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epr-my.sharepoint.com/personal/joseline_estrada_lumapr_com/Documents/"/>
    </mc:Choice>
  </mc:AlternateContent>
  <xr:revisionPtr revIDLastSave="7" documentId="8_{03337DDF-78CD-467D-B493-342D8EF8E29C}" xr6:coauthVersionLast="47" xr6:coauthVersionMax="47" xr10:uidLastSave="{F8E1C980-18BB-44C2-99E0-573FA4994B76}"/>
  <bookViews>
    <workbookView xWindow="28690" yWindow="-110" windowWidth="29020" windowHeight="15700" tabRatio="719" xr2:uid="{00000000-000D-0000-FFFF-FFFF00000000}"/>
  </bookViews>
  <sheets>
    <sheet name="Cover Page" sheetId="38" r:id="rId1"/>
    <sheet name="Methodology" sheetId="26" r:id="rId2"/>
    <sheet name="DBASE" sheetId="21" r:id="rId3"/>
    <sheet name="2024 Trends" sheetId="23" r:id="rId4"/>
    <sheet name="Monthly Distribution 2024" sheetId="24" r:id="rId5"/>
    <sheet name="Exogenous Variables Annual" sheetId="36" r:id="rId6"/>
    <sheet name="Exogenous Variables Monthly" sheetId="37" r:id="rId7"/>
    <sheet name="Residential" sheetId="27" r:id="rId8"/>
    <sheet name="Commercial" sheetId="28" r:id="rId9"/>
    <sheet name="Industrial" sheetId="29" r:id="rId10"/>
    <sheet name="Yearly" sheetId="30" r:id="rId11"/>
    <sheet name="Base Load Forecast" sheetId="32" r:id="rId12"/>
    <sheet name="Base Peak demand" sheetId="3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2" hidden="1">DBASE!$A$337:$B$348</definedName>
    <definedName name="_Order1" hidden="1">255</definedName>
    <definedName name="_Order2" hidden="1">255</definedName>
    <definedName name="_Regression_Int" hidden="1">1</definedName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bd" localSheetId="12" hidden="1">{#N/A,#N/A,FALSE,"FY97P1";#N/A,#N/A,FALSE,"FY97Z312";#N/A,#N/A,FALSE,"FY97LRBC";#N/A,#N/A,FALSE,"FY97O";#N/A,#N/A,FALSE,"FY97DAM"}</definedName>
    <definedName name="abd" hidden="1">{#N/A,#N/A,FALSE,"FY97P1";#N/A,#N/A,FALSE,"FY97Z312";#N/A,#N/A,FALSE,"FY97LRBC";#N/A,#N/A,FALSE,"FY97O";#N/A,#N/A,FALSE,"FY97DAM"}</definedName>
    <definedName name="asda" localSheetId="12" hidden="1">{#N/A,#N/A,FALSE,"FY97P1";#N/A,#N/A,FALSE,"FY97Z312";#N/A,#N/A,FALSE,"FY97LRBC";#N/A,#N/A,FALSE,"FY97O";#N/A,#N/A,FALSE,"FY97DAM"}</definedName>
    <definedName name="asda" hidden="1">{#N/A,#N/A,FALSE,"FY97P1";#N/A,#N/A,FALSE,"FY97Z312";#N/A,#N/A,FALSE,"FY97LRBC";#N/A,#N/A,FALSE,"FY97O";#N/A,#N/A,FALSE,"FY97DAM"}</definedName>
    <definedName name="asdasd" localSheetId="12" hidden="1">{#N/A,#N/A,FALSE,"FY97P1";#N/A,#N/A,FALSE,"FY97Z312";#N/A,#N/A,FALSE,"FY97LRBC";#N/A,#N/A,FALSE,"FY97O";#N/A,#N/A,FALSE,"FY97DAM"}</definedName>
    <definedName name="asdasd" hidden="1">{#N/A,#N/A,FALSE,"FY97P1";#N/A,#N/A,FALSE,"FY97Z312";#N/A,#N/A,FALSE,"FY97LRBC";#N/A,#N/A,FALSE,"FY97O";#N/A,#N/A,FALSE,"FY97DAM"}</definedName>
    <definedName name="asdasdasdas" localSheetId="12" hidden="1">{#N/A,#N/A,FALSE,"FY97P1";#N/A,#N/A,FALSE,"FY97Z312";#N/A,#N/A,FALSE,"FY97LRBC";#N/A,#N/A,FALSE,"FY97O";#N/A,#N/A,FALSE,"FY97DAM"}</definedName>
    <definedName name="asdasdasdas" hidden="1">{#N/A,#N/A,FALSE,"FY97P1";#N/A,#N/A,FALSE,"FY97Z312";#N/A,#N/A,FALSE,"FY97LRBC";#N/A,#N/A,FALSE,"FY97O";#N/A,#N/A,FALSE,"FY97DAM"}</definedName>
    <definedName name="asdasds" localSheetId="12" hidden="1">{#N/A,#N/A,FALSE,"FY97P1";#N/A,#N/A,FALSE,"FY97Z312";#N/A,#N/A,FALSE,"FY97LRBC";#N/A,#N/A,FALSE,"FY97O";#N/A,#N/A,FALSE,"FY97DAM"}</definedName>
    <definedName name="asdasds" hidden="1">{#N/A,#N/A,FALSE,"FY97P1";#N/A,#N/A,FALSE,"FY97Z312";#N/A,#N/A,FALSE,"FY97LRBC";#N/A,#N/A,FALSE,"FY97O";#N/A,#N/A,FALSE,"FY97DAM"}</definedName>
    <definedName name="asdasfsdfa" localSheetId="12" hidden="1">{#N/A,#N/A,FALSE,"FY97P1";#N/A,#N/A,FALSE,"FY97Z312";#N/A,#N/A,FALSE,"FY97LRBC";#N/A,#N/A,FALSE,"FY97O";#N/A,#N/A,FALSE,"FY97DAM"}</definedName>
    <definedName name="asdasfsdfa" hidden="1">{#N/A,#N/A,FALSE,"FY97P1";#N/A,#N/A,FALSE,"FY97Z312";#N/A,#N/A,FALSE,"FY97LRBC";#N/A,#N/A,FALSE,"FY97O";#N/A,#N/A,FALSE,"FY97DAM"}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BWorkbookPriority" hidden="1">-1527382509</definedName>
    <definedName name="CIQWBGuid" localSheetId="3" hidden="1">"ddeffbe7-b2b4-4e2d-9afe-ebfb7a96bea9"</definedName>
    <definedName name="CIQWBGuid" localSheetId="2" hidden="1">"ddeffbe7-b2b4-4e2d-9afe-ebfb7a96bea9"</definedName>
    <definedName name="CIQWBGuid" localSheetId="1" hidden="1">"ddeffbe7-b2b4-4e2d-9afe-ebfb7a96bea9"</definedName>
    <definedName name="CIQWBGuid" localSheetId="4" hidden="1">"ddeffbe7-b2b4-4e2d-9afe-ebfb7a96bea9"</definedName>
    <definedName name="CIQWBGuid" hidden="1">"fc017ab3-f96c-4688-bf39-8268c8530c8e"</definedName>
    <definedName name="ele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V__LASTREFTIME__" hidden="1">38579.6373148148</definedName>
    <definedName name="Extrapolations_2023_Estimated_Generation">Methodology!#REF!</definedName>
    <definedName name="f" localSheetId="12" hidden="1">{#N/A,#N/A,FALSE,"FY97P1";#N/A,#N/A,FALSE,"FY97Z312";#N/A,#N/A,FALSE,"FY97LRBC";#N/A,#N/A,FALSE,"FY97O";#N/A,#N/A,FALSE,"FY97DAM"}</definedName>
    <definedName name="f" hidden="1">{#N/A,#N/A,FALSE,"FY97P1";#N/A,#N/A,FALSE,"FY97Z312";#N/A,#N/A,FALSE,"FY97LRBC";#N/A,#N/A,FALSE,"FY97O";#N/A,#N/A,FALSE,"FY97DAM"}</definedName>
    <definedName name="FUELPRICE" localSheetId="12">'[1]GEN MAXIMUMS'!$J$4:$W$18</definedName>
    <definedName name="FUELPRICE">'[2]GEN MAXIMUMS'!$J$4:$W$18</definedName>
    <definedName name="GENMAX" localSheetId="12">'[1]GEN MAXIMUMS'!$D$3:$E$79</definedName>
    <definedName name="GENMAX">'[2]GEN MAXIMUMS'!$D$3:$E$79</definedName>
    <definedName name="GENMIN" localSheetId="12">'[1]GEN MAXIMUMS'!$G$3:$H$43</definedName>
    <definedName name="GENMIN">'[2]GEN MAXIMUMS'!$G$3:$H$43</definedName>
    <definedName name="GLDTL" hidden="1">'[3]RPL DETAIL'!$A$1:$F$62</definedName>
    <definedName name="HTML_CodePage" hidden="1">1252</definedName>
    <definedName name="HTML_Control" localSheetId="12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111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43326.0086458333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K2_WBEVMODE" hidden="1">-1</definedName>
    <definedName name="kjdfj" localSheetId="12" hidden="1">{#N/A,#N/A,FALSE,"FY97P1";#N/A,#N/A,FALSE,"FY97Z312";#N/A,#N/A,FALSE,"FY97LRBC";#N/A,#N/A,FALSE,"FY97O";#N/A,#N/A,FALSE,"FY97DAM"}</definedName>
    <definedName name="kjdfj" hidden="1">{#N/A,#N/A,FALSE,"FY97P1";#N/A,#N/A,FALSE,"FY97Z312";#N/A,#N/A,FALSE,"FY97LRBC";#N/A,#N/A,FALSE,"FY97O";#N/A,#N/A,FALSE,"FY97DAM"}</definedName>
    <definedName name="kkkkkkkk" localSheetId="12" hidden="1">{#N/A,#N/A,FALSE,"FY97P1";#N/A,#N/A,FALSE,"FY97Z312";#N/A,#N/A,FALSE,"FY97LRBC";#N/A,#N/A,FALSE,"FY97O";#N/A,#N/A,FALSE,"FY97DAM"}</definedName>
    <definedName name="kkkkkkkk" hidden="1">{#N/A,#N/A,FALSE,"FY97P1";#N/A,#N/A,FALSE,"FY97Z312";#N/A,#N/A,FALSE,"FY97LRBC";#N/A,#N/A,FALSE,"FY97O";#N/A,#N/A,FALSE,"FY97DAM"}</definedName>
    <definedName name="LOOKUP" localSheetId="12">'[4]3351MW PF DATA (SCALED 2011)'!$B$7:$P$1087</definedName>
    <definedName name="LOOKUP">'[5]3351MW PF DATA (SCALED 2011)'!$B$7:$P$1087</definedName>
    <definedName name="MAINTENANCE" localSheetId="12">[6]Maintenance!$B$7:$O$46</definedName>
    <definedName name="MAINTENANCE">[7]Maintenance!$B$7:$O$46</definedName>
    <definedName name="NO" localSheetId="12" hidden="1">{"'Sheet1'!$A$1:$J$121"}</definedName>
    <definedName name="NO" hidden="1">{"'Sheet1'!$A$1:$J$121"}</definedName>
    <definedName name="_xlnm.Print_Area" localSheetId="4">'Monthly Distribution 2024'!$B$1:$O$14</definedName>
    <definedName name="RENEWCOST" localSheetId="12">'[1]GEN MAXIMUMS'!$Z$4:$AN$40</definedName>
    <definedName name="RENEWCOST">'[2]GEN MAXIMUMS'!$Z$4:$AN$40</definedName>
    <definedName name="solver_adj" hidden="1">'[8]Generic BL Model'!$B$12</definedName>
    <definedName name="solver_lin" hidden="1">0</definedName>
    <definedName name="solver_num" hidden="1">0</definedName>
    <definedName name="solver_opt" hidden="1">'[8]Generic BL Model'!$J$16</definedName>
    <definedName name="solver_typ" hidden="1">2</definedName>
    <definedName name="solver_val" hidden="1">0</definedName>
    <definedName name="table6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hree" localSheetId="12" hidden="1">{"midlpg1",#N/A,FALSE,"MIDEAST LPG";"midlpg2",#N/A,FALSE,"MIDEAST LPG"}</definedName>
    <definedName name="three" hidden="1">{"midlpg1",#N/A,FALSE,"MIDEAST LPG";"midlpg2",#N/A,FALSE,"MIDEAST LPG"}</definedName>
    <definedName name="time" localSheetId="12" hidden="1">{"japcurrent1",#N/A,FALSE,"JAPAN PRODUCTS";"japcurrent2",#N/A,FALSE,"JAPAN PRODUCTS"}</definedName>
    <definedName name="time" hidden="1">{"japcurrent1",#N/A,FALSE,"JAPAN PRODUCTS";"japcurrent2",#N/A,FALSE,"JAPAN PRODUCTS"}</definedName>
    <definedName name="trans" hidden="1">[9]trans!$A$1:$F$167</definedName>
    <definedName name="two" localSheetId="12" hidden="1">{"japlpg1",#N/A,FALSE,"JAPAN LPG ";"japllpg2",#N/A,FALSE,"JAPAN LPG "}</definedName>
    <definedName name="two" hidden="1">{"japlpg1",#N/A,FALSE,"JAPAN LPG ";"japllpg2",#N/A,FALSE,"JAPAN LPG "}</definedName>
    <definedName name="wrn.Coal._.Questionnaire." localSheetId="1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rude." localSheetId="12" hidden="1">{"current1",#N/A,FALSE,"CRUDE";"current2",#N/A,FALSE,"CRUDE";"CONSTANT",#N/A,FALSE,"CRUDE"}</definedName>
    <definedName name="wrn.crude." hidden="1">{"current1",#N/A,FALSE,"CRUDE";"current2",#N/A,FALSE,"CRUDE";"CONSTANT",#N/A,FALSE,"CRUDE"}</definedName>
    <definedName name="wrn.CRUDE1." localSheetId="12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CRUDE1.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natgastab." localSheetId="12" hidden="1">{"natgas1",#N/A,FALSE,"u.s. Natural Gas";"natgas2",#N/A,FALSE,"u.s. Natural Gas"}</definedName>
    <definedName name="wrn.natgastab." hidden="1">{"natgas1",#N/A,FALSE,"u.s. Natural Gas";"natgas2",#N/A,FALSE,"u.s. Natural Gas"}</definedName>
    <definedName name="wrn.PrintAll." localSheetId="12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PrintAll.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savings." localSheetId="12" hidden="1">{#N/A,#N/A,FALSE,"FY97P1";#N/A,#N/A,FALSE,"FY97Z312";#N/A,#N/A,FALSE,"FY97LRBC";#N/A,#N/A,FALSE,"FY97O";#N/A,#N/A,FALSE,"FY97DAM"}</definedName>
    <definedName name="wrn.savings." hidden="1">{#N/A,#N/A,FALSE,"FY97P1";#N/A,#N/A,FALSE,"FY97Z312";#N/A,#N/A,FALSE,"FY97LRBC";#N/A,#N/A,FALSE,"FY97O";#N/A,#N/A,FALSE,"FY97DAM"}</definedName>
    <definedName name="wrn.sb._.rpt." localSheetId="12" hidden="1">{#N/A,#N/A,FALSE,"Bldg 75 lean-to T setback";#N/A,#N/A,FALSE,"Bldg 75 hangar T setback";#N/A,#N/A,FALSE,"Bldg 79 lean-to T setback";#N/A,#N/A,FALSE,"Bldg 79 hangar T setback"}</definedName>
    <definedName name="wrn.sb._.rpt." hidden="1">{#N/A,#N/A,FALSE,"Bldg 75 lean-to T setback";#N/A,#N/A,FALSE,"Bldg 75 hangar T setback";#N/A,#N/A,FALSE,"Bldg 79 lean-to T setback";#N/A,#N/A,FALSE,"Bldg 79 hangar T setback"}</definedName>
    <definedName name="wrn.SINGPROD." localSheetId="12" hidden="1">{"singcurrent1",#N/A,FALSE,"SING MARG";"SINGCURRENT2",#N/A,FALSE,"SING MARG";"SINGCONSTANT",#N/A,FALSE,"SING MARG"}</definedName>
    <definedName name="wrn.SINGPROD." hidden="1">{"singcurrent1",#N/A,FALSE,"SING MARG";"SINGCURRENT2",#N/A,FALSE,"SING MARG";"SINGCONSTANT",#N/A,FALSE,"SING MARG"}</definedName>
    <definedName name="wrn.Stmlks." localSheetId="12" hidden="1">{#N/A,#N/A,TRUE,"Sheet1";#N/A,#N/A,TRUE,"Sheet2 (2)"}</definedName>
    <definedName name="wrn.Stmlks." hidden="1">{#N/A,#N/A,TRUE,"Sheet1";#N/A,#N/A,TRUE,"Sheet2 (2)"}</definedName>
    <definedName name="wrn.tableeurlpg." localSheetId="12" hidden="1">{"eurlpg1",#N/A,FALSE,"europe LPG";"eurlpg2",#N/A,FALSE,"europe LPG"}</definedName>
    <definedName name="wrn.tableeurlpg." hidden="1">{"eurlpg1",#N/A,FALSE,"europe LPG";"eurlpg2",#N/A,FALSE,"europe LPG"}</definedName>
    <definedName name="wrn.tablejap." localSheetId="12" hidden="1">{"japcurrent1",#N/A,FALSE,"JAPAN PRODUCTS";"japcurrent2",#N/A,FALSE,"JAPAN PRODUCTS"}</definedName>
    <definedName name="wrn.tablejap." hidden="1">{"japcurrent1",#N/A,FALSE,"JAPAN PRODUCTS";"japcurrent2",#N/A,FALSE,"JAPAN PRODUCTS"}</definedName>
    <definedName name="wrn.tablejaplpg." localSheetId="12" hidden="1">{"japlpg1",#N/A,FALSE,"JAPAN LPG ";"japllpg2",#N/A,FALSE,"JAPAN LPG "}</definedName>
    <definedName name="wrn.tablejaplpg." hidden="1">{"japlpg1",#N/A,FALSE,"JAPAN LPG ";"japllpg2",#N/A,FALSE,"JAPAN LPG "}</definedName>
    <definedName name="wrn.tablemeastlpg." localSheetId="12" hidden="1">{"midlpg1",#N/A,FALSE,"MIDEAST LPG";"midlpg2",#N/A,FALSE,"MIDEAST LPG"}</definedName>
    <definedName name="wrn.tablemeastlpg." hidden="1">{"midlpg1",#N/A,FALSE,"MIDEAST LPG";"midlpg2",#N/A,FALSE,"MIDEAST LPG"}</definedName>
    <definedName name="wrn.TABLEMED." localSheetId="12" hidden="1">{"medcurrent1",#N/A,FALSE,"MED MARGINS";"medcurrent2",#N/A,FALSE,"MED MARGINS";"medconstant",#N/A,FALSE,"MED MARGINS"}</definedName>
    <definedName name="wrn.TABLEMED." hidden="1">{"medcurrent1",#N/A,FALSE,"MED MARGINS";"medcurrent2",#N/A,FALSE,"MED MARGINS";"medconstant",#N/A,FALSE,"MED MARGINS"}</definedName>
    <definedName name="wrn.tablemideast." localSheetId="12" hidden="1">{"midcurrent1",#N/A,FALSE,"ARAB GULF PRODUCTS";"midcurrent2",#N/A,FALSE,"ARAB GULF PRODUCTS"}</definedName>
    <definedName name="wrn.tablemideast." hidden="1">{"midcurrent1",#N/A,FALSE,"ARAB GULF PRODUCTS";"midcurrent2",#N/A,FALSE,"ARAB GULF PRODUCTS"}</definedName>
    <definedName name="wrn.tablengl." localSheetId="12" hidden="1">{"ngl1",#N/A,FALSE,"u.s. NGL";"ngl2",#N/A,FALSE,"u.s. NGL"}</definedName>
    <definedName name="wrn.tablengl." hidden="1">{"ngl1",#N/A,FALSE,"u.s. NGL";"ngl2",#N/A,FALSE,"u.s. NGL"}</definedName>
    <definedName name="wrn.TABLENWE." localSheetId="12" hidden="1">{"nwecurrent1",#N/A,FALSE,"NWE MARGINS";"nwecurrent2",#N/A,FALSE,"NWE MARGINS";"nweconstant",#N/A,FALSE,"NWE MARGINS"}</definedName>
    <definedName name="wrn.TABLENWE." hidden="1">{"nwecurrent1",#N/A,FALSE,"NWE MARGINS";"nwecurrent2",#N/A,FALSE,"NWE MARGINS";"nweconstant",#N/A,FALSE,"NWE MARGINS"}</definedName>
    <definedName name="wrn.tableprod." localSheetId="12" hidden="1">{"current1",#N/A,FALSE,"US PRODUCTS";"current2",#N/A,FALSE,"US PRODUCTS";"constant",#N/A,FALSE,"US PRODUCTS"}</definedName>
    <definedName name="wrn.tableprod." hidden="1">{"current1",#N/A,FALSE,"US PRODUCTS";"current2",#N/A,FALSE,"US PRODUCTS";"constant",#N/A,FALSE,"US PRODUCTS"}</definedName>
    <definedName name="wrn.total." localSheetId="12" hidden="1">{#N/A,#N/A,FALSE,"Summary";#N/A,#N/A,FALSE,"Berkeley";#N/A,#N/A,FALSE,"HS";#N/A,#N/A,FALSE,"Brookside";#N/A,#N/A,FALSE,"George";#N/A,#N/A,FALSE,"Ketler";#N/A,#N/A,FALSE,"Washington"}</definedName>
    <definedName name="wrn.total." hidden="1">{#N/A,#N/A,FALSE,"Summary";#N/A,#N/A,FALSE,"Berkeley";#N/A,#N/A,FALSE,"HS";#N/A,#N/A,FALSE,"Brookside";#N/A,#N/A,FALSE,"George";#N/A,#N/A,FALSE,"Ketler";#N/A,#N/A,FALSE,"Washington"}</definedName>
    <definedName name="wrn.ttl" localSheetId="12" hidden="1">{#N/A,#N/A,FALSE,"Summary";#N/A,#N/A,FALSE,"Berkeley";#N/A,#N/A,FALSE,"HS";#N/A,#N/A,FALSE,"Brookside";#N/A,#N/A,FALSE,"George";#N/A,#N/A,FALSE,"Ketler";#N/A,#N/A,FALSE,"Washington"}</definedName>
    <definedName name="wrn.ttl" hidden="1">{#N/A,#N/A,FALSE,"Summary";#N/A,#N/A,FALSE,"Berkeley";#N/A,#N/A,FALSE,"HS";#N/A,#N/A,FALSE,"Brookside";#N/A,#N/A,FALSE,"George";#N/A,#N/A,FALSE,"Ketler";#N/A,#N/A,FALSE,"Washington"}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32" l="1"/>
  <c r="J3" i="24"/>
  <c r="Q7" i="21"/>
  <c r="J380" i="21"/>
  <c r="J311" i="21"/>
  <c r="F14" i="23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6" i="21"/>
  <c r="E58" i="39"/>
  <c r="P346" i="21"/>
  <c r="O313" i="21"/>
  <c r="M313" i="21"/>
  <c r="L313" i="21"/>
  <c r="K313" i="21"/>
  <c r="N313" i="21"/>
  <c r="I7" i="24"/>
  <c r="H7" i="24"/>
  <c r="G7" i="24"/>
  <c r="F7" i="24"/>
  <c r="E7" i="24"/>
  <c r="D7" i="24"/>
  <c r="J7" i="24"/>
  <c r="K6" i="24"/>
  <c r="L6" i="24"/>
  <c r="M6" i="24"/>
  <c r="N6" i="24"/>
  <c r="O6" i="24"/>
  <c r="J241" i="21" l="1"/>
  <c r="D55" i="39" l="1"/>
  <c r="D53" i="39"/>
  <c r="D42" i="39"/>
  <c r="D32" i="39"/>
  <c r="D21" i="39"/>
  <c r="D10" i="39"/>
  <c r="P14" i="24" l="1"/>
  <c r="P13" i="24"/>
  <c r="P12" i="24"/>
  <c r="P26" i="24"/>
  <c r="P25" i="24"/>
  <c r="P24" i="24"/>
  <c r="J38" i="24"/>
  <c r="M38" i="24" s="1"/>
  <c r="J39" i="24"/>
  <c r="M39" i="24" s="1"/>
  <c r="J40" i="24"/>
  <c r="M40" i="24" s="1"/>
  <c r="P50" i="24"/>
  <c r="P51" i="24"/>
  <c r="P49" i="24"/>
  <c r="J35" i="24"/>
  <c r="J36" i="24"/>
  <c r="J37" i="24"/>
  <c r="J5" i="24"/>
  <c r="K37" i="24" a="1"/>
  <c r="K37" i="24" s="1"/>
  <c r="N37" i="24"/>
  <c r="K36" i="24" a="1"/>
  <c r="K36" i="24" s="1"/>
  <c r="N36" i="24"/>
  <c r="K35" i="24" a="1"/>
  <c r="K35" i="24" s="1"/>
  <c r="L35" i="24"/>
  <c r="N35" i="24"/>
  <c r="O35" i="24"/>
  <c r="C47" i="24"/>
  <c r="C48" i="24"/>
  <c r="C49" i="24"/>
  <c r="C50" i="24"/>
  <c r="C51" i="24"/>
  <c r="C46" i="24"/>
  <c r="C30" i="24"/>
  <c r="C31" i="24"/>
  <c r="C29" i="24"/>
  <c r="C25" i="24"/>
  <c r="C26" i="24"/>
  <c r="C24" i="24"/>
  <c r="C18" i="24"/>
  <c r="C19" i="24"/>
  <c r="C17" i="24"/>
  <c r="E35" i="24"/>
  <c r="F35" i="24"/>
  <c r="G35" i="24"/>
  <c r="H35" i="24"/>
  <c r="I35" i="24"/>
  <c r="E36" i="24"/>
  <c r="F36" i="24"/>
  <c r="G36" i="24"/>
  <c r="H36" i="24"/>
  <c r="I36" i="24"/>
  <c r="E37" i="24"/>
  <c r="F37" i="24"/>
  <c r="G37" i="24"/>
  <c r="H37" i="24"/>
  <c r="I37" i="24"/>
  <c r="E38" i="24"/>
  <c r="F38" i="24"/>
  <c r="G38" i="24"/>
  <c r="H38" i="24"/>
  <c r="I38" i="24"/>
  <c r="E39" i="24"/>
  <c r="F39" i="24"/>
  <c r="G39" i="24"/>
  <c r="H39" i="24"/>
  <c r="I39" i="24"/>
  <c r="E40" i="24"/>
  <c r="F40" i="24"/>
  <c r="G40" i="24"/>
  <c r="H40" i="24"/>
  <c r="I40" i="24"/>
  <c r="D40" i="24"/>
  <c r="D39" i="24"/>
  <c r="D38" i="24"/>
  <c r="D37" i="24"/>
  <c r="D36" i="24"/>
  <c r="D35" i="24"/>
  <c r="E45" i="36"/>
  <c r="E46" i="36"/>
  <c r="E47" i="36"/>
  <c r="E48" i="36"/>
  <c r="E49" i="36"/>
  <c r="E50" i="36"/>
  <c r="E51" i="36"/>
  <c r="E52" i="36"/>
  <c r="E53" i="36"/>
  <c r="E54" i="36"/>
  <c r="E55" i="36"/>
  <c r="X132" i="27"/>
  <c r="Y133" i="27"/>
  <c r="W126" i="27"/>
  <c r="V125" i="27"/>
  <c r="U124" i="27"/>
  <c r="U117" i="27"/>
  <c r="X120" i="27"/>
  <c r="Y121" i="27"/>
  <c r="X96" i="27"/>
  <c r="Y97" i="27"/>
  <c r="X108" i="27"/>
  <c r="Y109" i="27"/>
  <c r="Y116" i="27"/>
  <c r="V101" i="27"/>
  <c r="U100" i="27"/>
  <c r="Y92" i="27"/>
  <c r="X91" i="27"/>
  <c r="W90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U40" i="27" s="1"/>
  <c r="F41" i="27"/>
  <c r="V41" i="27" s="1"/>
  <c r="F42" i="27"/>
  <c r="W42" i="27" s="1"/>
  <c r="F43" i="27"/>
  <c r="X43" i="27" s="1"/>
  <c r="F44" i="27"/>
  <c r="Y44" i="27" s="1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U88" i="27" s="1"/>
  <c r="F89" i="27"/>
  <c r="V89" i="27" s="1"/>
  <c r="F90" i="27"/>
  <c r="F91" i="27"/>
  <c r="F92" i="27"/>
  <c r="F93" i="27"/>
  <c r="U93" i="27" s="1"/>
  <c r="F94" i="27"/>
  <c r="F95" i="27"/>
  <c r="W95" i="27" s="1"/>
  <c r="F96" i="27"/>
  <c r="F97" i="27"/>
  <c r="F98" i="27"/>
  <c r="F99" i="27"/>
  <c r="F100" i="27"/>
  <c r="F101" i="27"/>
  <c r="F102" i="27"/>
  <c r="W102" i="27" s="1"/>
  <c r="F103" i="27"/>
  <c r="X103" i="27" s="1"/>
  <c r="F104" i="27"/>
  <c r="Y104" i="27" s="1"/>
  <c r="F105" i="27"/>
  <c r="U105" i="27" s="1"/>
  <c r="F106" i="27"/>
  <c r="F107" i="27"/>
  <c r="W107" i="27" s="1"/>
  <c r="F108" i="27"/>
  <c r="F109" i="27"/>
  <c r="F110" i="27"/>
  <c r="F111" i="27"/>
  <c r="F112" i="27"/>
  <c r="U112" i="27" s="1"/>
  <c r="F113" i="27"/>
  <c r="V113" i="27" s="1"/>
  <c r="F114" i="27"/>
  <c r="W114" i="27" s="1"/>
  <c r="F115" i="27"/>
  <c r="X115" i="27" s="1"/>
  <c r="F116" i="27"/>
  <c r="F117" i="27"/>
  <c r="F118" i="27"/>
  <c r="F119" i="27"/>
  <c r="W119" i="27" s="1"/>
  <c r="F120" i="27"/>
  <c r="F121" i="27"/>
  <c r="F122" i="27"/>
  <c r="F123" i="27"/>
  <c r="F124" i="27"/>
  <c r="F125" i="27"/>
  <c r="F126" i="27"/>
  <c r="F127" i="27"/>
  <c r="X127" i="27" s="1"/>
  <c r="F128" i="27"/>
  <c r="Y128" i="27" s="1"/>
  <c r="F129" i="27"/>
  <c r="U129" i="27" s="1"/>
  <c r="F130" i="27"/>
  <c r="F131" i="27"/>
  <c r="W131" i="27" s="1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362" i="27"/>
  <c r="F363" i="27"/>
  <c r="F364" i="27"/>
  <c r="F365" i="27"/>
  <c r="F366" i="27"/>
  <c r="F367" i="27"/>
  <c r="F368" i="27"/>
  <c r="F369" i="27"/>
  <c r="F370" i="27"/>
  <c r="F371" i="27"/>
  <c r="F372" i="27"/>
  <c r="F373" i="27"/>
  <c r="F374" i="27"/>
  <c r="F375" i="27"/>
  <c r="F376" i="27"/>
  <c r="F377" i="27"/>
  <c r="F378" i="27"/>
  <c r="F379" i="27"/>
  <c r="F380" i="27"/>
  <c r="F381" i="27"/>
  <c r="F382" i="27"/>
  <c r="F383" i="27"/>
  <c r="F384" i="27"/>
  <c r="F385" i="27"/>
  <c r="F386" i="27"/>
  <c r="F387" i="27"/>
  <c r="F388" i="27"/>
  <c r="F389" i="27"/>
  <c r="F390" i="27"/>
  <c r="F391" i="27"/>
  <c r="F392" i="27"/>
  <c r="F393" i="27"/>
  <c r="F394" i="27"/>
  <c r="F395" i="27"/>
  <c r="F396" i="27"/>
  <c r="F397" i="27"/>
  <c r="F398" i="27"/>
  <c r="F399" i="27"/>
  <c r="F400" i="27"/>
  <c r="F401" i="27"/>
  <c r="F402" i="27"/>
  <c r="F403" i="27"/>
  <c r="F404" i="27"/>
  <c r="F405" i="27"/>
  <c r="F406" i="27"/>
  <c r="F407" i="27"/>
  <c r="F408" i="27"/>
  <c r="F409" i="27"/>
  <c r="F410" i="27"/>
  <c r="F411" i="27"/>
  <c r="F412" i="27"/>
  <c r="F413" i="27"/>
  <c r="F414" i="27"/>
  <c r="F415" i="27"/>
  <c r="F416" i="27"/>
  <c r="F417" i="27"/>
  <c r="F418" i="27"/>
  <c r="F419" i="27"/>
  <c r="F420" i="27"/>
  <c r="F421" i="27"/>
  <c r="F422" i="27"/>
  <c r="F423" i="27"/>
  <c r="F424" i="27"/>
  <c r="F425" i="27"/>
  <c r="F6" i="27"/>
  <c r="K39" i="24" l="1"/>
  <c r="L39" i="24"/>
  <c r="O39" i="24"/>
  <c r="N39" i="24"/>
  <c r="L40" i="24"/>
  <c r="O40" i="24"/>
  <c r="N40" i="24"/>
  <c r="K40" i="24"/>
  <c r="L38" i="24"/>
  <c r="O38" i="24"/>
  <c r="N38" i="24"/>
  <c r="J41" i="24"/>
  <c r="M37" i="24"/>
  <c r="L37" i="24"/>
  <c r="O37" i="24"/>
  <c r="M36" i="24"/>
  <c r="L36" i="24"/>
  <c r="O36" i="24"/>
  <c r="M35" i="24"/>
  <c r="J4" i="24"/>
  <c r="K52" i="24"/>
  <c r="K38" i="24" s="1"/>
  <c r="L52" i="24"/>
  <c r="K53" i="24"/>
  <c r="K54" i="24"/>
  <c r="I4" i="24"/>
  <c r="H4" i="24"/>
  <c r="G4" i="24"/>
  <c r="F4" i="24"/>
  <c r="E4" i="24"/>
  <c r="D4" i="24"/>
  <c r="I3" i="24"/>
  <c r="H3" i="24"/>
  <c r="G3" i="24"/>
  <c r="F3" i="24"/>
  <c r="E3" i="24"/>
  <c r="D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P36" i="21"/>
  <c r="G7" i="23" s="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V12" i="21" s="1"/>
  <c r="R177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43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V11" i="21" s="1"/>
  <c r="R109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75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41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7" i="21"/>
  <c r="C12" i="23"/>
  <c r="C11" i="23"/>
  <c r="C10" i="23"/>
  <c r="D12" i="23"/>
  <c r="D9" i="23"/>
  <c r="D7" i="23"/>
  <c r="D14" i="23"/>
  <c r="C14" i="23"/>
  <c r="D11" i="23"/>
  <c r="D10" i="23"/>
  <c r="C9" i="23"/>
  <c r="D8" i="23"/>
  <c r="C8" i="23"/>
  <c r="C7" i="23"/>
  <c r="H9" i="32"/>
  <c r="F12" i="23" s="1"/>
  <c r="G9" i="32"/>
  <c r="F11" i="23" s="1"/>
  <c r="F9" i="32"/>
  <c r="F10" i="23" s="1"/>
  <c r="V10" i="21" l="1"/>
  <c r="H8" i="32" l="1"/>
  <c r="H10" i="32" s="1"/>
  <c r="G8" i="32"/>
  <c r="F8" i="32"/>
  <c r="F10" i="32" s="1"/>
  <c r="E8" i="32"/>
  <c r="C8" i="32"/>
  <c r="C66" i="29" a="1"/>
  <c r="C66" i="29" s="1"/>
  <c r="C72" i="29"/>
  <c r="C73" i="29"/>
  <c r="A414" i="29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C66" i="28" a="1"/>
  <c r="T5" i="28"/>
  <c r="U5" i="28"/>
  <c r="V5" i="28"/>
  <c r="W5" i="28"/>
  <c r="X5" i="28"/>
  <c r="Y5" i="28"/>
  <c r="Z5" i="28"/>
  <c r="AA5" i="28"/>
  <c r="AB5" i="28"/>
  <c r="AC5" i="28"/>
  <c r="AD5" i="28"/>
  <c r="AE5" i="28"/>
  <c r="V9" i="28"/>
  <c r="X9" i="28"/>
  <c r="V62" i="28"/>
  <c r="W62" i="28"/>
  <c r="X62" i="28"/>
  <c r="Y62" i="28"/>
  <c r="Y91" i="28"/>
  <c r="AD146" i="28"/>
  <c r="AD152" i="28"/>
  <c r="AD193" i="28"/>
  <c r="AE193" i="28"/>
  <c r="V208" i="28"/>
  <c r="AD208" i="28"/>
  <c r="U209" i="28"/>
  <c r="V243" i="28"/>
  <c r="W243" i="28"/>
  <c r="Z243" i="28"/>
  <c r="AD243" i="28"/>
  <c r="Z253" i="28"/>
  <c r="V265" i="28"/>
  <c r="W265" i="28"/>
  <c r="V286" i="28"/>
  <c r="W286" i="28"/>
  <c r="V304" i="28"/>
  <c r="AE304" i="28"/>
  <c r="T308" i="28"/>
  <c r="AD309" i="28"/>
  <c r="W325" i="28"/>
  <c r="X325" i="28"/>
  <c r="Y325" i="28"/>
  <c r="AC326" i="28"/>
  <c r="U327" i="28"/>
  <c r="Z347" i="28"/>
  <c r="AE347" i="28"/>
  <c r="AD348" i="28"/>
  <c r="AE350" i="28"/>
  <c r="AA368" i="28"/>
  <c r="AB368" i="28"/>
  <c r="AC368" i="28"/>
  <c r="V371" i="28"/>
  <c r="W371" i="28"/>
  <c r="X371" i="28"/>
  <c r="U383" i="28"/>
  <c r="V383" i="28"/>
  <c r="AE383" i="28"/>
  <c r="T384" i="28"/>
  <c r="U384" i="28"/>
  <c r="W386" i="28"/>
  <c r="AA386" i="28"/>
  <c r="W387" i="28"/>
  <c r="T389" i="28"/>
  <c r="U389" i="28"/>
  <c r="Z401" i="28"/>
  <c r="V403" i="28"/>
  <c r="V406" i="28"/>
  <c r="Y406" i="28"/>
  <c r="Z406" i="28"/>
  <c r="AC406" i="28"/>
  <c r="AD406" i="28"/>
  <c r="Z410" i="28"/>
  <c r="AD410" i="28"/>
  <c r="A414" i="28"/>
  <c r="A415" i="28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C66" i="27" a="1"/>
  <c r="C68" i="27" s="1"/>
  <c r="E9" i="28"/>
  <c r="E11" i="28"/>
  <c r="U11" i="28" s="1"/>
  <c r="E13" i="28"/>
  <c r="E16" i="28"/>
  <c r="E18" i="28"/>
  <c r="E21" i="28"/>
  <c r="E22" i="28"/>
  <c r="E23" i="28"/>
  <c r="E26" i="28"/>
  <c r="Z26" i="28" s="1"/>
  <c r="E36" i="28"/>
  <c r="X36" i="28" s="1"/>
  <c r="E37" i="28"/>
  <c r="E38" i="28"/>
  <c r="V38" i="28" s="1"/>
  <c r="E39" i="28"/>
  <c r="AD39" i="28" s="1"/>
  <c r="E42" i="28"/>
  <c r="Z42" i="28" s="1"/>
  <c r="E45" i="28"/>
  <c r="W45" i="28" s="1"/>
  <c r="E46" i="28"/>
  <c r="E47" i="28"/>
  <c r="AD47" i="28" s="1"/>
  <c r="E48" i="28"/>
  <c r="E49" i="28"/>
  <c r="E50" i="28"/>
  <c r="E51" i="28"/>
  <c r="E52" i="28"/>
  <c r="W52" i="28" s="1"/>
  <c r="E53" i="28"/>
  <c r="AB53" i="28" s="1"/>
  <c r="E54" i="28"/>
  <c r="E55" i="28"/>
  <c r="E56" i="28"/>
  <c r="Z56" i="28" s="1"/>
  <c r="E57" i="28"/>
  <c r="E58" i="28"/>
  <c r="E60" i="28"/>
  <c r="E61" i="28"/>
  <c r="E62" i="28"/>
  <c r="E63" i="28"/>
  <c r="V63" i="28" s="1"/>
  <c r="E70" i="28"/>
  <c r="E71" i="28"/>
  <c r="E72" i="28"/>
  <c r="E73" i="28"/>
  <c r="E75" i="28"/>
  <c r="E82" i="28"/>
  <c r="E83" i="28"/>
  <c r="Z83" i="28" s="1"/>
  <c r="E84" i="28"/>
  <c r="E85" i="28"/>
  <c r="E86" i="28"/>
  <c r="AC86" i="28" s="1"/>
  <c r="E87" i="28"/>
  <c r="E89" i="28"/>
  <c r="E91" i="28"/>
  <c r="AC91" i="28" s="1"/>
  <c r="E93" i="28"/>
  <c r="E96" i="28"/>
  <c r="AC96" i="28" s="1"/>
  <c r="E97" i="28"/>
  <c r="E100" i="28"/>
  <c r="Y100" i="28" s="1"/>
  <c r="E101" i="28"/>
  <c r="AC101" i="28" s="1"/>
  <c r="E103" i="28"/>
  <c r="E104" i="28"/>
  <c r="AE104" i="28" s="1"/>
  <c r="E105" i="28"/>
  <c r="AA105" i="28" s="1"/>
  <c r="E106" i="28"/>
  <c r="W106" i="28" s="1"/>
  <c r="E107" i="28"/>
  <c r="W107" i="28" s="1"/>
  <c r="E108" i="28"/>
  <c r="E109" i="28"/>
  <c r="E110" i="28"/>
  <c r="E111" i="28"/>
  <c r="Z111" i="28" s="1"/>
  <c r="E113" i="28"/>
  <c r="E114" i="28"/>
  <c r="U114" i="28" s="1"/>
  <c r="E117" i="28"/>
  <c r="Y117" i="28" s="1"/>
  <c r="E118" i="28"/>
  <c r="E119" i="28"/>
  <c r="X119" i="28" s="1"/>
  <c r="E120" i="28"/>
  <c r="AB120" i="28" s="1"/>
  <c r="E122" i="28"/>
  <c r="AD122" i="28" s="1"/>
  <c r="E123" i="28"/>
  <c r="Y123" i="28" s="1"/>
  <c r="E124" i="28"/>
  <c r="E127" i="28"/>
  <c r="AD127" i="28" s="1"/>
  <c r="E129" i="28"/>
  <c r="E130" i="28"/>
  <c r="Y130" i="28" s="1"/>
  <c r="E131" i="28"/>
  <c r="E132" i="28"/>
  <c r="W132" i="28" s="1"/>
  <c r="E133" i="28"/>
  <c r="E134" i="28"/>
  <c r="E135" i="28"/>
  <c r="E137" i="28"/>
  <c r="AB137" i="28" s="1"/>
  <c r="E139" i="28"/>
  <c r="W139" i="28" s="1"/>
  <c r="E141" i="28"/>
  <c r="V141" i="28" s="1"/>
  <c r="E142" i="28"/>
  <c r="AC142" i="28" s="1"/>
  <c r="E143" i="28"/>
  <c r="W143" i="28" s="1"/>
  <c r="E144" i="28"/>
  <c r="AB144" i="28" s="1"/>
  <c r="E145" i="28"/>
  <c r="E146" i="28"/>
  <c r="X146" i="28" s="1"/>
  <c r="E147" i="28"/>
  <c r="AB147" i="28" s="1"/>
  <c r="E148" i="28"/>
  <c r="E149" i="28"/>
  <c r="V149" i="28" s="1"/>
  <c r="E150" i="28"/>
  <c r="E152" i="28"/>
  <c r="U152" i="28" s="1"/>
  <c r="E153" i="28"/>
  <c r="E154" i="28"/>
  <c r="E155" i="28"/>
  <c r="E157" i="28"/>
  <c r="E158" i="28"/>
  <c r="AD158" i="28" s="1"/>
  <c r="E160" i="28"/>
  <c r="AC160" i="28" s="1"/>
  <c r="E161" i="28"/>
  <c r="E163" i="28"/>
  <c r="E165" i="28"/>
  <c r="Z165" i="28" s="1"/>
  <c r="E166" i="28"/>
  <c r="E167" i="28"/>
  <c r="AC167" i="28" s="1"/>
  <c r="E168" i="28"/>
  <c r="E169" i="28"/>
  <c r="Z169" i="28" s="1"/>
  <c r="E170" i="28"/>
  <c r="Z170" i="28" s="1"/>
  <c r="E171" i="28"/>
  <c r="E173" i="28"/>
  <c r="W173" i="28" s="1"/>
  <c r="E175" i="28"/>
  <c r="W175" i="28" s="1"/>
  <c r="E177" i="28"/>
  <c r="E178" i="28"/>
  <c r="E179" i="28"/>
  <c r="E181" i="28"/>
  <c r="E182" i="28"/>
  <c r="E183" i="28"/>
  <c r="E185" i="28"/>
  <c r="AD185" i="28" s="1"/>
  <c r="E186" i="28"/>
  <c r="AD186" i="28" s="1"/>
  <c r="E187" i="28"/>
  <c r="T187" i="28" s="1"/>
  <c r="E188" i="28"/>
  <c r="Z188" i="28" s="1"/>
  <c r="E189" i="28"/>
  <c r="AA189" i="28" s="1"/>
  <c r="E190" i="28"/>
  <c r="AD190" i="28" s="1"/>
  <c r="E191" i="28"/>
  <c r="U191" i="28" s="1"/>
  <c r="E192" i="28"/>
  <c r="AD192" i="28" s="1"/>
  <c r="E193" i="28"/>
  <c r="Z193" i="28" s="1"/>
  <c r="E195" i="28"/>
  <c r="E196" i="28"/>
  <c r="E197" i="28"/>
  <c r="E200" i="28"/>
  <c r="E202" i="28"/>
  <c r="AD202" i="28" s="1"/>
  <c r="E204" i="28"/>
  <c r="Z204" i="28" s="1"/>
  <c r="E205" i="28"/>
  <c r="E208" i="28"/>
  <c r="Z208" i="28" s="1"/>
  <c r="E209" i="28"/>
  <c r="AE209" i="28" s="1"/>
  <c r="E211" i="28"/>
  <c r="E214" i="28"/>
  <c r="E215" i="28"/>
  <c r="W215" i="28" s="1"/>
  <c r="E216" i="28"/>
  <c r="Z216" i="28" s="1"/>
  <c r="E217" i="28"/>
  <c r="E218" i="28"/>
  <c r="AD218" i="28" s="1"/>
  <c r="E219" i="28"/>
  <c r="E221" i="28"/>
  <c r="X221" i="28" s="1"/>
  <c r="E222" i="28"/>
  <c r="AD222" i="28" s="1"/>
  <c r="E223" i="28"/>
  <c r="E225" i="28"/>
  <c r="Z225" i="28" s="1"/>
  <c r="E227" i="28"/>
  <c r="X227" i="28" s="1"/>
  <c r="E229" i="28"/>
  <c r="E230" i="28"/>
  <c r="E231" i="28"/>
  <c r="E235" i="28"/>
  <c r="E237" i="28"/>
  <c r="W237" i="28" s="1"/>
  <c r="E239" i="28"/>
  <c r="V239" i="28" s="1"/>
  <c r="E241" i="28"/>
  <c r="E242" i="28"/>
  <c r="AD242" i="28" s="1"/>
  <c r="E243" i="28"/>
  <c r="E246" i="28"/>
  <c r="AD246" i="28" s="1"/>
  <c r="E247" i="28"/>
  <c r="E249" i="28"/>
  <c r="E250" i="28"/>
  <c r="W250" i="28" s="1"/>
  <c r="E251" i="28"/>
  <c r="U251" i="28" s="1"/>
  <c r="E252" i="28"/>
  <c r="AE252" i="28" s="1"/>
  <c r="E253" i="28"/>
  <c r="AB253" i="28" s="1"/>
  <c r="E254" i="28"/>
  <c r="E255" i="28"/>
  <c r="AE255" i="28" s="1"/>
  <c r="E257" i="28"/>
  <c r="W257" i="28" s="1"/>
  <c r="E258" i="28"/>
  <c r="E261" i="28"/>
  <c r="E264" i="28"/>
  <c r="E265" i="28"/>
  <c r="Z265" i="28" s="1"/>
  <c r="E266" i="28"/>
  <c r="E271" i="28"/>
  <c r="AD271" i="28" s="1"/>
  <c r="E272" i="28"/>
  <c r="E274" i="28"/>
  <c r="X274" i="28" s="1"/>
  <c r="E275" i="28"/>
  <c r="E276" i="28"/>
  <c r="E277" i="28"/>
  <c r="W277" i="28" s="1"/>
  <c r="E278" i="28"/>
  <c r="E279" i="28"/>
  <c r="V279" i="28" s="1"/>
  <c r="E283" i="28"/>
  <c r="E285" i="28"/>
  <c r="W285" i="28" s="1"/>
  <c r="E286" i="28"/>
  <c r="E287" i="28"/>
  <c r="E289" i="28"/>
  <c r="W289" i="28" s="1"/>
  <c r="E290" i="28"/>
  <c r="E291" i="28"/>
  <c r="E293" i="28"/>
  <c r="E297" i="28"/>
  <c r="AD297" i="28" s="1"/>
  <c r="E299" i="28"/>
  <c r="E301" i="28"/>
  <c r="E303" i="28"/>
  <c r="AD303" i="28" s="1"/>
  <c r="E304" i="28"/>
  <c r="T304" i="28" s="1"/>
  <c r="E305" i="28"/>
  <c r="Z305" i="28" s="1"/>
  <c r="E308" i="28"/>
  <c r="E309" i="28"/>
  <c r="Z309" i="28" s="1"/>
  <c r="E311" i="28"/>
  <c r="E312" i="28"/>
  <c r="E313" i="28"/>
  <c r="E314" i="28"/>
  <c r="E318" i="28"/>
  <c r="E320" i="28"/>
  <c r="T320" i="28" s="1"/>
  <c r="E322" i="28"/>
  <c r="E323" i="28"/>
  <c r="E324" i="28"/>
  <c r="T324" i="28" s="1"/>
  <c r="E325" i="28"/>
  <c r="T325" i="28" s="1"/>
  <c r="E326" i="28"/>
  <c r="E327" i="28"/>
  <c r="E328" i="28"/>
  <c r="AE328" i="28" s="1"/>
  <c r="E332" i="28"/>
  <c r="Z332" i="28" s="1"/>
  <c r="E333" i="28"/>
  <c r="E334" i="28"/>
  <c r="E336" i="28"/>
  <c r="AD336" i="28" s="1"/>
  <c r="E337" i="28"/>
  <c r="X337" i="28" s="1"/>
  <c r="E339" i="28"/>
  <c r="T339" i="28" s="1"/>
  <c r="E343" i="28"/>
  <c r="W343" i="28" s="1"/>
  <c r="E345" i="28"/>
  <c r="W345" i="28" s="1"/>
  <c r="E346" i="28"/>
  <c r="AB346" i="28" s="1"/>
  <c r="E347" i="28"/>
  <c r="U347" i="28" s="1"/>
  <c r="E348" i="28"/>
  <c r="E349" i="28"/>
  <c r="E350" i="28"/>
  <c r="AC350" i="28" s="1"/>
  <c r="E351" i="28"/>
  <c r="Z351" i="28" s="1"/>
  <c r="E354" i="28"/>
  <c r="T354" i="28" s="1"/>
  <c r="E358" i="28"/>
  <c r="E359" i="28"/>
  <c r="T359" i="28" s="1"/>
  <c r="E360" i="28"/>
  <c r="Y360" i="28" s="1"/>
  <c r="E361" i="28"/>
  <c r="V361" i="28" s="1"/>
  <c r="E362" i="28"/>
  <c r="Y362" i="28" s="1"/>
  <c r="E363" i="28"/>
  <c r="E364" i="28"/>
  <c r="E368" i="28"/>
  <c r="E370" i="28"/>
  <c r="V370" i="28" s="1"/>
  <c r="E371" i="28"/>
  <c r="Y371" i="28" s="1"/>
  <c r="E372" i="28"/>
  <c r="E373" i="28"/>
  <c r="V373" i="28" s="1"/>
  <c r="E374" i="28"/>
  <c r="Y374" i="28" s="1"/>
  <c r="E375" i="28"/>
  <c r="AC375" i="28" s="1"/>
  <c r="E378" i="28"/>
  <c r="E381" i="28"/>
  <c r="AE381" i="28" s="1"/>
  <c r="E382" i="28"/>
  <c r="E383" i="28"/>
  <c r="W383" i="28" s="1"/>
  <c r="E384" i="28"/>
  <c r="W384" i="28" s="1"/>
  <c r="E385" i="28"/>
  <c r="E386" i="28"/>
  <c r="T386" i="28" s="1"/>
  <c r="E387" i="28"/>
  <c r="E389" i="28"/>
  <c r="X389" i="28" s="1"/>
  <c r="E393" i="28"/>
  <c r="E394" i="28"/>
  <c r="V394" i="28" s="1"/>
  <c r="E396" i="28"/>
  <c r="AD396" i="28" s="1"/>
  <c r="E397" i="28"/>
  <c r="AC397" i="28" s="1"/>
  <c r="E398" i="28"/>
  <c r="E401" i="28"/>
  <c r="T401" i="28" s="1"/>
  <c r="E402" i="28"/>
  <c r="E403" i="28"/>
  <c r="W403" i="28" s="1"/>
  <c r="E406" i="28"/>
  <c r="E407" i="28"/>
  <c r="E408" i="28"/>
  <c r="E409" i="28"/>
  <c r="E410" i="28"/>
  <c r="E413" i="28"/>
  <c r="Z413" i="28" s="1"/>
  <c r="A414" i="27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E414" i="28"/>
  <c r="E418" i="28"/>
  <c r="AB418" i="28" s="1"/>
  <c r="E419" i="28"/>
  <c r="AA419" i="28" s="1"/>
  <c r="E420" i="28"/>
  <c r="U420" i="28" s="1"/>
  <c r="E421" i="28"/>
  <c r="T421" i="28" s="1"/>
  <c r="E422" i="28"/>
  <c r="AB422" i="28" s="1"/>
  <c r="E423" i="28"/>
  <c r="V423" i="28" s="1"/>
  <c r="E425" i="28"/>
  <c r="P276" i="21"/>
  <c r="G14" i="23" s="1"/>
  <c r="R276" i="21"/>
  <c r="D379" i="21"/>
  <c r="E379" i="21"/>
  <c r="F379" i="21"/>
  <c r="G379" i="21"/>
  <c r="H379" i="21"/>
  <c r="I379" i="21"/>
  <c r="J379" i="21"/>
  <c r="K379" i="21"/>
  <c r="L379" i="21"/>
  <c r="M379" i="21"/>
  <c r="N379" i="21"/>
  <c r="O379" i="21"/>
  <c r="D380" i="21"/>
  <c r="E380" i="21"/>
  <c r="F380" i="21"/>
  <c r="G380" i="21"/>
  <c r="H380" i="21"/>
  <c r="I380" i="21"/>
  <c r="I310" i="21"/>
  <c r="J310" i="21"/>
  <c r="M310" i="21"/>
  <c r="N310" i="21"/>
  <c r="D240" i="21"/>
  <c r="E240" i="21"/>
  <c r="E14" i="24" s="1"/>
  <c r="F240" i="21"/>
  <c r="F14" i="24" s="1"/>
  <c r="G240" i="21"/>
  <c r="H240" i="21"/>
  <c r="I240" i="21"/>
  <c r="I14" i="24" s="1"/>
  <c r="J240" i="21"/>
  <c r="K240" i="21"/>
  <c r="L240" i="21"/>
  <c r="L14" i="24" s="1"/>
  <c r="M240" i="21"/>
  <c r="M14" i="24" s="1"/>
  <c r="N240" i="21"/>
  <c r="N14" i="24" s="1"/>
  <c r="O240" i="21"/>
  <c r="D241" i="21"/>
  <c r="E241" i="21"/>
  <c r="E5" i="24" s="1"/>
  <c r="F241" i="21"/>
  <c r="G241" i="21"/>
  <c r="G5" i="24" s="1"/>
  <c r="H241" i="21"/>
  <c r="I241" i="21"/>
  <c r="P206" i="21"/>
  <c r="P172" i="21"/>
  <c r="P138" i="21"/>
  <c r="P104" i="21"/>
  <c r="P70" i="21"/>
  <c r="AE106" i="28" l="1"/>
  <c r="U106" i="28"/>
  <c r="U257" i="28"/>
  <c r="Y106" i="28"/>
  <c r="Z339" i="28"/>
  <c r="V152" i="28"/>
  <c r="Y339" i="28"/>
  <c r="AD279" i="28"/>
  <c r="AA193" i="28"/>
  <c r="X339" i="28"/>
  <c r="AC146" i="28"/>
  <c r="X360" i="28"/>
  <c r="V274" i="28"/>
  <c r="W418" i="28"/>
  <c r="V337" i="28"/>
  <c r="T274" i="28"/>
  <c r="AD191" i="28"/>
  <c r="V418" i="28"/>
  <c r="V360" i="28"/>
  <c r="U227" i="28"/>
  <c r="T139" i="28"/>
  <c r="T418" i="28"/>
  <c r="AA389" i="28"/>
  <c r="T383" i="28"/>
  <c r="AE354" i="28"/>
  <c r="T337" i="28"/>
  <c r="AD304" i="28"/>
  <c r="AE225" i="28"/>
  <c r="U158" i="28"/>
  <c r="AB123" i="28"/>
  <c r="Z47" i="28"/>
  <c r="V303" i="28"/>
  <c r="AC152" i="28"/>
  <c r="W303" i="28"/>
  <c r="AB152" i="28"/>
  <c r="Z152" i="28"/>
  <c r="AE105" i="28"/>
  <c r="AE101" i="28"/>
  <c r="U320" i="28"/>
  <c r="AB360" i="28"/>
  <c r="Z418" i="28"/>
  <c r="Y337" i="28"/>
  <c r="AD139" i="28"/>
  <c r="W360" i="28"/>
  <c r="V227" i="28"/>
  <c r="AC139" i="28"/>
  <c r="U337" i="28"/>
  <c r="U274" i="28"/>
  <c r="Z191" i="28"/>
  <c r="V389" i="28"/>
  <c r="Y351" i="28"/>
  <c r="AC328" i="28"/>
  <c r="AC304" i="28"/>
  <c r="X265" i="28"/>
  <c r="AA225" i="28"/>
  <c r="T158" i="28"/>
  <c r="Y111" i="28"/>
  <c r="H310" i="21"/>
  <c r="H14" i="24"/>
  <c r="F311" i="21"/>
  <c r="F5" i="24"/>
  <c r="D5" i="24"/>
  <c r="Q311" i="21"/>
  <c r="G8" i="23"/>
  <c r="K310" i="21"/>
  <c r="K14" i="24"/>
  <c r="J8" i="32"/>
  <c r="G310" i="21"/>
  <c r="G14" i="24"/>
  <c r="F11" i="32"/>
  <c r="Q310" i="21"/>
  <c r="D14" i="24"/>
  <c r="O310" i="21"/>
  <c r="O14" i="24"/>
  <c r="G9" i="23"/>
  <c r="G10" i="23"/>
  <c r="G11" i="23"/>
  <c r="F310" i="21"/>
  <c r="I311" i="21"/>
  <c r="I5" i="24"/>
  <c r="R241" i="21"/>
  <c r="J14" i="24"/>
  <c r="E310" i="21"/>
  <c r="P240" i="21"/>
  <c r="Y9" i="21" s="1"/>
  <c r="H11" i="32"/>
  <c r="G12" i="23"/>
  <c r="H311" i="21"/>
  <c r="H5" i="24"/>
  <c r="D8" i="32"/>
  <c r="Z398" i="28"/>
  <c r="T398" i="28"/>
  <c r="V398" i="28"/>
  <c r="T382" i="28"/>
  <c r="V382" i="28"/>
  <c r="Z382" i="28"/>
  <c r="U382" i="28"/>
  <c r="AA349" i="28"/>
  <c r="AB349" i="28"/>
  <c r="AC349" i="28"/>
  <c r="AE318" i="28"/>
  <c r="U318" i="28"/>
  <c r="V318" i="28"/>
  <c r="Y318" i="28"/>
  <c r="AB161" i="28"/>
  <c r="Z161" i="28"/>
  <c r="V161" i="28"/>
  <c r="AD134" i="28"/>
  <c r="W134" i="28"/>
  <c r="T134" i="28"/>
  <c r="U134" i="28"/>
  <c r="T257" i="28"/>
  <c r="X158" i="28"/>
  <c r="W347" i="28"/>
  <c r="W239" i="28"/>
  <c r="T360" i="28"/>
  <c r="Z105" i="28"/>
  <c r="AD375" i="28"/>
  <c r="AC251" i="28"/>
  <c r="T221" i="28"/>
  <c r="AC185" i="28"/>
  <c r="V146" i="28"/>
  <c r="W105" i="28"/>
  <c r="X413" i="28"/>
  <c r="AC362" i="28"/>
  <c r="AC346" i="28"/>
  <c r="AE324" i="28"/>
  <c r="AB251" i="28"/>
  <c r="AB185" i="28"/>
  <c r="U146" i="28"/>
  <c r="V105" i="28"/>
  <c r="AC420" i="28"/>
  <c r="T403" i="28"/>
  <c r="AC374" i="28"/>
  <c r="AA332" i="28"/>
  <c r="AA257" i="28"/>
  <c r="X237" i="28"/>
  <c r="AA185" i="28"/>
  <c r="X132" i="28"/>
  <c r="Y420" i="28"/>
  <c r="AE360" i="28"/>
  <c r="AA346" i="28"/>
  <c r="AC324" i="28"/>
  <c r="AB274" i="28"/>
  <c r="X251" i="28"/>
  <c r="V215" i="28"/>
  <c r="W152" i="28"/>
  <c r="AD42" i="28"/>
  <c r="T413" i="28"/>
  <c r="Y401" i="28"/>
  <c r="AC389" i="28"/>
  <c r="AA383" i="28"/>
  <c r="X374" i="28"/>
  <c r="AD360" i="28"/>
  <c r="Z346" i="28"/>
  <c r="Y332" i="28"/>
  <c r="W324" i="28"/>
  <c r="AB304" i="28"/>
  <c r="Z274" i="28"/>
  <c r="Y257" i="28"/>
  <c r="T251" i="28"/>
  <c r="T237" i="28"/>
  <c r="U215" i="28"/>
  <c r="AB191" i="28"/>
  <c r="AC147" i="28"/>
  <c r="AB143" i="28"/>
  <c r="AD91" i="28"/>
  <c r="AC42" i="28"/>
  <c r="Y187" i="28"/>
  <c r="AE397" i="28"/>
  <c r="AB146" i="28"/>
  <c r="AD397" i="28"/>
  <c r="Y347" i="28"/>
  <c r="Z146" i="28"/>
  <c r="U360" i="28"/>
  <c r="U253" i="28"/>
  <c r="V221" i="28"/>
  <c r="AE185" i="28"/>
  <c r="Y146" i="28"/>
  <c r="AD394" i="28"/>
  <c r="V347" i="28"/>
  <c r="U221" i="28"/>
  <c r="W53" i="28"/>
  <c r="Y413" i="28"/>
  <c r="Z394" i="28"/>
  <c r="AB237" i="28"/>
  <c r="Z132" i="28"/>
  <c r="Y394" i="28"/>
  <c r="AD354" i="28"/>
  <c r="AB332" i="28"/>
  <c r="AB257" i="28"/>
  <c r="Y237" i="28"/>
  <c r="Y132" i="28"/>
  <c r="V413" i="28"/>
  <c r="AE389" i="28"/>
  <c r="W361" i="28"/>
  <c r="AD324" i="28"/>
  <c r="AD274" i="28"/>
  <c r="Y251" i="28"/>
  <c r="Z144" i="28"/>
  <c r="AE42" i="28"/>
  <c r="U413" i="28"/>
  <c r="AD389" i="28"/>
  <c r="AB374" i="28"/>
  <c r="Z257" i="28"/>
  <c r="AC191" i="28"/>
  <c r="AD143" i="28"/>
  <c r="AA418" i="28"/>
  <c r="W413" i="28"/>
  <c r="AB389" i="28"/>
  <c r="Z383" i="28"/>
  <c r="W374" i="28"/>
  <c r="AC360" i="28"/>
  <c r="AD328" i="28"/>
  <c r="W304" i="28"/>
  <c r="V257" i="28"/>
  <c r="AC250" i="28"/>
  <c r="W227" i="28"/>
  <c r="AD209" i="28"/>
  <c r="AA191" i="28"/>
  <c r="T143" i="28"/>
  <c r="AE286" i="28"/>
  <c r="AB286" i="28"/>
  <c r="AC286" i="28"/>
  <c r="AD286" i="28"/>
  <c r="AB278" i="28"/>
  <c r="AD278" i="28"/>
  <c r="T249" i="28"/>
  <c r="Z249" i="28"/>
  <c r="AA249" i="28"/>
  <c r="T205" i="28"/>
  <c r="V205" i="28"/>
  <c r="U205" i="28"/>
  <c r="W205" i="28"/>
  <c r="X205" i="28"/>
  <c r="AA205" i="28"/>
  <c r="AB205" i="28"/>
  <c r="T197" i="28"/>
  <c r="AD197" i="28"/>
  <c r="V197" i="28"/>
  <c r="AB197" i="28"/>
  <c r="AD131" i="28"/>
  <c r="Z131" i="28"/>
  <c r="AB131" i="28"/>
  <c r="U131" i="28"/>
  <c r="AD13" i="28"/>
  <c r="V13" i="28"/>
  <c r="Z13" i="28"/>
  <c r="AD308" i="28"/>
  <c r="AE308" i="28"/>
  <c r="U308" i="28"/>
  <c r="AE241" i="28"/>
  <c r="Z241" i="28"/>
  <c r="AA241" i="28"/>
  <c r="AD82" i="28"/>
  <c r="Z82" i="28"/>
  <c r="V82" i="28"/>
  <c r="W57" i="28"/>
  <c r="AA57" i="28"/>
  <c r="AB57" i="28"/>
  <c r="AD372" i="28"/>
  <c r="V372" i="28"/>
  <c r="W372" i="28"/>
  <c r="X372" i="28"/>
  <c r="U372" i="28"/>
  <c r="Y372" i="28"/>
  <c r="V364" i="28"/>
  <c r="T364" i="28"/>
  <c r="AE254" i="28"/>
  <c r="W254" i="28"/>
  <c r="AC254" i="28"/>
  <c r="Z254" i="28"/>
  <c r="U254" i="28"/>
  <c r="V211" i="28"/>
  <c r="T211" i="28"/>
  <c r="U211" i="28"/>
  <c r="Y211" i="28"/>
  <c r="Z211" i="28"/>
  <c r="AD211" i="28"/>
  <c r="AE211" i="28"/>
  <c r="AD196" i="28"/>
  <c r="Z196" i="28"/>
  <c r="X394" i="28"/>
  <c r="X327" i="28"/>
  <c r="Z327" i="28"/>
  <c r="Y327" i="28"/>
  <c r="AD313" i="28"/>
  <c r="W313" i="28"/>
  <c r="Z291" i="28"/>
  <c r="W291" i="28"/>
  <c r="U261" i="28"/>
  <c r="T261" i="28"/>
  <c r="X231" i="28"/>
  <c r="U231" i="28"/>
  <c r="AD231" i="28"/>
  <c r="Y231" i="28"/>
  <c r="Z231" i="28"/>
  <c r="AC231" i="28"/>
  <c r="Z87" i="28"/>
  <c r="AD87" i="28"/>
  <c r="AD50" i="28"/>
  <c r="V50" i="28"/>
  <c r="W11" i="28"/>
  <c r="Z11" i="28"/>
  <c r="AC11" i="28"/>
  <c r="U386" i="28"/>
  <c r="T407" i="28"/>
  <c r="Z407" i="28"/>
  <c r="AD407" i="28"/>
  <c r="AE407" i="28"/>
  <c r="AA407" i="28"/>
  <c r="T385" i="28"/>
  <c r="AE385" i="28"/>
  <c r="V378" i="28"/>
  <c r="AC378" i="28"/>
  <c r="AD378" i="28"/>
  <c r="AE378" i="28"/>
  <c r="T363" i="28"/>
  <c r="U363" i="28"/>
  <c r="AE334" i="28"/>
  <c r="AD334" i="28"/>
  <c r="U239" i="28"/>
  <c r="X239" i="28"/>
  <c r="AA239" i="28"/>
  <c r="AC239" i="28"/>
  <c r="AD239" i="28"/>
  <c r="Y239" i="28"/>
  <c r="Z239" i="28"/>
  <c r="AB239" i="28"/>
  <c r="Z71" i="28"/>
  <c r="AE71" i="28"/>
  <c r="T62" i="28"/>
  <c r="U62" i="28"/>
  <c r="AB378" i="28"/>
  <c r="AA359" i="28"/>
  <c r="T348" i="28"/>
  <c r="AE348" i="28"/>
  <c r="X348" i="28"/>
  <c r="AA348" i="28"/>
  <c r="AB348" i="28"/>
  <c r="AC348" i="28"/>
  <c r="Y348" i="28"/>
  <c r="Z348" i="28"/>
  <c r="AA320" i="28"/>
  <c r="AE320" i="28"/>
  <c r="AB320" i="28"/>
  <c r="V320" i="28"/>
  <c r="W320" i="28"/>
  <c r="X320" i="28"/>
  <c r="Y312" i="28"/>
  <c r="AC312" i="28"/>
  <c r="AD312" i="28"/>
  <c r="U290" i="28"/>
  <c r="T290" i="28"/>
  <c r="AA290" i="28"/>
  <c r="AB290" i="28"/>
  <c r="AC290" i="28"/>
  <c r="AA378" i="28"/>
  <c r="W348" i="28"/>
  <c r="AE205" i="28"/>
  <c r="AC372" i="28"/>
  <c r="V359" i="28"/>
  <c r="AA343" i="28"/>
  <c r="T312" i="28"/>
  <c r="AB372" i="28"/>
  <c r="U359" i="28"/>
  <c r="W312" i="28"/>
  <c r="U378" i="28"/>
  <c r="U409" i="28"/>
  <c r="V409" i="28"/>
  <c r="W359" i="28"/>
  <c r="AD359" i="28"/>
  <c r="AE359" i="28"/>
  <c r="AC359" i="28"/>
  <c r="Y255" i="28"/>
  <c r="AC255" i="28"/>
  <c r="AD255" i="28"/>
  <c r="V255" i="28"/>
  <c r="AA255" i="28"/>
  <c r="V97" i="28"/>
  <c r="Y97" i="28"/>
  <c r="AE97" i="28"/>
  <c r="W97" i="28"/>
  <c r="Z97" i="28"/>
  <c r="U89" i="28"/>
  <c r="Y89" i="28"/>
  <c r="AD89" i="28"/>
  <c r="Z89" i="28"/>
  <c r="AC89" i="28"/>
  <c r="V73" i="28"/>
  <c r="Y73" i="28"/>
  <c r="AC73" i="28"/>
  <c r="AB73" i="28"/>
  <c r="AD73" i="28"/>
  <c r="AB21" i="28"/>
  <c r="AC21" i="28"/>
  <c r="AD21" i="28"/>
  <c r="T21" i="28"/>
  <c r="AA21" i="28"/>
  <c r="U286" i="28"/>
  <c r="T402" i="28"/>
  <c r="Z402" i="28"/>
  <c r="X402" i="28"/>
  <c r="T336" i="28"/>
  <c r="X336" i="28"/>
  <c r="Y336" i="28"/>
  <c r="Z314" i="28"/>
  <c r="AB314" i="28"/>
  <c r="AC314" i="28"/>
  <c r="W314" i="28"/>
  <c r="AD314" i="28"/>
  <c r="T314" i="28"/>
  <c r="W225" i="28"/>
  <c r="Y225" i="28"/>
  <c r="Z150" i="28"/>
  <c r="AC150" i="28"/>
  <c r="V150" i="28"/>
  <c r="X150" i="28"/>
  <c r="AB328" i="28"/>
  <c r="T286" i="28"/>
  <c r="V123" i="28"/>
  <c r="AD123" i="28"/>
  <c r="V386" i="28"/>
  <c r="AD401" i="28"/>
  <c r="V401" i="28"/>
  <c r="X401" i="28"/>
  <c r="W401" i="28"/>
  <c r="AA401" i="28"/>
  <c r="AC401" i="28"/>
  <c r="AB401" i="28"/>
  <c r="Z349" i="28"/>
  <c r="Y349" i="28"/>
  <c r="V155" i="28"/>
  <c r="Y155" i="28"/>
  <c r="W155" i="28"/>
  <c r="U401" i="28"/>
  <c r="AD371" i="28"/>
  <c r="U371" i="28"/>
  <c r="T371" i="28"/>
  <c r="Z371" i="28"/>
  <c r="AC371" i="28"/>
  <c r="AA371" i="28"/>
  <c r="AB371" i="28"/>
  <c r="AB276" i="28"/>
  <c r="Z276" i="28"/>
  <c r="V276" i="28"/>
  <c r="Z223" i="28"/>
  <c r="V223" i="28"/>
  <c r="Y223" i="28"/>
  <c r="AA217" i="28"/>
  <c r="U217" i="28"/>
  <c r="T217" i="28"/>
  <c r="AE217" i="28"/>
  <c r="X135" i="28"/>
  <c r="AB135" i="28"/>
  <c r="W135" i="28"/>
  <c r="T135" i="28"/>
  <c r="AC108" i="28"/>
  <c r="V108" i="28"/>
  <c r="AA108" i="28"/>
  <c r="Y373" i="28"/>
  <c r="AE326" i="28"/>
  <c r="Y326" i="28"/>
  <c r="Z326" i="28"/>
  <c r="AB326" i="28"/>
  <c r="T326" i="28"/>
  <c r="W326" i="28"/>
  <c r="AA326" i="28"/>
  <c r="Y114" i="28"/>
  <c r="AC114" i="28"/>
  <c r="W373" i="28"/>
  <c r="Z359" i="28"/>
  <c r="AE343" i="28"/>
  <c r="Y217" i="28"/>
  <c r="Z378" i="28"/>
  <c r="AC336" i="28"/>
  <c r="X217" i="28"/>
  <c r="Y378" i="28"/>
  <c r="Z343" i="28"/>
  <c r="W217" i="28"/>
  <c r="AA372" i="28"/>
  <c r="Y343" i="28"/>
  <c r="AD291" i="28"/>
  <c r="V246" i="28"/>
  <c r="V217" i="28"/>
  <c r="V89" i="28"/>
  <c r="T378" i="28"/>
  <c r="Z372" i="28"/>
  <c r="X343" i="28"/>
  <c r="AB308" i="28"/>
  <c r="V291" i="28"/>
  <c r="Z62" i="28"/>
  <c r="V216" i="28"/>
  <c r="AD216" i="28"/>
  <c r="V101" i="28"/>
  <c r="Y101" i="28"/>
  <c r="AD384" i="28"/>
  <c r="AA101" i="28"/>
  <c r="AA347" i="28"/>
  <c r="AD347" i="28"/>
  <c r="AC347" i="28"/>
  <c r="AB325" i="28"/>
  <c r="Z325" i="28"/>
  <c r="AC325" i="28"/>
  <c r="AD325" i="28"/>
  <c r="AC237" i="28"/>
  <c r="AD237" i="28"/>
  <c r="Z229" i="28"/>
  <c r="X229" i="28"/>
  <c r="Z187" i="28"/>
  <c r="AB187" i="28"/>
  <c r="AA187" i="28"/>
  <c r="AC187" i="28"/>
  <c r="T147" i="28"/>
  <c r="AD147" i="28"/>
  <c r="AC384" i="28"/>
  <c r="AC354" i="28"/>
  <c r="T347" i="28"/>
  <c r="V222" i="28"/>
  <c r="U101" i="28"/>
  <c r="AB384" i="28"/>
  <c r="Y354" i="28"/>
  <c r="AC134" i="28"/>
  <c r="U354" i="28"/>
  <c r="Z167" i="28"/>
  <c r="AB134" i="28"/>
  <c r="Y127" i="28"/>
  <c r="AE362" i="28"/>
  <c r="AE187" i="28"/>
  <c r="U167" i="28"/>
  <c r="Z134" i="28"/>
  <c r="V127" i="28"/>
  <c r="W406" i="28"/>
  <c r="U406" i="28"/>
  <c r="X384" i="28"/>
  <c r="AE384" i="28"/>
  <c r="Y42" i="28"/>
  <c r="T42" i="28"/>
  <c r="X42" i="28"/>
  <c r="V354" i="28"/>
  <c r="Z354" i="28"/>
  <c r="AA354" i="28"/>
  <c r="AB354" i="28"/>
  <c r="T193" i="28"/>
  <c r="Y193" i="28"/>
  <c r="U193" i="28"/>
  <c r="X193" i="28"/>
  <c r="AB167" i="28"/>
  <c r="AA384" i="28"/>
  <c r="T396" i="28"/>
  <c r="X396" i="28"/>
  <c r="AB396" i="28"/>
  <c r="Y345" i="28"/>
  <c r="Z345" i="28"/>
  <c r="Z337" i="28"/>
  <c r="AC337" i="28"/>
  <c r="AE337" i="28"/>
  <c r="AD337" i="28"/>
  <c r="U272" i="28"/>
  <c r="Z272" i="28"/>
  <c r="V272" i="28"/>
  <c r="V145" i="28"/>
  <c r="AB145" i="28"/>
  <c r="X118" i="28"/>
  <c r="Z118" i="28"/>
  <c r="AD413" i="28"/>
  <c r="Z396" i="28"/>
  <c r="V384" i="28"/>
  <c r="AD362" i="28"/>
  <c r="W337" i="28"/>
  <c r="AE325" i="28"/>
  <c r="AD187" i="28"/>
  <c r="T167" i="28"/>
  <c r="V134" i="28"/>
  <c r="U304" i="28"/>
  <c r="W251" i="28"/>
  <c r="X418" i="28"/>
  <c r="Z389" i="28"/>
  <c r="AC383" i="28"/>
  <c r="Z374" i="28"/>
  <c r="AB361" i="28"/>
  <c r="X257" i="28"/>
  <c r="V251" i="28"/>
  <c r="AC105" i="28"/>
  <c r="AC100" i="28"/>
  <c r="AD383" i="28"/>
  <c r="AE100" i="28"/>
  <c r="W389" i="28"/>
  <c r="AB383" i="28"/>
  <c r="X361" i="28"/>
  <c r="Z303" i="28"/>
  <c r="T425" i="28"/>
  <c r="V425" i="28"/>
  <c r="U425" i="28"/>
  <c r="AB425" i="28"/>
  <c r="X425" i="28"/>
  <c r="AC425" i="28"/>
  <c r="Y425" i="28"/>
  <c r="Z425" i="28"/>
  <c r="AD425" i="28"/>
  <c r="Y408" i="28"/>
  <c r="Z408" i="28"/>
  <c r="AA408" i="28"/>
  <c r="AE408" i="28"/>
  <c r="T408" i="28"/>
  <c r="V408" i="28"/>
  <c r="U408" i="28"/>
  <c r="W408" i="28"/>
  <c r="X408" i="28"/>
  <c r="AB408" i="28"/>
  <c r="AA219" i="28"/>
  <c r="AB219" i="28"/>
  <c r="AC219" i="28"/>
  <c r="AD219" i="28"/>
  <c r="AE219" i="28"/>
  <c r="X219" i="28"/>
  <c r="Z219" i="28"/>
  <c r="T219" i="28"/>
  <c r="U219" i="28"/>
  <c r="W219" i="28"/>
  <c r="V219" i="28"/>
  <c r="Z154" i="28"/>
  <c r="AB154" i="28"/>
  <c r="W154" i="28"/>
  <c r="U154" i="28"/>
  <c r="T154" i="28"/>
  <c r="AD154" i="28"/>
  <c r="V154" i="28"/>
  <c r="Y154" i="28"/>
  <c r="X154" i="28"/>
  <c r="AC154" i="28"/>
  <c r="V113" i="28"/>
  <c r="U113" i="28"/>
  <c r="AC113" i="28"/>
  <c r="Y113" i="28"/>
  <c r="Z113" i="28"/>
  <c r="AD113" i="28"/>
  <c r="Z72" i="28"/>
  <c r="AD72" i="28"/>
  <c r="AC72" i="28"/>
  <c r="V72" i="28"/>
  <c r="W72" i="28"/>
  <c r="U72" i="28"/>
  <c r="Y72" i="28"/>
  <c r="W66" i="27"/>
  <c r="E66" i="28"/>
  <c r="V54" i="28"/>
  <c r="W54" i="28"/>
  <c r="Z54" i="28"/>
  <c r="AC54" i="28"/>
  <c r="AA54" i="28"/>
  <c r="AB54" i="28"/>
  <c r="X54" i="28"/>
  <c r="AD54" i="28"/>
  <c r="AE54" i="28"/>
  <c r="Y54" i="28"/>
  <c r="E248" i="28"/>
  <c r="T248" i="28" s="1"/>
  <c r="AD230" i="28"/>
  <c r="V230" i="28"/>
  <c r="AA195" i="28"/>
  <c r="AB195" i="28"/>
  <c r="W195" i="28"/>
  <c r="X195" i="28"/>
  <c r="Y195" i="28"/>
  <c r="U195" i="28"/>
  <c r="Z195" i="28"/>
  <c r="AC148" i="28"/>
  <c r="AD148" i="28"/>
  <c r="Z148" i="28"/>
  <c r="W148" i="28"/>
  <c r="AD130" i="28"/>
  <c r="W130" i="28"/>
  <c r="T130" i="28"/>
  <c r="AB130" i="28"/>
  <c r="V130" i="28"/>
  <c r="U130" i="28"/>
  <c r="X130" i="28"/>
  <c r="AE189" i="28"/>
  <c r="Z119" i="28"/>
  <c r="E212" i="28"/>
  <c r="V212" i="28" s="1"/>
  <c r="AC124" i="28"/>
  <c r="V124" i="28"/>
  <c r="X124" i="28"/>
  <c r="Z124" i="28"/>
  <c r="U124" i="28"/>
  <c r="AB124" i="28"/>
  <c r="AC189" i="28"/>
  <c r="Z107" i="28"/>
  <c r="E295" i="28"/>
  <c r="T295" i="28" s="1"/>
  <c r="Z283" i="28"/>
  <c r="AD283" i="28"/>
  <c r="W283" i="28"/>
  <c r="V271" i="28"/>
  <c r="Z271" i="28"/>
  <c r="W271" i="28"/>
  <c r="AC253" i="28"/>
  <c r="AD253" i="28"/>
  <c r="W253" i="28"/>
  <c r="Y253" i="28"/>
  <c r="X253" i="28"/>
  <c r="V253" i="28"/>
  <c r="AA253" i="28"/>
  <c r="AE253" i="28"/>
  <c r="W247" i="28"/>
  <c r="X247" i="28"/>
  <c r="U247" i="28"/>
  <c r="T247" i="28"/>
  <c r="Y247" i="28"/>
  <c r="AB247" i="28"/>
  <c r="V247" i="28"/>
  <c r="Z247" i="28"/>
  <c r="AA247" i="28"/>
  <c r="W235" i="28"/>
  <c r="X235" i="28"/>
  <c r="AE235" i="28"/>
  <c r="AB235" i="28"/>
  <c r="AD235" i="28"/>
  <c r="T235" i="28"/>
  <c r="U235" i="28"/>
  <c r="V235" i="28"/>
  <c r="Y235" i="28"/>
  <c r="Z235" i="28"/>
  <c r="W223" i="28"/>
  <c r="X223" i="28"/>
  <c r="AC223" i="28"/>
  <c r="AD223" i="28"/>
  <c r="AE223" i="28"/>
  <c r="T223" i="28"/>
  <c r="V200" i="28"/>
  <c r="AD200" i="28"/>
  <c r="Z200" i="28"/>
  <c r="E194" i="28"/>
  <c r="AA194" i="28" s="1"/>
  <c r="E35" i="28"/>
  <c r="AB35" i="28" s="1"/>
  <c r="E29" i="28"/>
  <c r="W29" i="28" s="1"/>
  <c r="E6" i="28"/>
  <c r="U6" i="28" s="1"/>
  <c r="T253" i="28"/>
  <c r="U223" i="28"/>
  <c r="X160" i="28"/>
  <c r="E329" i="28"/>
  <c r="T323" i="28"/>
  <c r="V323" i="28"/>
  <c r="Z323" i="28"/>
  <c r="AB323" i="28"/>
  <c r="E306" i="28"/>
  <c r="E88" i="28"/>
  <c r="Y88" i="28" s="1"/>
  <c r="U76" i="27"/>
  <c r="E76" i="28"/>
  <c r="AE76" i="28" s="1"/>
  <c r="U64" i="27"/>
  <c r="E64" i="28"/>
  <c r="AC58" i="28"/>
  <c r="AD58" i="28"/>
  <c r="U58" i="28"/>
  <c r="W58" i="28"/>
  <c r="V58" i="28"/>
  <c r="AA52" i="28"/>
  <c r="Z52" i="28"/>
  <c r="V46" i="28"/>
  <c r="W46" i="28"/>
  <c r="U46" i="28"/>
  <c r="T46" i="28"/>
  <c r="AB46" i="28"/>
  <c r="AD46" i="28"/>
  <c r="E17" i="28"/>
  <c r="X17" i="28" s="1"/>
  <c r="AE323" i="28"/>
  <c r="V160" i="28"/>
  <c r="AB148" i="28"/>
  <c r="Z58" i="28"/>
  <c r="E400" i="28"/>
  <c r="AA400" i="28" s="1"/>
  <c r="AD370" i="28"/>
  <c r="T370" i="28"/>
  <c r="AE370" i="28"/>
  <c r="AB370" i="28"/>
  <c r="AC370" i="28"/>
  <c r="U370" i="28"/>
  <c r="W358" i="28"/>
  <c r="X358" i="28"/>
  <c r="Y358" i="28"/>
  <c r="V358" i="28"/>
  <c r="AD358" i="28"/>
  <c r="AE358" i="28"/>
  <c r="E352" i="28"/>
  <c r="AD346" i="28"/>
  <c r="AE346" i="28"/>
  <c r="T346" i="28"/>
  <c r="U346" i="28"/>
  <c r="V346" i="28"/>
  <c r="W346" i="28"/>
  <c r="X346" i="28"/>
  <c r="Y346" i="28"/>
  <c r="W311" i="28"/>
  <c r="Z311" i="28"/>
  <c r="V311" i="28"/>
  <c r="AD311" i="28"/>
  <c r="E300" i="28"/>
  <c r="E294" i="28"/>
  <c r="E282" i="28"/>
  <c r="AC264" i="28"/>
  <c r="AD264" i="28"/>
  <c r="Y264" i="28"/>
  <c r="AA264" i="28"/>
  <c r="AE264" i="28"/>
  <c r="V264" i="28"/>
  <c r="W264" i="28"/>
  <c r="AC252" i="28"/>
  <c r="AD252" i="28"/>
  <c r="U252" i="28"/>
  <c r="W252" i="28"/>
  <c r="Z252" i="28"/>
  <c r="V252" i="28"/>
  <c r="Y252" i="28"/>
  <c r="W425" i="28"/>
  <c r="W394" i="28"/>
  <c r="AD323" i="28"/>
  <c r="AA252" i="28"/>
  <c r="X148" i="28"/>
  <c r="AE46" i="28"/>
  <c r="E416" i="28"/>
  <c r="AB416" i="28" s="1"/>
  <c r="E405" i="28"/>
  <c r="E340" i="28"/>
  <c r="V334" i="28"/>
  <c r="W334" i="28"/>
  <c r="T334" i="28"/>
  <c r="X334" i="28"/>
  <c r="U334" i="28"/>
  <c r="AB334" i="28"/>
  <c r="AC322" i="28"/>
  <c r="AD322" i="28"/>
  <c r="AE322" i="28"/>
  <c r="T322" i="28"/>
  <c r="W322" i="28"/>
  <c r="Y322" i="28"/>
  <c r="Z322" i="28"/>
  <c r="AA322" i="28"/>
  <c r="X322" i="28"/>
  <c r="AB322" i="28"/>
  <c r="X163" i="28"/>
  <c r="Y163" i="28"/>
  <c r="AC163" i="28"/>
  <c r="AD163" i="28"/>
  <c r="AB358" i="28"/>
  <c r="AD188" i="28"/>
  <c r="E399" i="28"/>
  <c r="X387" i="28"/>
  <c r="Z387" i="28"/>
  <c r="Y387" i="28"/>
  <c r="T387" i="28"/>
  <c r="U387" i="28"/>
  <c r="V387" i="28"/>
  <c r="T375" i="28"/>
  <c r="U375" i="28"/>
  <c r="W375" i="28"/>
  <c r="Y375" i="28"/>
  <c r="Z375" i="28"/>
  <c r="AA375" i="28"/>
  <c r="V375" i="28"/>
  <c r="E369" i="28"/>
  <c r="E357" i="28"/>
  <c r="AD345" i="28"/>
  <c r="AE345" i="28"/>
  <c r="AA345" i="28"/>
  <c r="AC345" i="28"/>
  <c r="E316" i="28"/>
  <c r="E310" i="28"/>
  <c r="AE310" i="28" s="1"/>
  <c r="W299" i="28"/>
  <c r="V299" i="28"/>
  <c r="AD299" i="28"/>
  <c r="Z299" i="28"/>
  <c r="W287" i="28"/>
  <c r="V287" i="28"/>
  <c r="Z287" i="28"/>
  <c r="AD287" i="28"/>
  <c r="AD275" i="28"/>
  <c r="V275" i="28"/>
  <c r="Z275" i="28"/>
  <c r="W275" i="28"/>
  <c r="AE387" i="28"/>
  <c r="AA358" i="28"/>
  <c r="V345" i="28"/>
  <c r="AD195" i="28"/>
  <c r="W124" i="28"/>
  <c r="AA46" i="28"/>
  <c r="AC410" i="28"/>
  <c r="U410" i="28"/>
  <c r="V410" i="28"/>
  <c r="Y410" i="28"/>
  <c r="V333" i="28"/>
  <c r="W333" i="28"/>
  <c r="T333" i="28"/>
  <c r="U333" i="28"/>
  <c r="Y333" i="28"/>
  <c r="Z333" i="28"/>
  <c r="AB333" i="28"/>
  <c r="AC333" i="28"/>
  <c r="AD333" i="28"/>
  <c r="AA333" i="28"/>
  <c r="AE333" i="28"/>
  <c r="E321" i="28"/>
  <c r="Z358" i="28"/>
  <c r="U345" i="28"/>
  <c r="W339" i="28"/>
  <c r="AE247" i="28"/>
  <c r="AB229" i="28"/>
  <c r="AC195" i="28"/>
  <c r="Z46" i="28"/>
  <c r="X386" i="28"/>
  <c r="Y386" i="28"/>
  <c r="Z386" i="28"/>
  <c r="AB386" i="28"/>
  <c r="AD386" i="28"/>
  <c r="AE386" i="28"/>
  <c r="AC386" i="28"/>
  <c r="AD374" i="28"/>
  <c r="T374" i="28"/>
  <c r="AE374" i="28"/>
  <c r="AA374" i="28"/>
  <c r="U374" i="28"/>
  <c r="V374" i="28"/>
  <c r="Z362" i="28"/>
  <c r="AA362" i="28"/>
  <c r="AB362" i="28"/>
  <c r="W362" i="28"/>
  <c r="T362" i="28"/>
  <c r="U362" i="28"/>
  <c r="V362" i="28"/>
  <c r="E356" i="28"/>
  <c r="E315" i="28"/>
  <c r="AE315" i="28" s="1"/>
  <c r="W422" i="28"/>
  <c r="AC387" i="28"/>
  <c r="U358" i="28"/>
  <c r="Y334" i="28"/>
  <c r="AD247" i="28"/>
  <c r="V163" i="28"/>
  <c r="X46" i="28"/>
  <c r="Y409" i="28"/>
  <c r="AB409" i="28"/>
  <c r="Z409" i="28"/>
  <c r="X409" i="28"/>
  <c r="AC409" i="28"/>
  <c r="AD409" i="28"/>
  <c r="AC403" i="28"/>
  <c r="AE403" i="28"/>
  <c r="AD403" i="28"/>
  <c r="U403" i="28"/>
  <c r="Y403" i="28"/>
  <c r="AA403" i="28"/>
  <c r="Z403" i="28"/>
  <c r="E344" i="28"/>
  <c r="E338" i="28"/>
  <c r="V332" i="28"/>
  <c r="W332" i="28"/>
  <c r="AD332" i="28"/>
  <c r="AE332" i="28"/>
  <c r="X332" i="28"/>
  <c r="T332" i="28"/>
  <c r="U332" i="28"/>
  <c r="E102" i="28"/>
  <c r="AD102" i="28" s="1"/>
  <c r="X79" i="27"/>
  <c r="E79" i="28"/>
  <c r="U79" i="28" s="1"/>
  <c r="T73" i="28"/>
  <c r="U73" i="28"/>
  <c r="X73" i="28"/>
  <c r="Z73" i="28"/>
  <c r="W73" i="28"/>
  <c r="X67" i="27"/>
  <c r="E67" i="28"/>
  <c r="AB61" i="28"/>
  <c r="AD61" i="28"/>
  <c r="W61" i="28"/>
  <c r="X61" i="28"/>
  <c r="Z61" i="28"/>
  <c r="V61" i="28"/>
  <c r="AE61" i="28"/>
  <c r="T61" i="28"/>
  <c r="AA61" i="28"/>
  <c r="AB49" i="28"/>
  <c r="X49" i="28"/>
  <c r="V49" i="28"/>
  <c r="W49" i="28"/>
  <c r="AA49" i="28"/>
  <c r="E43" i="28"/>
  <c r="E20" i="28"/>
  <c r="AC20" i="28" s="1"/>
  <c r="V422" i="28"/>
  <c r="T409" i="28"/>
  <c r="AB387" i="28"/>
  <c r="X370" i="28"/>
  <c r="T358" i="28"/>
  <c r="X333" i="28"/>
  <c r="V283" i="28"/>
  <c r="AC247" i="28"/>
  <c r="AB223" i="28"/>
  <c r="T195" i="28"/>
  <c r="U163" i="28"/>
  <c r="AC130" i="28"/>
  <c r="U54" i="28"/>
  <c r="E213" i="28"/>
  <c r="E172" i="28"/>
  <c r="W172" i="28" s="1"/>
  <c r="Y166" i="28"/>
  <c r="Z166" i="28"/>
  <c r="U166" i="28"/>
  <c r="AB166" i="28"/>
  <c r="X166" i="28"/>
  <c r="AD166" i="28"/>
  <c r="T166" i="28"/>
  <c r="V166" i="28"/>
  <c r="W78" i="27"/>
  <c r="E78" i="28"/>
  <c r="Z60" i="28"/>
  <c r="AA60" i="28"/>
  <c r="AA48" i="28"/>
  <c r="Z48" i="28"/>
  <c r="W48" i="28"/>
  <c r="AE48" i="28"/>
  <c r="AD408" i="28"/>
  <c r="E236" i="28"/>
  <c r="Y236" i="28" s="1"/>
  <c r="E224" i="28"/>
  <c r="AA224" i="28" s="1"/>
  <c r="E207" i="28"/>
  <c r="E201" i="28"/>
  <c r="U189" i="28"/>
  <c r="V189" i="28"/>
  <c r="W189" i="28"/>
  <c r="Y189" i="28"/>
  <c r="X189" i="28"/>
  <c r="AB189" i="28"/>
  <c r="AD189" i="28"/>
  <c r="Z142" i="28"/>
  <c r="AB142" i="28"/>
  <c r="W142" i="28"/>
  <c r="T142" i="28"/>
  <c r="U142" i="28"/>
  <c r="X142" i="28"/>
  <c r="V142" i="28"/>
  <c r="Y142" i="28"/>
  <c r="E136" i="28"/>
  <c r="AE136" i="28" s="1"/>
  <c r="AC408" i="28"/>
  <c r="AE107" i="28"/>
  <c r="E159" i="28"/>
  <c r="AC159" i="28" s="1"/>
  <c r="V18" i="28"/>
  <c r="Z18" i="28"/>
  <c r="AD18" i="28"/>
  <c r="AB160" i="28"/>
  <c r="AD142" i="28"/>
  <c r="Z301" i="28"/>
  <c r="AD301" i="28"/>
  <c r="W301" i="28"/>
  <c r="Z289" i="28"/>
  <c r="AD289" i="28"/>
  <c r="V289" i="28"/>
  <c r="Z277" i="28"/>
  <c r="AD277" i="28"/>
  <c r="AC265" i="28"/>
  <c r="AD265" i="28"/>
  <c r="AE265" i="28"/>
  <c r="AB265" i="28"/>
  <c r="T265" i="28"/>
  <c r="U265" i="28"/>
  <c r="E259" i="28"/>
  <c r="AB241" i="28"/>
  <c r="AC241" i="28"/>
  <c r="T241" i="28"/>
  <c r="W241" i="28"/>
  <c r="Y241" i="28"/>
  <c r="X241" i="28"/>
  <c r="U241" i="28"/>
  <c r="V241" i="28"/>
  <c r="AC229" i="28"/>
  <c r="AD229" i="28"/>
  <c r="AE229" i="28"/>
  <c r="T229" i="28"/>
  <c r="U229" i="28"/>
  <c r="V229" i="28"/>
  <c r="W229" i="28"/>
  <c r="E206" i="28"/>
  <c r="T206" i="28" s="1"/>
  <c r="E41" i="28"/>
  <c r="V23" i="28"/>
  <c r="W23" i="28"/>
  <c r="AA23" i="28"/>
  <c r="AE23" i="28"/>
  <c r="AC23" i="28"/>
  <c r="AD23" i="28"/>
  <c r="Z23" i="28"/>
  <c r="U23" i="28"/>
  <c r="Y23" i="28"/>
  <c r="E12" i="28"/>
  <c r="AC12" i="28" s="1"/>
  <c r="Z189" i="28"/>
  <c r="AA394" i="28"/>
  <c r="AC394" i="28"/>
  <c r="AB394" i="28"/>
  <c r="AE394" i="28"/>
  <c r="U394" i="28"/>
  <c r="T394" i="28"/>
  <c r="E388" i="28"/>
  <c r="W382" i="28"/>
  <c r="Y382" i="28"/>
  <c r="X382" i="28"/>
  <c r="AA382" i="28"/>
  <c r="AB382" i="28"/>
  <c r="AC382" i="28"/>
  <c r="AD382" i="28"/>
  <c r="AE382" i="28"/>
  <c r="E376" i="28"/>
  <c r="AA364" i="28"/>
  <c r="AC364" i="28"/>
  <c r="AD364" i="28"/>
  <c r="AE364" i="28"/>
  <c r="E317" i="28"/>
  <c r="U317" i="28" s="1"/>
  <c r="E288" i="28"/>
  <c r="U276" i="28"/>
  <c r="T276" i="28"/>
  <c r="X276" i="28"/>
  <c r="E270" i="28"/>
  <c r="W258" i="28"/>
  <c r="AC258" i="28"/>
  <c r="AC358" i="28"/>
  <c r="T189" i="28"/>
  <c r="Y58" i="28"/>
  <c r="E411" i="28"/>
  <c r="V328" i="28"/>
  <c r="W328" i="28"/>
  <c r="T328" i="28"/>
  <c r="U328" i="28"/>
  <c r="X328" i="28"/>
  <c r="Y328" i="28"/>
  <c r="AA328" i="28"/>
  <c r="Z328" i="28"/>
  <c r="E151" i="28"/>
  <c r="AE151" i="28" s="1"/>
  <c r="X122" i="28"/>
  <c r="Z122" i="28"/>
  <c r="Y122" i="28"/>
  <c r="W122" i="28"/>
  <c r="U122" i="28"/>
  <c r="AB122" i="28"/>
  <c r="T122" i="28"/>
  <c r="V122" i="28"/>
  <c r="AC122" i="28"/>
  <c r="AC334" i="28"/>
  <c r="AA323" i="28"/>
  <c r="AE195" i="28"/>
  <c r="AB165" i="28"/>
  <c r="V148" i="28"/>
  <c r="AC46" i="28"/>
  <c r="V393" i="28"/>
  <c r="T393" i="28"/>
  <c r="X393" i="28"/>
  <c r="AB393" i="28"/>
  <c r="Z393" i="28"/>
  <c r="V381" i="28"/>
  <c r="W381" i="28"/>
  <c r="Y381" i="28"/>
  <c r="AC381" i="28"/>
  <c r="U381" i="28"/>
  <c r="Z381" i="28"/>
  <c r="AA381" i="28"/>
  <c r="AB381" i="28"/>
  <c r="T381" i="28"/>
  <c r="Z363" i="28"/>
  <c r="AB363" i="28"/>
  <c r="AA363" i="28"/>
  <c r="AD363" i="28"/>
  <c r="V363" i="28"/>
  <c r="X363" i="28"/>
  <c r="Y363" i="28"/>
  <c r="AC363" i="28"/>
  <c r="AE363" i="28"/>
  <c r="W363" i="28"/>
  <c r="U351" i="28"/>
  <c r="W351" i="28"/>
  <c r="V351" i="28"/>
  <c r="AA351" i="28"/>
  <c r="AB351" i="28"/>
  <c r="AD351" i="28"/>
  <c r="AE351" i="28"/>
  <c r="AC351" i="28"/>
  <c r="AD305" i="28"/>
  <c r="W305" i="28"/>
  <c r="Z293" i="28"/>
  <c r="AD293" i="28"/>
  <c r="V293" i="28"/>
  <c r="W293" i="28"/>
  <c r="E281" i="28"/>
  <c r="U281" i="28" s="1"/>
  <c r="AD381" i="28"/>
  <c r="AA370" i="28"/>
  <c r="Z364" i="28"/>
  <c r="T351" i="28"/>
  <c r="AA334" i="28"/>
  <c r="W323" i="28"/>
  <c r="AC235" i="28"/>
  <c r="AB163" i="28"/>
  <c r="U148" i="28"/>
  <c r="Z421" i="28"/>
  <c r="AB421" i="28"/>
  <c r="AA421" i="28"/>
  <c r="AC421" i="28"/>
  <c r="V421" i="28"/>
  <c r="X421" i="28"/>
  <c r="AD421" i="28"/>
  <c r="AE421" i="28"/>
  <c r="W421" i="28"/>
  <c r="Y421" i="28"/>
  <c r="E415" i="28"/>
  <c r="AE415" i="28" s="1"/>
  <c r="E404" i="28"/>
  <c r="AD404" i="28" s="1"/>
  <c r="AA339" i="28"/>
  <c r="AB339" i="28"/>
  <c r="AC339" i="28"/>
  <c r="U339" i="28"/>
  <c r="AD339" i="28"/>
  <c r="AE339" i="28"/>
  <c r="V327" i="28"/>
  <c r="W327" i="28"/>
  <c r="T327" i="28"/>
  <c r="AA327" i="28"/>
  <c r="AB327" i="28"/>
  <c r="AC327" i="28"/>
  <c r="AD327" i="28"/>
  <c r="AE327" i="28"/>
  <c r="AD387" i="28"/>
  <c r="Z370" i="28"/>
  <c r="Y364" i="28"/>
  <c r="Z334" i="28"/>
  <c r="V322" i="28"/>
  <c r="AA235" i="28"/>
  <c r="Z163" i="28"/>
  <c r="AD398" i="28"/>
  <c r="X398" i="28"/>
  <c r="E392" i="28"/>
  <c r="AC392" i="28" s="1"/>
  <c r="E380" i="28"/>
  <c r="AD368" i="28"/>
  <c r="AE368" i="28"/>
  <c r="U368" i="28"/>
  <c r="T368" i="28"/>
  <c r="V368" i="28"/>
  <c r="W368" i="28"/>
  <c r="Y368" i="28"/>
  <c r="Z368" i="28"/>
  <c r="U350" i="28"/>
  <c r="V350" i="28"/>
  <c r="W350" i="28"/>
  <c r="T350" i="28"/>
  <c r="AA350" i="28"/>
  <c r="AB350" i="28"/>
  <c r="X350" i="28"/>
  <c r="Y350" i="28"/>
  <c r="Z350" i="28"/>
  <c r="Y370" i="28"/>
  <c r="W364" i="28"/>
  <c r="AD350" i="28"/>
  <c r="T345" i="28"/>
  <c r="V339" i="28"/>
  <c r="U322" i="28"/>
  <c r="V277" i="28"/>
  <c r="AA265" i="28"/>
  <c r="AA229" i="28"/>
  <c r="V195" i="28"/>
  <c r="W414" i="28"/>
  <c r="V414" i="28"/>
  <c r="AB414" i="28"/>
  <c r="X397" i="28"/>
  <c r="Z397" i="28"/>
  <c r="Y397" i="28"/>
  <c r="T397" i="28"/>
  <c r="W397" i="28"/>
  <c r="AB397" i="28"/>
  <c r="U397" i="28"/>
  <c r="V397" i="28"/>
  <c r="AA397" i="28"/>
  <c r="E391" i="28"/>
  <c r="X385" i="28"/>
  <c r="Z385" i="28"/>
  <c r="Y385" i="28"/>
  <c r="AC385" i="28"/>
  <c r="U385" i="28"/>
  <c r="V385" i="28"/>
  <c r="W385" i="28"/>
  <c r="AA385" i="28"/>
  <c r="AB385" i="28"/>
  <c r="AD385" i="28"/>
  <c r="E379" i="28"/>
  <c r="AD373" i="28"/>
  <c r="AE373" i="28"/>
  <c r="T373" i="28"/>
  <c r="X373" i="28"/>
  <c r="Z373" i="28"/>
  <c r="AA373" i="28"/>
  <c r="AB373" i="28"/>
  <c r="AC373" i="28"/>
  <c r="E367" i="28"/>
  <c r="Y361" i="28"/>
  <c r="AA361" i="28"/>
  <c r="Z361" i="28"/>
  <c r="T361" i="28"/>
  <c r="AC361" i="28"/>
  <c r="AD361" i="28"/>
  <c r="AE361" i="28"/>
  <c r="E355" i="28"/>
  <c r="T349" i="28"/>
  <c r="V349" i="28"/>
  <c r="U349" i="28"/>
  <c r="AE349" i="28"/>
  <c r="W349" i="28"/>
  <c r="Y96" i="28"/>
  <c r="V96" i="28"/>
  <c r="W96" i="28"/>
  <c r="AE96" i="28"/>
  <c r="E90" i="28"/>
  <c r="X90" i="28" s="1"/>
  <c r="E31" i="28"/>
  <c r="AB31" i="28" s="1"/>
  <c r="U421" i="28"/>
  <c r="W409" i="28"/>
  <c r="AA387" i="28"/>
  <c r="AE375" i="28"/>
  <c r="U373" i="28"/>
  <c r="W370" i="28"/>
  <c r="U364" i="28"/>
  <c r="U361" i="28"/>
  <c r="AD349" i="28"/>
  <c r="AC332" i="28"/>
  <c r="V305" i="28"/>
  <c r="V301" i="28"/>
  <c r="AD276" i="28"/>
  <c r="Y265" i="28"/>
  <c r="AD241" i="28"/>
  <c r="Y229" i="28"/>
  <c r="AA223" i="28"/>
  <c r="Y219" i="28"/>
  <c r="T163" i="28"/>
  <c r="Z130" i="28"/>
  <c r="T54" i="28"/>
  <c r="E256" i="28"/>
  <c r="AB256" i="28" s="1"/>
  <c r="AE227" i="28"/>
  <c r="T227" i="28"/>
  <c r="AC227" i="28"/>
  <c r="AD227" i="28"/>
  <c r="Z227" i="28"/>
  <c r="AB227" i="28"/>
  <c r="E198" i="28"/>
  <c r="T198" i="28" s="1"/>
  <c r="V93" i="28"/>
  <c r="W93" i="28"/>
  <c r="Y93" i="28"/>
  <c r="Z93" i="28"/>
  <c r="U93" i="28"/>
  <c r="E34" i="28"/>
  <c r="AB34" i="28" s="1"/>
  <c r="E28" i="28"/>
  <c r="AC28" i="28" s="1"/>
  <c r="AE93" i="28"/>
  <c r="V308" i="28"/>
  <c r="X308" i="28"/>
  <c r="Y308" i="28"/>
  <c r="Z308" i="28"/>
  <c r="AC308" i="28"/>
  <c r="W297" i="28"/>
  <c r="V297" i="28"/>
  <c r="Z297" i="28"/>
  <c r="W279" i="28"/>
  <c r="Z279" i="28"/>
  <c r="AD261" i="28"/>
  <c r="AE261" i="28"/>
  <c r="X261" i="28"/>
  <c r="Y261" i="28"/>
  <c r="Z261" i="28"/>
  <c r="AC261" i="28"/>
  <c r="E238" i="28"/>
  <c r="Y238" i="28" s="1"/>
  <c r="AE215" i="28"/>
  <c r="T215" i="28"/>
  <c r="AA215" i="28"/>
  <c r="AB215" i="28"/>
  <c r="AC215" i="28"/>
  <c r="E156" i="28"/>
  <c r="Y156" i="28" s="1"/>
  <c r="E121" i="28"/>
  <c r="AB121" i="28" s="1"/>
  <c r="U81" i="27"/>
  <c r="E81" i="28"/>
  <c r="V81" i="28" s="1"/>
  <c r="U69" i="27"/>
  <c r="E69" i="28"/>
  <c r="X69" i="28" s="1"/>
  <c r="T57" i="28"/>
  <c r="V57" i="28"/>
  <c r="AE57" i="28"/>
  <c r="X57" i="28"/>
  <c r="Z57" i="28"/>
  <c r="Z51" i="28"/>
  <c r="U51" i="28"/>
  <c r="V51" i="28"/>
  <c r="AD51" i="28"/>
  <c r="Y51" i="28"/>
  <c r="AD285" i="28"/>
  <c r="AB221" i="28"/>
  <c r="AD215" i="28"/>
  <c r="V336" i="28"/>
  <c r="W336" i="28"/>
  <c r="Z336" i="28"/>
  <c r="AB336" i="28"/>
  <c r="AA336" i="28"/>
  <c r="U336" i="28"/>
  <c r="E319" i="28"/>
  <c r="Y319" i="28" s="1"/>
  <c r="AB249" i="28"/>
  <c r="AC249" i="28"/>
  <c r="AD249" i="28"/>
  <c r="AE249" i="28"/>
  <c r="U249" i="28"/>
  <c r="W249" i="28"/>
  <c r="E232" i="28"/>
  <c r="Y232" i="28" s="1"/>
  <c r="X209" i="28"/>
  <c r="Y209" i="28"/>
  <c r="Z209" i="28"/>
  <c r="AB209" i="28"/>
  <c r="AA209" i="28"/>
  <c r="T209" i="28"/>
  <c r="E203" i="28"/>
  <c r="X185" i="28"/>
  <c r="Y185" i="28"/>
  <c r="T185" i="28"/>
  <c r="V185" i="28"/>
  <c r="U185" i="28"/>
  <c r="W144" i="28"/>
  <c r="T144" i="28"/>
  <c r="AC144" i="28"/>
  <c r="AD144" i="28"/>
  <c r="U144" i="28"/>
  <c r="E138" i="28"/>
  <c r="T138" i="28" s="1"/>
  <c r="U39" i="28"/>
  <c r="Y39" i="28"/>
  <c r="W39" i="28"/>
  <c r="Z39" i="28"/>
  <c r="E33" i="28"/>
  <c r="AA261" i="28"/>
  <c r="AA221" i="28"/>
  <c r="Z215" i="28"/>
  <c r="AC209" i="28"/>
  <c r="AB150" i="28"/>
  <c r="Y144" i="28"/>
  <c r="AA93" i="28"/>
  <c r="AC39" i="28"/>
  <c r="U324" i="28"/>
  <c r="V324" i="28"/>
  <c r="Y324" i="28"/>
  <c r="AA324" i="28"/>
  <c r="Z324" i="28"/>
  <c r="E307" i="28"/>
  <c r="AC307" i="28" s="1"/>
  <c r="E302" i="28"/>
  <c r="E296" i="28"/>
  <c r="AD290" i="28"/>
  <c r="AE290" i="28"/>
  <c r="V290" i="28"/>
  <c r="W290" i="28"/>
  <c r="X290" i="28"/>
  <c r="E284" i="28"/>
  <c r="U278" i="28"/>
  <c r="T278" i="28"/>
  <c r="V278" i="28"/>
  <c r="X278" i="28"/>
  <c r="Z278" i="28"/>
  <c r="AB272" i="28"/>
  <c r="AD272" i="28"/>
  <c r="T272" i="28"/>
  <c r="X272" i="28"/>
  <c r="AC266" i="28"/>
  <c r="W266" i="28"/>
  <c r="E260" i="28"/>
  <c r="AA243" i="28"/>
  <c r="AB243" i="28"/>
  <c r="T243" i="28"/>
  <c r="U243" i="28"/>
  <c r="AC243" i="28"/>
  <c r="AE243" i="28"/>
  <c r="U237" i="28"/>
  <c r="V237" i="28"/>
  <c r="AE237" i="28"/>
  <c r="E220" i="28"/>
  <c r="AA220" i="28" s="1"/>
  <c r="AD214" i="28"/>
  <c r="V214" i="28"/>
  <c r="AD167" i="28"/>
  <c r="V167" i="28"/>
  <c r="X167" i="28"/>
  <c r="Y167" i="28"/>
  <c r="Z155" i="28"/>
  <c r="AB155" i="28"/>
  <c r="AD155" i="28"/>
  <c r="T155" i="28"/>
  <c r="Y80" i="27"/>
  <c r="E80" i="28"/>
  <c r="E74" i="28"/>
  <c r="AD74" i="28" s="1"/>
  <c r="Y68" i="27"/>
  <c r="E68" i="28"/>
  <c r="AC62" i="28"/>
  <c r="AD62" i="28"/>
  <c r="AA62" i="28"/>
  <c r="AE62" i="28"/>
  <c r="AB62" i="28"/>
  <c r="E44" i="28"/>
  <c r="U21" i="28"/>
  <c r="V21" i="28"/>
  <c r="W21" i="28"/>
  <c r="Y21" i="28"/>
  <c r="X21" i="28"/>
  <c r="Z21" i="28"/>
  <c r="AB324" i="28"/>
  <c r="Z313" i="28"/>
  <c r="Z290" i="28"/>
  <c r="V285" i="28"/>
  <c r="W261" i="28"/>
  <c r="Y254" i="28"/>
  <c r="X249" i="28"/>
  <c r="Y243" i="28"/>
  <c r="AA237" i="28"/>
  <c r="AA227" i="28"/>
  <c r="Y215" i="28"/>
  <c r="W209" i="28"/>
  <c r="W185" i="28"/>
  <c r="X144" i="28"/>
  <c r="Z120" i="28"/>
  <c r="AB39" i="28"/>
  <c r="AB343" i="28"/>
  <c r="AC343" i="28"/>
  <c r="AD343" i="28"/>
  <c r="V343" i="28"/>
  <c r="E233" i="28"/>
  <c r="V192" i="28"/>
  <c r="Z192" i="28"/>
  <c r="E180" i="28"/>
  <c r="AB180" i="28" s="1"/>
  <c r="V139" i="28"/>
  <c r="X139" i="28"/>
  <c r="Y139" i="28"/>
  <c r="Z139" i="28"/>
  <c r="AB139" i="28"/>
  <c r="W127" i="28"/>
  <c r="T127" i="28"/>
  <c r="AB127" i="28"/>
  <c r="E116" i="28"/>
  <c r="V104" i="28"/>
  <c r="AC104" i="28"/>
  <c r="W104" i="28"/>
  <c r="E99" i="28"/>
  <c r="AC99" i="28" s="1"/>
  <c r="E40" i="28"/>
  <c r="T40" i="28" s="1"/>
  <c r="AE11" i="28"/>
  <c r="V11" i="28"/>
  <c r="AD204" i="28"/>
  <c r="E273" i="28"/>
  <c r="E267" i="28"/>
  <c r="E244" i="28"/>
  <c r="AB244" i="28" s="1"/>
  <c r="Y221" i="28"/>
  <c r="Z221" i="28"/>
  <c r="AC221" i="28"/>
  <c r="AE221" i="28"/>
  <c r="AD221" i="28"/>
  <c r="E174" i="28"/>
  <c r="E162" i="28"/>
  <c r="AA162" i="28" s="1"/>
  <c r="Z75" i="28"/>
  <c r="AE75" i="28"/>
  <c r="T75" i="28"/>
  <c r="W75" i="28"/>
  <c r="U343" i="28"/>
  <c r="AB261" i="28"/>
  <c r="AC93" i="28"/>
  <c r="E330" i="28"/>
  <c r="W255" i="28"/>
  <c r="X255" i="28"/>
  <c r="T255" i="28"/>
  <c r="U255" i="28"/>
  <c r="Z255" i="28"/>
  <c r="AB255" i="28"/>
  <c r="E226" i="28"/>
  <c r="AD226" i="28" s="1"/>
  <c r="Y197" i="28"/>
  <c r="Z197" i="28"/>
  <c r="W197" i="28"/>
  <c r="AA197" i="28"/>
  <c r="X197" i="28"/>
  <c r="AC197" i="28"/>
  <c r="AE197" i="28"/>
  <c r="AE191" i="28"/>
  <c r="T191" i="28"/>
  <c r="W191" i="28"/>
  <c r="X191" i="28"/>
  <c r="Y191" i="28"/>
  <c r="AD150" i="28"/>
  <c r="T150" i="28"/>
  <c r="W150" i="28"/>
  <c r="U150" i="28"/>
  <c r="U132" i="28"/>
  <c r="V132" i="28"/>
  <c r="AC132" i="28"/>
  <c r="AD132" i="28"/>
  <c r="AB132" i="28"/>
  <c r="E126" i="28"/>
  <c r="E115" i="28"/>
  <c r="AD115" i="28" s="1"/>
  <c r="E98" i="28"/>
  <c r="T98" i="28" s="1"/>
  <c r="E92" i="28"/>
  <c r="E27" i="28"/>
  <c r="T343" i="28"/>
  <c r="Z285" i="28"/>
  <c r="Y249" i="28"/>
  <c r="U197" i="28"/>
  <c r="V191" i="28"/>
  <c r="Z185" i="28"/>
  <c r="E341" i="28"/>
  <c r="E335" i="28"/>
  <c r="AB318" i="28"/>
  <c r="AC318" i="28"/>
  <c r="W318" i="28"/>
  <c r="T318" i="28"/>
  <c r="X318" i="28"/>
  <c r="Z318" i="28"/>
  <c r="Z312" i="28"/>
  <c r="AB312" i="28"/>
  <c r="U312" i="28"/>
  <c r="V312" i="28"/>
  <c r="X312" i="28"/>
  <c r="AA231" i="28"/>
  <c r="AB231" i="28"/>
  <c r="AE231" i="28"/>
  <c r="T231" i="28"/>
  <c r="V231" i="28"/>
  <c r="T225" i="28"/>
  <c r="U225" i="28"/>
  <c r="AB225" i="28"/>
  <c r="AD225" i="28"/>
  <c r="AC225" i="28"/>
  <c r="V225" i="28"/>
  <c r="X225" i="28"/>
  <c r="E184" i="28"/>
  <c r="AD184" i="28" s="1"/>
  <c r="V143" i="28"/>
  <c r="X143" i="28"/>
  <c r="Y143" i="28"/>
  <c r="AC143" i="28"/>
  <c r="W131" i="28"/>
  <c r="V131" i="28"/>
  <c r="Y131" i="28"/>
  <c r="X131" i="28"/>
  <c r="T131" i="28"/>
  <c r="E125" i="28"/>
  <c r="U125" i="28" s="1"/>
  <c r="AA97" i="28"/>
  <c r="AC97" i="28"/>
  <c r="V91" i="28"/>
  <c r="Z91" i="28"/>
  <c r="T38" i="28"/>
  <c r="X38" i="28"/>
  <c r="AB38" i="28"/>
  <c r="E32" i="28"/>
  <c r="AE32" i="28" s="1"/>
  <c r="E15" i="28"/>
  <c r="U9" i="28"/>
  <c r="T9" i="28"/>
  <c r="Z9" i="28"/>
  <c r="AD9" i="28"/>
  <c r="AB9" i="28"/>
  <c r="AE336" i="28"/>
  <c r="X324" i="28"/>
  <c r="AD318" i="28"/>
  <c r="V313" i="28"/>
  <c r="Y290" i="28"/>
  <c r="V261" i="28"/>
  <c r="V249" i="28"/>
  <c r="X243" i="28"/>
  <c r="Z237" i="28"/>
  <c r="W231" i="28"/>
  <c r="Y227" i="28"/>
  <c r="W221" i="28"/>
  <c r="X215" i="28"/>
  <c r="V209" i="28"/>
  <c r="V190" i="28"/>
  <c r="Y150" i="28"/>
  <c r="V144" i="28"/>
  <c r="AC131" i="28"/>
  <c r="X120" i="28"/>
  <c r="U97" i="28"/>
  <c r="Y87" i="28"/>
  <c r="AD38" i="28"/>
  <c r="AD26" i="28"/>
  <c r="AE21" i="28"/>
  <c r="Z16" i="28"/>
  <c r="AD16" i="28"/>
  <c r="W16" i="28"/>
  <c r="V16" i="28"/>
  <c r="X16" i="28"/>
  <c r="E10" i="28"/>
  <c r="E424" i="28"/>
  <c r="Z424" i="28" s="1"/>
  <c r="E390" i="28"/>
  <c r="E366" i="28"/>
  <c r="W309" i="28"/>
  <c r="V309" i="28"/>
  <c r="W211" i="28"/>
  <c r="X211" i="28"/>
  <c r="E176" i="28"/>
  <c r="E112" i="28"/>
  <c r="T112" i="28" s="1"/>
  <c r="AA42" i="28"/>
  <c r="AB42" i="28"/>
  <c r="E8" i="28"/>
  <c r="AC8" i="28" s="1"/>
  <c r="AC413" i="28"/>
  <c r="X378" i="28"/>
  <c r="AA360" i="28"/>
  <c r="X354" i="28"/>
  <c r="V348" i="28"/>
  <c r="AB337" i="28"/>
  <c r="AC211" i="28"/>
  <c r="Z147" i="28"/>
  <c r="AC106" i="28"/>
  <c r="Z101" i="28"/>
  <c r="W42" i="28"/>
  <c r="E342" i="28"/>
  <c r="X342" i="28" s="1"/>
  <c r="E331" i="28"/>
  <c r="AC320" i="28"/>
  <c r="AD320" i="28"/>
  <c r="X314" i="28"/>
  <c r="Y314" i="28"/>
  <c r="Z304" i="28"/>
  <c r="AA304" i="28"/>
  <c r="E298" i="28"/>
  <c r="E292" i="28"/>
  <c r="Z286" i="28"/>
  <c r="AA286" i="28"/>
  <c r="E280" i="28"/>
  <c r="W280" i="28" s="1"/>
  <c r="AC257" i="28"/>
  <c r="AD257" i="28"/>
  <c r="Z251" i="28"/>
  <c r="AA251" i="28"/>
  <c r="E234" i="28"/>
  <c r="AD234" i="28" s="1"/>
  <c r="E228" i="28"/>
  <c r="AE228" i="28" s="1"/>
  <c r="AC205" i="28"/>
  <c r="AD205" i="28"/>
  <c r="E199" i="28"/>
  <c r="AB193" i="28"/>
  <c r="AC193" i="28"/>
  <c r="W187" i="28"/>
  <c r="X187" i="28"/>
  <c r="E164" i="28"/>
  <c r="X164" i="28" s="1"/>
  <c r="Z158" i="28"/>
  <c r="AB158" i="28"/>
  <c r="X152" i="28"/>
  <c r="Y152" i="28"/>
  <c r="W123" i="28"/>
  <c r="T123" i="28"/>
  <c r="V77" i="27"/>
  <c r="E77" i="28"/>
  <c r="T71" i="28"/>
  <c r="W71" i="28"/>
  <c r="V65" i="27"/>
  <c r="E65" i="28"/>
  <c r="AD65" i="28" s="1"/>
  <c r="E59" i="28"/>
  <c r="V59" i="28" s="1"/>
  <c r="E30" i="28"/>
  <c r="Y30" i="28" s="1"/>
  <c r="E19" i="28"/>
  <c r="W19" i="28" s="1"/>
  <c r="AE418" i="28"/>
  <c r="AB413" i="28"/>
  <c r="V407" i="28"/>
  <c r="AE401" i="28"/>
  <c r="Y389" i="28"/>
  <c r="Y384" i="28"/>
  <c r="Y383" i="28"/>
  <c r="W378" i="28"/>
  <c r="AE372" i="28"/>
  <c r="AE371" i="28"/>
  <c r="Z360" i="28"/>
  <c r="Y359" i="28"/>
  <c r="W354" i="28"/>
  <c r="U348" i="28"/>
  <c r="AA337" i="28"/>
  <c r="Z320" i="28"/>
  <c r="V314" i="28"/>
  <c r="Y304" i="28"/>
  <c r="Y286" i="28"/>
  <c r="AE251" i="28"/>
  <c r="AB211" i="28"/>
  <c r="Z205" i="28"/>
  <c r="W193" i="28"/>
  <c r="V187" i="28"/>
  <c r="Y158" i="28"/>
  <c r="AA117" i="28"/>
  <c r="W101" i="28"/>
  <c r="Y47" i="28"/>
  <c r="V42" i="28"/>
  <c r="U326" i="28"/>
  <c r="V326" i="28"/>
  <c r="E269" i="28"/>
  <c r="AC269" i="28" s="1"/>
  <c r="E263" i="28"/>
  <c r="E240" i="28"/>
  <c r="Y240" i="28" s="1"/>
  <c r="AB217" i="28"/>
  <c r="AC217" i="28"/>
  <c r="V147" i="28"/>
  <c r="Y147" i="28"/>
  <c r="AC135" i="28"/>
  <c r="AD135" i="28"/>
  <c r="Z106" i="28"/>
  <c r="AA106" i="28"/>
  <c r="E95" i="28"/>
  <c r="AA95" i="28" s="1"/>
  <c r="E25" i="28"/>
  <c r="E14" i="28"/>
  <c r="T14" i="28" s="1"/>
  <c r="W407" i="28"/>
  <c r="Z384" i="28"/>
  <c r="T372" i="28"/>
  <c r="AD217" i="28"/>
  <c r="Y135" i="28"/>
  <c r="E417" i="28"/>
  <c r="E412" i="28"/>
  <c r="E395" i="28"/>
  <c r="E377" i="28"/>
  <c r="AB377" i="28" s="1"/>
  <c r="E365" i="28"/>
  <c r="E353" i="28"/>
  <c r="U325" i="28"/>
  <c r="V325" i="28"/>
  <c r="E268" i="28"/>
  <c r="AB268" i="28" s="1"/>
  <c r="E262" i="28"/>
  <c r="AD262" i="28" s="1"/>
  <c r="E245" i="28"/>
  <c r="AE239" i="28"/>
  <c r="T239" i="28"/>
  <c r="E210" i="28"/>
  <c r="Y210" i="28" s="1"/>
  <c r="W146" i="28"/>
  <c r="T146" i="28"/>
  <c r="E140" i="28"/>
  <c r="AA140" i="28" s="1"/>
  <c r="X134" i="28"/>
  <c r="Y134" i="28"/>
  <c r="E128" i="28"/>
  <c r="Y128" i="28" s="1"/>
  <c r="Y105" i="28"/>
  <c r="U105" i="28"/>
  <c r="V100" i="28"/>
  <c r="W100" i="28"/>
  <c r="E94" i="28"/>
  <c r="X94" i="28" s="1"/>
  <c r="E24" i="28"/>
  <c r="Z24" i="28" s="1"/>
  <c r="E7" i="28"/>
  <c r="T7" i="28" s="1"/>
  <c r="AD326" i="28"/>
  <c r="AA325" i="28"/>
  <c r="Y320" i="28"/>
  <c r="U314" i="28"/>
  <c r="X304" i="28"/>
  <c r="X286" i="28"/>
  <c r="AE257" i="28"/>
  <c r="AD251" i="28"/>
  <c r="Z217" i="28"/>
  <c r="AA211" i="28"/>
  <c r="Y205" i="28"/>
  <c r="V193" i="28"/>
  <c r="U187" i="28"/>
  <c r="V158" i="28"/>
  <c r="W147" i="28"/>
  <c r="V135" i="28"/>
  <c r="V106" i="28"/>
  <c r="V47" i="28"/>
  <c r="U42" i="28"/>
  <c r="AE425" i="28"/>
  <c r="AA425" i="28"/>
  <c r="AA423" i="28"/>
  <c r="AE422" i="28"/>
  <c r="Z422" i="28"/>
  <c r="T422" i="28"/>
  <c r="V420" i="28"/>
  <c r="Z419" i="28"/>
  <c r="AD418" i="28"/>
  <c r="AE414" i="28"/>
  <c r="Z414" i="28"/>
  <c r="T414" i="28"/>
  <c r="AE413" i="28"/>
  <c r="AA413" i="28"/>
  <c r="AB410" i="28"/>
  <c r="X410" i="28"/>
  <c r="T410" i="28"/>
  <c r="AE409" i="28"/>
  <c r="AA409" i="28"/>
  <c r="AC407" i="28"/>
  <c r="Y407" i="28"/>
  <c r="U407" i="28"/>
  <c r="AB406" i="28"/>
  <c r="X406" i="28"/>
  <c r="T406" i="28"/>
  <c r="AD402" i="28"/>
  <c r="V402" i="28"/>
  <c r="AB398" i="28"/>
  <c r="AD393" i="28"/>
  <c r="Z423" i="28"/>
  <c r="AD422" i="28"/>
  <c r="X422" i="28"/>
  <c r="AD420" i="28"/>
  <c r="AC416" i="28"/>
  <c r="AD414" i="28"/>
  <c r="X414" i="28"/>
  <c r="AE410" i="28"/>
  <c r="AA410" i="28"/>
  <c r="W410" i="28"/>
  <c r="AB407" i="28"/>
  <c r="X407" i="28"/>
  <c r="AE406" i="28"/>
  <c r="AA406" i="28"/>
  <c r="AB402" i="28"/>
  <c r="W396" i="28"/>
  <c r="AA396" i="28"/>
  <c r="AE396" i="28"/>
  <c r="U396" i="28"/>
  <c r="Y396" i="28"/>
  <c r="AC396" i="28"/>
  <c r="U398" i="28"/>
  <c r="Y398" i="28"/>
  <c r="AC398" i="28"/>
  <c r="W398" i="28"/>
  <c r="AA398" i="28"/>
  <c r="AE398" i="28"/>
  <c r="V396" i="28"/>
  <c r="AA422" i="28"/>
  <c r="AA414" i="28"/>
  <c r="U402" i="28"/>
  <c r="Y402" i="28"/>
  <c r="AC402" i="28"/>
  <c r="W402" i="28"/>
  <c r="AA402" i="28"/>
  <c r="AE402" i="28"/>
  <c r="W393" i="28"/>
  <c r="AA393" i="28"/>
  <c r="AE393" i="28"/>
  <c r="U393" i="28"/>
  <c r="Y393" i="28"/>
  <c r="AC393" i="28"/>
  <c r="AA392" i="28"/>
  <c r="AE392" i="28"/>
  <c r="AB403" i="28"/>
  <c r="X403" i="28"/>
  <c r="X368" i="28"/>
  <c r="AB364" i="28"/>
  <c r="X364" i="28"/>
  <c r="X362" i="28"/>
  <c r="X326" i="28"/>
  <c r="T266" i="28"/>
  <c r="X266" i="28"/>
  <c r="AB266" i="28"/>
  <c r="T258" i="28"/>
  <c r="X258" i="28"/>
  <c r="AB258" i="28"/>
  <c r="T250" i="28"/>
  <c r="X250" i="28"/>
  <c r="AB250" i="28"/>
  <c r="W242" i="28"/>
  <c r="AA242" i="28"/>
  <c r="AE242" i="28"/>
  <c r="T242" i="28"/>
  <c r="X242" i="28"/>
  <c r="AB242" i="28"/>
  <c r="U242" i="28"/>
  <c r="Y242" i="28"/>
  <c r="AC242" i="28"/>
  <c r="U234" i="28"/>
  <c r="Y234" i="28"/>
  <c r="W218" i="28"/>
  <c r="AA218" i="28"/>
  <c r="AE218" i="28"/>
  <c r="T218" i="28"/>
  <c r="X218" i="28"/>
  <c r="AB218" i="28"/>
  <c r="U218" i="28"/>
  <c r="Y218" i="28"/>
  <c r="AC218" i="28"/>
  <c r="W202" i="28"/>
  <c r="AA202" i="28"/>
  <c r="AE202" i="28"/>
  <c r="T202" i="28"/>
  <c r="X202" i="28"/>
  <c r="AB202" i="28"/>
  <c r="U202" i="28"/>
  <c r="Y202" i="28"/>
  <c r="AC202" i="28"/>
  <c r="W186" i="28"/>
  <c r="AA186" i="28"/>
  <c r="AE186" i="28"/>
  <c r="T186" i="28"/>
  <c r="X186" i="28"/>
  <c r="AB186" i="28"/>
  <c r="U186" i="28"/>
  <c r="Y186" i="28"/>
  <c r="AC186" i="28"/>
  <c r="W157" i="28"/>
  <c r="X157" i="28"/>
  <c r="AC157" i="28"/>
  <c r="T157" i="28"/>
  <c r="Y157" i="28"/>
  <c r="AD157" i="28"/>
  <c r="U157" i="28"/>
  <c r="Z157" i="28"/>
  <c r="W153" i="28"/>
  <c r="X153" i="28"/>
  <c r="AC153" i="28"/>
  <c r="T153" i="28"/>
  <c r="Y153" i="28"/>
  <c r="AD153" i="28"/>
  <c r="U153" i="28"/>
  <c r="Z153" i="28"/>
  <c r="W133" i="28"/>
  <c r="X133" i="28"/>
  <c r="AC133" i="28"/>
  <c r="T133" i="28"/>
  <c r="Y133" i="28"/>
  <c r="AD133" i="28"/>
  <c r="U133" i="28"/>
  <c r="Z133" i="28"/>
  <c r="W129" i="28"/>
  <c r="X129" i="28"/>
  <c r="AC129" i="28"/>
  <c r="T129" i="28"/>
  <c r="Y129" i="28"/>
  <c r="AD129" i="28"/>
  <c r="U129" i="28"/>
  <c r="Z129" i="28"/>
  <c r="U110" i="28"/>
  <c r="Y110" i="28"/>
  <c r="AC110" i="28"/>
  <c r="Y103" i="28"/>
  <c r="U103" i="28"/>
  <c r="AA103" i="28"/>
  <c r="V103" i="28"/>
  <c r="AC103" i="28"/>
  <c r="W103" i="28"/>
  <c r="Z103" i="28"/>
  <c r="W37" i="28"/>
  <c r="AA37" i="28"/>
  <c r="AE37" i="28"/>
  <c r="T37" i="28"/>
  <c r="X37" i="28"/>
  <c r="AB37" i="28"/>
  <c r="U37" i="28"/>
  <c r="Y37" i="28"/>
  <c r="AC37" i="28"/>
  <c r="V37" i="28"/>
  <c r="Z37" i="28"/>
  <c r="AD37" i="28"/>
  <c r="AC323" i="28"/>
  <c r="Y323" i="28"/>
  <c r="U323" i="28"/>
  <c r="AA318" i="28"/>
  <c r="AC317" i="28"/>
  <c r="Y317" i="28"/>
  <c r="AE314" i="28"/>
  <c r="AA314" i="28"/>
  <c r="AC313" i="28"/>
  <c r="Y313" i="28"/>
  <c r="U313" i="28"/>
  <c r="AE312" i="28"/>
  <c r="AA312" i="28"/>
  <c r="AC311" i="28"/>
  <c r="Y311" i="28"/>
  <c r="U311" i="28"/>
  <c r="AC309" i="28"/>
  <c r="Y309" i="28"/>
  <c r="U309" i="28"/>
  <c r="AA308" i="28"/>
  <c r="W308" i="28"/>
  <c r="AC305" i="28"/>
  <c r="Y305" i="28"/>
  <c r="U305" i="28"/>
  <c r="AC303" i="28"/>
  <c r="Y303" i="28"/>
  <c r="U303" i="28"/>
  <c r="AC301" i="28"/>
  <c r="Y301" i="28"/>
  <c r="U301" i="28"/>
  <c r="AC299" i="28"/>
  <c r="Y299" i="28"/>
  <c r="U299" i="28"/>
  <c r="AC297" i="28"/>
  <c r="Y297" i="28"/>
  <c r="U297" i="28"/>
  <c r="AC295" i="28"/>
  <c r="AC293" i="28"/>
  <c r="Y293" i="28"/>
  <c r="U293" i="28"/>
  <c r="AC291" i="28"/>
  <c r="Y291" i="28"/>
  <c r="U291" i="28"/>
  <c r="AC289" i="28"/>
  <c r="Y289" i="28"/>
  <c r="U289" i="28"/>
  <c r="AC287" i="28"/>
  <c r="Y287" i="28"/>
  <c r="U287" i="28"/>
  <c r="AC285" i="28"/>
  <c r="Y285" i="28"/>
  <c r="U285" i="28"/>
  <c r="AC283" i="28"/>
  <c r="Y283" i="28"/>
  <c r="U283" i="28"/>
  <c r="AC279" i="28"/>
  <c r="Y279" i="28"/>
  <c r="U279" i="28"/>
  <c r="AE278" i="28"/>
  <c r="AA278" i="28"/>
  <c r="W278" i="28"/>
  <c r="AC277" i="28"/>
  <c r="Y277" i="28"/>
  <c r="U277" i="28"/>
  <c r="AE276" i="28"/>
  <c r="AA276" i="28"/>
  <c r="W276" i="28"/>
  <c r="AC275" i="28"/>
  <c r="Y275" i="28"/>
  <c r="U275" i="28"/>
  <c r="AE274" i="28"/>
  <c r="AA274" i="28"/>
  <c r="W274" i="28"/>
  <c r="AE272" i="28"/>
  <c r="AA272" i="28"/>
  <c r="W272" i="28"/>
  <c r="AC271" i="28"/>
  <c r="Y271" i="28"/>
  <c r="U271" i="28"/>
  <c r="AE270" i="28"/>
  <c r="AA270" i="28"/>
  <c r="AA266" i="28"/>
  <c r="V266" i="28"/>
  <c r="T264" i="28"/>
  <c r="X264" i="28"/>
  <c r="AB264" i="28"/>
  <c r="AA258" i="28"/>
  <c r="V258" i="28"/>
  <c r="AD254" i="28"/>
  <c r="AA250" i="28"/>
  <c r="V250" i="28"/>
  <c r="W244" i="28"/>
  <c r="AA244" i="28"/>
  <c r="Z242" i="28"/>
  <c r="Y220" i="28"/>
  <c r="AC220" i="28"/>
  <c r="Z218" i="28"/>
  <c r="W204" i="28"/>
  <c r="AA204" i="28"/>
  <c r="AE204" i="28"/>
  <c r="T204" i="28"/>
  <c r="X204" i="28"/>
  <c r="AB204" i="28"/>
  <c r="U204" i="28"/>
  <c r="Y204" i="28"/>
  <c r="AC204" i="28"/>
  <c r="Z202" i="28"/>
  <c r="W196" i="28"/>
  <c r="AA196" i="28"/>
  <c r="AE196" i="28"/>
  <c r="T196" i="28"/>
  <c r="X196" i="28"/>
  <c r="AB196" i="28"/>
  <c r="U196" i="28"/>
  <c r="Y196" i="28"/>
  <c r="AC196" i="28"/>
  <c r="W188" i="28"/>
  <c r="AA188" i="28"/>
  <c r="AE188" i="28"/>
  <c r="T188" i="28"/>
  <c r="X188" i="28"/>
  <c r="AB188" i="28"/>
  <c r="U188" i="28"/>
  <c r="Y188" i="28"/>
  <c r="AC188" i="28"/>
  <c r="Z186" i="28"/>
  <c r="AB157" i="28"/>
  <c r="AB153" i="28"/>
  <c r="W137" i="28"/>
  <c r="X137" i="28"/>
  <c r="AC137" i="28"/>
  <c r="T137" i="28"/>
  <c r="Y137" i="28"/>
  <c r="AD137" i="28"/>
  <c r="U137" i="28"/>
  <c r="Z137" i="28"/>
  <c r="AB133" i="28"/>
  <c r="AB129" i="28"/>
  <c r="X405" i="28"/>
  <c r="X383" i="28"/>
  <c r="X381" i="28"/>
  <c r="AB375" i="28"/>
  <c r="X375" i="28"/>
  <c r="AB359" i="28"/>
  <c r="X359" i="28"/>
  <c r="X351" i="28"/>
  <c r="X349" i="28"/>
  <c r="AB347" i="28"/>
  <c r="X347" i="28"/>
  <c r="AB345" i="28"/>
  <c r="X345" i="28"/>
  <c r="X323" i="28"/>
  <c r="AB313" i="28"/>
  <c r="X313" i="28"/>
  <c r="T313" i="28"/>
  <c r="AB311" i="28"/>
  <c r="X311" i="28"/>
  <c r="T311" i="28"/>
  <c r="AB309" i="28"/>
  <c r="X309" i="28"/>
  <c r="T309" i="28"/>
  <c r="AB305" i="28"/>
  <c r="X305" i="28"/>
  <c r="T305" i="28"/>
  <c r="AB303" i="28"/>
  <c r="X303" i="28"/>
  <c r="T303" i="28"/>
  <c r="AB301" i="28"/>
  <c r="X301" i="28"/>
  <c r="T301" i="28"/>
  <c r="AB299" i="28"/>
  <c r="X299" i="28"/>
  <c r="T299" i="28"/>
  <c r="AB297" i="28"/>
  <c r="X297" i="28"/>
  <c r="T297" i="28"/>
  <c r="AB295" i="28"/>
  <c r="AB293" i="28"/>
  <c r="X293" i="28"/>
  <c r="T293" i="28"/>
  <c r="AB291" i="28"/>
  <c r="X291" i="28"/>
  <c r="T291" i="28"/>
  <c r="AB289" i="28"/>
  <c r="X289" i="28"/>
  <c r="T289" i="28"/>
  <c r="AB287" i="28"/>
  <c r="X287" i="28"/>
  <c r="T287" i="28"/>
  <c r="AB285" i="28"/>
  <c r="X285" i="28"/>
  <c r="T285" i="28"/>
  <c r="AB283" i="28"/>
  <c r="X283" i="28"/>
  <c r="T283" i="28"/>
  <c r="AB279" i="28"/>
  <c r="X279" i="28"/>
  <c r="T279" i="28"/>
  <c r="AB277" i="28"/>
  <c r="X277" i="28"/>
  <c r="T277" i="28"/>
  <c r="AB275" i="28"/>
  <c r="X275" i="28"/>
  <c r="T275" i="28"/>
  <c r="AB271" i="28"/>
  <c r="X271" i="28"/>
  <c r="T271" i="28"/>
  <c r="AE266" i="28"/>
  <c r="Z266" i="28"/>
  <c r="U266" i="28"/>
  <c r="AE258" i="28"/>
  <c r="Z258" i="28"/>
  <c r="U258" i="28"/>
  <c r="T254" i="28"/>
  <c r="X254" i="28"/>
  <c r="AB254" i="28"/>
  <c r="AE250" i="28"/>
  <c r="Z250" i="28"/>
  <c r="U250" i="28"/>
  <c r="W246" i="28"/>
  <c r="AA246" i="28"/>
  <c r="AE246" i="28"/>
  <c r="T246" i="28"/>
  <c r="X246" i="28"/>
  <c r="AB246" i="28"/>
  <c r="U246" i="28"/>
  <c r="Y246" i="28"/>
  <c r="AC246" i="28"/>
  <c r="V242" i="28"/>
  <c r="W230" i="28"/>
  <c r="AA230" i="28"/>
  <c r="AE230" i="28"/>
  <c r="T230" i="28"/>
  <c r="X230" i="28"/>
  <c r="AB230" i="28"/>
  <c r="U230" i="28"/>
  <c r="Y230" i="28"/>
  <c r="AC230" i="28"/>
  <c r="W222" i="28"/>
  <c r="AA222" i="28"/>
  <c r="AE222" i="28"/>
  <c r="T222" i="28"/>
  <c r="X222" i="28"/>
  <c r="AB222" i="28"/>
  <c r="U222" i="28"/>
  <c r="Y222" i="28"/>
  <c r="AC222" i="28"/>
  <c r="V218" i="28"/>
  <c r="W214" i="28"/>
  <c r="AA214" i="28"/>
  <c r="AE214" i="28"/>
  <c r="T214" i="28"/>
  <c r="X214" i="28"/>
  <c r="AB214" i="28"/>
  <c r="U214" i="28"/>
  <c r="Y214" i="28"/>
  <c r="AC214" i="28"/>
  <c r="V202" i="28"/>
  <c r="AE198" i="28"/>
  <c r="W190" i="28"/>
  <c r="AA190" i="28"/>
  <c r="AE190" i="28"/>
  <c r="T190" i="28"/>
  <c r="X190" i="28"/>
  <c r="AB190" i="28"/>
  <c r="U190" i="28"/>
  <c r="Y190" i="28"/>
  <c r="AC190" i="28"/>
  <c r="V186" i="28"/>
  <c r="V157" i="28"/>
  <c r="V153" i="28"/>
  <c r="W149" i="28"/>
  <c r="X149" i="28"/>
  <c r="AC149" i="28"/>
  <c r="T149" i="28"/>
  <c r="Y149" i="28"/>
  <c r="AD149" i="28"/>
  <c r="U149" i="28"/>
  <c r="Z149" i="28"/>
  <c r="W141" i="28"/>
  <c r="X141" i="28"/>
  <c r="AC141" i="28"/>
  <c r="T141" i="28"/>
  <c r="Y141" i="28"/>
  <c r="AD141" i="28"/>
  <c r="U141" i="28"/>
  <c r="Z141" i="28"/>
  <c r="V133" i="28"/>
  <c r="V129" i="28"/>
  <c r="U109" i="28"/>
  <c r="AC109" i="28"/>
  <c r="V109" i="28"/>
  <c r="AD109" i="28"/>
  <c r="Y109" i="28"/>
  <c r="Z109" i="28"/>
  <c r="AE103" i="28"/>
  <c r="Z99" i="28"/>
  <c r="U99" i="28"/>
  <c r="AA99" i="28"/>
  <c r="AE313" i="28"/>
  <c r="AA313" i="28"/>
  <c r="AE311" i="28"/>
  <c r="AA311" i="28"/>
  <c r="AE309" i="28"/>
  <c r="AA309" i="28"/>
  <c r="AE305" i="28"/>
  <c r="AA305" i="28"/>
  <c r="AE303" i="28"/>
  <c r="AA303" i="28"/>
  <c r="AE301" i="28"/>
  <c r="AA301" i="28"/>
  <c r="AE299" i="28"/>
  <c r="AA299" i="28"/>
  <c r="AE297" i="28"/>
  <c r="AA297" i="28"/>
  <c r="AE293" i="28"/>
  <c r="AA293" i="28"/>
  <c r="AE291" i="28"/>
  <c r="AA291" i="28"/>
  <c r="AE289" i="28"/>
  <c r="AA289" i="28"/>
  <c r="AE287" i="28"/>
  <c r="AA287" i="28"/>
  <c r="AE285" i="28"/>
  <c r="AA285" i="28"/>
  <c r="AE283" i="28"/>
  <c r="AA283" i="28"/>
  <c r="AC280" i="28"/>
  <c r="AE279" i="28"/>
  <c r="AA279" i="28"/>
  <c r="AC278" i="28"/>
  <c r="Y278" i="28"/>
  <c r="AE277" i="28"/>
  <c r="AA277" i="28"/>
  <c r="AC276" i="28"/>
  <c r="Y276" i="28"/>
  <c r="AE275" i="28"/>
  <c r="AA275" i="28"/>
  <c r="AC274" i="28"/>
  <c r="Y274" i="28"/>
  <c r="AC272" i="28"/>
  <c r="Y272" i="28"/>
  <c r="AE271" i="28"/>
  <c r="AA271" i="28"/>
  <c r="AD266" i="28"/>
  <c r="Y266" i="28"/>
  <c r="Z264" i="28"/>
  <c r="U264" i="28"/>
  <c r="AD258" i="28"/>
  <c r="Y258" i="28"/>
  <c r="AA254" i="28"/>
  <c r="V254" i="28"/>
  <c r="T252" i="28"/>
  <c r="X252" i="28"/>
  <c r="AB252" i="28"/>
  <c r="AD250" i="28"/>
  <c r="Y250" i="28"/>
  <c r="AB248" i="28"/>
  <c r="Z246" i="28"/>
  <c r="Z230" i="28"/>
  <c r="Z222" i="28"/>
  <c r="W216" i="28"/>
  <c r="AA216" i="28"/>
  <c r="AE216" i="28"/>
  <c r="T216" i="28"/>
  <c r="X216" i="28"/>
  <c r="AB216" i="28"/>
  <c r="U216" i="28"/>
  <c r="Y216" i="28"/>
  <c r="AC216" i="28"/>
  <c r="Z214" i="28"/>
  <c r="W208" i="28"/>
  <c r="AA208" i="28"/>
  <c r="AE208" i="28"/>
  <c r="T208" i="28"/>
  <c r="X208" i="28"/>
  <c r="AB208" i="28"/>
  <c r="U208" i="28"/>
  <c r="Y208" i="28"/>
  <c r="AC208" i="28"/>
  <c r="V204" i="28"/>
  <c r="W200" i="28"/>
  <c r="AA200" i="28"/>
  <c r="AE200" i="28"/>
  <c r="T200" i="28"/>
  <c r="X200" i="28"/>
  <c r="AB200" i="28"/>
  <c r="U200" i="28"/>
  <c r="Y200" i="28"/>
  <c r="AC200" i="28"/>
  <c r="V196" i="28"/>
  <c r="W192" i="28"/>
  <c r="AA192" i="28"/>
  <c r="AE192" i="28"/>
  <c r="T192" i="28"/>
  <c r="X192" i="28"/>
  <c r="AB192" i="28"/>
  <c r="U192" i="28"/>
  <c r="Y192" i="28"/>
  <c r="AC192" i="28"/>
  <c r="Z190" i="28"/>
  <c r="V188" i="28"/>
  <c r="AB149" i="28"/>
  <c r="W145" i="28"/>
  <c r="X145" i="28"/>
  <c r="AC145" i="28"/>
  <c r="T145" i="28"/>
  <c r="Y145" i="28"/>
  <c r="AD145" i="28"/>
  <c r="U145" i="28"/>
  <c r="Z145" i="28"/>
  <c r="AB141" i="28"/>
  <c r="V137" i="28"/>
  <c r="U161" i="28"/>
  <c r="AC155" i="28"/>
  <c r="X155" i="28"/>
  <c r="T152" i="28"/>
  <c r="Y148" i="28"/>
  <c r="T148" i="28"/>
  <c r="X147" i="28"/>
  <c r="T132" i="28"/>
  <c r="AC127" i="28"/>
  <c r="X127" i="28"/>
  <c r="AD124" i="28"/>
  <c r="Y124" i="28"/>
  <c r="T124" i="28"/>
  <c r="AC123" i="28"/>
  <c r="X123" i="28"/>
  <c r="T120" i="28"/>
  <c r="V120" i="28"/>
  <c r="AD120" i="28"/>
  <c r="T119" i="28"/>
  <c r="AB119" i="28"/>
  <c r="V119" i="28"/>
  <c r="AD119" i="28"/>
  <c r="T118" i="28"/>
  <c r="AB118" i="28"/>
  <c r="V118" i="28"/>
  <c r="AD118" i="28"/>
  <c r="U117" i="28"/>
  <c r="V117" i="28"/>
  <c r="AC117" i="28"/>
  <c r="W117" i="28"/>
  <c r="AD117" i="28"/>
  <c r="U111" i="28"/>
  <c r="AD111" i="28"/>
  <c r="V111" i="28"/>
  <c r="Z85" i="28"/>
  <c r="U85" i="28"/>
  <c r="AC85" i="28"/>
  <c r="V85" i="28"/>
  <c r="AD85" i="28"/>
  <c r="T108" i="28"/>
  <c r="Y108" i="28"/>
  <c r="AD108" i="28"/>
  <c r="U108" i="28"/>
  <c r="Z108" i="28"/>
  <c r="AE108" i="28"/>
  <c r="Z86" i="28"/>
  <c r="U86" i="28"/>
  <c r="Y86" i="28"/>
  <c r="AD83" i="28"/>
  <c r="V83" i="28"/>
  <c r="Y83" i="28"/>
  <c r="Y81" i="28"/>
  <c r="AD81" i="28"/>
  <c r="U81" i="28"/>
  <c r="X63" i="28"/>
  <c r="AC63" i="28"/>
  <c r="T63" i="28"/>
  <c r="Y63" i="28"/>
  <c r="AD63" i="28"/>
  <c r="U63" i="28"/>
  <c r="Z63" i="28"/>
  <c r="W50" i="28"/>
  <c r="AA50" i="28"/>
  <c r="AE50" i="28"/>
  <c r="T50" i="28"/>
  <c r="X50" i="28"/>
  <c r="AB50" i="28"/>
  <c r="U50" i="28"/>
  <c r="Y50" i="28"/>
  <c r="AC50" i="28"/>
  <c r="X45" i="28"/>
  <c r="AD45" i="28"/>
  <c r="T45" i="28"/>
  <c r="Z45" i="28"/>
  <c r="AE45" i="28"/>
  <c r="V45" i="28"/>
  <c r="AA45" i="28"/>
  <c r="U155" i="28"/>
  <c r="U147" i="28"/>
  <c r="Z143" i="28"/>
  <c r="U143" i="28"/>
  <c r="U139" i="28"/>
  <c r="Z135" i="28"/>
  <c r="U135" i="28"/>
  <c r="Z127" i="28"/>
  <c r="U127" i="28"/>
  <c r="Z123" i="28"/>
  <c r="U123" i="28"/>
  <c r="W108" i="28"/>
  <c r="Y107" i="28"/>
  <c r="U107" i="28"/>
  <c r="AA107" i="28"/>
  <c r="V107" i="28"/>
  <c r="AC107" i="28"/>
  <c r="Y104" i="28"/>
  <c r="Z104" i="28"/>
  <c r="U104" i="28"/>
  <c r="AA104" i="28"/>
  <c r="Y85" i="28"/>
  <c r="AB63" i="28"/>
  <c r="X53" i="28"/>
  <c r="AD53" i="28"/>
  <c r="T53" i="28"/>
  <c r="Z53" i="28"/>
  <c r="AE53" i="28"/>
  <c r="V53" i="28"/>
  <c r="AA53" i="28"/>
  <c r="Z50" i="28"/>
  <c r="AB45" i="28"/>
  <c r="AA100" i="28"/>
  <c r="U100" i="28"/>
  <c r="AA96" i="28"/>
  <c r="U96" i="28"/>
  <c r="V87" i="28"/>
  <c r="AA79" i="28"/>
  <c r="AD75" i="28"/>
  <c r="V75" i="28"/>
  <c r="AB72" i="28"/>
  <c r="X72" i="28"/>
  <c r="T72" i="28"/>
  <c r="AD71" i="28"/>
  <c r="V71" i="28"/>
  <c r="AB58" i="28"/>
  <c r="X58" i="28"/>
  <c r="T58" i="28"/>
  <c r="AD57" i="28"/>
  <c r="AE52" i="28"/>
  <c r="V52" i="28"/>
  <c r="AC51" i="28"/>
  <c r="AE49" i="28"/>
  <c r="Z49" i="28"/>
  <c r="T49" i="28"/>
  <c r="AD48" i="28"/>
  <c r="V48" i="28"/>
  <c r="AC47" i="28"/>
  <c r="U47" i="28"/>
  <c r="Z100" i="28"/>
  <c r="Z96" i="28"/>
  <c r="AE91" i="28"/>
  <c r="AA75" i="28"/>
  <c r="AE72" i="28"/>
  <c r="AA72" i="28"/>
  <c r="AA71" i="28"/>
  <c r="AE58" i="28"/>
  <c r="AA58" i="28"/>
  <c r="AD52" i="28"/>
  <c r="AD49" i="28"/>
  <c r="Y46" i="28"/>
  <c r="W13" i="28"/>
  <c r="AA13" i="28"/>
  <c r="AE13" i="28"/>
  <c r="T13" i="28"/>
  <c r="X13" i="28"/>
  <c r="AB13" i="28"/>
  <c r="U13" i="28"/>
  <c r="Y13" i="28"/>
  <c r="AC13" i="28"/>
  <c r="W36" i="28"/>
  <c r="Z36" i="28"/>
  <c r="T36" i="28"/>
  <c r="AB36" i="28"/>
  <c r="V36" i="28"/>
  <c r="AD36" i="28"/>
  <c r="Y38" i="28"/>
  <c r="AB16" i="28"/>
  <c r="T16" i="28"/>
  <c r="AD11" i="28"/>
  <c r="Y11" i="28"/>
  <c r="AE9" i="28"/>
  <c r="AA9" i="28"/>
  <c r="W9" i="28"/>
  <c r="C69" i="29"/>
  <c r="C68" i="29"/>
  <c r="AC38" i="28"/>
  <c r="AA11" i="28"/>
  <c r="AC9" i="28"/>
  <c r="Y9" i="28"/>
  <c r="Z8" i="28"/>
  <c r="C66" i="28"/>
  <c r="C68" i="28"/>
  <c r="C72" i="28"/>
  <c r="C69" i="28"/>
  <c r="C73" i="28"/>
  <c r="C71" i="29"/>
  <c r="C67" i="29"/>
  <c r="C70" i="29"/>
  <c r="Y424" i="28"/>
  <c r="AD423" i="28"/>
  <c r="W420" i="28"/>
  <c r="AA420" i="28"/>
  <c r="AE420" i="28"/>
  <c r="T420" i="28"/>
  <c r="X420" i="28"/>
  <c r="AB420" i="28"/>
  <c r="U415" i="28"/>
  <c r="T171" i="28"/>
  <c r="X171" i="28"/>
  <c r="AB171" i="28"/>
  <c r="U171" i="28"/>
  <c r="Y171" i="28"/>
  <c r="AC171" i="28"/>
  <c r="AA171" i="28"/>
  <c r="V171" i="28"/>
  <c r="AD171" i="28"/>
  <c r="W171" i="28"/>
  <c r="AE171" i="28"/>
  <c r="AA424" i="28"/>
  <c r="AE424" i="28"/>
  <c r="T183" i="28"/>
  <c r="X183" i="28"/>
  <c r="AB183" i="28"/>
  <c r="Y183" i="28"/>
  <c r="AD183" i="28"/>
  <c r="U183" i="28"/>
  <c r="Z183" i="28"/>
  <c r="AE183" i="28"/>
  <c r="V183" i="28"/>
  <c r="AA183" i="28"/>
  <c r="T182" i="28"/>
  <c r="X182" i="28"/>
  <c r="AB182" i="28"/>
  <c r="Y182" i="28"/>
  <c r="AD182" i="28"/>
  <c r="U182" i="28"/>
  <c r="Z182" i="28"/>
  <c r="AE182" i="28"/>
  <c r="V182" i="28"/>
  <c r="AA182" i="28"/>
  <c r="T181" i="28"/>
  <c r="X181" i="28"/>
  <c r="AB181" i="28"/>
  <c r="Y181" i="28"/>
  <c r="AD181" i="28"/>
  <c r="U181" i="28"/>
  <c r="Z181" i="28"/>
  <c r="AE181" i="28"/>
  <c r="V181" i="28"/>
  <c r="AA181" i="28"/>
  <c r="T179" i="28"/>
  <c r="X179" i="28"/>
  <c r="AB179" i="28"/>
  <c r="Y179" i="28"/>
  <c r="AD179" i="28"/>
  <c r="U179" i="28"/>
  <c r="Z179" i="28"/>
  <c r="AE179" i="28"/>
  <c r="V179" i="28"/>
  <c r="AA179" i="28"/>
  <c r="T178" i="28"/>
  <c r="X178" i="28"/>
  <c r="AB178" i="28"/>
  <c r="Y178" i="28"/>
  <c r="AD178" i="28"/>
  <c r="U178" i="28"/>
  <c r="Z178" i="28"/>
  <c r="AE178" i="28"/>
  <c r="V178" i="28"/>
  <c r="AA178" i="28"/>
  <c r="T177" i="28"/>
  <c r="X177" i="28"/>
  <c r="AB177" i="28"/>
  <c r="Y177" i="28"/>
  <c r="AD177" i="28"/>
  <c r="U177" i="28"/>
  <c r="Z177" i="28"/>
  <c r="AE177" i="28"/>
  <c r="V177" i="28"/>
  <c r="AA177" i="28"/>
  <c r="T175" i="28"/>
  <c r="X175" i="28"/>
  <c r="AB175" i="28"/>
  <c r="Y175" i="28"/>
  <c r="AD175" i="28"/>
  <c r="U175" i="28"/>
  <c r="Z175" i="28"/>
  <c r="AE175" i="28"/>
  <c r="V175" i="28"/>
  <c r="AA175" i="28"/>
  <c r="T173" i="28"/>
  <c r="X173" i="28"/>
  <c r="AB173" i="28"/>
  <c r="Y173" i="28"/>
  <c r="AD173" i="28"/>
  <c r="U173" i="28"/>
  <c r="Z173" i="28"/>
  <c r="AE173" i="28"/>
  <c r="V173" i="28"/>
  <c r="AA173" i="28"/>
  <c r="T168" i="28"/>
  <c r="X168" i="28"/>
  <c r="AB168" i="28"/>
  <c r="U168" i="28"/>
  <c r="Y168" i="28"/>
  <c r="AC168" i="28"/>
  <c r="AA168" i="28"/>
  <c r="V168" i="28"/>
  <c r="AD168" i="28"/>
  <c r="W168" i="28"/>
  <c r="AE168" i="28"/>
  <c r="T419" i="28"/>
  <c r="X419" i="28"/>
  <c r="AB419" i="28"/>
  <c r="U419" i="28"/>
  <c r="Y419" i="28"/>
  <c r="AC419" i="28"/>
  <c r="T423" i="28"/>
  <c r="X423" i="28"/>
  <c r="AB423" i="28"/>
  <c r="U423" i="28"/>
  <c r="Y423" i="28"/>
  <c r="AC423" i="28"/>
  <c r="AE419" i="28"/>
  <c r="W419" i="28"/>
  <c r="AC183" i="28"/>
  <c r="AC182" i="28"/>
  <c r="AC181" i="28"/>
  <c r="AC179" i="28"/>
  <c r="AC178" i="28"/>
  <c r="AC177" i="28"/>
  <c r="AC175" i="28"/>
  <c r="AC173" i="28"/>
  <c r="Z171" i="28"/>
  <c r="T169" i="28"/>
  <c r="X169" i="28"/>
  <c r="AB169" i="28"/>
  <c r="U169" i="28"/>
  <c r="Y169" i="28"/>
  <c r="AC169" i="28"/>
  <c r="AA169" i="28"/>
  <c r="V169" i="28"/>
  <c r="AD169" i="28"/>
  <c r="W169" i="28"/>
  <c r="AE169" i="28"/>
  <c r="C66" i="27"/>
  <c r="C69" i="27"/>
  <c r="C72" i="27"/>
  <c r="C73" i="27"/>
  <c r="AE423" i="28"/>
  <c r="W423" i="28"/>
  <c r="Z420" i="28"/>
  <c r="AD419" i="28"/>
  <c r="V419" i="28"/>
  <c r="AA416" i="28"/>
  <c r="W183" i="28"/>
  <c r="W182" i="28"/>
  <c r="W181" i="28"/>
  <c r="W179" i="28"/>
  <c r="W178" i="28"/>
  <c r="W177" i="28"/>
  <c r="T170" i="28"/>
  <c r="X170" i="28"/>
  <c r="AB170" i="28"/>
  <c r="U170" i="28"/>
  <c r="Y170" i="28"/>
  <c r="AC170" i="28"/>
  <c r="AA170" i="28"/>
  <c r="V170" i="28"/>
  <c r="AD170" i="28"/>
  <c r="W170" i="28"/>
  <c r="AE170" i="28"/>
  <c r="Z168" i="28"/>
  <c r="AB164" i="28"/>
  <c r="W165" i="28"/>
  <c r="AA165" i="28"/>
  <c r="AE165" i="28"/>
  <c r="X165" i="28"/>
  <c r="AC165" i="28"/>
  <c r="T165" i="28"/>
  <c r="Y165" i="28"/>
  <c r="AD165" i="28"/>
  <c r="AC422" i="28"/>
  <c r="Y422" i="28"/>
  <c r="U422" i="28"/>
  <c r="AC418" i="28"/>
  <c r="Y418" i="28"/>
  <c r="U418" i="28"/>
  <c r="AC414" i="28"/>
  <c r="Y414" i="28"/>
  <c r="U414" i="28"/>
  <c r="V165" i="28"/>
  <c r="W160" i="28"/>
  <c r="AA160" i="28"/>
  <c r="AE160" i="28"/>
  <c r="T160" i="28"/>
  <c r="Y160" i="28"/>
  <c r="AD160" i="28"/>
  <c r="U160" i="28"/>
  <c r="Z160" i="28"/>
  <c r="U165" i="28"/>
  <c r="W161" i="28"/>
  <c r="AA161" i="28"/>
  <c r="AE161" i="28"/>
  <c r="X161" i="28"/>
  <c r="AC161" i="28"/>
  <c r="T161" i="28"/>
  <c r="Y161" i="28"/>
  <c r="AD161" i="28"/>
  <c r="W167" i="28"/>
  <c r="AA167" i="28"/>
  <c r="AE167" i="28"/>
  <c r="AC166" i="28"/>
  <c r="W163" i="28"/>
  <c r="AA163" i="28"/>
  <c r="AE163" i="28"/>
  <c r="AC158" i="28"/>
  <c r="W166" i="28"/>
  <c r="AA166" i="28"/>
  <c r="AE166" i="28"/>
  <c r="W158" i="28"/>
  <c r="AA158" i="28"/>
  <c r="AE158" i="28"/>
  <c r="W114" i="28"/>
  <c r="AA114" i="28"/>
  <c r="AE114" i="28"/>
  <c r="T114" i="28"/>
  <c r="X114" i="28"/>
  <c r="AB114" i="28"/>
  <c r="W110" i="28"/>
  <c r="AA110" i="28"/>
  <c r="AE110" i="28"/>
  <c r="T110" i="28"/>
  <c r="X110" i="28"/>
  <c r="AB110" i="28"/>
  <c r="W84" i="28"/>
  <c r="AA84" i="28"/>
  <c r="AE84" i="28"/>
  <c r="T84" i="28"/>
  <c r="X84" i="28"/>
  <c r="AB84" i="28"/>
  <c r="Z84" i="28"/>
  <c r="U84" i="28"/>
  <c r="AC84" i="28"/>
  <c r="V84" i="28"/>
  <c r="AD84" i="28"/>
  <c r="W70" i="28"/>
  <c r="AA70" i="28"/>
  <c r="AE70" i="28"/>
  <c r="T70" i="28"/>
  <c r="X70" i="28"/>
  <c r="AB70" i="28"/>
  <c r="U70" i="28"/>
  <c r="Y70" i="28"/>
  <c r="AC70" i="28"/>
  <c r="V70" i="28"/>
  <c r="Z70" i="28"/>
  <c r="AE40" i="28"/>
  <c r="Z40" i="28"/>
  <c r="AE157" i="28"/>
  <c r="AA157" i="28"/>
  <c r="AE155" i="28"/>
  <c r="AA155" i="28"/>
  <c r="AE154" i="28"/>
  <c r="AA154" i="28"/>
  <c r="AE153" i="28"/>
  <c r="AA153" i="28"/>
  <c r="AE152" i="28"/>
  <c r="AA152" i="28"/>
  <c r="AE150" i="28"/>
  <c r="AA150" i="28"/>
  <c r="AE149" i="28"/>
  <c r="AA149" i="28"/>
  <c r="AE148" i="28"/>
  <c r="AA148" i="28"/>
  <c r="AE147" i="28"/>
  <c r="AA147" i="28"/>
  <c r="AE146" i="28"/>
  <c r="AA146" i="28"/>
  <c r="AE145" i="28"/>
  <c r="AA145" i="28"/>
  <c r="AE144" i="28"/>
  <c r="AA144" i="28"/>
  <c r="AE143" i="28"/>
  <c r="AA143" i="28"/>
  <c r="AE142" i="28"/>
  <c r="AA142" i="28"/>
  <c r="AE141" i="28"/>
  <c r="AA141" i="28"/>
  <c r="AE139" i="28"/>
  <c r="AA139" i="28"/>
  <c r="AE137" i="28"/>
  <c r="AA137" i="28"/>
  <c r="AA136" i="28"/>
  <c r="AE135" i="28"/>
  <c r="AA135" i="28"/>
  <c r="AE134" i="28"/>
  <c r="AA134" i="28"/>
  <c r="AE133" i="28"/>
  <c r="AA133" i="28"/>
  <c r="AE132" i="28"/>
  <c r="AA132" i="28"/>
  <c r="AE131" i="28"/>
  <c r="AA131" i="28"/>
  <c r="AE130" i="28"/>
  <c r="AA130" i="28"/>
  <c r="AE129" i="28"/>
  <c r="AA129" i="28"/>
  <c r="AE127" i="28"/>
  <c r="AA127" i="28"/>
  <c r="AE124" i="28"/>
  <c r="AA124" i="28"/>
  <c r="AE123" i="28"/>
  <c r="AA123" i="28"/>
  <c r="AE122" i="28"/>
  <c r="AA122" i="28"/>
  <c r="AE120" i="28"/>
  <c r="AA120" i="28"/>
  <c r="W120" i="28"/>
  <c r="AE119" i="28"/>
  <c r="AA119" i="28"/>
  <c r="W119" i="28"/>
  <c r="AE118" i="28"/>
  <c r="AA118" i="28"/>
  <c r="W118" i="28"/>
  <c r="AE117" i="28"/>
  <c r="Z117" i="28"/>
  <c r="AD114" i="28"/>
  <c r="V114" i="28"/>
  <c r="W113" i="28"/>
  <c r="AA113" i="28"/>
  <c r="AE113" i="28"/>
  <c r="T113" i="28"/>
  <c r="X113" i="28"/>
  <c r="AB113" i="28"/>
  <c r="AC111" i="28"/>
  <c r="AD110" i="28"/>
  <c r="V110" i="28"/>
  <c r="W109" i="28"/>
  <c r="AA109" i="28"/>
  <c r="AE109" i="28"/>
  <c r="T109" i="28"/>
  <c r="X109" i="28"/>
  <c r="AB109" i="28"/>
  <c r="Y84" i="28"/>
  <c r="AD70" i="28"/>
  <c r="AC120" i="28"/>
  <c r="Y120" i="28"/>
  <c r="U120" i="28"/>
  <c r="AC119" i="28"/>
  <c r="Y119" i="28"/>
  <c r="U119" i="28"/>
  <c r="AC118" i="28"/>
  <c r="Y118" i="28"/>
  <c r="U118" i="28"/>
  <c r="T117" i="28"/>
  <c r="X117" i="28"/>
  <c r="AB117" i="28"/>
  <c r="Z114" i="28"/>
  <c r="W111" i="28"/>
  <c r="AA111" i="28"/>
  <c r="AE111" i="28"/>
  <c r="T111" i="28"/>
  <c r="X111" i="28"/>
  <c r="AB111" i="28"/>
  <c r="Z110" i="28"/>
  <c r="AB108" i="28"/>
  <c r="X108" i="28"/>
  <c r="AD107" i="28"/>
  <c r="AD106" i="28"/>
  <c r="AD105" i="28"/>
  <c r="AD104" i="28"/>
  <c r="AD103" i="28"/>
  <c r="AD101" i="28"/>
  <c r="AD100" i="28"/>
  <c r="AD97" i="28"/>
  <c r="AD96" i="28"/>
  <c r="AD93" i="28"/>
  <c r="W91" i="28"/>
  <c r="T91" i="28"/>
  <c r="X91" i="28"/>
  <c r="AB91" i="28"/>
  <c r="W87" i="28"/>
  <c r="AA87" i="28"/>
  <c r="AE87" i="28"/>
  <c r="T87" i="28"/>
  <c r="X87" i="28"/>
  <c r="AB87" i="28"/>
  <c r="W83" i="28"/>
  <c r="AA83" i="28"/>
  <c r="AE83" i="28"/>
  <c r="T83" i="28"/>
  <c r="X83" i="28"/>
  <c r="AB83" i="28"/>
  <c r="T74" i="28"/>
  <c r="X74" i="28"/>
  <c r="AB74" i="28"/>
  <c r="W55" i="28"/>
  <c r="AA55" i="28"/>
  <c r="AE55" i="28"/>
  <c r="T55" i="28"/>
  <c r="X55" i="28"/>
  <c r="AB55" i="28"/>
  <c r="Z55" i="28"/>
  <c r="U55" i="28"/>
  <c r="AC55" i="28"/>
  <c r="V55" i="28"/>
  <c r="AD55" i="28"/>
  <c r="T107" i="28"/>
  <c r="X107" i="28"/>
  <c r="AB107" i="28"/>
  <c r="T106" i="28"/>
  <c r="X106" i="28"/>
  <c r="AB106" i="28"/>
  <c r="T105" i="28"/>
  <c r="X105" i="28"/>
  <c r="AB105" i="28"/>
  <c r="T104" i="28"/>
  <c r="X104" i="28"/>
  <c r="AB104" i="28"/>
  <c r="T103" i="28"/>
  <c r="X103" i="28"/>
  <c r="AB103" i="28"/>
  <c r="T101" i="28"/>
  <c r="X101" i="28"/>
  <c r="AB101" i="28"/>
  <c r="T100" i="28"/>
  <c r="X100" i="28"/>
  <c r="AB100" i="28"/>
  <c r="T97" i="28"/>
  <c r="X97" i="28"/>
  <c r="AB97" i="28"/>
  <c r="T96" i="28"/>
  <c r="X96" i="28"/>
  <c r="AB96" i="28"/>
  <c r="T93" i="28"/>
  <c r="X93" i="28"/>
  <c r="AB93" i="28"/>
  <c r="W86" i="28"/>
  <c r="AA86" i="28"/>
  <c r="AE86" i="28"/>
  <c r="T86" i="28"/>
  <c r="X86" i="28"/>
  <c r="AB86" i="28"/>
  <c r="T78" i="28"/>
  <c r="X78" i="28"/>
  <c r="AB78" i="28"/>
  <c r="U78" i="28"/>
  <c r="T56" i="28"/>
  <c r="X56" i="28"/>
  <c r="AB56" i="28"/>
  <c r="U56" i="28"/>
  <c r="Y56" i="28"/>
  <c r="AC56" i="28"/>
  <c r="AA56" i="28"/>
  <c r="V56" i="28"/>
  <c r="AD56" i="28"/>
  <c r="W56" i="28"/>
  <c r="AE56" i="28"/>
  <c r="AA91" i="28"/>
  <c r="U91" i="28"/>
  <c r="W89" i="28"/>
  <c r="AA89" i="28"/>
  <c r="AE89" i="28"/>
  <c r="T89" i="28"/>
  <c r="X89" i="28"/>
  <c r="AB89" i="28"/>
  <c r="AC87" i="28"/>
  <c r="U87" i="28"/>
  <c r="AD86" i="28"/>
  <c r="V86" i="28"/>
  <c r="W85" i="28"/>
  <c r="AA85" i="28"/>
  <c r="AE85" i="28"/>
  <c r="T85" i="28"/>
  <c r="X85" i="28"/>
  <c r="AB85" i="28"/>
  <c r="AC83" i="28"/>
  <c r="U83" i="28"/>
  <c r="W82" i="28"/>
  <c r="AA82" i="28"/>
  <c r="AE82" i="28"/>
  <c r="T82" i="28"/>
  <c r="X82" i="28"/>
  <c r="AB82" i="28"/>
  <c r="U82" i="28"/>
  <c r="Y82" i="28"/>
  <c r="AC82" i="28"/>
  <c r="Y55" i="28"/>
  <c r="T22" i="28"/>
  <c r="X22" i="28"/>
  <c r="AB22" i="28"/>
  <c r="U22" i="28"/>
  <c r="Y22" i="28"/>
  <c r="AC22" i="28"/>
  <c r="W22" i="28"/>
  <c r="AA22" i="28"/>
  <c r="AE22" i="28"/>
  <c r="V22" i="28"/>
  <c r="Z22" i="28"/>
  <c r="AD22" i="28"/>
  <c r="T60" i="28"/>
  <c r="X60" i="28"/>
  <c r="AB60" i="28"/>
  <c r="U60" i="28"/>
  <c r="Y60" i="28"/>
  <c r="AC60" i="28"/>
  <c r="AC75" i="28"/>
  <c r="Y75" i="28"/>
  <c r="U75" i="28"/>
  <c r="AE73" i="28"/>
  <c r="AA73" i="28"/>
  <c r="AC71" i="28"/>
  <c r="Y71" i="28"/>
  <c r="U71" i="28"/>
  <c r="W63" i="28"/>
  <c r="AA63" i="28"/>
  <c r="AE63" i="28"/>
  <c r="AE60" i="28"/>
  <c r="W60" i="28"/>
  <c r="T48" i="28"/>
  <c r="X48" i="28"/>
  <c r="AB48" i="28"/>
  <c r="U48" i="28"/>
  <c r="Y48" i="28"/>
  <c r="AC48" i="28"/>
  <c r="W47" i="28"/>
  <c r="AA47" i="28"/>
  <c r="AE47" i="28"/>
  <c r="T47" i="28"/>
  <c r="X47" i="28"/>
  <c r="AB47" i="28"/>
  <c r="T26" i="28"/>
  <c r="X26" i="28"/>
  <c r="AB26" i="28"/>
  <c r="U26" i="28"/>
  <c r="Y26" i="28"/>
  <c r="AC26" i="28"/>
  <c r="W26" i="28"/>
  <c r="AA26" i="28"/>
  <c r="AE26" i="28"/>
  <c r="V26" i="28"/>
  <c r="AB75" i="28"/>
  <c r="X75" i="28"/>
  <c r="AB71" i="28"/>
  <c r="X71" i="28"/>
  <c r="U65" i="28"/>
  <c r="Y65" i="28"/>
  <c r="AC65" i="28"/>
  <c r="AD60" i="28"/>
  <c r="V60" i="28"/>
  <c r="T52" i="28"/>
  <c r="X52" i="28"/>
  <c r="AB52" i="28"/>
  <c r="U52" i="28"/>
  <c r="Y52" i="28"/>
  <c r="AC52" i="28"/>
  <c r="W51" i="28"/>
  <c r="AA51" i="28"/>
  <c r="AE51" i="28"/>
  <c r="T51" i="28"/>
  <c r="X51" i="28"/>
  <c r="AB51" i="28"/>
  <c r="T39" i="28"/>
  <c r="X39" i="28"/>
  <c r="W38" i="28"/>
  <c r="AA38" i="28"/>
  <c r="AE38" i="28"/>
  <c r="AE14" i="28"/>
  <c r="AC61" i="28"/>
  <c r="Y61" i="28"/>
  <c r="U61" i="28"/>
  <c r="AC57" i="28"/>
  <c r="Y57" i="28"/>
  <c r="U57" i="28"/>
  <c r="AC53" i="28"/>
  <c r="Y53" i="28"/>
  <c r="U53" i="28"/>
  <c r="AC49" i="28"/>
  <c r="Y49" i="28"/>
  <c r="U49" i="28"/>
  <c r="AC45" i="28"/>
  <c r="Y45" i="28"/>
  <c r="U45" i="28"/>
  <c r="AE39" i="28"/>
  <c r="AA39" i="28"/>
  <c r="V39" i="28"/>
  <c r="Z38" i="28"/>
  <c r="U38" i="28"/>
  <c r="T18" i="28"/>
  <c r="X18" i="28"/>
  <c r="AB18" i="28"/>
  <c r="U18" i="28"/>
  <c r="Y18" i="28"/>
  <c r="AC18" i="28"/>
  <c r="W18" i="28"/>
  <c r="AA18" i="28"/>
  <c r="AE18" i="28"/>
  <c r="AC36" i="28"/>
  <c r="Y36" i="28"/>
  <c r="U36" i="28"/>
  <c r="U32" i="28"/>
  <c r="AB23" i="28"/>
  <c r="X23" i="28"/>
  <c r="T23" i="28"/>
  <c r="AC16" i="28"/>
  <c r="Y16" i="28"/>
  <c r="U16" i="28"/>
  <c r="AB11" i="28"/>
  <c r="X11" i="28"/>
  <c r="T11" i="28"/>
  <c r="C71" i="28"/>
  <c r="C67" i="28"/>
  <c r="AE36" i="28"/>
  <c r="AA36" i="28"/>
  <c r="AE16" i="28"/>
  <c r="AA16" i="28"/>
  <c r="C70" i="28"/>
  <c r="Y56" i="27"/>
  <c r="W54" i="27"/>
  <c r="U52" i="27"/>
  <c r="X55" i="27"/>
  <c r="V53" i="27"/>
  <c r="C71" i="27"/>
  <c r="C67" i="27"/>
  <c r="C70" i="27"/>
  <c r="G311" i="21"/>
  <c r="E311" i="21"/>
  <c r="L310" i="21"/>
  <c r="D310" i="21"/>
  <c r="D311" i="21"/>
  <c r="X248" i="28" l="1"/>
  <c r="V24" i="28"/>
  <c r="AC224" i="28"/>
  <c r="AD159" i="28"/>
  <c r="Y224" i="28"/>
  <c r="Y28" i="28"/>
  <c r="U164" i="28"/>
  <c r="Y159" i="28"/>
  <c r="X59" i="28"/>
  <c r="T159" i="28"/>
  <c r="AB281" i="28"/>
  <c r="Z234" i="28"/>
  <c r="T59" i="28"/>
  <c r="AB90" i="28"/>
  <c r="AE74" i="28"/>
  <c r="Y164" i="28"/>
  <c r="AC29" i="28"/>
  <c r="U151" i="28"/>
  <c r="V234" i="28"/>
  <c r="Y121" i="28"/>
  <c r="AB236" i="28"/>
  <c r="U295" i="28"/>
  <c r="AB94" i="28"/>
  <c r="AA24" i="28"/>
  <c r="AC212" i="28"/>
  <c r="AD24" i="28"/>
  <c r="Y212" i="28"/>
  <c r="U24" i="28"/>
  <c r="AD98" i="28"/>
  <c r="Y24" i="28"/>
  <c r="AD99" i="28"/>
  <c r="Z121" i="28"/>
  <c r="AB59" i="28"/>
  <c r="AA31" i="28"/>
  <c r="U121" i="28"/>
  <c r="AD164" i="28"/>
  <c r="AD19" i="28"/>
  <c r="U240" i="28"/>
  <c r="AD121" i="28"/>
  <c r="AE59" i="28"/>
  <c r="Z74" i="28"/>
  <c r="AE29" i="28"/>
  <c r="Z151" i="28"/>
  <c r="AC115" i="28"/>
  <c r="U248" i="28"/>
  <c r="X236" i="28"/>
  <c r="Y295" i="28"/>
  <c r="U226" i="28"/>
  <c r="Y8" i="21"/>
  <c r="Y11" i="21"/>
  <c r="F12" i="32"/>
  <c r="H12" i="32"/>
  <c r="P310" i="21"/>
  <c r="Y7" i="21"/>
  <c r="Y12" i="21"/>
  <c r="Y10" i="21"/>
  <c r="W416" i="28"/>
  <c r="AA198" i="28"/>
  <c r="AB17" i="28"/>
  <c r="AA20" i="28"/>
  <c r="U315" i="28"/>
  <c r="W180" i="28"/>
  <c r="AA180" i="28"/>
  <c r="U184" i="28"/>
  <c r="X415" i="28"/>
  <c r="Z198" i="28"/>
  <c r="AC232" i="28"/>
  <c r="X315" i="28"/>
  <c r="AC30" i="28"/>
  <c r="V180" i="28"/>
  <c r="AC184" i="28"/>
  <c r="T415" i="28"/>
  <c r="AA315" i="28"/>
  <c r="AA236" i="28"/>
  <c r="AB19" i="28"/>
  <c r="V424" i="28"/>
  <c r="U232" i="28"/>
  <c r="U404" i="28"/>
  <c r="AD416" i="28"/>
  <c r="U20" i="28"/>
  <c r="X180" i="28"/>
  <c r="X184" i="28"/>
  <c r="AB232" i="28"/>
  <c r="AE404" i="28"/>
  <c r="W162" i="28"/>
  <c r="V19" i="28"/>
  <c r="X232" i="28"/>
  <c r="X7" i="28"/>
  <c r="AB184" i="28"/>
  <c r="V164" i="28"/>
  <c r="AB424" i="28"/>
  <c r="AE19" i="28"/>
  <c r="T156" i="28"/>
  <c r="AB7" i="28"/>
  <c r="X79" i="28"/>
  <c r="AA112" i="28"/>
  <c r="T416" i="28"/>
  <c r="AC164" i="28"/>
  <c r="X424" i="28"/>
  <c r="Z19" i="28"/>
  <c r="AC240" i="28"/>
  <c r="AA228" i="28"/>
  <c r="AB226" i="28"/>
  <c r="AB404" i="28"/>
  <c r="V404" i="28"/>
  <c r="W198" i="28"/>
  <c r="Z184" i="28"/>
  <c r="AB415" i="28"/>
  <c r="T315" i="28"/>
  <c r="T236" i="28"/>
  <c r="AE236" i="28"/>
  <c r="X19" i="28"/>
  <c r="AB315" i="28"/>
  <c r="X35" i="28"/>
  <c r="X34" i="28"/>
  <c r="AE162" i="28"/>
  <c r="AE180" i="28"/>
  <c r="Y184" i="28"/>
  <c r="W236" i="28"/>
  <c r="T34" i="28"/>
  <c r="Y20" i="28"/>
  <c r="U112" i="28"/>
  <c r="T180" i="28"/>
  <c r="T184" i="28"/>
  <c r="AA404" i="28"/>
  <c r="Z238" i="28"/>
  <c r="W404" i="28"/>
  <c r="AC7" i="28"/>
  <c r="X6" i="28"/>
  <c r="AB79" i="28"/>
  <c r="V74" i="28"/>
  <c r="W112" i="28"/>
  <c r="AE416" i="28"/>
  <c r="Z164" i="28"/>
  <c r="T424" i="28"/>
  <c r="U19" i="28"/>
  <c r="V220" i="28"/>
  <c r="Y280" i="28"/>
  <c r="W228" i="28"/>
  <c r="AC234" i="28"/>
  <c r="U416" i="28"/>
  <c r="AE95" i="28"/>
  <c r="V95" i="28"/>
  <c r="AB95" i="28"/>
  <c r="Z95" i="28"/>
  <c r="AC95" i="28"/>
  <c r="W95" i="28"/>
  <c r="AB116" i="28"/>
  <c r="V116" i="28"/>
  <c r="W116" i="28"/>
  <c r="U116" i="28"/>
  <c r="AC116" i="28"/>
  <c r="AD116" i="28"/>
  <c r="T64" i="28"/>
  <c r="AB64" i="28"/>
  <c r="X64" i="28"/>
  <c r="AB417" i="28"/>
  <c r="AE417" i="28"/>
  <c r="U417" i="28"/>
  <c r="X417" i="28"/>
  <c r="AA417" i="28"/>
  <c r="AC417" i="28"/>
  <c r="Y417" i="28"/>
  <c r="T417" i="28"/>
  <c r="V30" i="28"/>
  <c r="W30" i="28"/>
  <c r="AB30" i="28"/>
  <c r="AA30" i="28"/>
  <c r="AE30" i="28"/>
  <c r="T92" i="28"/>
  <c r="X92" i="28"/>
  <c r="AB92" i="28"/>
  <c r="AD92" i="28"/>
  <c r="AA92" i="28"/>
  <c r="V92" i="28"/>
  <c r="W174" i="28"/>
  <c r="AE174" i="28"/>
  <c r="AA174" i="28"/>
  <c r="T174" i="28"/>
  <c r="V174" i="28"/>
  <c r="AC174" i="28"/>
  <c r="X174" i="28"/>
  <c r="AC273" i="28"/>
  <c r="X273" i="28"/>
  <c r="AA273" i="28"/>
  <c r="Y273" i="28"/>
  <c r="T273" i="28"/>
  <c r="AE273" i="28"/>
  <c r="U273" i="28"/>
  <c r="Y411" i="28"/>
  <c r="U411" i="28"/>
  <c r="V210" i="28"/>
  <c r="X411" i="28"/>
  <c r="Z116" i="28"/>
  <c r="AC210" i="28"/>
  <c r="AB411" i="28"/>
  <c r="Z210" i="28"/>
  <c r="AE194" i="28"/>
  <c r="T116" i="28"/>
  <c r="X95" i="28"/>
  <c r="AD174" i="28"/>
  <c r="AD194" i="28"/>
  <c r="T194" i="28"/>
  <c r="AB194" i="28"/>
  <c r="U194" i="28"/>
  <c r="Y194" i="28"/>
  <c r="AC194" i="28"/>
  <c r="Z194" i="28"/>
  <c r="W194" i="28"/>
  <c r="X194" i="28"/>
  <c r="V194" i="28"/>
  <c r="W176" i="28"/>
  <c r="Y176" i="28"/>
  <c r="U176" i="28"/>
  <c r="Z176" i="28"/>
  <c r="AE176" i="28"/>
  <c r="AA176" i="28"/>
  <c r="AD176" i="28"/>
  <c r="V176" i="28"/>
  <c r="T10" i="28"/>
  <c r="AA10" i="28"/>
  <c r="AD10" i="28"/>
  <c r="AE10" i="28"/>
  <c r="V10" i="28"/>
  <c r="Z10" i="28"/>
  <c r="AD15" i="28"/>
  <c r="AA15" i="28"/>
  <c r="X15" i="28"/>
  <c r="T15" i="28"/>
  <c r="W125" i="28"/>
  <c r="AA125" i="28"/>
  <c r="AD125" i="28"/>
  <c r="Y125" i="28"/>
  <c r="AB27" i="28"/>
  <c r="X27" i="28"/>
  <c r="T28" i="28"/>
  <c r="U28" i="28"/>
  <c r="W28" i="28"/>
  <c r="Z28" i="28"/>
  <c r="AD28" i="28"/>
  <c r="X28" i="28"/>
  <c r="W43" i="28"/>
  <c r="V43" i="28"/>
  <c r="T43" i="28"/>
  <c r="U43" i="28"/>
  <c r="AB43" i="28"/>
  <c r="AA43" i="28"/>
  <c r="AD43" i="28"/>
  <c r="AE43" i="28"/>
  <c r="AC43" i="28"/>
  <c r="X43" i="28"/>
  <c r="U95" i="28"/>
  <c r="AD210" i="28"/>
  <c r="U210" i="28"/>
  <c r="W210" i="28"/>
  <c r="U30" i="28"/>
  <c r="W10" i="28"/>
  <c r="AC10" i="28"/>
  <c r="X116" i="28"/>
  <c r="Z174" i="28"/>
  <c r="AC176" i="28"/>
  <c r="U174" i="28"/>
  <c r="Z125" i="28"/>
  <c r="AB273" i="28"/>
  <c r="AC411" i="28"/>
  <c r="AB102" i="28"/>
  <c r="AA74" i="28"/>
  <c r="AE34" i="28"/>
  <c r="X102" i="28"/>
  <c r="AA34" i="28"/>
  <c r="T102" i="28"/>
  <c r="AD88" i="28"/>
  <c r="V228" i="28"/>
  <c r="AB238" i="28"/>
  <c r="T269" i="28"/>
  <c r="AB98" i="28"/>
  <c r="AE138" i="28"/>
  <c r="AA151" i="28"/>
  <c r="AC34" i="28"/>
  <c r="AA164" i="28"/>
  <c r="U172" i="28"/>
  <c r="X228" i="28"/>
  <c r="U7" i="28"/>
  <c r="U34" i="28"/>
  <c r="U59" i="28"/>
  <c r="Y74" i="28"/>
  <c r="AB115" i="28"/>
  <c r="AA128" i="28"/>
  <c r="AD172" i="28"/>
  <c r="AA29" i="28"/>
  <c r="T128" i="28"/>
  <c r="W248" i="28"/>
  <c r="AA206" i="28"/>
  <c r="T281" i="28"/>
  <c r="T228" i="28"/>
  <c r="T244" i="28"/>
  <c r="AA234" i="28"/>
  <c r="AA269" i="28"/>
  <c r="AA59" i="28"/>
  <c r="AE269" i="28"/>
  <c r="W59" i="28"/>
  <c r="W74" i="28"/>
  <c r="Z34" i="28"/>
  <c r="AA138" i="28"/>
  <c r="T164" i="28"/>
  <c r="U256" i="28"/>
  <c r="Y228" i="28"/>
  <c r="AB234" i="28"/>
  <c r="W34" i="28"/>
  <c r="W88" i="28"/>
  <c r="AE164" i="28"/>
  <c r="Z256" i="28"/>
  <c r="X238" i="28"/>
  <c r="U228" i="28"/>
  <c r="X234" i="28"/>
  <c r="AC24" i="28"/>
  <c r="X98" i="28"/>
  <c r="AB228" i="28"/>
  <c r="T234" i="28"/>
  <c r="Y34" i="28"/>
  <c r="AC74" i="28"/>
  <c r="W164" i="28"/>
  <c r="T76" i="28"/>
  <c r="AE234" i="28"/>
  <c r="Y7" i="28"/>
  <c r="AC59" i="28"/>
  <c r="U74" i="28"/>
  <c r="AE128" i="28"/>
  <c r="V121" i="28"/>
  <c r="V99" i="28"/>
  <c r="W206" i="28"/>
  <c r="X281" i="28"/>
  <c r="X317" i="28"/>
  <c r="AE244" i="28"/>
  <c r="W234" i="28"/>
  <c r="T6" i="28"/>
  <c r="U262" i="28"/>
  <c r="Y262" i="28"/>
  <c r="W262" i="28"/>
  <c r="AC262" i="28"/>
  <c r="AE262" i="28"/>
  <c r="Z262" i="28"/>
  <c r="AC366" i="28"/>
  <c r="AD366" i="28"/>
  <c r="AE366" i="28"/>
  <c r="AA366" i="28"/>
  <c r="W366" i="28"/>
  <c r="Z366" i="28"/>
  <c r="AB366" i="28"/>
  <c r="Y366" i="28"/>
  <c r="T366" i="28"/>
  <c r="V366" i="28"/>
  <c r="U366" i="28"/>
  <c r="T41" i="28"/>
  <c r="W41" i="28"/>
  <c r="Z41" i="28"/>
  <c r="V41" i="28"/>
  <c r="AE41" i="28"/>
  <c r="AB41" i="28"/>
  <c r="AA67" i="28"/>
  <c r="AE67" i="28"/>
  <c r="V67" i="28"/>
  <c r="X115" i="28"/>
  <c r="V31" i="28"/>
  <c r="X76" i="28"/>
  <c r="AB262" i="28"/>
  <c r="AB69" i="28"/>
  <c r="AC80" i="28"/>
  <c r="AD80" i="28"/>
  <c r="U80" i="28"/>
  <c r="V80" i="28"/>
  <c r="W80" i="28"/>
  <c r="T80" i="28"/>
  <c r="Y80" i="28"/>
  <c r="X80" i="28"/>
  <c r="Z80" i="28"/>
  <c r="AA80" i="28"/>
  <c r="AB80" i="28"/>
  <c r="AE80" i="28"/>
  <c r="AD260" i="28"/>
  <c r="AE260" i="28"/>
  <c r="V260" i="28"/>
  <c r="U260" i="28"/>
  <c r="Y260" i="28"/>
  <c r="AC260" i="28"/>
  <c r="W260" i="28"/>
  <c r="Z260" i="28"/>
  <c r="AA260" i="28"/>
  <c r="Z307" i="28"/>
  <c r="AD307" i="28"/>
  <c r="W307" i="28"/>
  <c r="V307" i="28"/>
  <c r="T399" i="28"/>
  <c r="U399" i="28"/>
  <c r="V399" i="28"/>
  <c r="Y399" i="28"/>
  <c r="AA399" i="28"/>
  <c r="W399" i="28"/>
  <c r="Z399" i="28"/>
  <c r="AC399" i="28"/>
  <c r="AE399" i="28"/>
  <c r="AD399" i="28"/>
  <c r="AA340" i="28"/>
  <c r="AC340" i="28"/>
  <c r="AB340" i="28"/>
  <c r="X340" i="28"/>
  <c r="T340" i="28"/>
  <c r="U340" i="28"/>
  <c r="V340" i="28"/>
  <c r="W340" i="28"/>
  <c r="Y340" i="28"/>
  <c r="AD340" i="28"/>
  <c r="Z340" i="28"/>
  <c r="AE340" i="28"/>
  <c r="U12" i="28"/>
  <c r="Z14" i="28"/>
  <c r="AA14" i="28"/>
  <c r="AC172" i="28"/>
  <c r="AE31" i="28"/>
  <c r="AB76" i="28"/>
  <c r="U115" i="28"/>
  <c r="X262" i="28"/>
  <c r="X226" i="28"/>
  <c r="AC94" i="28"/>
  <c r="AE94" i="28"/>
  <c r="AA94" i="28"/>
  <c r="Y94" i="28"/>
  <c r="U94" i="28"/>
  <c r="W94" i="28"/>
  <c r="V94" i="28"/>
  <c r="Z94" i="28"/>
  <c r="U268" i="28"/>
  <c r="V268" i="28"/>
  <c r="AA268" i="28"/>
  <c r="AD268" i="28"/>
  <c r="Y268" i="28"/>
  <c r="W268" i="28"/>
  <c r="AC268" i="28"/>
  <c r="AC395" i="28"/>
  <c r="AD395" i="28"/>
  <c r="AE395" i="28"/>
  <c r="T395" i="28"/>
  <c r="V395" i="28"/>
  <c r="Y395" i="28"/>
  <c r="U395" i="28"/>
  <c r="W395" i="28"/>
  <c r="Z395" i="28"/>
  <c r="AA395" i="28"/>
  <c r="V77" i="28"/>
  <c r="X77" i="28"/>
  <c r="Y77" i="28"/>
  <c r="AB77" i="28"/>
  <c r="Z77" i="28"/>
  <c r="T77" i="28"/>
  <c r="W77" i="28"/>
  <c r="AC77" i="28"/>
  <c r="AD77" i="28"/>
  <c r="U77" i="28"/>
  <c r="Y390" i="28"/>
  <c r="Z390" i="28"/>
  <c r="AA390" i="28"/>
  <c r="AD390" i="28"/>
  <c r="AE390" i="28"/>
  <c r="T390" i="28"/>
  <c r="U390" i="28"/>
  <c r="V390" i="28"/>
  <c r="AB390" i="28"/>
  <c r="AC390" i="28"/>
  <c r="W390" i="28"/>
  <c r="AD126" i="28"/>
  <c r="AB126" i="28"/>
  <c r="AC126" i="28"/>
  <c r="U126" i="28"/>
  <c r="X126" i="28"/>
  <c r="W126" i="28"/>
  <c r="T126" i="28"/>
  <c r="V126" i="28"/>
  <c r="Y126" i="28"/>
  <c r="Z126" i="28"/>
  <c r="AA44" i="28"/>
  <c r="Z44" i="28"/>
  <c r="U90" i="28"/>
  <c r="Y90" i="28"/>
  <c r="AC90" i="28"/>
  <c r="Z90" i="28"/>
  <c r="Y12" i="28"/>
  <c r="W14" i="28"/>
  <c r="V90" i="28"/>
  <c r="T90" i="28"/>
  <c r="Z31" i="28"/>
  <c r="X268" i="28"/>
  <c r="AE238" i="28"/>
  <c r="T262" i="28"/>
  <c r="Z69" i="28"/>
  <c r="V240" i="28"/>
  <c r="Z240" i="28"/>
  <c r="AD240" i="28"/>
  <c r="X388" i="28"/>
  <c r="Y388" i="28"/>
  <c r="Z388" i="28"/>
  <c r="W388" i="28"/>
  <c r="T388" i="28"/>
  <c r="AB388" i="28"/>
  <c r="U388" i="28"/>
  <c r="V388" i="28"/>
  <c r="AA388" i="28"/>
  <c r="AC388" i="28"/>
  <c r="AD388" i="28"/>
  <c r="AE388" i="28"/>
  <c r="AB159" i="28"/>
  <c r="V159" i="28"/>
  <c r="AD78" i="28"/>
  <c r="V78" i="28"/>
  <c r="AC14" i="28"/>
  <c r="AD90" i="28"/>
  <c r="AE90" i="28"/>
  <c r="AC88" i="28"/>
  <c r="V40" i="28"/>
  <c r="Z206" i="28"/>
  <c r="AB240" i="28"/>
  <c r="T268" i="28"/>
  <c r="Y99" i="28"/>
  <c r="AA238" i="28"/>
  <c r="T307" i="28"/>
  <c r="AB220" i="28"/>
  <c r="X366" i="28"/>
  <c r="Z412" i="28"/>
  <c r="AB412" i="28"/>
  <c r="AA412" i="28"/>
  <c r="AC412" i="28"/>
  <c r="T412" i="28"/>
  <c r="V412" i="28"/>
  <c r="U412" i="28"/>
  <c r="W412" i="28"/>
  <c r="X412" i="28"/>
  <c r="Y412" i="28"/>
  <c r="AD412" i="28"/>
  <c r="AE412" i="28"/>
  <c r="U33" i="28"/>
  <c r="V33" i="28"/>
  <c r="W33" i="28"/>
  <c r="T33" i="28"/>
  <c r="X33" i="28"/>
  <c r="Y33" i="28"/>
  <c r="AA33" i="28"/>
  <c r="Z33" i="28"/>
  <c r="AD33" i="28"/>
  <c r="AB33" i="28"/>
  <c r="AC33" i="28"/>
  <c r="AE33" i="28"/>
  <c r="AD212" i="28"/>
  <c r="Z212" i="28"/>
  <c r="T31" i="28"/>
  <c r="AA77" i="28"/>
  <c r="AA90" i="28"/>
  <c r="U88" i="28"/>
  <c r="AD424" i="28"/>
  <c r="T172" i="28"/>
  <c r="W424" i="28"/>
  <c r="AD31" i="28"/>
  <c r="U224" i="28"/>
  <c r="AA281" i="28"/>
  <c r="AC206" i="28"/>
  <c r="W238" i="28"/>
  <c r="X307" i="28"/>
  <c r="T121" i="28"/>
  <c r="U212" i="28"/>
  <c r="AD69" i="28"/>
  <c r="AA226" i="28"/>
  <c r="W392" i="28"/>
  <c r="X263" i="28"/>
  <c r="Y263" i="28"/>
  <c r="T263" i="28"/>
  <c r="V263" i="28"/>
  <c r="U263" i="28"/>
  <c r="AD263" i="28"/>
  <c r="AB263" i="28"/>
  <c r="AE263" i="28"/>
  <c r="AC263" i="28"/>
  <c r="Z263" i="28"/>
  <c r="W263" i="28"/>
  <c r="AA263" i="28"/>
  <c r="T280" i="28"/>
  <c r="V280" i="28"/>
  <c r="AB280" i="28"/>
  <c r="AE280" i="28"/>
  <c r="AD280" i="28"/>
  <c r="U280" i="28"/>
  <c r="Z280" i="28"/>
  <c r="X280" i="28"/>
  <c r="V198" i="28"/>
  <c r="AD198" i="28"/>
  <c r="X404" i="28"/>
  <c r="T404" i="28"/>
  <c r="Z404" i="28"/>
  <c r="AA405" i="28"/>
  <c r="AB405" i="28"/>
  <c r="AC405" i="28"/>
  <c r="W405" i="28"/>
  <c r="AE405" i="28"/>
  <c r="U405" i="28"/>
  <c r="V405" i="28"/>
  <c r="Y405" i="28"/>
  <c r="T405" i="28"/>
  <c r="Z405" i="28"/>
  <c r="AD405" i="28"/>
  <c r="AA6" i="28"/>
  <c r="U14" i="28"/>
  <c r="AE77" i="28"/>
  <c r="T67" i="28"/>
  <c r="W78" i="28"/>
  <c r="W90" i="28"/>
  <c r="T95" i="28"/>
  <c r="T99" i="28"/>
  <c r="Z115" i="28"/>
  <c r="AC40" i="28"/>
  <c r="AA76" i="28"/>
  <c r="W81" i="28"/>
  <c r="AB224" i="28"/>
  <c r="AB307" i="28"/>
  <c r="AC121" i="28"/>
  <c r="AB212" i="28"/>
  <c r="AA280" i="28"/>
  <c r="Y95" i="28"/>
  <c r="W226" i="28"/>
  <c r="AC400" i="28"/>
  <c r="V232" i="28"/>
  <c r="Z232" i="28"/>
  <c r="AD232" i="28"/>
  <c r="U156" i="28"/>
  <c r="V156" i="28"/>
  <c r="AB156" i="28"/>
  <c r="AC156" i="28"/>
  <c r="AD156" i="28"/>
  <c r="Z156" i="28"/>
  <c r="W156" i="28"/>
  <c r="X156" i="28"/>
  <c r="Z20" i="28"/>
  <c r="AD20" i="28"/>
  <c r="V20" i="28"/>
  <c r="X20" i="28"/>
  <c r="W20" i="28"/>
  <c r="T20" i="28"/>
  <c r="AB20" i="28"/>
  <c r="V29" i="28"/>
  <c r="AD29" i="28"/>
  <c r="AA248" i="28"/>
  <c r="AC248" i="28"/>
  <c r="Y248" i="28"/>
  <c r="Z248" i="28"/>
  <c r="AD248" i="28"/>
  <c r="V248" i="28"/>
  <c r="AE248" i="28"/>
  <c r="AB15" i="28"/>
  <c r="U41" i="28"/>
  <c r="Y44" i="28"/>
  <c r="AB67" i="28"/>
  <c r="AE115" i="28"/>
  <c r="AE125" i="28"/>
  <c r="Y10" i="28"/>
  <c r="AB176" i="28"/>
  <c r="T232" i="28"/>
  <c r="U206" i="28"/>
  <c r="X121" i="28"/>
  <c r="X212" i="28"/>
  <c r="AB210" i="28"/>
  <c r="X395" i="28"/>
  <c r="AA27" i="28"/>
  <c r="AE27" i="28"/>
  <c r="AC27" i="28"/>
  <c r="AD27" i="28"/>
  <c r="V27" i="28"/>
  <c r="Y27" i="28"/>
  <c r="U27" i="28"/>
  <c r="W27" i="28"/>
  <c r="Z27" i="28"/>
  <c r="T162" i="28"/>
  <c r="U162" i="28"/>
  <c r="V162" i="28"/>
  <c r="X162" i="28"/>
  <c r="Y162" i="28"/>
  <c r="Z162" i="28"/>
  <c r="AC162" i="28"/>
  <c r="AB162" i="28"/>
  <c r="AD162" i="28"/>
  <c r="AC136" i="28"/>
  <c r="AD136" i="28"/>
  <c r="W136" i="28"/>
  <c r="U136" i="28"/>
  <c r="T136" i="28"/>
  <c r="V136" i="28"/>
  <c r="Z136" i="28"/>
  <c r="AB136" i="28"/>
  <c r="X136" i="28"/>
  <c r="Y136" i="28"/>
  <c r="Z79" i="28"/>
  <c r="AD79" i="28"/>
  <c r="V79" i="28"/>
  <c r="W79" i="28"/>
  <c r="AE79" i="28"/>
  <c r="T79" i="28"/>
  <c r="U8" i="28"/>
  <c r="X14" i="28"/>
  <c r="Y79" i="28"/>
  <c r="U10" i="28"/>
  <c r="U29" i="28"/>
  <c r="AC125" i="28"/>
  <c r="T224" i="28"/>
  <c r="Y198" i="28"/>
  <c r="X269" i="28"/>
  <c r="X377" i="28"/>
  <c r="Y244" i="28"/>
  <c r="U269" i="28"/>
  <c r="U400" i="28"/>
  <c r="AD32" i="28"/>
  <c r="W32" i="28"/>
  <c r="T32" i="28"/>
  <c r="V32" i="28"/>
  <c r="Z32" i="28"/>
  <c r="AB32" i="28"/>
  <c r="X32" i="28"/>
  <c r="Y116" i="28"/>
  <c r="AA116" i="28"/>
  <c r="Y43" i="28"/>
  <c r="Z43" i="28"/>
  <c r="AB344" i="28"/>
  <c r="AD344" i="28"/>
  <c r="AC344" i="28"/>
  <c r="Y344" i="28"/>
  <c r="V344" i="28"/>
  <c r="AA344" i="28"/>
  <c r="AE344" i="28"/>
  <c r="W344" i="28"/>
  <c r="X344" i="28"/>
  <c r="Z344" i="28"/>
  <c r="T344" i="28"/>
  <c r="U344" i="28"/>
  <c r="W356" i="28"/>
  <c r="X356" i="28"/>
  <c r="Y356" i="28"/>
  <c r="AE356" i="28"/>
  <c r="AA356" i="28"/>
  <c r="T356" i="28"/>
  <c r="U356" i="28"/>
  <c r="V356" i="28"/>
  <c r="Z356" i="28"/>
  <c r="AB356" i="28"/>
  <c r="AC356" i="28"/>
  <c r="AD356" i="28"/>
  <c r="AA28" i="28"/>
  <c r="Y6" i="28"/>
  <c r="AB44" i="28"/>
  <c r="W67" i="28"/>
  <c r="AD30" i="28"/>
  <c r="T88" i="28"/>
  <c r="W121" i="28"/>
  <c r="AE156" i="28"/>
  <c r="AB40" i="28"/>
  <c r="AE159" i="28"/>
  <c r="AA415" i="28"/>
  <c r="V172" i="28"/>
  <c r="V28" i="28"/>
  <c r="X125" i="28"/>
  <c r="AE307" i="28"/>
  <c r="X206" i="28"/>
  <c r="AC238" i="28"/>
  <c r="AB269" i="28"/>
  <c r="AE212" i="28"/>
  <c r="AC236" i="28"/>
  <c r="AB400" i="28"/>
  <c r="V7" i="28"/>
  <c r="W7" i="28"/>
  <c r="Z7" i="28"/>
  <c r="AA7" i="28"/>
  <c r="AE7" i="28"/>
  <c r="Z228" i="28"/>
  <c r="AD228" i="28"/>
  <c r="Z292" i="28"/>
  <c r="AA292" i="28"/>
  <c r="T292" i="28"/>
  <c r="V292" i="28"/>
  <c r="U292" i="28"/>
  <c r="W292" i="28"/>
  <c r="AD292" i="28"/>
  <c r="AE292" i="28"/>
  <c r="AB292" i="28"/>
  <c r="AC292" i="28"/>
  <c r="X292" i="28"/>
  <c r="Y292" i="28"/>
  <c r="T68" i="28"/>
  <c r="U68" i="28"/>
  <c r="Z68" i="28"/>
  <c r="AA68" i="28"/>
  <c r="AB68" i="28"/>
  <c r="Y68" i="28"/>
  <c r="AD68" i="28"/>
  <c r="V68" i="28"/>
  <c r="AE68" i="28"/>
  <c r="W68" i="28"/>
  <c r="X68" i="28"/>
  <c r="AC68" i="28"/>
  <c r="AD296" i="28"/>
  <c r="AE296" i="28"/>
  <c r="T296" i="28"/>
  <c r="Y296" i="28"/>
  <c r="AA296" i="28"/>
  <c r="V296" i="28"/>
  <c r="X296" i="28"/>
  <c r="W296" i="28"/>
  <c r="Z296" i="28"/>
  <c r="AB296" i="28"/>
  <c r="AC296" i="28"/>
  <c r="U296" i="28"/>
  <c r="V288" i="28"/>
  <c r="W288" i="28"/>
  <c r="X288" i="28"/>
  <c r="Z288" i="28"/>
  <c r="Y288" i="28"/>
  <c r="AE288" i="28"/>
  <c r="T288" i="28"/>
  <c r="U288" i="28"/>
  <c r="AA288" i="28"/>
  <c r="AB288" i="28"/>
  <c r="AC288" i="28"/>
  <c r="AD288" i="28"/>
  <c r="AE28" i="28"/>
  <c r="AC32" i="28"/>
  <c r="AA81" i="28"/>
  <c r="X44" i="28"/>
  <c r="Z30" i="28"/>
  <c r="AC78" i="28"/>
  <c r="AD94" i="28"/>
  <c r="AD112" i="28"/>
  <c r="AE88" i="28"/>
  <c r="AA121" i="28"/>
  <c r="X10" i="28"/>
  <c r="X40" i="28"/>
  <c r="AA159" i="28"/>
  <c r="W184" i="28"/>
  <c r="AC424" i="28"/>
  <c r="AC180" i="28"/>
  <c r="AE172" i="28"/>
  <c r="Y174" i="28"/>
  <c r="Y180" i="28"/>
  <c r="V184" i="28"/>
  <c r="AC415" i="28"/>
  <c r="AC19" i="28"/>
  <c r="X29" i="28"/>
  <c r="AB28" i="28"/>
  <c r="Z159" i="28"/>
  <c r="W232" i="28"/>
  <c r="V244" i="28"/>
  <c r="W99" i="28"/>
  <c r="AB198" i="28"/>
  <c r="V226" i="28"/>
  <c r="AA212" i="28"/>
  <c r="Z226" i="28"/>
  <c r="U307" i="28"/>
  <c r="W69" i="28"/>
  <c r="AE210" i="28"/>
  <c r="AC226" i="28"/>
  <c r="AB399" i="28"/>
  <c r="AC404" i="28"/>
  <c r="Y245" i="28"/>
  <c r="Z245" i="28"/>
  <c r="T245" i="28"/>
  <c r="U245" i="28"/>
  <c r="AE245" i="28"/>
  <c r="V245" i="28"/>
  <c r="X245" i="28"/>
  <c r="AB245" i="28"/>
  <c r="AD245" i="28"/>
  <c r="W245" i="28"/>
  <c r="AA245" i="28"/>
  <c r="AC245" i="28"/>
  <c r="AB365" i="28"/>
  <c r="AD365" i="28"/>
  <c r="AC365" i="28"/>
  <c r="W365" i="28"/>
  <c r="T365" i="28"/>
  <c r="U365" i="28"/>
  <c r="V365" i="28"/>
  <c r="X365" i="28"/>
  <c r="Y365" i="28"/>
  <c r="Z365" i="28"/>
  <c r="AA365" i="28"/>
  <c r="AE365" i="28"/>
  <c r="X65" i="28"/>
  <c r="T65" i="28"/>
  <c r="V65" i="28"/>
  <c r="W65" i="28"/>
  <c r="AA65" i="28"/>
  <c r="AE65" i="28"/>
  <c r="Z65" i="28"/>
  <c r="AB65" i="28"/>
  <c r="AA341" i="28"/>
  <c r="AB341" i="28"/>
  <c r="AC341" i="28"/>
  <c r="AD341" i="28"/>
  <c r="V341" i="28"/>
  <c r="Z341" i="28"/>
  <c r="AE341" i="28"/>
  <c r="W341" i="28"/>
  <c r="X341" i="28"/>
  <c r="Y341" i="28"/>
  <c r="U341" i="28"/>
  <c r="T341" i="28"/>
  <c r="U98" i="28"/>
  <c r="W98" i="28"/>
  <c r="V98" i="28"/>
  <c r="AC98" i="28"/>
  <c r="Y98" i="28"/>
  <c r="AA98" i="28"/>
  <c r="AE98" i="28"/>
  <c r="Z98" i="28"/>
  <c r="X233" i="28"/>
  <c r="Y233" i="28"/>
  <c r="AD233" i="28"/>
  <c r="AE233" i="28"/>
  <c r="V233" i="28"/>
  <c r="Z233" i="28"/>
  <c r="AC233" i="28"/>
  <c r="W233" i="28"/>
  <c r="U233" i="28"/>
  <c r="AA233" i="28"/>
  <c r="AB233" i="28"/>
  <c r="T233" i="28"/>
  <c r="W138" i="28"/>
  <c r="U138" i="28"/>
  <c r="AB138" i="28"/>
  <c r="AD138" i="28"/>
  <c r="X138" i="28"/>
  <c r="AC138" i="28"/>
  <c r="Y138" i="28"/>
  <c r="Z138" i="28"/>
  <c r="V138" i="28"/>
  <c r="AE203" i="28"/>
  <c r="T203" i="28"/>
  <c r="Y203" i="28"/>
  <c r="Z203" i="28"/>
  <c r="AA203" i="28"/>
  <c r="W203" i="28"/>
  <c r="AB203" i="28"/>
  <c r="V203" i="28"/>
  <c r="X203" i="28"/>
  <c r="AC203" i="28"/>
  <c r="AD203" i="28"/>
  <c r="U203" i="28"/>
  <c r="AD34" i="28"/>
  <c r="V34" i="28"/>
  <c r="AC367" i="28"/>
  <c r="AE367" i="28"/>
  <c r="AD367" i="28"/>
  <c r="AB367" i="28"/>
  <c r="T367" i="28"/>
  <c r="U367" i="28"/>
  <c r="W367" i="28"/>
  <c r="X367" i="28"/>
  <c r="Y367" i="28"/>
  <c r="Z367" i="28"/>
  <c r="AA367" i="28"/>
  <c r="V367" i="28"/>
  <c r="Y102" i="28"/>
  <c r="U102" i="28"/>
  <c r="Z102" i="28"/>
  <c r="AC102" i="28"/>
  <c r="V102" i="28"/>
  <c r="AA102" i="28"/>
  <c r="W102" i="28"/>
  <c r="AE102" i="28"/>
  <c r="AD369" i="28"/>
  <c r="AE369" i="28"/>
  <c r="T369" i="28"/>
  <c r="Y369" i="28"/>
  <c r="X369" i="28"/>
  <c r="AA369" i="28"/>
  <c r="AB369" i="28"/>
  <c r="AC369" i="28"/>
  <c r="Z369" i="28"/>
  <c r="V369" i="28"/>
  <c r="U369" i="28"/>
  <c r="W369" i="28"/>
  <c r="V352" i="28"/>
  <c r="W352" i="28"/>
  <c r="X352" i="28"/>
  <c r="AD352" i="28"/>
  <c r="T352" i="28"/>
  <c r="U352" i="28"/>
  <c r="AE352" i="28"/>
  <c r="AB352" i="28"/>
  <c r="AC352" i="28"/>
  <c r="Y352" i="28"/>
  <c r="Z352" i="28"/>
  <c r="AA352" i="28"/>
  <c r="AE64" i="28"/>
  <c r="U64" i="28"/>
  <c r="Y64" i="28"/>
  <c r="V64" i="28"/>
  <c r="AA64" i="28"/>
  <c r="AC64" i="28"/>
  <c r="W64" i="28"/>
  <c r="Z64" i="28"/>
  <c r="AD64" i="28"/>
  <c r="Y140" i="28"/>
  <c r="Z140" i="28"/>
  <c r="AD140" i="28"/>
  <c r="AB140" i="28"/>
  <c r="X140" i="28"/>
  <c r="AC140" i="28"/>
  <c r="T140" i="28"/>
  <c r="W140" i="28"/>
  <c r="U140" i="28"/>
  <c r="V140" i="28"/>
  <c r="T377" i="28"/>
  <c r="V377" i="28"/>
  <c r="U377" i="28"/>
  <c r="AA377" i="28"/>
  <c r="W377" i="28"/>
  <c r="Y377" i="28"/>
  <c r="Z377" i="28"/>
  <c r="AE377" i="28"/>
  <c r="AC377" i="28"/>
  <c r="AD377" i="28"/>
  <c r="T8" i="28"/>
  <c r="V8" i="28"/>
  <c r="X8" i="28"/>
  <c r="W8" i="28"/>
  <c r="AD8" i="28"/>
  <c r="AA8" i="28"/>
  <c r="AB8" i="28"/>
  <c r="Y115" i="28"/>
  <c r="AA115" i="28"/>
  <c r="W31" i="28"/>
  <c r="AC31" i="28"/>
  <c r="T12" i="28"/>
  <c r="AA12" i="28"/>
  <c r="AD12" i="28"/>
  <c r="AE12" i="28"/>
  <c r="AB12" i="28"/>
  <c r="V12" i="28"/>
  <c r="X12" i="28"/>
  <c r="W12" i="28"/>
  <c r="Z12" i="28"/>
  <c r="T201" i="28"/>
  <c r="U201" i="28"/>
  <c r="X201" i="28"/>
  <c r="Z201" i="28"/>
  <c r="Y201" i="28"/>
  <c r="W201" i="28"/>
  <c r="V201" i="28"/>
  <c r="AA201" i="28"/>
  <c r="AB201" i="28"/>
  <c r="AC201" i="28"/>
  <c r="AD201" i="28"/>
  <c r="AE201" i="28"/>
  <c r="AC310" i="28"/>
  <c r="AD310" i="28"/>
  <c r="U310" i="28"/>
  <c r="X310" i="28"/>
  <c r="V310" i="28"/>
  <c r="T310" i="28"/>
  <c r="AB310" i="28"/>
  <c r="Y310" i="28"/>
  <c r="Z310" i="28"/>
  <c r="W310" i="28"/>
  <c r="X400" i="28"/>
  <c r="AD400" i="28"/>
  <c r="Z400" i="28"/>
  <c r="W76" i="28"/>
  <c r="AD76" i="28"/>
  <c r="U76" i="28"/>
  <c r="AC76" i="28"/>
  <c r="V76" i="28"/>
  <c r="Y76" i="28"/>
  <c r="Z76" i="28"/>
  <c r="AD67" i="28"/>
  <c r="AE140" i="28"/>
  <c r="AE8" i="28"/>
  <c r="V115" i="28"/>
  <c r="AD14" i="28"/>
  <c r="V14" i="28"/>
  <c r="AD238" i="28"/>
  <c r="V238" i="28"/>
  <c r="AA256" i="28"/>
  <c r="AC256" i="28"/>
  <c r="W256" i="28"/>
  <c r="AD256" i="28"/>
  <c r="Y256" i="28"/>
  <c r="V256" i="28"/>
  <c r="V355" i="28"/>
  <c r="Y355" i="28"/>
  <c r="W355" i="28"/>
  <c r="AB355" i="28"/>
  <c r="AE355" i="28"/>
  <c r="U355" i="28"/>
  <c r="Z355" i="28"/>
  <c r="AA355" i="28"/>
  <c r="AC355" i="28"/>
  <c r="T355" i="28"/>
  <c r="AD355" i="28"/>
  <c r="V206" i="28"/>
  <c r="AD206" i="28"/>
  <c r="AC321" i="28"/>
  <c r="AD321" i="28"/>
  <c r="AA321" i="28"/>
  <c r="AE321" i="28"/>
  <c r="AB321" i="28"/>
  <c r="Y321" i="28"/>
  <c r="T321" i="28"/>
  <c r="U321" i="28"/>
  <c r="X321" i="28"/>
  <c r="V321" i="28"/>
  <c r="W321" i="28"/>
  <c r="Z321" i="28"/>
  <c r="Z67" i="28"/>
  <c r="T115" i="28"/>
  <c r="W40" i="28"/>
  <c r="Y172" i="28"/>
  <c r="AE256" i="28"/>
  <c r="T238" i="28"/>
  <c r="V69" i="28"/>
  <c r="Z220" i="28"/>
  <c r="AD220" i="28"/>
  <c r="AD284" i="28"/>
  <c r="AE284" i="28"/>
  <c r="Z284" i="28"/>
  <c r="AB284" i="28"/>
  <c r="AA284" i="28"/>
  <c r="Y284" i="28"/>
  <c r="AC284" i="28"/>
  <c r="W284" i="28"/>
  <c r="X284" i="28"/>
  <c r="T284" i="28"/>
  <c r="U284" i="28"/>
  <c r="V284" i="28"/>
  <c r="V380" i="28"/>
  <c r="W380" i="28"/>
  <c r="X380" i="28"/>
  <c r="Y380" i="28"/>
  <c r="AE380" i="28"/>
  <c r="T380" i="28"/>
  <c r="AA380" i="28"/>
  <c r="AC380" i="28"/>
  <c r="AB380" i="28"/>
  <c r="AD380" i="28"/>
  <c r="U380" i="28"/>
  <c r="Z380" i="28"/>
  <c r="AA207" i="28"/>
  <c r="AB207" i="28"/>
  <c r="Y207" i="28"/>
  <c r="Z207" i="28"/>
  <c r="AC207" i="28"/>
  <c r="T207" i="28"/>
  <c r="U207" i="28"/>
  <c r="W207" i="28"/>
  <c r="V207" i="28"/>
  <c r="X207" i="28"/>
  <c r="AD207" i="28"/>
  <c r="AE207" i="28"/>
  <c r="U316" i="28"/>
  <c r="V316" i="28"/>
  <c r="X316" i="28"/>
  <c r="Y316" i="28"/>
  <c r="Z316" i="28"/>
  <c r="T316" i="28"/>
  <c r="AC316" i="28"/>
  <c r="W316" i="28"/>
  <c r="AB316" i="28"/>
  <c r="AD316" i="28"/>
  <c r="AE316" i="28"/>
  <c r="V44" i="28"/>
  <c r="U67" i="28"/>
  <c r="T94" i="28"/>
  <c r="V88" i="28"/>
  <c r="AD40" i="28"/>
  <c r="AB172" i="28"/>
  <c r="T81" i="28"/>
  <c r="X355" i="28"/>
  <c r="U220" i="28"/>
  <c r="T226" i="28"/>
  <c r="V400" i="28"/>
  <c r="AE25" i="28"/>
  <c r="T25" i="28"/>
  <c r="Y25" i="28"/>
  <c r="AA25" i="28"/>
  <c r="Z25" i="28"/>
  <c r="AB25" i="28"/>
  <c r="W25" i="28"/>
  <c r="U25" i="28"/>
  <c r="V25" i="28"/>
  <c r="X25" i="28"/>
  <c r="AC25" i="28"/>
  <c r="AD25" i="28"/>
  <c r="AC319" i="28"/>
  <c r="AD319" i="28"/>
  <c r="V319" i="28"/>
  <c r="X319" i="28"/>
  <c r="W319" i="28"/>
  <c r="U319" i="28"/>
  <c r="T319" i="28"/>
  <c r="Z319" i="28"/>
  <c r="AA319" i="28"/>
  <c r="AB319" i="28"/>
  <c r="AE319" i="28"/>
  <c r="U213" i="28"/>
  <c r="V213" i="28"/>
  <c r="AA213" i="28"/>
  <c r="AC213" i="28"/>
  <c r="AB213" i="28"/>
  <c r="AD213" i="28"/>
  <c r="T213" i="28"/>
  <c r="X213" i="28"/>
  <c r="W213" i="28"/>
  <c r="Y213" i="28"/>
  <c r="Z213" i="28"/>
  <c r="AE213" i="28"/>
  <c r="AD44" i="28"/>
  <c r="AC67" i="28"/>
  <c r="AE78" i="28"/>
  <c r="AB99" i="28"/>
  <c r="X172" i="28"/>
  <c r="X41" i="28"/>
  <c r="U31" i="28"/>
  <c r="AC81" i="28"/>
  <c r="X159" i="28"/>
  <c r="U69" i="28"/>
  <c r="AE226" i="28"/>
  <c r="Z112" i="28"/>
  <c r="Y112" i="28"/>
  <c r="AC112" i="28"/>
  <c r="AD244" i="28"/>
  <c r="Z244" i="28"/>
  <c r="Z392" i="28"/>
  <c r="X392" i="28"/>
  <c r="AB392" i="28"/>
  <c r="V392" i="28"/>
  <c r="T392" i="28"/>
  <c r="AD281" i="28"/>
  <c r="Z281" i="28"/>
  <c r="W281" i="28"/>
  <c r="V281" i="28"/>
  <c r="V270" i="28"/>
  <c r="Z270" i="28"/>
  <c r="X270" i="28"/>
  <c r="T270" i="28"/>
  <c r="U270" i="28"/>
  <c r="AB270" i="28"/>
  <c r="AD270" i="28"/>
  <c r="V224" i="28"/>
  <c r="AD224" i="28"/>
  <c r="Z224" i="28"/>
  <c r="T282" i="28"/>
  <c r="V282" i="28"/>
  <c r="AB282" i="28"/>
  <c r="AC282" i="28"/>
  <c r="AD282" i="28"/>
  <c r="W282" i="28"/>
  <c r="Z282" i="28"/>
  <c r="AA282" i="28"/>
  <c r="AE282" i="28"/>
  <c r="U282" i="28"/>
  <c r="X282" i="28"/>
  <c r="V6" i="28"/>
  <c r="Z6" i="28"/>
  <c r="AD6" i="28"/>
  <c r="AE6" i="28"/>
  <c r="Y14" i="28"/>
  <c r="Y67" i="28"/>
  <c r="AA78" i="28"/>
  <c r="X99" i="28"/>
  <c r="AA40" i="28"/>
  <c r="AD41" i="28"/>
  <c r="Y19" i="28"/>
  <c r="X81" i="28"/>
  <c r="X240" i="28"/>
  <c r="AB260" i="28"/>
  <c r="X220" i="28"/>
  <c r="AD392" i="28"/>
  <c r="W199" i="28"/>
  <c r="X199" i="28"/>
  <c r="Y199" i="28"/>
  <c r="Z199" i="28"/>
  <c r="AA199" i="28"/>
  <c r="AC199" i="28"/>
  <c r="AE199" i="28"/>
  <c r="AD199" i="28"/>
  <c r="T199" i="28"/>
  <c r="AB199" i="28"/>
  <c r="U199" i="28"/>
  <c r="V199" i="28"/>
  <c r="T376" i="28"/>
  <c r="V376" i="28"/>
  <c r="U376" i="28"/>
  <c r="W376" i="28"/>
  <c r="AA376" i="28"/>
  <c r="AB376" i="28"/>
  <c r="AC376" i="28"/>
  <c r="AD376" i="28"/>
  <c r="AE376" i="28"/>
  <c r="Z376" i="28"/>
  <c r="X376" i="28"/>
  <c r="Y376" i="28"/>
  <c r="U306" i="28"/>
  <c r="V306" i="28"/>
  <c r="X306" i="28"/>
  <c r="Z306" i="28"/>
  <c r="Y306" i="28"/>
  <c r="T306" i="28"/>
  <c r="AD306" i="28"/>
  <c r="AE306" i="28"/>
  <c r="W306" i="28"/>
  <c r="AA306" i="28"/>
  <c r="AB306" i="28"/>
  <c r="AC306" i="28"/>
  <c r="W66" i="28"/>
  <c r="X66" i="28"/>
  <c r="AA66" i="28"/>
  <c r="AC66" i="28"/>
  <c r="AB66" i="28"/>
  <c r="T66" i="28"/>
  <c r="Y66" i="28"/>
  <c r="Z66" i="28"/>
  <c r="AD66" i="28"/>
  <c r="AE66" i="28"/>
  <c r="U66" i="28"/>
  <c r="V66" i="28"/>
  <c r="X31" i="28"/>
  <c r="W44" i="28"/>
  <c r="AC44" i="28"/>
  <c r="Z88" i="28"/>
  <c r="Y31" i="28"/>
  <c r="T240" i="28"/>
  <c r="X260" i="28"/>
  <c r="AE281" i="28"/>
  <c r="Y206" i="28"/>
  <c r="T220" i="28"/>
  <c r="Z268" i="28"/>
  <c r="AA310" i="28"/>
  <c r="Y69" i="28"/>
  <c r="X390" i="28"/>
  <c r="W417" i="28"/>
  <c r="AD417" i="28"/>
  <c r="V417" i="28"/>
  <c r="Z417" i="28"/>
  <c r="AE15" i="28"/>
  <c r="V15" i="28"/>
  <c r="U15" i="28"/>
  <c r="W15" i="28"/>
  <c r="AC15" i="28"/>
  <c r="Z15" i="28"/>
  <c r="V125" i="28"/>
  <c r="AB125" i="28"/>
  <c r="AA267" i="28"/>
  <c r="AB267" i="28"/>
  <c r="AE267" i="28"/>
  <c r="U267" i="28"/>
  <c r="T267" i="28"/>
  <c r="X267" i="28"/>
  <c r="Y267" i="28"/>
  <c r="Z267" i="28"/>
  <c r="V267" i="28"/>
  <c r="W267" i="28"/>
  <c r="AC267" i="28"/>
  <c r="AD267" i="28"/>
  <c r="AA338" i="28"/>
  <c r="AC338" i="28"/>
  <c r="AB338" i="28"/>
  <c r="V338" i="28"/>
  <c r="AE338" i="28"/>
  <c r="W338" i="28"/>
  <c r="Y338" i="28"/>
  <c r="Z338" i="28"/>
  <c r="AD338" i="28"/>
  <c r="U338" i="28"/>
  <c r="T338" i="28"/>
  <c r="W315" i="28"/>
  <c r="V315" i="28"/>
  <c r="Z315" i="28"/>
  <c r="AD315" i="28"/>
  <c r="Z416" i="28"/>
  <c r="Y416" i="28"/>
  <c r="V294" i="28"/>
  <c r="W294" i="28"/>
  <c r="T294" i="28"/>
  <c r="X294" i="28"/>
  <c r="Z294" i="28"/>
  <c r="U294" i="28"/>
  <c r="Y294" i="28"/>
  <c r="AA294" i="28"/>
  <c r="AC294" i="28"/>
  <c r="AB294" i="28"/>
  <c r="AD294" i="28"/>
  <c r="AE294" i="28"/>
  <c r="AD17" i="28"/>
  <c r="AE17" i="28"/>
  <c r="T17" i="28"/>
  <c r="V17" i="28"/>
  <c r="AA17" i="28"/>
  <c r="AC17" i="28"/>
  <c r="U17" i="28"/>
  <c r="Y17" i="28"/>
  <c r="W17" i="28"/>
  <c r="Z17" i="28"/>
  <c r="Z295" i="28"/>
  <c r="AD295" i="28"/>
  <c r="W295" i="28"/>
  <c r="V295" i="28"/>
  <c r="AE20" i="28"/>
  <c r="W6" i="28"/>
  <c r="AB14" i="28"/>
  <c r="AE44" i="28"/>
  <c r="AA69" i="28"/>
  <c r="X30" i="28"/>
  <c r="AB88" i="28"/>
  <c r="Y40" i="28"/>
  <c r="Z180" i="28"/>
  <c r="Y29" i="28"/>
  <c r="T125" i="28"/>
  <c r="X224" i="28"/>
  <c r="AE240" i="28"/>
  <c r="T260" i="28"/>
  <c r="Y270" i="28"/>
  <c r="Y282" i="28"/>
  <c r="AC198" i="28"/>
  <c r="AE220" i="28"/>
  <c r="AC244" i="28"/>
  <c r="AE268" i="28"/>
  <c r="Y315" i="28"/>
  <c r="T69" i="28"/>
  <c r="Y392" i="28"/>
  <c r="Y400" i="28"/>
  <c r="W269" i="28"/>
  <c r="V269" i="28"/>
  <c r="AD269" i="28"/>
  <c r="Z269" i="28"/>
  <c r="V335" i="28"/>
  <c r="W335" i="28"/>
  <c r="X335" i="28"/>
  <c r="Y335" i="28"/>
  <c r="Z335" i="28"/>
  <c r="T335" i="28"/>
  <c r="AD335" i="28"/>
  <c r="U335" i="28"/>
  <c r="AA335" i="28"/>
  <c r="AB335" i="28"/>
  <c r="AC335" i="28"/>
  <c r="AE335" i="28"/>
  <c r="AD415" i="28"/>
  <c r="W415" i="28"/>
  <c r="Z415" i="28"/>
  <c r="AA259" i="28"/>
  <c r="AB259" i="28"/>
  <c r="AE259" i="28"/>
  <c r="AD259" i="28"/>
  <c r="V259" i="28"/>
  <c r="X259" i="28"/>
  <c r="W259" i="28"/>
  <c r="Y259" i="28"/>
  <c r="Z259" i="28"/>
  <c r="AC259" i="28"/>
  <c r="T259" i="28"/>
  <c r="U259" i="28"/>
  <c r="Z236" i="28"/>
  <c r="AD236" i="28"/>
  <c r="AC6" i="28"/>
  <c r="Y41" i="28"/>
  <c r="AE69" i="28"/>
  <c r="U44" i="28"/>
  <c r="X67" i="28"/>
  <c r="T30" i="28"/>
  <c r="AB112" i="28"/>
  <c r="X88" i="28"/>
  <c r="AA126" i="28"/>
  <c r="AA156" i="28"/>
  <c r="U40" i="28"/>
  <c r="AA172" i="28"/>
  <c r="X176" i="28"/>
  <c r="U180" i="28"/>
  <c r="AE184" i="28"/>
  <c r="Y15" i="28"/>
  <c r="AE232" i="28"/>
  <c r="AA240" i="28"/>
  <c r="V262" i="28"/>
  <c r="AC270" i="28"/>
  <c r="AA295" i="28"/>
  <c r="AA307" i="28"/>
  <c r="AB206" i="28"/>
  <c r="T212" i="28"/>
  <c r="X256" i="28"/>
  <c r="Y281" i="28"/>
  <c r="AC315" i="28"/>
  <c r="AC69" i="28"/>
  <c r="X210" i="28"/>
  <c r="AB395" i="28"/>
  <c r="U392" i="28"/>
  <c r="T400" i="28"/>
  <c r="AB128" i="28"/>
  <c r="AC128" i="28"/>
  <c r="AD128" i="28"/>
  <c r="W128" i="28"/>
  <c r="V128" i="28"/>
  <c r="Z128" i="28"/>
  <c r="X128" i="28"/>
  <c r="U128" i="28"/>
  <c r="V353" i="28"/>
  <c r="X353" i="28"/>
  <c r="W353" i="28"/>
  <c r="T353" i="28"/>
  <c r="AA353" i="28"/>
  <c r="AB353" i="28"/>
  <c r="U353" i="28"/>
  <c r="Y353" i="28"/>
  <c r="Z353" i="28"/>
  <c r="AC353" i="28"/>
  <c r="AD353" i="28"/>
  <c r="AE353" i="28"/>
  <c r="Y59" i="28"/>
  <c r="Z59" i="28"/>
  <c r="V331" i="28"/>
  <c r="W331" i="28"/>
  <c r="AB331" i="28"/>
  <c r="AD331" i="28"/>
  <c r="AC331" i="28"/>
  <c r="Y331" i="28"/>
  <c r="AA331" i="28"/>
  <c r="X331" i="28"/>
  <c r="Z331" i="28"/>
  <c r="AE331" i="28"/>
  <c r="T331" i="28"/>
  <c r="U331" i="28"/>
  <c r="W92" i="28"/>
  <c r="AC92" i="28"/>
  <c r="Z92" i="28"/>
  <c r="AE92" i="28"/>
  <c r="Y92" i="28"/>
  <c r="U92" i="28"/>
  <c r="V379" i="28"/>
  <c r="X379" i="28"/>
  <c r="W379" i="28"/>
  <c r="AA379" i="28"/>
  <c r="AB379" i="28"/>
  <c r="AC379" i="28"/>
  <c r="AD379" i="28"/>
  <c r="AE379" i="28"/>
  <c r="T379" i="28"/>
  <c r="U379" i="28"/>
  <c r="Y379" i="28"/>
  <c r="Z379" i="28"/>
  <c r="Y391" i="28"/>
  <c r="AA391" i="28"/>
  <c r="Z391" i="28"/>
  <c r="T391" i="28"/>
  <c r="U391" i="28"/>
  <c r="W391" i="28"/>
  <c r="V391" i="28"/>
  <c r="X391" i="28"/>
  <c r="AC391" i="28"/>
  <c r="AE391" i="28"/>
  <c r="AB391" i="28"/>
  <c r="AD391" i="28"/>
  <c r="W357" i="28"/>
  <c r="Y357" i="28"/>
  <c r="X357" i="28"/>
  <c r="Z357" i="28"/>
  <c r="AB357" i="28"/>
  <c r="AC357" i="28"/>
  <c r="AD357" i="28"/>
  <c r="AA357" i="28"/>
  <c r="AE357" i="28"/>
  <c r="V357" i="28"/>
  <c r="T357" i="28"/>
  <c r="U357" i="28"/>
  <c r="V300" i="28"/>
  <c r="W300" i="28"/>
  <c r="AB300" i="28"/>
  <c r="AC300" i="28"/>
  <c r="AD300" i="28"/>
  <c r="T300" i="28"/>
  <c r="U300" i="28"/>
  <c r="AA300" i="28"/>
  <c r="AE300" i="28"/>
  <c r="X300" i="28"/>
  <c r="Y300" i="28"/>
  <c r="Z300" i="28"/>
  <c r="U35" i="28"/>
  <c r="V35" i="28"/>
  <c r="Z35" i="28"/>
  <c r="W35" i="28"/>
  <c r="Y35" i="28"/>
  <c r="AD35" i="28"/>
  <c r="AE35" i="28"/>
  <c r="AA35" i="28"/>
  <c r="AC35" i="28"/>
  <c r="Y8" i="28"/>
  <c r="Y32" i="28"/>
  <c r="AC41" i="28"/>
  <c r="AD59" i="28"/>
  <c r="AC79" i="28"/>
  <c r="V112" i="28"/>
  <c r="X112" i="28"/>
  <c r="AE116" i="28"/>
  <c r="AE126" i="28"/>
  <c r="AB10" i="28"/>
  <c r="U424" i="28"/>
  <c r="T176" i="28"/>
  <c r="AD180" i="28"/>
  <c r="AA184" i="28"/>
  <c r="AA41" i="28"/>
  <c r="AB29" i="28"/>
  <c r="AB81" i="28"/>
  <c r="AE224" i="28"/>
  <c r="AA232" i="28"/>
  <c r="W240" i="28"/>
  <c r="AA262" i="28"/>
  <c r="AE295" i="28"/>
  <c r="AE99" i="28"/>
  <c r="U198" i="28"/>
  <c r="W220" i="28"/>
  <c r="U244" i="28"/>
  <c r="T256" i="28"/>
  <c r="Y269" i="28"/>
  <c r="AC281" i="28"/>
  <c r="AA316" i="28"/>
  <c r="T210" i="28"/>
  <c r="X399" i="28"/>
  <c r="AE400" i="28"/>
  <c r="V415" i="28"/>
  <c r="V330" i="28"/>
  <c r="W330" i="28"/>
  <c r="Z330" i="28"/>
  <c r="AA330" i="28"/>
  <c r="AB330" i="28"/>
  <c r="T330" i="28"/>
  <c r="U330" i="28"/>
  <c r="X330" i="28"/>
  <c r="Y330" i="28"/>
  <c r="AC330" i="28"/>
  <c r="AD330" i="28"/>
  <c r="AE330" i="28"/>
  <c r="Z273" i="28"/>
  <c r="AD273" i="28"/>
  <c r="W273" i="28"/>
  <c r="V273" i="28"/>
  <c r="V411" i="28"/>
  <c r="W411" i="28"/>
  <c r="Z411" i="28"/>
  <c r="AA411" i="28"/>
  <c r="AD411" i="28"/>
  <c r="T411" i="28"/>
  <c r="AE411" i="28"/>
  <c r="AA32" i="28"/>
  <c r="T19" i="28"/>
  <c r="T27" i="28"/>
  <c r="T35" i="28"/>
  <c r="AB6" i="28"/>
  <c r="AE81" i="28"/>
  <c r="T44" i="28"/>
  <c r="Z78" i="28"/>
  <c r="Y78" i="28"/>
  <c r="AD95" i="28"/>
  <c r="AE112" i="28"/>
  <c r="AA88" i="28"/>
  <c r="AE121" i="28"/>
  <c r="W159" i="28"/>
  <c r="X416" i="28"/>
  <c r="Z172" i="28"/>
  <c r="AB174" i="28"/>
  <c r="Y415" i="28"/>
  <c r="AD7" i="28"/>
  <c r="Z29" i="28"/>
  <c r="AA19" i="28"/>
  <c r="T29" i="28"/>
  <c r="Z81" i="28"/>
  <c r="W115" i="28"/>
  <c r="U159" i="28"/>
  <c r="W224" i="28"/>
  <c r="V236" i="28"/>
  <c r="X198" i="28"/>
  <c r="AE206" i="28"/>
  <c r="U238" i="28"/>
  <c r="X295" i="28"/>
  <c r="W212" i="28"/>
  <c r="AC228" i="28"/>
  <c r="U236" i="28"/>
  <c r="X244" i="28"/>
  <c r="W270" i="28"/>
  <c r="Y307" i="28"/>
  <c r="AA210" i="28"/>
  <c r="Y226" i="28"/>
  <c r="X338" i="28"/>
  <c r="Y404" i="28"/>
  <c r="W400" i="28"/>
  <c r="V416" i="28"/>
  <c r="AE24" i="28"/>
  <c r="W24" i="28"/>
  <c r="X24" i="28"/>
  <c r="T24" i="28"/>
  <c r="AB24" i="28"/>
  <c r="Z298" i="28"/>
  <c r="AA298" i="28"/>
  <c r="AD298" i="28"/>
  <c r="AE298" i="28"/>
  <c r="AB298" i="28"/>
  <c r="Y298" i="28"/>
  <c r="AC298" i="28"/>
  <c r="T298" i="28"/>
  <c r="U298" i="28"/>
  <c r="V298" i="28"/>
  <c r="W298" i="28"/>
  <c r="X298" i="28"/>
  <c r="AB342" i="28"/>
  <c r="AD342" i="28"/>
  <c r="AC342" i="28"/>
  <c r="AA342" i="28"/>
  <c r="AE342" i="28"/>
  <c r="V342" i="28"/>
  <c r="W342" i="28"/>
  <c r="Y342" i="28"/>
  <c r="Z342" i="28"/>
  <c r="T342" i="28"/>
  <c r="U342" i="28"/>
  <c r="AD302" i="28"/>
  <c r="AE302" i="28"/>
  <c r="Z302" i="28"/>
  <c r="AB302" i="28"/>
  <c r="AA302" i="28"/>
  <c r="T302" i="28"/>
  <c r="U302" i="28"/>
  <c r="W302" i="28"/>
  <c r="V302" i="28"/>
  <c r="X302" i="28"/>
  <c r="Y302" i="28"/>
  <c r="AC302" i="28"/>
  <c r="W151" i="28"/>
  <c r="X151" i="28"/>
  <c r="Y151" i="28"/>
  <c r="AB151" i="28"/>
  <c r="AD151" i="28"/>
  <c r="V151" i="28"/>
  <c r="T151" i="28"/>
  <c r="AC151" i="28"/>
  <c r="Z317" i="28"/>
  <c r="AA317" i="28"/>
  <c r="AE317" i="28"/>
  <c r="V317" i="28"/>
  <c r="T317" i="28"/>
  <c r="W317" i="28"/>
  <c r="AD317" i="28"/>
  <c r="AB317" i="28"/>
  <c r="V329" i="28"/>
  <c r="W329" i="28"/>
  <c r="X329" i="28"/>
  <c r="Z329" i="28"/>
  <c r="Y329" i="28"/>
  <c r="AD329" i="28"/>
  <c r="AA329" i="28"/>
  <c r="AC329" i="28"/>
  <c r="AE329" i="28"/>
  <c r="AB329" i="28"/>
  <c r="T329" i="28"/>
  <c r="U329" i="28"/>
  <c r="H14" i="32" l="1"/>
  <c r="H13" i="32"/>
  <c r="F14" i="32"/>
  <c r="F13" i="32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F17" i="32" l="1"/>
  <c r="F15" i="32"/>
  <c r="H17" i="32"/>
  <c r="H15" i="32"/>
  <c r="H21" i="32" l="1"/>
  <c r="H16" i="32"/>
  <c r="F16" i="32"/>
  <c r="F21" i="32"/>
  <c r="D24" i="36"/>
  <c r="D25" i="36" s="1"/>
  <c r="E12" i="36"/>
  <c r="E11" i="36"/>
  <c r="E10" i="36"/>
  <c r="E9" i="36"/>
  <c r="E8" i="36"/>
  <c r="E7" i="36"/>
  <c r="E6" i="36"/>
  <c r="E5" i="36"/>
  <c r="E4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25" i="36"/>
  <c r="E26" i="36"/>
  <c r="E27" i="36"/>
  <c r="E28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F18" i="32" l="1"/>
  <c r="F25" i="32"/>
  <c r="H18" i="32"/>
  <c r="H25" i="32"/>
  <c r="D26" i="36"/>
  <c r="H29" i="32" l="1"/>
  <c r="H19" i="32"/>
  <c r="F29" i="32"/>
  <c r="F19" i="32"/>
  <c r="D27" i="36"/>
  <c r="F33" i="32" l="1"/>
  <c r="H20" i="32"/>
  <c r="F20" i="32"/>
  <c r="H33" i="32"/>
  <c r="D28" i="36"/>
  <c r="H37" i="32" l="1"/>
  <c r="F22" i="32"/>
  <c r="H22" i="32"/>
  <c r="F37" i="32"/>
  <c r="D29" i="36"/>
  <c r="D41" i="24"/>
  <c r="H23" i="32" l="1"/>
  <c r="F23" i="32"/>
  <c r="D30" i="36"/>
  <c r="P103" i="21"/>
  <c r="E7" i="32" s="1"/>
  <c r="F24" i="32" l="1"/>
  <c r="H24" i="32"/>
  <c r="D31" i="36"/>
  <c r="H26" i="32" l="1"/>
  <c r="F26" i="32"/>
  <c r="D32" i="36"/>
  <c r="F27" i="32" l="1"/>
  <c r="H27" i="32"/>
  <c r="D33" i="36"/>
  <c r="P345" i="21"/>
  <c r="L8" i="32" l="1"/>
  <c r="H28" i="32"/>
  <c r="F28" i="32"/>
  <c r="D34" i="36"/>
  <c r="P275" i="21"/>
  <c r="J7" i="32" s="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H30" i="32" l="1"/>
  <c r="F30" i="32"/>
  <c r="D35" i="36"/>
  <c r="F31" i="32" l="1"/>
  <c r="H31" i="32"/>
  <c r="D36" i="36"/>
  <c r="E14" i="23"/>
  <c r="E8" i="23"/>
  <c r="E11" i="23"/>
  <c r="E12" i="23"/>
  <c r="E10" i="23"/>
  <c r="D13" i="23"/>
  <c r="D15" i="23" s="1"/>
  <c r="H32" i="32" l="1"/>
  <c r="F32" i="32"/>
  <c r="D37" i="36"/>
  <c r="C13" i="23"/>
  <c r="C15" i="23" s="1"/>
  <c r="E9" i="23"/>
  <c r="E7" i="23"/>
  <c r="F34" i="32" l="1"/>
  <c r="H34" i="32"/>
  <c r="D38" i="36"/>
  <c r="E13" i="23"/>
  <c r="H35" i="32" l="1"/>
  <c r="F35" i="32"/>
  <c r="D39" i="36"/>
  <c r="F36" i="32" l="1"/>
  <c r="H36" i="32"/>
  <c r="D40" i="36"/>
  <c r="H38" i="32" l="1"/>
  <c r="F38" i="32"/>
  <c r="D41" i="36"/>
  <c r="P6" i="21"/>
  <c r="D42" i="36" l="1"/>
  <c r="D43" i="36" l="1"/>
  <c r="B3" i="37"/>
  <c r="G6" i="27" s="1"/>
  <c r="D6" i="27" s="1"/>
  <c r="D44" i="36" l="1"/>
  <c r="B4" i="37"/>
  <c r="G7" i="27" s="1"/>
  <c r="D7" i="27" s="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C7" i="32" s="1"/>
  <c r="P205" i="21"/>
  <c r="H7" i="32" s="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1" i="21"/>
  <c r="G7" i="32" s="1"/>
  <c r="G10" i="32" s="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37" i="21"/>
  <c r="F7" i="32" s="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69" i="21"/>
  <c r="D7" i="32" s="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G11" i="32" l="1"/>
  <c r="D45" i="36"/>
  <c r="D46" i="36" s="1"/>
  <c r="D47" i="36" s="1"/>
  <c r="D48" i="36" s="1"/>
  <c r="D49" i="36" s="1"/>
  <c r="D50" i="36" s="1"/>
  <c r="D51" i="36" s="1"/>
  <c r="D52" i="36" s="1"/>
  <c r="D53" i="36" s="1"/>
  <c r="D54" i="36" s="1"/>
  <c r="G13" i="23"/>
  <c r="G15" i="23" s="1"/>
  <c r="B5" i="37"/>
  <c r="G8" i="27" s="1"/>
  <c r="D8" i="27" s="1"/>
  <c r="L239" i="21"/>
  <c r="G12" i="32" l="1"/>
  <c r="B6" i="37"/>
  <c r="G9" i="27" s="1"/>
  <c r="D9" i="27" s="1"/>
  <c r="D210" i="21"/>
  <c r="D211" i="21"/>
  <c r="L309" i="21"/>
  <c r="M239" i="21"/>
  <c r="N239" i="21"/>
  <c r="O239" i="21"/>
  <c r="G14" i="32" l="1"/>
  <c r="G13" i="32"/>
  <c r="M309" i="21"/>
  <c r="O309" i="21"/>
  <c r="N309" i="21"/>
  <c r="B7" i="37"/>
  <c r="G10" i="27" s="1"/>
  <c r="D10" i="27" s="1"/>
  <c r="D281" i="21"/>
  <c r="D280" i="21"/>
  <c r="A4" i="36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G15" i="32" l="1"/>
  <c r="G17" i="32"/>
  <c r="B8" i="37"/>
  <c r="G11" i="27" s="1"/>
  <c r="D11" i="27" s="1"/>
  <c r="G21" i="32" l="1"/>
  <c r="G16" i="32"/>
  <c r="B9" i="37"/>
  <c r="G12" i="27" s="1"/>
  <c r="D12" i="27" s="1"/>
  <c r="G18" i="32" l="1"/>
  <c r="G25" i="32"/>
  <c r="B10" i="37"/>
  <c r="G13" i="27" s="1"/>
  <c r="D13" i="27" s="1"/>
  <c r="G29" i="32" l="1"/>
  <c r="G19" i="32"/>
  <c r="B11" i="37"/>
  <c r="G14" i="27" s="1"/>
  <c r="D14" i="27" s="1"/>
  <c r="G20" i="32" l="1"/>
  <c r="G33" i="32"/>
  <c r="B12" i="37"/>
  <c r="G15" i="27" s="1"/>
  <c r="D15" i="27" s="1"/>
  <c r="B4" i="30"/>
  <c r="B5" i="30" s="1"/>
  <c r="B6" i="30" s="1"/>
  <c r="B7" i="30" s="1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E9" i="39"/>
  <c r="F1" i="39"/>
  <c r="F9" i="39" s="1"/>
  <c r="G9" i="39" s="1"/>
  <c r="H9" i="39" s="1"/>
  <c r="I9" i="39" s="1"/>
  <c r="J9" i="39" s="1"/>
  <c r="K9" i="39" s="1"/>
  <c r="L9" i="39" s="1"/>
  <c r="M9" i="39" s="1"/>
  <c r="N9" i="39" s="1"/>
  <c r="O9" i="39" s="1"/>
  <c r="P9" i="39" s="1"/>
  <c r="Q9" i="39" s="1"/>
  <c r="R9" i="39" s="1"/>
  <c r="S9" i="39" s="1"/>
  <c r="T9" i="39" s="1"/>
  <c r="U9" i="39" s="1"/>
  <c r="V9" i="39" s="1"/>
  <c r="W9" i="39" s="1"/>
  <c r="X9" i="39" s="1"/>
  <c r="Y9" i="39" s="1"/>
  <c r="Z9" i="39" s="1"/>
  <c r="AA9" i="39" s="1"/>
  <c r="AB9" i="39" s="1"/>
  <c r="AC9" i="39" s="1"/>
  <c r="AD9" i="39" s="1"/>
  <c r="AE9" i="39" s="1"/>
  <c r="AF9" i="39" s="1"/>
  <c r="AG9" i="39" s="1"/>
  <c r="AH9" i="39" s="1"/>
  <c r="G37" i="32" l="1"/>
  <c r="G22" i="32"/>
  <c r="B13" i="37"/>
  <c r="G16" i="27" s="1"/>
  <c r="D16" i="27" s="1"/>
  <c r="G1" i="39"/>
  <c r="H1" i="39" s="1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V1" i="39" s="1"/>
  <c r="W1" i="39" s="1"/>
  <c r="X1" i="39" s="1"/>
  <c r="Y1" i="39" s="1"/>
  <c r="Z1" i="39" s="1"/>
  <c r="AA1" i="39" s="1"/>
  <c r="AB1" i="39" s="1"/>
  <c r="AC1" i="39" s="1"/>
  <c r="AD1" i="39" s="1"/>
  <c r="AE1" i="39" s="1"/>
  <c r="AF1" i="39" s="1"/>
  <c r="AG1" i="39" s="1"/>
  <c r="AH1" i="39" s="1"/>
  <c r="G23" i="32" l="1"/>
  <c r="B14" i="37"/>
  <c r="G17" i="27" s="1"/>
  <c r="D17" i="27" s="1"/>
  <c r="G24" i="32" l="1"/>
  <c r="B15" i="37"/>
  <c r="G18" i="27" s="1"/>
  <c r="D18" i="27" s="1"/>
  <c r="M52" i="24"/>
  <c r="N52" i="24"/>
  <c r="O52" i="24"/>
  <c r="N53" i="24"/>
  <c r="O53" i="24"/>
  <c r="O54" i="24"/>
  <c r="D8" i="38"/>
  <c r="C3" i="37"/>
  <c r="F6" i="28" s="1"/>
  <c r="G26" i="32" l="1"/>
  <c r="F6" i="29"/>
  <c r="D6" i="29" s="1"/>
  <c r="D6" i="28"/>
  <c r="P52" i="24"/>
  <c r="B16" i="37"/>
  <c r="G19" i="27" s="1"/>
  <c r="D19" i="27" s="1"/>
  <c r="F41" i="24"/>
  <c r="G41" i="24"/>
  <c r="E41" i="24"/>
  <c r="I41" i="24"/>
  <c r="H41" i="24"/>
  <c r="C4" i="37"/>
  <c r="F7" i="28" s="1"/>
  <c r="D4" i="37"/>
  <c r="D3" i="37"/>
  <c r="N54" i="24"/>
  <c r="M54" i="24"/>
  <c r="M53" i="24"/>
  <c r="L54" i="24"/>
  <c r="L53" i="24"/>
  <c r="D5" i="37"/>
  <c r="G27" i="32" l="1"/>
  <c r="F7" i="29"/>
  <c r="D7" i="29" s="1"/>
  <c r="D7" i="28"/>
  <c r="P53" i="24"/>
  <c r="P54" i="24"/>
  <c r="B17" i="37"/>
  <c r="G20" i="27" s="1"/>
  <c r="D20" i="27" s="1"/>
  <c r="C5" i="37"/>
  <c r="F8" i="28" s="1"/>
  <c r="D6" i="37"/>
  <c r="G28" i="32" l="1"/>
  <c r="F8" i="29"/>
  <c r="D8" i="29" s="1"/>
  <c r="D8" i="28"/>
  <c r="C6" i="37"/>
  <c r="F9" i="28" s="1"/>
  <c r="B18" i="37"/>
  <c r="G21" i="27" s="1"/>
  <c r="D21" i="27" s="1"/>
  <c r="D7" i="37"/>
  <c r="G30" i="32" l="1"/>
  <c r="F9" i="29"/>
  <c r="D9" i="29" s="1"/>
  <c r="D9" i="28"/>
  <c r="C7" i="37"/>
  <c r="F10" i="28" s="1"/>
  <c r="B19" i="37"/>
  <c r="G22" i="27" s="1"/>
  <c r="D22" i="27" s="1"/>
  <c r="D8" i="37"/>
  <c r="G31" i="32" l="1"/>
  <c r="F10" i="29"/>
  <c r="D10" i="29" s="1"/>
  <c r="D10" i="28"/>
  <c r="C8" i="37"/>
  <c r="F11" i="28" s="1"/>
  <c r="B20" i="37"/>
  <c r="G23" i="27" s="1"/>
  <c r="D23" i="27" s="1"/>
  <c r="C9" i="37"/>
  <c r="F12" i="28" s="1"/>
  <c r="D9" i="37"/>
  <c r="G32" i="32" l="1"/>
  <c r="F12" i="29"/>
  <c r="D12" i="29" s="1"/>
  <c r="D12" i="28"/>
  <c r="F11" i="29"/>
  <c r="D11" i="29" s="1"/>
  <c r="D11" i="28"/>
  <c r="B21" i="37"/>
  <c r="G24" i="27" s="1"/>
  <c r="D24" i="27" s="1"/>
  <c r="C10" i="37"/>
  <c r="F13" i="28" s="1"/>
  <c r="D10" i="37"/>
  <c r="G34" i="32" l="1"/>
  <c r="F13" i="29"/>
  <c r="D13" i="29" s="1"/>
  <c r="D13" i="28"/>
  <c r="B22" i="37"/>
  <c r="G25" i="27" s="1"/>
  <c r="D25" i="27" s="1"/>
  <c r="C11" i="37"/>
  <c r="F14" i="28" s="1"/>
  <c r="D11" i="37"/>
  <c r="G35" i="32" l="1"/>
  <c r="F14" i="29"/>
  <c r="D14" i="29" s="1"/>
  <c r="D14" i="28"/>
  <c r="B23" i="37"/>
  <c r="G26" i="27" s="1"/>
  <c r="D26" i="27" s="1"/>
  <c r="C12" i="37"/>
  <c r="F15" i="28" s="1"/>
  <c r="D12" i="37"/>
  <c r="G36" i="32" l="1"/>
  <c r="F15" i="29"/>
  <c r="D15" i="29" s="1"/>
  <c r="D15" i="28"/>
  <c r="B24" i="37"/>
  <c r="G27" i="27" s="1"/>
  <c r="D27" i="27" s="1"/>
  <c r="C13" i="37"/>
  <c r="F16" i="28" s="1"/>
  <c r="D13" i="37"/>
  <c r="G38" i="32" l="1"/>
  <c r="F16" i="29"/>
  <c r="D16" i="29" s="1"/>
  <c r="D16" i="28"/>
  <c r="B25" i="37"/>
  <c r="G28" i="27" s="1"/>
  <c r="D28" i="27" s="1"/>
  <c r="C14" i="37"/>
  <c r="F17" i="28" s="1"/>
  <c r="D14" i="37"/>
  <c r="F17" i="29" l="1"/>
  <c r="D17" i="29" s="1"/>
  <c r="D17" i="28"/>
  <c r="B26" i="37"/>
  <c r="G29" i="27" s="1"/>
  <c r="D29" i="27" s="1"/>
  <c r="C15" i="37"/>
  <c r="F18" i="28" s="1"/>
  <c r="D15" i="37"/>
  <c r="F18" i="29" l="1"/>
  <c r="D18" i="29" s="1"/>
  <c r="D18" i="28"/>
  <c r="B27" i="37"/>
  <c r="G30" i="27" s="1"/>
  <c r="D30" i="27" s="1"/>
  <c r="C16" i="37"/>
  <c r="F19" i="28" s="1"/>
  <c r="D16" i="37"/>
  <c r="F19" i="29" l="1"/>
  <c r="D19" i="29" s="1"/>
  <c r="D19" i="28"/>
  <c r="B28" i="37"/>
  <c r="G31" i="27" s="1"/>
  <c r="D31" i="27" s="1"/>
  <c r="C17" i="37"/>
  <c r="F20" i="28" s="1"/>
  <c r="D17" i="37"/>
  <c r="F20" i="29" l="1"/>
  <c r="D20" i="29" s="1"/>
  <c r="D20" i="28"/>
  <c r="B29" i="37"/>
  <c r="G32" i="27" s="1"/>
  <c r="D32" i="27" s="1"/>
  <c r="C18" i="37"/>
  <c r="F21" i="28" s="1"/>
  <c r="D18" i="37"/>
  <c r="F21" i="29" l="1"/>
  <c r="D21" i="29" s="1"/>
  <c r="D21" i="28"/>
  <c r="B30" i="37"/>
  <c r="G33" i="27" s="1"/>
  <c r="D33" i="27" s="1"/>
  <c r="C19" i="37"/>
  <c r="F22" i="28" s="1"/>
  <c r="D19" i="37"/>
  <c r="F22" i="29" l="1"/>
  <c r="D22" i="29" s="1"/>
  <c r="D22" i="28"/>
  <c r="B31" i="37"/>
  <c r="G34" i="27" s="1"/>
  <c r="D34" i="27" s="1"/>
  <c r="C20" i="37"/>
  <c r="F23" i="28" s="1"/>
  <c r="D20" i="37"/>
  <c r="F23" i="29" l="1"/>
  <c r="D23" i="29" s="1"/>
  <c r="D23" i="28"/>
  <c r="B32" i="37"/>
  <c r="G35" i="27" s="1"/>
  <c r="D35" i="27" s="1"/>
  <c r="C21" i="37"/>
  <c r="F24" i="28" s="1"/>
  <c r="D21" i="37"/>
  <c r="F24" i="29" l="1"/>
  <c r="D24" i="29" s="1"/>
  <c r="D24" i="28"/>
  <c r="B33" i="37"/>
  <c r="G36" i="27" s="1"/>
  <c r="D36" i="27" s="1"/>
  <c r="C22" i="37"/>
  <c r="F25" i="28" s="1"/>
  <c r="D22" i="37"/>
  <c r="F25" i="29" l="1"/>
  <c r="D25" i="29" s="1"/>
  <c r="D25" i="28"/>
  <c r="B34" i="37"/>
  <c r="G37" i="27" s="1"/>
  <c r="D37" i="27" s="1"/>
  <c r="C23" i="37"/>
  <c r="F26" i="28" s="1"/>
  <c r="D23" i="37"/>
  <c r="F26" i="29" l="1"/>
  <c r="D26" i="29" s="1"/>
  <c r="D26" i="28"/>
  <c r="B35" i="37"/>
  <c r="G38" i="27" s="1"/>
  <c r="D38" i="27" s="1"/>
  <c r="C24" i="37"/>
  <c r="F27" i="28" s="1"/>
  <c r="D24" i="37"/>
  <c r="F27" i="29" l="1"/>
  <c r="D27" i="29" s="1"/>
  <c r="D27" i="28"/>
  <c r="B36" i="37"/>
  <c r="G39" i="27" s="1"/>
  <c r="D39" i="27" s="1"/>
  <c r="C25" i="37"/>
  <c r="F28" i="28" s="1"/>
  <c r="D25" i="37"/>
  <c r="F28" i="29" l="1"/>
  <c r="D28" i="29" s="1"/>
  <c r="D28" i="28"/>
  <c r="B37" i="37"/>
  <c r="G40" i="27" s="1"/>
  <c r="D40" i="27" s="1"/>
  <c r="C26" i="37"/>
  <c r="F29" i="28" s="1"/>
  <c r="D26" i="37"/>
  <c r="F29" i="29" l="1"/>
  <c r="D29" i="29" s="1"/>
  <c r="D29" i="28"/>
  <c r="B38" i="37"/>
  <c r="G41" i="27" s="1"/>
  <c r="D41" i="27" s="1"/>
  <c r="C27" i="37"/>
  <c r="F30" i="28" s="1"/>
  <c r="D27" i="37"/>
  <c r="F30" i="29" l="1"/>
  <c r="D30" i="29" s="1"/>
  <c r="D30" i="28"/>
  <c r="B39" i="37"/>
  <c r="G42" i="27" s="1"/>
  <c r="D42" i="27" s="1"/>
  <c r="C28" i="37"/>
  <c r="F31" i="28" s="1"/>
  <c r="D28" i="37"/>
  <c r="F31" i="29" l="1"/>
  <c r="D31" i="29" s="1"/>
  <c r="D31" i="28"/>
  <c r="B40" i="37"/>
  <c r="G43" i="27" s="1"/>
  <c r="D43" i="27" s="1"/>
  <c r="C29" i="37"/>
  <c r="F32" i="28" s="1"/>
  <c r="D29" i="37"/>
  <c r="F32" i="29" l="1"/>
  <c r="D32" i="29" s="1"/>
  <c r="D32" i="28"/>
  <c r="B41" i="37"/>
  <c r="G44" i="27" s="1"/>
  <c r="D44" i="27" s="1"/>
  <c r="C30" i="37"/>
  <c r="F33" i="28" s="1"/>
  <c r="D30" i="37"/>
  <c r="F33" i="29" l="1"/>
  <c r="D33" i="29" s="1"/>
  <c r="D33" i="28"/>
  <c r="B42" i="37"/>
  <c r="G45" i="27" s="1"/>
  <c r="D45" i="27" s="1"/>
  <c r="C31" i="37"/>
  <c r="F34" i="28" s="1"/>
  <c r="D31" i="37"/>
  <c r="F34" i="29" l="1"/>
  <c r="D34" i="29" s="1"/>
  <c r="D34" i="28"/>
  <c r="B43" i="37"/>
  <c r="G46" i="27" s="1"/>
  <c r="D46" i="27" s="1"/>
  <c r="C32" i="37"/>
  <c r="F35" i="28" s="1"/>
  <c r="D32" i="37"/>
  <c r="F35" i="29" l="1"/>
  <c r="D35" i="29" s="1"/>
  <c r="D35" i="28"/>
  <c r="B44" i="37"/>
  <c r="G47" i="27" s="1"/>
  <c r="D47" i="27" s="1"/>
  <c r="C33" i="37"/>
  <c r="F36" i="28" s="1"/>
  <c r="D33" i="37"/>
  <c r="F36" i="29" l="1"/>
  <c r="D36" i="29" s="1"/>
  <c r="D36" i="28"/>
  <c r="B45" i="37"/>
  <c r="G48" i="27" s="1"/>
  <c r="D48" i="27" s="1"/>
  <c r="C34" i="37"/>
  <c r="F37" i="28" s="1"/>
  <c r="D34" i="37"/>
  <c r="F37" i="29" l="1"/>
  <c r="D37" i="29" s="1"/>
  <c r="D37" i="28"/>
  <c r="B46" i="37"/>
  <c r="G49" i="27" s="1"/>
  <c r="D49" i="27" s="1"/>
  <c r="C35" i="37"/>
  <c r="F38" i="28" s="1"/>
  <c r="D35" i="37"/>
  <c r="F38" i="29" l="1"/>
  <c r="D38" i="29" s="1"/>
  <c r="D38" i="28"/>
  <c r="B47" i="37"/>
  <c r="G50" i="27" s="1"/>
  <c r="D50" i="27" s="1"/>
  <c r="C36" i="37"/>
  <c r="F39" i="28" s="1"/>
  <c r="D36" i="37"/>
  <c r="F39" i="29" l="1"/>
  <c r="D39" i="29" s="1"/>
  <c r="D39" i="28"/>
  <c r="B48" i="37"/>
  <c r="G51" i="27" s="1"/>
  <c r="D51" i="27" s="1"/>
  <c r="C37" i="37"/>
  <c r="F40" i="28" s="1"/>
  <c r="D37" i="37"/>
  <c r="F40" i="29" l="1"/>
  <c r="D40" i="29" s="1"/>
  <c r="D40" i="28"/>
  <c r="B49" i="37"/>
  <c r="G52" i="27" s="1"/>
  <c r="D52" i="27" s="1"/>
  <c r="C38" i="37"/>
  <c r="F41" i="28" s="1"/>
  <c r="D38" i="37"/>
  <c r="F41" i="29" l="1"/>
  <c r="D41" i="29" s="1"/>
  <c r="D41" i="28"/>
  <c r="B50" i="37"/>
  <c r="G53" i="27" s="1"/>
  <c r="D53" i="27" s="1"/>
  <c r="C39" i="37"/>
  <c r="F42" i="28" s="1"/>
  <c r="D39" i="37"/>
  <c r="F42" i="29" l="1"/>
  <c r="D42" i="29" s="1"/>
  <c r="D42" i="28"/>
  <c r="B51" i="37"/>
  <c r="G54" i="27" s="1"/>
  <c r="D54" i="27" s="1"/>
  <c r="C40" i="37"/>
  <c r="F43" i="28" s="1"/>
  <c r="D40" i="37"/>
  <c r="F43" i="29" l="1"/>
  <c r="D43" i="29" s="1"/>
  <c r="D43" i="28"/>
  <c r="B52" i="37"/>
  <c r="G55" i="27" s="1"/>
  <c r="D55" i="27" s="1"/>
  <c r="C41" i="37"/>
  <c r="F44" i="28" s="1"/>
  <c r="D41" i="37"/>
  <c r="F44" i="29" l="1"/>
  <c r="D44" i="29" s="1"/>
  <c r="D44" i="28"/>
  <c r="B53" i="37"/>
  <c r="G56" i="27" s="1"/>
  <c r="D56" i="27" s="1"/>
  <c r="C42" i="37"/>
  <c r="F45" i="28" s="1"/>
  <c r="D42" i="37"/>
  <c r="F45" i="29" l="1"/>
  <c r="D45" i="29" s="1"/>
  <c r="D45" i="28"/>
  <c r="B54" i="37"/>
  <c r="G57" i="27" s="1"/>
  <c r="D57" i="27" s="1"/>
  <c r="C43" i="37"/>
  <c r="F46" i="28" s="1"/>
  <c r="D43" i="37"/>
  <c r="F46" i="29" l="1"/>
  <c r="D46" i="29" s="1"/>
  <c r="D46" i="28"/>
  <c r="B55" i="37"/>
  <c r="G58" i="27" s="1"/>
  <c r="D58" i="27" s="1"/>
  <c r="C44" i="37"/>
  <c r="F47" i="28" s="1"/>
  <c r="D44" i="37"/>
  <c r="F47" i="29" l="1"/>
  <c r="D47" i="29" s="1"/>
  <c r="D47" i="28"/>
  <c r="B56" i="37"/>
  <c r="G59" i="27" s="1"/>
  <c r="D59" i="27" s="1"/>
  <c r="C45" i="37"/>
  <c r="F48" i="28" s="1"/>
  <c r="D45" i="37"/>
  <c r="F48" i="29" l="1"/>
  <c r="D48" i="29" s="1"/>
  <c r="D48" i="28"/>
  <c r="B57" i="37"/>
  <c r="G60" i="27" s="1"/>
  <c r="D60" i="27" s="1"/>
  <c r="C46" i="37"/>
  <c r="F49" i="28" s="1"/>
  <c r="D46" i="37"/>
  <c r="F49" i="29" l="1"/>
  <c r="D49" i="29" s="1"/>
  <c r="D49" i="28"/>
  <c r="B58" i="37"/>
  <c r="G61" i="27" s="1"/>
  <c r="D61" i="27" s="1"/>
  <c r="C47" i="37"/>
  <c r="F50" i="28" s="1"/>
  <c r="D47" i="37"/>
  <c r="F50" i="29" l="1"/>
  <c r="D50" i="29" s="1"/>
  <c r="D50" i="28"/>
  <c r="B59" i="37"/>
  <c r="G62" i="27" s="1"/>
  <c r="D62" i="27" s="1"/>
  <c r="C48" i="37"/>
  <c r="F51" i="28" s="1"/>
  <c r="D48" i="37"/>
  <c r="F51" i="29" l="1"/>
  <c r="D51" i="29" s="1"/>
  <c r="D51" i="28"/>
  <c r="B60" i="37"/>
  <c r="G63" i="27" s="1"/>
  <c r="D63" i="27" s="1"/>
  <c r="C49" i="37"/>
  <c r="F52" i="28" s="1"/>
  <c r="D49" i="37"/>
  <c r="F52" i="29" l="1"/>
  <c r="D52" i="29" s="1"/>
  <c r="D52" i="28"/>
  <c r="B61" i="37"/>
  <c r="G64" i="27" s="1"/>
  <c r="D64" i="27" s="1"/>
  <c r="C50" i="37"/>
  <c r="F53" i="28" s="1"/>
  <c r="D50" i="37"/>
  <c r="F53" i="29" l="1"/>
  <c r="D53" i="29" s="1"/>
  <c r="D53" i="28"/>
  <c r="B62" i="37"/>
  <c r="G65" i="27" s="1"/>
  <c r="D65" i="27" s="1"/>
  <c r="C51" i="37"/>
  <c r="F54" i="28" s="1"/>
  <c r="D51" i="37"/>
  <c r="F54" i="29" l="1"/>
  <c r="D54" i="29" s="1"/>
  <c r="D54" i="28"/>
  <c r="B63" i="37"/>
  <c r="G66" i="27" s="1"/>
  <c r="D66" i="27" s="1"/>
  <c r="C52" i="37"/>
  <c r="F55" i="28" s="1"/>
  <c r="D52" i="37"/>
  <c r="F55" i="29" l="1"/>
  <c r="D55" i="29" s="1"/>
  <c r="D55" i="28"/>
  <c r="B64" i="37"/>
  <c r="G67" i="27" s="1"/>
  <c r="D67" i="27" s="1"/>
  <c r="C53" i="37"/>
  <c r="F56" i="28" s="1"/>
  <c r="D53" i="37"/>
  <c r="F56" i="29" l="1"/>
  <c r="D56" i="29" s="1"/>
  <c r="D56" i="28"/>
  <c r="B65" i="37"/>
  <c r="G68" i="27" s="1"/>
  <c r="D68" i="27" s="1"/>
  <c r="C54" i="37"/>
  <c r="F57" i="28" s="1"/>
  <c r="D54" i="37"/>
  <c r="F57" i="29" l="1"/>
  <c r="D57" i="29" s="1"/>
  <c r="D57" i="28"/>
  <c r="B66" i="37"/>
  <c r="G69" i="27" s="1"/>
  <c r="D69" i="27" s="1"/>
  <c r="C55" i="37"/>
  <c r="F58" i="28" s="1"/>
  <c r="D55" i="37"/>
  <c r="F58" i="29" l="1"/>
  <c r="D58" i="29" s="1"/>
  <c r="D58" i="28"/>
  <c r="B67" i="37"/>
  <c r="G70" i="27" s="1"/>
  <c r="D70" i="27" s="1"/>
  <c r="C56" i="37"/>
  <c r="F59" i="28" s="1"/>
  <c r="D56" i="37"/>
  <c r="F59" i="29" l="1"/>
  <c r="D59" i="29" s="1"/>
  <c r="D59" i="28"/>
  <c r="B68" i="37"/>
  <c r="G71" i="27" s="1"/>
  <c r="D71" i="27" s="1"/>
  <c r="C57" i="37"/>
  <c r="F60" i="28" s="1"/>
  <c r="D57" i="37"/>
  <c r="F60" i="29" l="1"/>
  <c r="D60" i="29" s="1"/>
  <c r="D60" i="28"/>
  <c r="B69" i="37"/>
  <c r="G72" i="27" s="1"/>
  <c r="D72" i="27" s="1"/>
  <c r="C58" i="37"/>
  <c r="F61" i="28" s="1"/>
  <c r="D58" i="37"/>
  <c r="F61" i="29" l="1"/>
  <c r="D61" i="29" s="1"/>
  <c r="D61" i="28"/>
  <c r="B70" i="37"/>
  <c r="G73" i="27" s="1"/>
  <c r="D73" i="27" s="1"/>
  <c r="C59" i="37"/>
  <c r="F62" i="28" s="1"/>
  <c r="D59" i="37"/>
  <c r="F62" i="29" l="1"/>
  <c r="D62" i="29" s="1"/>
  <c r="D62" i="28"/>
  <c r="B71" i="37"/>
  <c r="G74" i="27" s="1"/>
  <c r="D74" i="27" s="1"/>
  <c r="C60" i="37"/>
  <c r="F63" i="28" s="1"/>
  <c r="D60" i="37"/>
  <c r="F63" i="29" l="1"/>
  <c r="D63" i="29" s="1"/>
  <c r="D63" i="28"/>
  <c r="B72" i="37"/>
  <c r="G75" i="27" s="1"/>
  <c r="D75" i="27" s="1"/>
  <c r="C61" i="37"/>
  <c r="F64" i="28" s="1"/>
  <c r="D61" i="37"/>
  <c r="F64" i="29" l="1"/>
  <c r="D64" i="29" s="1"/>
  <c r="D64" i="28"/>
  <c r="B73" i="37"/>
  <c r="G76" i="27" s="1"/>
  <c r="D76" i="27" s="1"/>
  <c r="C62" i="37"/>
  <c r="F65" i="28" s="1"/>
  <c r="D62" i="37"/>
  <c r="F65" i="29" l="1"/>
  <c r="D65" i="29" s="1"/>
  <c r="D65" i="28"/>
  <c r="B74" i="37"/>
  <c r="G77" i="27" s="1"/>
  <c r="D77" i="27" s="1"/>
  <c r="C63" i="37"/>
  <c r="F66" i="28" s="1"/>
  <c r="D63" i="37"/>
  <c r="F66" i="29" l="1"/>
  <c r="D66" i="29" s="1"/>
  <c r="D66" i="28"/>
  <c r="B75" i="37"/>
  <c r="G78" i="27" s="1"/>
  <c r="D78" i="27" s="1"/>
  <c r="C64" i="37"/>
  <c r="F67" i="28" s="1"/>
  <c r="D64" i="37"/>
  <c r="F67" i="29" l="1"/>
  <c r="D67" i="29" s="1"/>
  <c r="D67" i="28"/>
  <c r="B76" i="37"/>
  <c r="G79" i="27" s="1"/>
  <c r="D79" i="27" s="1"/>
  <c r="C65" i="37"/>
  <c r="F68" i="28" s="1"/>
  <c r="D65" i="37"/>
  <c r="F68" i="29" l="1"/>
  <c r="D68" i="29" s="1"/>
  <c r="D68" i="28"/>
  <c r="B77" i="37"/>
  <c r="G80" i="27" s="1"/>
  <c r="D80" i="27" s="1"/>
  <c r="C66" i="37"/>
  <c r="F69" i="28" s="1"/>
  <c r="D66" i="37"/>
  <c r="F69" i="29" l="1"/>
  <c r="D69" i="29" s="1"/>
  <c r="D69" i="28"/>
  <c r="B78" i="37"/>
  <c r="G81" i="27" s="1"/>
  <c r="D81" i="27" s="1"/>
  <c r="C67" i="37"/>
  <c r="F70" i="28" s="1"/>
  <c r="D67" i="37"/>
  <c r="F70" i="29" l="1"/>
  <c r="D70" i="29" s="1"/>
  <c r="D70" i="28"/>
  <c r="B79" i="37"/>
  <c r="G82" i="27" s="1"/>
  <c r="D82" i="27" s="1"/>
  <c r="C68" i="37"/>
  <c r="F71" i="28" s="1"/>
  <c r="D68" i="37"/>
  <c r="F71" i="29" l="1"/>
  <c r="D71" i="29" s="1"/>
  <c r="D71" i="28"/>
  <c r="B80" i="37"/>
  <c r="G83" i="27" s="1"/>
  <c r="D83" i="27" s="1"/>
  <c r="C69" i="37"/>
  <c r="F72" i="28" s="1"/>
  <c r="D69" i="37"/>
  <c r="F72" i="29" l="1"/>
  <c r="D72" i="29" s="1"/>
  <c r="D72" i="28"/>
  <c r="B81" i="37"/>
  <c r="G84" i="27" s="1"/>
  <c r="D84" i="27" s="1"/>
  <c r="C70" i="37"/>
  <c r="F73" i="28" s="1"/>
  <c r="D70" i="37"/>
  <c r="F73" i="29" l="1"/>
  <c r="D73" i="29" s="1"/>
  <c r="D73" i="28"/>
  <c r="B82" i="37"/>
  <c r="G85" i="27" s="1"/>
  <c r="D85" i="27" s="1"/>
  <c r="C85" i="27" s="1"/>
  <c r="C71" i="37"/>
  <c r="F74" i="28" s="1"/>
  <c r="D71" i="37"/>
  <c r="F74" i="29" l="1"/>
  <c r="D74" i="29" s="1"/>
  <c r="D74" i="28"/>
  <c r="B83" i="37"/>
  <c r="G86" i="27" s="1"/>
  <c r="D86" i="27" s="1"/>
  <c r="C86" i="27" s="1"/>
  <c r="C72" i="37"/>
  <c r="F75" i="28" s="1"/>
  <c r="D72" i="37"/>
  <c r="F75" i="29" l="1"/>
  <c r="D75" i="29" s="1"/>
  <c r="D75" i="28"/>
  <c r="B84" i="37"/>
  <c r="G87" i="27" s="1"/>
  <c r="D87" i="27" s="1"/>
  <c r="C87" i="27" s="1"/>
  <c r="C73" i="37"/>
  <c r="F76" i="28" s="1"/>
  <c r="D73" i="37"/>
  <c r="F76" i="29" l="1"/>
  <c r="D76" i="29" s="1"/>
  <c r="D76" i="28"/>
  <c r="B85" i="37"/>
  <c r="G88" i="27" s="1"/>
  <c r="D88" i="27" s="1"/>
  <c r="C88" i="27" s="1"/>
  <c r="C74" i="37"/>
  <c r="F77" i="28" s="1"/>
  <c r="D74" i="37"/>
  <c r="F77" i="29" l="1"/>
  <c r="D77" i="29" s="1"/>
  <c r="D77" i="28"/>
  <c r="B86" i="37"/>
  <c r="G89" i="27" s="1"/>
  <c r="D89" i="27" s="1"/>
  <c r="C89" i="27" s="1"/>
  <c r="C75" i="37"/>
  <c r="F78" i="28" s="1"/>
  <c r="D75" i="37"/>
  <c r="F78" i="29" l="1"/>
  <c r="D78" i="29" s="1"/>
  <c r="D78" i="28"/>
  <c r="C9" i="32"/>
  <c r="F7" i="23"/>
  <c r="B87" i="37"/>
  <c r="G90" i="27" s="1"/>
  <c r="D90" i="27" s="1"/>
  <c r="C90" i="27" s="1"/>
  <c r="C76" i="37"/>
  <c r="F79" i="28" s="1"/>
  <c r="D76" i="37"/>
  <c r="F79" i="29" l="1"/>
  <c r="D79" i="29" s="1"/>
  <c r="D79" i="28"/>
  <c r="B88" i="37"/>
  <c r="G91" i="27" s="1"/>
  <c r="D91" i="27" s="1"/>
  <c r="C91" i="27" s="1"/>
  <c r="C77" i="37"/>
  <c r="F80" i="28" s="1"/>
  <c r="D77" i="37"/>
  <c r="F80" i="29" l="1"/>
  <c r="D80" i="29" s="1"/>
  <c r="D80" i="28"/>
  <c r="B89" i="37"/>
  <c r="G92" i="27" s="1"/>
  <c r="D92" i="27" s="1"/>
  <c r="C92" i="27" s="1"/>
  <c r="C78" i="37"/>
  <c r="F81" i="28" s="1"/>
  <c r="D78" i="37"/>
  <c r="F81" i="29" l="1"/>
  <c r="D81" i="29" s="1"/>
  <c r="D81" i="28"/>
  <c r="B90" i="37"/>
  <c r="G93" i="27" s="1"/>
  <c r="D93" i="27" s="1"/>
  <c r="C93" i="27" s="1"/>
  <c r="C79" i="37"/>
  <c r="F82" i="28" s="1"/>
  <c r="D79" i="37"/>
  <c r="F82" i="29" l="1"/>
  <c r="D82" i="29" s="1"/>
  <c r="D82" i="28"/>
  <c r="B91" i="37"/>
  <c r="G94" i="27" s="1"/>
  <c r="D94" i="27" s="1"/>
  <c r="C94" i="27" s="1"/>
  <c r="C80" i="37"/>
  <c r="F83" i="28" s="1"/>
  <c r="D80" i="37"/>
  <c r="F83" i="29" l="1"/>
  <c r="D83" i="29" s="1"/>
  <c r="D83" i="28"/>
  <c r="B92" i="37"/>
  <c r="G95" i="27" s="1"/>
  <c r="D95" i="27" s="1"/>
  <c r="C95" i="27" s="1"/>
  <c r="C81" i="37"/>
  <c r="F84" i="28" s="1"/>
  <c r="D81" i="37"/>
  <c r="F84" i="29" l="1"/>
  <c r="D84" i="29" s="1"/>
  <c r="D84" i="28"/>
  <c r="B93" i="37"/>
  <c r="G96" i="27" s="1"/>
  <c r="D96" i="27" s="1"/>
  <c r="C96" i="27" s="1"/>
  <c r="C82" i="37"/>
  <c r="F85" i="28" s="1"/>
  <c r="D82" i="37"/>
  <c r="F85" i="29" l="1"/>
  <c r="D85" i="29" s="1"/>
  <c r="C85" i="29" s="1"/>
  <c r="D85" i="28"/>
  <c r="C85" i="28" s="1"/>
  <c r="B94" i="37"/>
  <c r="G97" i="27" s="1"/>
  <c r="D97" i="27" s="1"/>
  <c r="C97" i="27" s="1"/>
  <c r="C83" i="37"/>
  <c r="F86" i="28" s="1"/>
  <c r="D83" i="37"/>
  <c r="F86" i="29" l="1"/>
  <c r="D86" i="29" s="1"/>
  <c r="C86" i="29" s="1"/>
  <c r="D86" i="28"/>
  <c r="C86" i="28" s="1"/>
  <c r="B95" i="37"/>
  <c r="G98" i="27" s="1"/>
  <c r="D98" i="27" s="1"/>
  <c r="C98" i="27" s="1"/>
  <c r="C84" i="37"/>
  <c r="F87" i="28" s="1"/>
  <c r="D84" i="37"/>
  <c r="F87" i="29" l="1"/>
  <c r="D87" i="29" s="1"/>
  <c r="C87" i="29" s="1"/>
  <c r="D87" i="28"/>
  <c r="C87" i="28" s="1"/>
  <c r="B96" i="37"/>
  <c r="G99" i="27" s="1"/>
  <c r="D99" i="27" s="1"/>
  <c r="C99" i="27" s="1"/>
  <c r="C85" i="37"/>
  <c r="F88" i="28" s="1"/>
  <c r="D85" i="37"/>
  <c r="F88" i="29" l="1"/>
  <c r="D88" i="29" s="1"/>
  <c r="C88" i="29" s="1"/>
  <c r="D88" i="28"/>
  <c r="C88" i="28" s="1"/>
  <c r="B97" i="37"/>
  <c r="G100" i="27" s="1"/>
  <c r="D100" i="27" s="1"/>
  <c r="C100" i="27" s="1"/>
  <c r="C86" i="37"/>
  <c r="F89" i="28" s="1"/>
  <c r="D86" i="37"/>
  <c r="F89" i="29" l="1"/>
  <c r="D89" i="29" s="1"/>
  <c r="C89" i="29" s="1"/>
  <c r="D89" i="28"/>
  <c r="C89" i="28" s="1"/>
  <c r="D9" i="32"/>
  <c r="F8" i="23"/>
  <c r="E9" i="32"/>
  <c r="F9" i="23"/>
  <c r="B98" i="37"/>
  <c r="G101" i="27" s="1"/>
  <c r="D101" i="27" s="1"/>
  <c r="C101" i="27" s="1"/>
  <c r="C87" i="37"/>
  <c r="F90" i="28" s="1"/>
  <c r="D87" i="37"/>
  <c r="F90" i="29" l="1"/>
  <c r="D90" i="29" s="1"/>
  <c r="C90" i="29" s="1"/>
  <c r="D90" i="28"/>
  <c r="C90" i="28" s="1"/>
  <c r="B99" i="37"/>
  <c r="G102" i="27" s="1"/>
  <c r="D102" i="27" s="1"/>
  <c r="C102" i="27" s="1"/>
  <c r="C88" i="37"/>
  <c r="F91" i="28" s="1"/>
  <c r="D88" i="37"/>
  <c r="F91" i="29" l="1"/>
  <c r="D91" i="29" s="1"/>
  <c r="C91" i="29" s="1"/>
  <c r="D91" i="28"/>
  <c r="C91" i="28" s="1"/>
  <c r="K5" i="24"/>
  <c r="K41" i="24"/>
  <c r="B100" i="37"/>
  <c r="G103" i="27" s="1"/>
  <c r="D103" i="27" s="1"/>
  <c r="C103" i="27" s="1"/>
  <c r="C89" i="37"/>
  <c r="F92" i="28" s="1"/>
  <c r="D89" i="37"/>
  <c r="F92" i="29" l="1"/>
  <c r="D92" i="29" s="1"/>
  <c r="C92" i="29" s="1"/>
  <c r="D92" i="28"/>
  <c r="C92" i="28" s="1"/>
  <c r="B101" i="37"/>
  <c r="G104" i="27" s="1"/>
  <c r="D104" i="27" s="1"/>
  <c r="C104" i="27" s="1"/>
  <c r="C90" i="37"/>
  <c r="F93" i="28" s="1"/>
  <c r="D90" i="37"/>
  <c r="F93" i="29" l="1"/>
  <c r="D93" i="29" s="1"/>
  <c r="C93" i="29" s="1"/>
  <c r="D93" i="28"/>
  <c r="C93" i="28" s="1"/>
  <c r="B102" i="37"/>
  <c r="G105" i="27" s="1"/>
  <c r="D105" i="27" s="1"/>
  <c r="C105" i="27" s="1"/>
  <c r="C91" i="37"/>
  <c r="F94" i="28" s="1"/>
  <c r="D91" i="37"/>
  <c r="F94" i="29" l="1"/>
  <c r="D94" i="29" s="1"/>
  <c r="C94" i="29" s="1"/>
  <c r="D94" i="28"/>
  <c r="C94" i="28" s="1"/>
  <c r="B103" i="37"/>
  <c r="G106" i="27" s="1"/>
  <c r="D106" i="27" s="1"/>
  <c r="C106" i="27" s="1"/>
  <c r="C92" i="37"/>
  <c r="F95" i="28" s="1"/>
  <c r="D92" i="37"/>
  <c r="F95" i="29" l="1"/>
  <c r="D95" i="29" s="1"/>
  <c r="C95" i="29" s="1"/>
  <c r="D95" i="28"/>
  <c r="C95" i="28" s="1"/>
  <c r="B104" i="37"/>
  <c r="G107" i="27" s="1"/>
  <c r="D107" i="27" s="1"/>
  <c r="C107" i="27" s="1"/>
  <c r="C93" i="37"/>
  <c r="F96" i="28" s="1"/>
  <c r="D93" i="37"/>
  <c r="F96" i="29" l="1"/>
  <c r="D96" i="29" s="1"/>
  <c r="C96" i="29" s="1"/>
  <c r="D96" i="28"/>
  <c r="C96" i="28" s="1"/>
  <c r="B105" i="37"/>
  <c r="G108" i="27" s="1"/>
  <c r="D108" i="27" s="1"/>
  <c r="C108" i="27" s="1"/>
  <c r="C94" i="37"/>
  <c r="F97" i="28" s="1"/>
  <c r="D94" i="37"/>
  <c r="F97" i="29" l="1"/>
  <c r="D97" i="29" s="1"/>
  <c r="C97" i="29" s="1"/>
  <c r="D97" i="28"/>
  <c r="C97" i="28" s="1"/>
  <c r="B106" i="37"/>
  <c r="G109" i="27" s="1"/>
  <c r="D109" i="27" s="1"/>
  <c r="C109" i="27" s="1"/>
  <c r="C95" i="37"/>
  <c r="F98" i="28" s="1"/>
  <c r="D95" i="37"/>
  <c r="F98" i="29" l="1"/>
  <c r="D98" i="29" s="1"/>
  <c r="C98" i="29" s="1"/>
  <c r="D98" i="28"/>
  <c r="C98" i="28" s="1"/>
  <c r="B107" i="37"/>
  <c r="G110" i="27" s="1"/>
  <c r="D110" i="27" s="1"/>
  <c r="C110" i="27" s="1"/>
  <c r="C96" i="37"/>
  <c r="F99" i="28" s="1"/>
  <c r="D96" i="37"/>
  <c r="F99" i="29" l="1"/>
  <c r="D99" i="29" s="1"/>
  <c r="C99" i="29" s="1"/>
  <c r="D99" i="28"/>
  <c r="C99" i="28" s="1"/>
  <c r="B108" i="37"/>
  <c r="G111" i="27" s="1"/>
  <c r="D111" i="27" s="1"/>
  <c r="C111" i="27" s="1"/>
  <c r="C97" i="37"/>
  <c r="F100" i="28" s="1"/>
  <c r="D97" i="37"/>
  <c r="F100" i="29" l="1"/>
  <c r="D100" i="29" s="1"/>
  <c r="C100" i="29" s="1"/>
  <c r="D100" i="28"/>
  <c r="C100" i="28" s="1"/>
  <c r="B109" i="37"/>
  <c r="G112" i="27" s="1"/>
  <c r="D112" i="27" s="1"/>
  <c r="C112" i="27" s="1"/>
  <c r="C98" i="37"/>
  <c r="F101" i="28" s="1"/>
  <c r="D98" i="37"/>
  <c r="F101" i="29" l="1"/>
  <c r="D101" i="29" s="1"/>
  <c r="C101" i="29" s="1"/>
  <c r="D101" i="28"/>
  <c r="C101" i="28" s="1"/>
  <c r="B110" i="37"/>
  <c r="G113" i="27" s="1"/>
  <c r="D113" i="27" s="1"/>
  <c r="C113" i="27" s="1"/>
  <c r="C99" i="37"/>
  <c r="F102" i="28" s="1"/>
  <c r="D99" i="37"/>
  <c r="F102" i="29" l="1"/>
  <c r="D102" i="29" s="1"/>
  <c r="C102" i="29" s="1"/>
  <c r="D102" i="28"/>
  <c r="C102" i="28" s="1"/>
  <c r="B111" i="37"/>
  <c r="G114" i="27" s="1"/>
  <c r="D114" i="27" s="1"/>
  <c r="C114" i="27" s="1"/>
  <c r="C100" i="37"/>
  <c r="F103" i="28" s="1"/>
  <c r="D100" i="37"/>
  <c r="F103" i="29" l="1"/>
  <c r="D103" i="29" s="1"/>
  <c r="C103" i="29" s="1"/>
  <c r="D103" i="28"/>
  <c r="C103" i="28" s="1"/>
  <c r="B112" i="37"/>
  <c r="G115" i="27" s="1"/>
  <c r="D115" i="27" s="1"/>
  <c r="C115" i="27" s="1"/>
  <c r="C101" i="37"/>
  <c r="F104" i="28" s="1"/>
  <c r="D101" i="37"/>
  <c r="F104" i="29" l="1"/>
  <c r="D104" i="29" s="1"/>
  <c r="C104" i="29" s="1"/>
  <c r="D104" i="28"/>
  <c r="C104" i="28" s="1"/>
  <c r="B113" i="37"/>
  <c r="G116" i="27" s="1"/>
  <c r="D116" i="27" s="1"/>
  <c r="C116" i="27" s="1"/>
  <c r="C102" i="37"/>
  <c r="F105" i="28" s="1"/>
  <c r="D102" i="37"/>
  <c r="F105" i="29" l="1"/>
  <c r="D105" i="29" s="1"/>
  <c r="C105" i="29" s="1"/>
  <c r="D105" i="28"/>
  <c r="C105" i="28" s="1"/>
  <c r="B114" i="37"/>
  <c r="G117" i="27" s="1"/>
  <c r="D117" i="27" s="1"/>
  <c r="C117" i="27" s="1"/>
  <c r="C103" i="37"/>
  <c r="F106" i="28" s="1"/>
  <c r="D103" i="37"/>
  <c r="F106" i="29" l="1"/>
  <c r="D106" i="29" s="1"/>
  <c r="C106" i="29" s="1"/>
  <c r="D106" i="28"/>
  <c r="C106" i="28" s="1"/>
  <c r="B115" i="37"/>
  <c r="G118" i="27" s="1"/>
  <c r="D118" i="27" s="1"/>
  <c r="C118" i="27" s="1"/>
  <c r="C104" i="37"/>
  <c r="F107" i="28" s="1"/>
  <c r="D104" i="37"/>
  <c r="F107" i="29" l="1"/>
  <c r="D107" i="29" s="1"/>
  <c r="C107" i="29" s="1"/>
  <c r="D107" i="28"/>
  <c r="C107" i="28" s="1"/>
  <c r="B116" i="37"/>
  <c r="G119" i="27" s="1"/>
  <c r="D119" i="27" s="1"/>
  <c r="C119" i="27" s="1"/>
  <c r="C105" i="37"/>
  <c r="F108" i="28" s="1"/>
  <c r="D105" i="37"/>
  <c r="F108" i="29" l="1"/>
  <c r="D108" i="29" s="1"/>
  <c r="C108" i="29" s="1"/>
  <c r="D108" i="28"/>
  <c r="C108" i="28" s="1"/>
  <c r="B117" i="37"/>
  <c r="G120" i="27" s="1"/>
  <c r="D120" i="27" s="1"/>
  <c r="C120" i="27" s="1"/>
  <c r="C106" i="37"/>
  <c r="F109" i="28" s="1"/>
  <c r="D106" i="37"/>
  <c r="F109" i="29" l="1"/>
  <c r="D109" i="29" s="1"/>
  <c r="C109" i="29" s="1"/>
  <c r="D109" i="28"/>
  <c r="C109" i="28" s="1"/>
  <c r="B118" i="37"/>
  <c r="G121" i="27" s="1"/>
  <c r="D121" i="27" s="1"/>
  <c r="C121" i="27" s="1"/>
  <c r="C107" i="37"/>
  <c r="F110" i="28" s="1"/>
  <c r="D107" i="37"/>
  <c r="F110" i="29" l="1"/>
  <c r="D110" i="29" s="1"/>
  <c r="C110" i="29" s="1"/>
  <c r="D110" i="28"/>
  <c r="C110" i="28" s="1"/>
  <c r="B119" i="37"/>
  <c r="G122" i="27" s="1"/>
  <c r="D122" i="27" s="1"/>
  <c r="C122" i="27" s="1"/>
  <c r="C108" i="37"/>
  <c r="F111" i="28" s="1"/>
  <c r="D108" i="37"/>
  <c r="F111" i="29" l="1"/>
  <c r="D111" i="29" s="1"/>
  <c r="C111" i="29" s="1"/>
  <c r="D111" i="28"/>
  <c r="C111" i="28" s="1"/>
  <c r="B120" i="37"/>
  <c r="G123" i="27" s="1"/>
  <c r="D123" i="27" s="1"/>
  <c r="C123" i="27" s="1"/>
  <c r="C109" i="37"/>
  <c r="F112" i="28" s="1"/>
  <c r="D109" i="37"/>
  <c r="F112" i="29" l="1"/>
  <c r="D112" i="29" s="1"/>
  <c r="C112" i="29" s="1"/>
  <c r="D112" i="28"/>
  <c r="C112" i="28" s="1"/>
  <c r="B121" i="37"/>
  <c r="G124" i="27" s="1"/>
  <c r="D124" i="27" s="1"/>
  <c r="C124" i="27" s="1"/>
  <c r="C110" i="37"/>
  <c r="F113" i="28" s="1"/>
  <c r="D110" i="37"/>
  <c r="F113" i="29" l="1"/>
  <c r="D113" i="29" s="1"/>
  <c r="C113" i="29" s="1"/>
  <c r="D113" i="28"/>
  <c r="C113" i="28" s="1"/>
  <c r="B122" i="37"/>
  <c r="G125" i="27" s="1"/>
  <c r="D125" i="27" s="1"/>
  <c r="C125" i="27" s="1"/>
  <c r="C111" i="37"/>
  <c r="F114" i="28" s="1"/>
  <c r="D111" i="37"/>
  <c r="F114" i="29" l="1"/>
  <c r="D114" i="29" s="1"/>
  <c r="C114" i="29" s="1"/>
  <c r="D114" i="28"/>
  <c r="C114" i="28" s="1"/>
  <c r="B123" i="37"/>
  <c r="G126" i="27" s="1"/>
  <c r="D126" i="27" s="1"/>
  <c r="C126" i="27" s="1"/>
  <c r="C112" i="37"/>
  <c r="F115" i="28" s="1"/>
  <c r="D112" i="37"/>
  <c r="F115" i="29" l="1"/>
  <c r="D115" i="29" s="1"/>
  <c r="C115" i="29" s="1"/>
  <c r="D115" i="28"/>
  <c r="C115" i="28" s="1"/>
  <c r="B124" i="37"/>
  <c r="G127" i="27" s="1"/>
  <c r="D127" i="27" s="1"/>
  <c r="C127" i="27" s="1"/>
  <c r="C113" i="37"/>
  <c r="F116" i="28" s="1"/>
  <c r="D113" i="37"/>
  <c r="F116" i="29" l="1"/>
  <c r="D116" i="29" s="1"/>
  <c r="C116" i="29" s="1"/>
  <c r="D116" i="28"/>
  <c r="C116" i="28" s="1"/>
  <c r="B125" i="37"/>
  <c r="G128" i="27" s="1"/>
  <c r="D128" i="27" s="1"/>
  <c r="C128" i="27" s="1"/>
  <c r="C114" i="37"/>
  <c r="F117" i="28" s="1"/>
  <c r="D114" i="37"/>
  <c r="F117" i="29" l="1"/>
  <c r="D117" i="29" s="1"/>
  <c r="C117" i="29" s="1"/>
  <c r="D117" i="28"/>
  <c r="C117" i="28" s="1"/>
  <c r="B126" i="37"/>
  <c r="G129" i="27" s="1"/>
  <c r="D129" i="27" s="1"/>
  <c r="C129" i="27" s="1"/>
  <c r="C115" i="37"/>
  <c r="F118" i="28" s="1"/>
  <c r="D115" i="37"/>
  <c r="F118" i="29" l="1"/>
  <c r="D118" i="29" s="1"/>
  <c r="C118" i="29" s="1"/>
  <c r="D118" i="28"/>
  <c r="C118" i="28" s="1"/>
  <c r="B127" i="37"/>
  <c r="G130" i="27" s="1"/>
  <c r="D130" i="27" s="1"/>
  <c r="C130" i="27" s="1"/>
  <c r="C116" i="37"/>
  <c r="F119" i="28" s="1"/>
  <c r="D116" i="37"/>
  <c r="F119" i="29" l="1"/>
  <c r="D119" i="29" s="1"/>
  <c r="C119" i="29" s="1"/>
  <c r="D119" i="28"/>
  <c r="C119" i="28" s="1"/>
  <c r="B128" i="37"/>
  <c r="G131" i="27" s="1"/>
  <c r="D131" i="27" s="1"/>
  <c r="C131" i="27" s="1"/>
  <c r="C117" i="37"/>
  <c r="F120" i="28" s="1"/>
  <c r="D117" i="37"/>
  <c r="F120" i="29" l="1"/>
  <c r="D120" i="29" s="1"/>
  <c r="C120" i="29" s="1"/>
  <c r="D120" i="28"/>
  <c r="C120" i="28" s="1"/>
  <c r="B129" i="37"/>
  <c r="G132" i="27" s="1"/>
  <c r="D132" i="27" s="1"/>
  <c r="C132" i="27" s="1"/>
  <c r="C118" i="37"/>
  <c r="F121" i="28" s="1"/>
  <c r="D118" i="37"/>
  <c r="F121" i="29" l="1"/>
  <c r="D121" i="29" s="1"/>
  <c r="C121" i="29" s="1"/>
  <c r="D121" i="28"/>
  <c r="C121" i="28" s="1"/>
  <c r="B130" i="37"/>
  <c r="G133" i="27" s="1"/>
  <c r="D133" i="27" s="1"/>
  <c r="C133" i="27" s="1"/>
  <c r="C119" i="37"/>
  <c r="F122" i="28" s="1"/>
  <c r="D119" i="37"/>
  <c r="F122" i="29" l="1"/>
  <c r="D122" i="29" s="1"/>
  <c r="C122" i="29" s="1"/>
  <c r="D122" i="28"/>
  <c r="C122" i="28" s="1"/>
  <c r="B131" i="37"/>
  <c r="G134" i="27" s="1"/>
  <c r="D134" i="27" s="1"/>
  <c r="C134" i="27" s="1"/>
  <c r="C120" i="37"/>
  <c r="F123" i="28" s="1"/>
  <c r="D120" i="37"/>
  <c r="F123" i="29" l="1"/>
  <c r="D123" i="29" s="1"/>
  <c r="C123" i="29" s="1"/>
  <c r="D123" i="28"/>
  <c r="C123" i="28" s="1"/>
  <c r="B132" i="37"/>
  <c r="G135" i="27" s="1"/>
  <c r="D135" i="27" s="1"/>
  <c r="C135" i="27" s="1"/>
  <c r="C121" i="37"/>
  <c r="F124" i="28" s="1"/>
  <c r="D121" i="37"/>
  <c r="F124" i="29" l="1"/>
  <c r="D124" i="29" s="1"/>
  <c r="C124" i="29" s="1"/>
  <c r="D124" i="28"/>
  <c r="C124" i="28" s="1"/>
  <c r="B133" i="37"/>
  <c r="G136" i="27" s="1"/>
  <c r="D136" i="27" s="1"/>
  <c r="C136" i="27" s="1"/>
  <c r="C122" i="37"/>
  <c r="F125" i="28" s="1"/>
  <c r="D122" i="37"/>
  <c r="F125" i="29" l="1"/>
  <c r="D125" i="29" s="1"/>
  <c r="C125" i="29" s="1"/>
  <c r="D125" i="28"/>
  <c r="C125" i="28" s="1"/>
  <c r="B134" i="37"/>
  <c r="G137" i="27" s="1"/>
  <c r="D137" i="27" s="1"/>
  <c r="C137" i="27" s="1"/>
  <c r="C123" i="37"/>
  <c r="F126" i="28" s="1"/>
  <c r="D123" i="37"/>
  <c r="F126" i="29" l="1"/>
  <c r="D126" i="29" s="1"/>
  <c r="C126" i="29" s="1"/>
  <c r="D126" i="28"/>
  <c r="C126" i="28" s="1"/>
  <c r="B135" i="37"/>
  <c r="G138" i="27" s="1"/>
  <c r="D138" i="27" s="1"/>
  <c r="C138" i="27" s="1"/>
  <c r="C124" i="37"/>
  <c r="F127" i="28" s="1"/>
  <c r="D124" i="37"/>
  <c r="F127" i="29" l="1"/>
  <c r="D127" i="29" s="1"/>
  <c r="C127" i="29" s="1"/>
  <c r="D127" i="28"/>
  <c r="C127" i="28" s="1"/>
  <c r="B136" i="37"/>
  <c r="G139" i="27" s="1"/>
  <c r="D139" i="27" s="1"/>
  <c r="C139" i="27" s="1"/>
  <c r="C125" i="37"/>
  <c r="F128" i="28" s="1"/>
  <c r="D125" i="37"/>
  <c r="F128" i="29" l="1"/>
  <c r="D128" i="29" s="1"/>
  <c r="C128" i="29" s="1"/>
  <c r="D128" i="28"/>
  <c r="C128" i="28" s="1"/>
  <c r="B137" i="37"/>
  <c r="G140" i="27" s="1"/>
  <c r="D140" i="27" s="1"/>
  <c r="C140" i="27" s="1"/>
  <c r="C126" i="37"/>
  <c r="F129" i="28" s="1"/>
  <c r="D126" i="37"/>
  <c r="F129" i="29" l="1"/>
  <c r="D129" i="29" s="1"/>
  <c r="C129" i="29" s="1"/>
  <c r="D129" i="28"/>
  <c r="C129" i="28" s="1"/>
  <c r="B138" i="37"/>
  <c r="G141" i="27" s="1"/>
  <c r="D141" i="27" s="1"/>
  <c r="C141" i="27" s="1"/>
  <c r="C127" i="37"/>
  <c r="F130" i="28" s="1"/>
  <c r="D127" i="37"/>
  <c r="F130" i="29" l="1"/>
  <c r="D130" i="29" s="1"/>
  <c r="C130" i="29" s="1"/>
  <c r="D130" i="28"/>
  <c r="C130" i="28" s="1"/>
  <c r="B139" i="37"/>
  <c r="G142" i="27" s="1"/>
  <c r="D142" i="27" s="1"/>
  <c r="C142" i="27" s="1"/>
  <c r="C128" i="37"/>
  <c r="F131" i="28" s="1"/>
  <c r="D128" i="37"/>
  <c r="F131" i="29" l="1"/>
  <c r="D131" i="29" s="1"/>
  <c r="C131" i="29" s="1"/>
  <c r="D131" i="28"/>
  <c r="C131" i="28" s="1"/>
  <c r="B140" i="37"/>
  <c r="G143" i="27" s="1"/>
  <c r="D143" i="27" s="1"/>
  <c r="C143" i="27" s="1"/>
  <c r="C129" i="37"/>
  <c r="F132" i="28" s="1"/>
  <c r="D129" i="37"/>
  <c r="F132" i="29" l="1"/>
  <c r="D132" i="29" s="1"/>
  <c r="C132" i="29" s="1"/>
  <c r="D132" i="28"/>
  <c r="C132" i="28" s="1"/>
  <c r="B141" i="37"/>
  <c r="G144" i="27" s="1"/>
  <c r="D144" i="27" s="1"/>
  <c r="C144" i="27" s="1"/>
  <c r="C130" i="37"/>
  <c r="F133" i="28" s="1"/>
  <c r="D130" i="37"/>
  <c r="F133" i="29" l="1"/>
  <c r="D133" i="29" s="1"/>
  <c r="C133" i="29" s="1"/>
  <c r="D133" i="28"/>
  <c r="C133" i="28" s="1"/>
  <c r="B142" i="37"/>
  <c r="G145" i="27" s="1"/>
  <c r="D145" i="27" s="1"/>
  <c r="C145" i="27" s="1"/>
  <c r="C131" i="37"/>
  <c r="F134" i="28" s="1"/>
  <c r="D131" i="37"/>
  <c r="F134" i="29" l="1"/>
  <c r="D134" i="29" s="1"/>
  <c r="C134" i="29" s="1"/>
  <c r="D134" i="28"/>
  <c r="C134" i="28" s="1"/>
  <c r="B143" i="37"/>
  <c r="G146" i="27" s="1"/>
  <c r="D146" i="27" s="1"/>
  <c r="C146" i="27" s="1"/>
  <c r="C132" i="37"/>
  <c r="F135" i="28" s="1"/>
  <c r="D132" i="37"/>
  <c r="F135" i="29" l="1"/>
  <c r="D135" i="29" s="1"/>
  <c r="C135" i="29" s="1"/>
  <c r="D135" i="28"/>
  <c r="C135" i="28" s="1"/>
  <c r="B144" i="37"/>
  <c r="G147" i="27" s="1"/>
  <c r="D147" i="27" s="1"/>
  <c r="C147" i="27" s="1"/>
  <c r="C133" i="37"/>
  <c r="F136" i="28" s="1"/>
  <c r="D133" i="37"/>
  <c r="F136" i="29" l="1"/>
  <c r="D136" i="29" s="1"/>
  <c r="C136" i="29" s="1"/>
  <c r="D136" i="28"/>
  <c r="C136" i="28" s="1"/>
  <c r="B145" i="37"/>
  <c r="G148" i="27" s="1"/>
  <c r="D148" i="27" s="1"/>
  <c r="C148" i="27" s="1"/>
  <c r="C134" i="37"/>
  <c r="F137" i="28" s="1"/>
  <c r="D134" i="37"/>
  <c r="F137" i="29" l="1"/>
  <c r="D137" i="29" s="1"/>
  <c r="C137" i="29" s="1"/>
  <c r="D137" i="28"/>
  <c r="C137" i="28" s="1"/>
  <c r="B146" i="37"/>
  <c r="G149" i="27" s="1"/>
  <c r="D149" i="27" s="1"/>
  <c r="C149" i="27" s="1"/>
  <c r="C135" i="37"/>
  <c r="F138" i="28" s="1"/>
  <c r="D135" i="37"/>
  <c r="F138" i="29" l="1"/>
  <c r="D138" i="29" s="1"/>
  <c r="C138" i="29" s="1"/>
  <c r="D138" i="28"/>
  <c r="C138" i="28" s="1"/>
  <c r="B147" i="37"/>
  <c r="G150" i="27" s="1"/>
  <c r="D150" i="27" s="1"/>
  <c r="C150" i="27" s="1"/>
  <c r="C136" i="37"/>
  <c r="F139" i="28" s="1"/>
  <c r="D136" i="37"/>
  <c r="F139" i="29" l="1"/>
  <c r="D139" i="29" s="1"/>
  <c r="C139" i="29" s="1"/>
  <c r="D139" i="28"/>
  <c r="C139" i="28" s="1"/>
  <c r="B148" i="37"/>
  <c r="G151" i="27" s="1"/>
  <c r="D151" i="27" s="1"/>
  <c r="C151" i="27" s="1"/>
  <c r="C137" i="37"/>
  <c r="F140" i="28" s="1"/>
  <c r="D137" i="37"/>
  <c r="F140" i="29" l="1"/>
  <c r="D140" i="29" s="1"/>
  <c r="C140" i="29" s="1"/>
  <c r="D140" i="28"/>
  <c r="C140" i="28" s="1"/>
  <c r="B149" i="37"/>
  <c r="G152" i="27" s="1"/>
  <c r="D152" i="27" s="1"/>
  <c r="C152" i="27" s="1"/>
  <c r="C138" i="37"/>
  <c r="F141" i="28" s="1"/>
  <c r="D138" i="37"/>
  <c r="F141" i="29" l="1"/>
  <c r="D141" i="29" s="1"/>
  <c r="C141" i="29" s="1"/>
  <c r="D141" i="28"/>
  <c r="C141" i="28" s="1"/>
  <c r="B150" i="37"/>
  <c r="G153" i="27" s="1"/>
  <c r="D153" i="27" s="1"/>
  <c r="C153" i="27" s="1"/>
  <c r="C139" i="37"/>
  <c r="F142" i="28" s="1"/>
  <c r="D139" i="37"/>
  <c r="F142" i="29" l="1"/>
  <c r="D142" i="29" s="1"/>
  <c r="C142" i="29" s="1"/>
  <c r="D142" i="28"/>
  <c r="C142" i="28" s="1"/>
  <c r="B151" i="37"/>
  <c r="G154" i="27" s="1"/>
  <c r="D154" i="27" s="1"/>
  <c r="C154" i="27" s="1"/>
  <c r="C140" i="37"/>
  <c r="F143" i="28" s="1"/>
  <c r="D140" i="37"/>
  <c r="F143" i="29" l="1"/>
  <c r="D143" i="29" s="1"/>
  <c r="C143" i="29" s="1"/>
  <c r="D143" i="28"/>
  <c r="C143" i="28" s="1"/>
  <c r="B152" i="37"/>
  <c r="G155" i="27" s="1"/>
  <c r="D155" i="27" s="1"/>
  <c r="C155" i="27" s="1"/>
  <c r="C141" i="37"/>
  <c r="F144" i="28" s="1"/>
  <c r="D141" i="37"/>
  <c r="F144" i="29" l="1"/>
  <c r="D144" i="29" s="1"/>
  <c r="C144" i="29" s="1"/>
  <c r="D144" i="28"/>
  <c r="C144" i="28" s="1"/>
  <c r="B153" i="37"/>
  <c r="G156" i="27" s="1"/>
  <c r="D156" i="27" s="1"/>
  <c r="C156" i="27" s="1"/>
  <c r="C142" i="37"/>
  <c r="F145" i="28" s="1"/>
  <c r="D142" i="37"/>
  <c r="F145" i="29" l="1"/>
  <c r="D145" i="29" s="1"/>
  <c r="C145" i="29" s="1"/>
  <c r="D145" i="28"/>
  <c r="C145" i="28" s="1"/>
  <c r="B154" i="37"/>
  <c r="G157" i="27" s="1"/>
  <c r="D157" i="27" s="1"/>
  <c r="C157" i="27" s="1"/>
  <c r="C143" i="37"/>
  <c r="F146" i="28" s="1"/>
  <c r="D143" i="37"/>
  <c r="F146" i="29" l="1"/>
  <c r="D146" i="29" s="1"/>
  <c r="C146" i="29" s="1"/>
  <c r="D146" i="28"/>
  <c r="C146" i="28" s="1"/>
  <c r="B155" i="37"/>
  <c r="G158" i="27" s="1"/>
  <c r="D158" i="27" s="1"/>
  <c r="C158" i="27" s="1"/>
  <c r="C144" i="37"/>
  <c r="F147" i="28" s="1"/>
  <c r="D144" i="37"/>
  <c r="F147" i="29" l="1"/>
  <c r="D147" i="29" s="1"/>
  <c r="C147" i="29" s="1"/>
  <c r="D147" i="28"/>
  <c r="C147" i="28" s="1"/>
  <c r="B156" i="37"/>
  <c r="G159" i="27" s="1"/>
  <c r="D159" i="27" s="1"/>
  <c r="C159" i="27" s="1"/>
  <c r="C145" i="37"/>
  <c r="F148" i="28" s="1"/>
  <c r="D145" i="37"/>
  <c r="F148" i="29" l="1"/>
  <c r="D148" i="29" s="1"/>
  <c r="C148" i="29" s="1"/>
  <c r="D148" i="28"/>
  <c r="C148" i="28" s="1"/>
  <c r="B157" i="37"/>
  <c r="G160" i="27" s="1"/>
  <c r="D160" i="27" s="1"/>
  <c r="C160" i="27" s="1"/>
  <c r="C146" i="37"/>
  <c r="F149" i="28" s="1"/>
  <c r="D146" i="37"/>
  <c r="F149" i="29" l="1"/>
  <c r="D149" i="29" s="1"/>
  <c r="C149" i="29" s="1"/>
  <c r="D149" i="28"/>
  <c r="C149" i="28" s="1"/>
  <c r="B158" i="37"/>
  <c r="G161" i="27" s="1"/>
  <c r="D161" i="27" s="1"/>
  <c r="C161" i="27" s="1"/>
  <c r="C147" i="37"/>
  <c r="F150" i="28" s="1"/>
  <c r="D147" i="37"/>
  <c r="F150" i="29" l="1"/>
  <c r="D150" i="29" s="1"/>
  <c r="C150" i="29" s="1"/>
  <c r="D150" i="28"/>
  <c r="C150" i="28" s="1"/>
  <c r="B159" i="37"/>
  <c r="G162" i="27" s="1"/>
  <c r="D162" i="27" s="1"/>
  <c r="C162" i="27" s="1"/>
  <c r="C148" i="37"/>
  <c r="F151" i="28" s="1"/>
  <c r="D148" i="37"/>
  <c r="F151" i="29" l="1"/>
  <c r="D151" i="29" s="1"/>
  <c r="C151" i="29" s="1"/>
  <c r="D151" i="28"/>
  <c r="C151" i="28" s="1"/>
  <c r="B160" i="37"/>
  <c r="G163" i="27" s="1"/>
  <c r="D163" i="27" s="1"/>
  <c r="C163" i="27" s="1"/>
  <c r="C149" i="37"/>
  <c r="F152" i="28" s="1"/>
  <c r="D149" i="37"/>
  <c r="F152" i="29" l="1"/>
  <c r="D152" i="29" s="1"/>
  <c r="C152" i="29" s="1"/>
  <c r="D152" i="28"/>
  <c r="C152" i="28" s="1"/>
  <c r="B161" i="37"/>
  <c r="G164" i="27" s="1"/>
  <c r="D164" i="27" s="1"/>
  <c r="C164" i="27" s="1"/>
  <c r="C150" i="37"/>
  <c r="F153" i="28" s="1"/>
  <c r="D150" i="37"/>
  <c r="F153" i="29" l="1"/>
  <c r="D153" i="29" s="1"/>
  <c r="C153" i="29" s="1"/>
  <c r="D153" i="28"/>
  <c r="C153" i="28" s="1"/>
  <c r="B162" i="37"/>
  <c r="G165" i="27" s="1"/>
  <c r="D165" i="27" s="1"/>
  <c r="C165" i="27" s="1"/>
  <c r="C151" i="37"/>
  <c r="F154" i="28" s="1"/>
  <c r="D151" i="37"/>
  <c r="F154" i="29" l="1"/>
  <c r="D154" i="29" s="1"/>
  <c r="C154" i="29" s="1"/>
  <c r="D154" i="28"/>
  <c r="C154" i="28" s="1"/>
  <c r="B163" i="37"/>
  <c r="G166" i="27" s="1"/>
  <c r="D166" i="27" s="1"/>
  <c r="C166" i="27" s="1"/>
  <c r="C152" i="37"/>
  <c r="F155" i="28" s="1"/>
  <c r="D152" i="37"/>
  <c r="F155" i="29" l="1"/>
  <c r="D155" i="29" s="1"/>
  <c r="C155" i="29" s="1"/>
  <c r="D155" i="28"/>
  <c r="C155" i="28" s="1"/>
  <c r="B164" i="37"/>
  <c r="G167" i="27" s="1"/>
  <c r="D167" i="27" s="1"/>
  <c r="C167" i="27" s="1"/>
  <c r="C153" i="37"/>
  <c r="F156" i="28" s="1"/>
  <c r="D153" i="37"/>
  <c r="F156" i="29" l="1"/>
  <c r="D156" i="29" s="1"/>
  <c r="C156" i="29" s="1"/>
  <c r="D156" i="28"/>
  <c r="C156" i="28" s="1"/>
  <c r="B165" i="37"/>
  <c r="G168" i="27" s="1"/>
  <c r="D168" i="27" s="1"/>
  <c r="C168" i="27" s="1"/>
  <c r="C154" i="37"/>
  <c r="F157" i="28" s="1"/>
  <c r="D154" i="37"/>
  <c r="F157" i="29" l="1"/>
  <c r="D157" i="29" s="1"/>
  <c r="C157" i="29" s="1"/>
  <c r="D157" i="28"/>
  <c r="C157" i="28" s="1"/>
  <c r="B166" i="37"/>
  <c r="G169" i="27" s="1"/>
  <c r="D169" i="27" s="1"/>
  <c r="C169" i="27" s="1"/>
  <c r="C155" i="37"/>
  <c r="F158" i="28" s="1"/>
  <c r="D155" i="37"/>
  <c r="F158" i="29" l="1"/>
  <c r="D158" i="29" s="1"/>
  <c r="C158" i="29" s="1"/>
  <c r="D158" i="28"/>
  <c r="C158" i="28" s="1"/>
  <c r="B167" i="37"/>
  <c r="G170" i="27" s="1"/>
  <c r="D170" i="27" s="1"/>
  <c r="C170" i="27" s="1"/>
  <c r="C156" i="37"/>
  <c r="F159" i="28" s="1"/>
  <c r="D156" i="37"/>
  <c r="F159" i="29" l="1"/>
  <c r="D159" i="29" s="1"/>
  <c r="C159" i="29" s="1"/>
  <c r="D159" i="28"/>
  <c r="C159" i="28" s="1"/>
  <c r="B168" i="37"/>
  <c r="G171" i="27" s="1"/>
  <c r="D171" i="27" s="1"/>
  <c r="C171" i="27" s="1"/>
  <c r="C157" i="37"/>
  <c r="F160" i="28" s="1"/>
  <c r="D157" i="37"/>
  <c r="F160" i="29" l="1"/>
  <c r="D160" i="29" s="1"/>
  <c r="C160" i="29" s="1"/>
  <c r="D160" i="28"/>
  <c r="C160" i="28" s="1"/>
  <c r="B169" i="37"/>
  <c r="G172" i="27" s="1"/>
  <c r="D172" i="27" s="1"/>
  <c r="C172" i="27" s="1"/>
  <c r="C158" i="37"/>
  <c r="F161" i="28" s="1"/>
  <c r="D158" i="37"/>
  <c r="F161" i="29" l="1"/>
  <c r="D161" i="29" s="1"/>
  <c r="C161" i="29" s="1"/>
  <c r="D161" i="28"/>
  <c r="C161" i="28" s="1"/>
  <c r="B170" i="37"/>
  <c r="G173" i="27" s="1"/>
  <c r="D173" i="27" s="1"/>
  <c r="C173" i="27" s="1"/>
  <c r="C159" i="37"/>
  <c r="F162" i="28" s="1"/>
  <c r="D159" i="37"/>
  <c r="F162" i="29" l="1"/>
  <c r="D162" i="29" s="1"/>
  <c r="C162" i="29" s="1"/>
  <c r="D162" i="28"/>
  <c r="C162" i="28" s="1"/>
  <c r="B171" i="37"/>
  <c r="G174" i="27" s="1"/>
  <c r="D174" i="27" s="1"/>
  <c r="C174" i="27" s="1"/>
  <c r="C160" i="37"/>
  <c r="F163" i="28" s="1"/>
  <c r="D160" i="37"/>
  <c r="F163" i="29" l="1"/>
  <c r="D163" i="29" s="1"/>
  <c r="C163" i="29" s="1"/>
  <c r="D163" i="28"/>
  <c r="C163" i="28" s="1"/>
  <c r="B172" i="37"/>
  <c r="G175" i="27" s="1"/>
  <c r="D175" i="27" s="1"/>
  <c r="C175" i="27" s="1"/>
  <c r="C161" i="37"/>
  <c r="F164" i="28" s="1"/>
  <c r="D161" i="37"/>
  <c r="F164" i="29" l="1"/>
  <c r="D164" i="29" s="1"/>
  <c r="C164" i="29" s="1"/>
  <c r="D164" i="28"/>
  <c r="C164" i="28" s="1"/>
  <c r="B173" i="37"/>
  <c r="G176" i="27" s="1"/>
  <c r="D176" i="27" s="1"/>
  <c r="C176" i="27" s="1"/>
  <c r="C162" i="37"/>
  <c r="F165" i="28" s="1"/>
  <c r="D162" i="37"/>
  <c r="F165" i="29" l="1"/>
  <c r="D165" i="29" s="1"/>
  <c r="C165" i="29" s="1"/>
  <c r="D165" i="28"/>
  <c r="C165" i="28" s="1"/>
  <c r="B174" i="37"/>
  <c r="G177" i="27" s="1"/>
  <c r="D177" i="27" s="1"/>
  <c r="C177" i="27" s="1"/>
  <c r="C163" i="37"/>
  <c r="F166" i="28" s="1"/>
  <c r="D163" i="37"/>
  <c r="F166" i="29" l="1"/>
  <c r="D166" i="29" s="1"/>
  <c r="C166" i="29" s="1"/>
  <c r="D166" i="28"/>
  <c r="C166" i="28" s="1"/>
  <c r="B175" i="37"/>
  <c r="G178" i="27" s="1"/>
  <c r="D178" i="27" s="1"/>
  <c r="C178" i="27" s="1"/>
  <c r="C164" i="37"/>
  <c r="F167" i="28" s="1"/>
  <c r="D164" i="37"/>
  <c r="F167" i="29" l="1"/>
  <c r="D167" i="29" s="1"/>
  <c r="C167" i="29" s="1"/>
  <c r="D167" i="28"/>
  <c r="C167" i="28" s="1"/>
  <c r="B176" i="37"/>
  <c r="G179" i="27" s="1"/>
  <c r="D179" i="27" s="1"/>
  <c r="C179" i="27" s="1"/>
  <c r="C165" i="37"/>
  <c r="F168" i="28" s="1"/>
  <c r="D165" i="37"/>
  <c r="F168" i="29" l="1"/>
  <c r="D168" i="29" s="1"/>
  <c r="C168" i="29" s="1"/>
  <c r="D168" i="28"/>
  <c r="C168" i="28" s="1"/>
  <c r="B177" i="37"/>
  <c r="G180" i="27" s="1"/>
  <c r="D180" i="27" s="1"/>
  <c r="C180" i="27" s="1"/>
  <c r="C166" i="37"/>
  <c r="F169" i="28" s="1"/>
  <c r="D166" i="37"/>
  <c r="F169" i="29" l="1"/>
  <c r="D169" i="29" s="1"/>
  <c r="C169" i="29" s="1"/>
  <c r="D169" i="28"/>
  <c r="C169" i="28" s="1"/>
  <c r="B178" i="37"/>
  <c r="G181" i="27" s="1"/>
  <c r="D181" i="27" s="1"/>
  <c r="C181" i="27" s="1"/>
  <c r="C167" i="37"/>
  <c r="F170" i="28" s="1"/>
  <c r="D167" i="37"/>
  <c r="F170" i="29" l="1"/>
  <c r="D170" i="29" s="1"/>
  <c r="C170" i="29" s="1"/>
  <c r="D170" i="28"/>
  <c r="C170" i="28" s="1"/>
  <c r="B179" i="37"/>
  <c r="G182" i="27" s="1"/>
  <c r="D182" i="27" s="1"/>
  <c r="C182" i="27" s="1"/>
  <c r="C168" i="37"/>
  <c r="F171" i="28" s="1"/>
  <c r="D168" i="37"/>
  <c r="F171" i="29" l="1"/>
  <c r="D171" i="29" s="1"/>
  <c r="C171" i="29" s="1"/>
  <c r="D171" i="28"/>
  <c r="C171" i="28" s="1"/>
  <c r="B180" i="37"/>
  <c r="G183" i="27" s="1"/>
  <c r="D183" i="27" s="1"/>
  <c r="C183" i="27" s="1"/>
  <c r="C169" i="37"/>
  <c r="F172" i="28" s="1"/>
  <c r="D169" i="37"/>
  <c r="F172" i="29" l="1"/>
  <c r="D172" i="29" s="1"/>
  <c r="C172" i="29" s="1"/>
  <c r="D172" i="28"/>
  <c r="C172" i="28" s="1"/>
  <c r="B181" i="37"/>
  <c r="G184" i="27" s="1"/>
  <c r="D184" i="27" s="1"/>
  <c r="C184" i="27" s="1"/>
  <c r="C170" i="37"/>
  <c r="F173" i="28" s="1"/>
  <c r="D170" i="37"/>
  <c r="F173" i="29" l="1"/>
  <c r="D173" i="29" s="1"/>
  <c r="C173" i="29" s="1"/>
  <c r="D173" i="28"/>
  <c r="C173" i="28" s="1"/>
  <c r="B182" i="37"/>
  <c r="G185" i="27" s="1"/>
  <c r="D185" i="27" s="1"/>
  <c r="C185" i="27" s="1"/>
  <c r="C171" i="37"/>
  <c r="F174" i="28" s="1"/>
  <c r="D171" i="37"/>
  <c r="F174" i="29" l="1"/>
  <c r="D174" i="29" s="1"/>
  <c r="C174" i="29" s="1"/>
  <c r="D174" i="28"/>
  <c r="C174" i="28" s="1"/>
  <c r="B183" i="37"/>
  <c r="G186" i="27" s="1"/>
  <c r="D186" i="27" s="1"/>
  <c r="C186" i="27" s="1"/>
  <c r="C172" i="37"/>
  <c r="F175" i="28" s="1"/>
  <c r="D172" i="37"/>
  <c r="F175" i="29" l="1"/>
  <c r="D175" i="29" s="1"/>
  <c r="C175" i="29" s="1"/>
  <c r="D175" i="28"/>
  <c r="C175" i="28" s="1"/>
  <c r="B184" i="37"/>
  <c r="G187" i="27" s="1"/>
  <c r="D187" i="27" s="1"/>
  <c r="C187" i="27" s="1"/>
  <c r="C173" i="37"/>
  <c r="F176" i="28" s="1"/>
  <c r="D173" i="37"/>
  <c r="F176" i="29" l="1"/>
  <c r="D176" i="29" s="1"/>
  <c r="C176" i="29" s="1"/>
  <c r="D176" i="28"/>
  <c r="C176" i="28" s="1"/>
  <c r="B185" i="37"/>
  <c r="G188" i="27" s="1"/>
  <c r="D188" i="27" s="1"/>
  <c r="C188" i="27" s="1"/>
  <c r="C174" i="37"/>
  <c r="F177" i="28" s="1"/>
  <c r="D174" i="37"/>
  <c r="F177" i="29" l="1"/>
  <c r="D177" i="29" s="1"/>
  <c r="C177" i="29" s="1"/>
  <c r="D177" i="28"/>
  <c r="C177" i="28" s="1"/>
  <c r="B186" i="37"/>
  <c r="G189" i="27" s="1"/>
  <c r="D189" i="27" s="1"/>
  <c r="C189" i="27" s="1"/>
  <c r="C175" i="37"/>
  <c r="F178" i="28" s="1"/>
  <c r="D175" i="37"/>
  <c r="F178" i="29" l="1"/>
  <c r="D178" i="29" s="1"/>
  <c r="C178" i="29" s="1"/>
  <c r="D178" i="28"/>
  <c r="C178" i="28" s="1"/>
  <c r="B187" i="37"/>
  <c r="G190" i="27" s="1"/>
  <c r="D190" i="27" s="1"/>
  <c r="C190" i="27" s="1"/>
  <c r="C176" i="37"/>
  <c r="F179" i="28" s="1"/>
  <c r="D176" i="37"/>
  <c r="F179" i="29" l="1"/>
  <c r="D179" i="29" s="1"/>
  <c r="C179" i="29" s="1"/>
  <c r="D179" i="28"/>
  <c r="C179" i="28" s="1"/>
  <c r="B188" i="37"/>
  <c r="G191" i="27" s="1"/>
  <c r="D191" i="27" s="1"/>
  <c r="C191" i="27" s="1"/>
  <c r="C177" i="37"/>
  <c r="F180" i="28" s="1"/>
  <c r="D177" i="37"/>
  <c r="F180" i="29" l="1"/>
  <c r="D180" i="29" s="1"/>
  <c r="C180" i="29" s="1"/>
  <c r="D180" i="28"/>
  <c r="C180" i="28" s="1"/>
  <c r="B189" i="37"/>
  <c r="G192" i="27" s="1"/>
  <c r="D192" i="27" s="1"/>
  <c r="C192" i="27" s="1"/>
  <c r="C178" i="37"/>
  <c r="F181" i="28" s="1"/>
  <c r="D178" i="37"/>
  <c r="F181" i="29" l="1"/>
  <c r="D181" i="29" s="1"/>
  <c r="C181" i="29" s="1"/>
  <c r="D181" i="28"/>
  <c r="C181" i="28" s="1"/>
  <c r="B190" i="37"/>
  <c r="G193" i="27" s="1"/>
  <c r="D193" i="27" s="1"/>
  <c r="C193" i="27" s="1"/>
  <c r="C179" i="37"/>
  <c r="F182" i="28" s="1"/>
  <c r="D179" i="37"/>
  <c r="F182" i="29" l="1"/>
  <c r="D182" i="29" s="1"/>
  <c r="C182" i="29" s="1"/>
  <c r="D182" i="28"/>
  <c r="C182" i="28" s="1"/>
  <c r="B191" i="37"/>
  <c r="G194" i="27" s="1"/>
  <c r="D194" i="27" s="1"/>
  <c r="C194" i="27" s="1"/>
  <c r="C180" i="37"/>
  <c r="F183" i="28" s="1"/>
  <c r="D180" i="37"/>
  <c r="F183" i="29" l="1"/>
  <c r="D183" i="29" s="1"/>
  <c r="C183" i="29" s="1"/>
  <c r="D183" i="28"/>
  <c r="C183" i="28" s="1"/>
  <c r="B192" i="37"/>
  <c r="G195" i="27" s="1"/>
  <c r="D195" i="27" s="1"/>
  <c r="C195" i="27" s="1"/>
  <c r="C181" i="37"/>
  <c r="F184" i="28" s="1"/>
  <c r="D181" i="37"/>
  <c r="F184" i="29" l="1"/>
  <c r="D184" i="29" s="1"/>
  <c r="C184" i="29" s="1"/>
  <c r="D184" i="28"/>
  <c r="C184" i="28" s="1"/>
  <c r="B193" i="37"/>
  <c r="G196" i="27" s="1"/>
  <c r="D196" i="27" s="1"/>
  <c r="C196" i="27" s="1"/>
  <c r="C182" i="37"/>
  <c r="F185" i="28" s="1"/>
  <c r="D182" i="37"/>
  <c r="F185" i="29" l="1"/>
  <c r="D185" i="29" s="1"/>
  <c r="C185" i="29" s="1"/>
  <c r="D185" i="28"/>
  <c r="C185" i="28" s="1"/>
  <c r="B194" i="37"/>
  <c r="G197" i="27" s="1"/>
  <c r="D197" i="27" s="1"/>
  <c r="C197" i="27" s="1"/>
  <c r="C183" i="37"/>
  <c r="F186" i="28" s="1"/>
  <c r="D183" i="37"/>
  <c r="F186" i="29" l="1"/>
  <c r="D186" i="29" s="1"/>
  <c r="C186" i="29" s="1"/>
  <c r="D186" i="28"/>
  <c r="C186" i="28" s="1"/>
  <c r="B195" i="37"/>
  <c r="G198" i="27" s="1"/>
  <c r="D198" i="27" s="1"/>
  <c r="C198" i="27" s="1"/>
  <c r="C184" i="37"/>
  <c r="F187" i="28" s="1"/>
  <c r="D184" i="37"/>
  <c r="F187" i="29" l="1"/>
  <c r="D187" i="29" s="1"/>
  <c r="C187" i="29" s="1"/>
  <c r="D187" i="28"/>
  <c r="C187" i="28" s="1"/>
  <c r="B196" i="37"/>
  <c r="G199" i="27" s="1"/>
  <c r="D199" i="27" s="1"/>
  <c r="C199" i="27" s="1"/>
  <c r="C185" i="37"/>
  <c r="F188" i="28" s="1"/>
  <c r="D185" i="37"/>
  <c r="F188" i="29" l="1"/>
  <c r="D188" i="29" s="1"/>
  <c r="C188" i="29" s="1"/>
  <c r="D188" i="28"/>
  <c r="C188" i="28" s="1"/>
  <c r="B197" i="37"/>
  <c r="G200" i="27" s="1"/>
  <c r="D200" i="27" s="1"/>
  <c r="C200" i="27" s="1"/>
  <c r="C186" i="37"/>
  <c r="F189" i="28" s="1"/>
  <c r="D186" i="37"/>
  <c r="F189" i="29" l="1"/>
  <c r="D189" i="29" s="1"/>
  <c r="C189" i="29" s="1"/>
  <c r="D189" i="28"/>
  <c r="C189" i="28" s="1"/>
  <c r="B198" i="37"/>
  <c r="G201" i="27" s="1"/>
  <c r="D201" i="27" s="1"/>
  <c r="C201" i="27" s="1"/>
  <c r="C187" i="37"/>
  <c r="F190" i="28" s="1"/>
  <c r="D187" i="37"/>
  <c r="F190" i="29" l="1"/>
  <c r="D190" i="29" s="1"/>
  <c r="C190" i="29" s="1"/>
  <c r="D190" i="28"/>
  <c r="C190" i="28" s="1"/>
  <c r="B199" i="37"/>
  <c r="G202" i="27" s="1"/>
  <c r="D202" i="27" s="1"/>
  <c r="C202" i="27" s="1"/>
  <c r="C188" i="37"/>
  <c r="F191" i="28" s="1"/>
  <c r="D188" i="37"/>
  <c r="F191" i="29" l="1"/>
  <c r="D191" i="29" s="1"/>
  <c r="C191" i="29" s="1"/>
  <c r="D191" i="28"/>
  <c r="C191" i="28" s="1"/>
  <c r="B200" i="37"/>
  <c r="G203" i="27" s="1"/>
  <c r="D203" i="27" s="1"/>
  <c r="C203" i="27" s="1"/>
  <c r="C189" i="37"/>
  <c r="F192" i="28" s="1"/>
  <c r="D189" i="37"/>
  <c r="F192" i="29" l="1"/>
  <c r="D192" i="29" s="1"/>
  <c r="C192" i="29" s="1"/>
  <c r="D192" i="28"/>
  <c r="C192" i="28" s="1"/>
  <c r="B201" i="37"/>
  <c r="G204" i="27" s="1"/>
  <c r="D204" i="27" s="1"/>
  <c r="C204" i="27" s="1"/>
  <c r="C190" i="37"/>
  <c r="F193" i="28" s="1"/>
  <c r="D190" i="37"/>
  <c r="F193" i="29" l="1"/>
  <c r="D193" i="29" s="1"/>
  <c r="C193" i="29" s="1"/>
  <c r="D193" i="28"/>
  <c r="C193" i="28" s="1"/>
  <c r="B202" i="37"/>
  <c r="G205" i="27" s="1"/>
  <c r="D205" i="27" s="1"/>
  <c r="C205" i="27" s="1"/>
  <c r="C191" i="37"/>
  <c r="F194" i="28" s="1"/>
  <c r="D191" i="37"/>
  <c r="F194" i="29" l="1"/>
  <c r="D194" i="29" s="1"/>
  <c r="C194" i="29" s="1"/>
  <c r="D194" i="28"/>
  <c r="C194" i="28" s="1"/>
  <c r="B203" i="37"/>
  <c r="G206" i="27" s="1"/>
  <c r="D206" i="27" s="1"/>
  <c r="C206" i="27" s="1"/>
  <c r="C192" i="37"/>
  <c r="F195" i="28" s="1"/>
  <c r="D192" i="37"/>
  <c r="F195" i="29" l="1"/>
  <c r="D195" i="29" s="1"/>
  <c r="C195" i="29" s="1"/>
  <c r="D195" i="28"/>
  <c r="C195" i="28" s="1"/>
  <c r="B204" i="37"/>
  <c r="G207" i="27" s="1"/>
  <c r="D207" i="27" s="1"/>
  <c r="C207" i="27" s="1"/>
  <c r="C193" i="37"/>
  <c r="F196" i="28" s="1"/>
  <c r="D193" i="37"/>
  <c r="F196" i="29" l="1"/>
  <c r="D196" i="29" s="1"/>
  <c r="C196" i="29" s="1"/>
  <c r="D196" i="28"/>
  <c r="C196" i="28" s="1"/>
  <c r="B205" i="37"/>
  <c r="G208" i="27" s="1"/>
  <c r="D208" i="27" s="1"/>
  <c r="C208" i="27" s="1"/>
  <c r="C194" i="37"/>
  <c r="F197" i="28" s="1"/>
  <c r="D194" i="37"/>
  <c r="F197" i="29" l="1"/>
  <c r="D197" i="29" s="1"/>
  <c r="C197" i="29" s="1"/>
  <c r="D197" i="28"/>
  <c r="C197" i="28" s="1"/>
  <c r="B206" i="37"/>
  <c r="G209" i="27" s="1"/>
  <c r="D209" i="27" s="1"/>
  <c r="C209" i="27" s="1"/>
  <c r="C195" i="37"/>
  <c r="F198" i="28" s="1"/>
  <c r="D195" i="37"/>
  <c r="F198" i="29" l="1"/>
  <c r="D198" i="29" s="1"/>
  <c r="C198" i="29" s="1"/>
  <c r="D198" i="28"/>
  <c r="C198" i="28" s="1"/>
  <c r="B207" i="37"/>
  <c r="G210" i="27" s="1"/>
  <c r="D210" i="27" s="1"/>
  <c r="C210" i="27" s="1"/>
  <c r="C196" i="37"/>
  <c r="F199" i="28" s="1"/>
  <c r="D196" i="37"/>
  <c r="F199" i="29" l="1"/>
  <c r="D199" i="29" s="1"/>
  <c r="C199" i="29" s="1"/>
  <c r="D199" i="28"/>
  <c r="C199" i="28" s="1"/>
  <c r="B208" i="37"/>
  <c r="G211" i="27" s="1"/>
  <c r="D211" i="27" s="1"/>
  <c r="C211" i="27" s="1"/>
  <c r="C197" i="37"/>
  <c r="F200" i="28" s="1"/>
  <c r="D197" i="37"/>
  <c r="F200" i="29" l="1"/>
  <c r="D200" i="29" s="1"/>
  <c r="C200" i="29" s="1"/>
  <c r="D200" i="28"/>
  <c r="C200" i="28" s="1"/>
  <c r="B209" i="37"/>
  <c r="G212" i="27" s="1"/>
  <c r="D212" i="27" s="1"/>
  <c r="C212" i="27" s="1"/>
  <c r="C198" i="37"/>
  <c r="F201" i="28" s="1"/>
  <c r="D198" i="37"/>
  <c r="F201" i="29" l="1"/>
  <c r="D201" i="29" s="1"/>
  <c r="C201" i="29" s="1"/>
  <c r="D201" i="28"/>
  <c r="C201" i="28" s="1"/>
  <c r="B210" i="37"/>
  <c r="G213" i="27" s="1"/>
  <c r="D213" i="27" s="1"/>
  <c r="C213" i="27" s="1"/>
  <c r="C199" i="37"/>
  <c r="F202" i="28" s="1"/>
  <c r="D199" i="37"/>
  <c r="F202" i="29" l="1"/>
  <c r="D202" i="29" s="1"/>
  <c r="C202" i="29" s="1"/>
  <c r="D202" i="28"/>
  <c r="C202" i="28" s="1"/>
  <c r="B211" i="37"/>
  <c r="G214" i="27" s="1"/>
  <c r="D214" i="27" s="1"/>
  <c r="C214" i="27" s="1"/>
  <c r="C200" i="37"/>
  <c r="F203" i="28" s="1"/>
  <c r="D200" i="37"/>
  <c r="F203" i="29" l="1"/>
  <c r="D203" i="29" s="1"/>
  <c r="C203" i="29" s="1"/>
  <c r="D203" i="28"/>
  <c r="C203" i="28" s="1"/>
  <c r="B212" i="37"/>
  <c r="G215" i="27" s="1"/>
  <c r="D215" i="27" s="1"/>
  <c r="C215" i="27" s="1"/>
  <c r="C201" i="37"/>
  <c r="F204" i="28" s="1"/>
  <c r="D201" i="37"/>
  <c r="F204" i="29" l="1"/>
  <c r="D204" i="29" s="1"/>
  <c r="C204" i="29" s="1"/>
  <c r="D204" i="28"/>
  <c r="C204" i="28" s="1"/>
  <c r="B213" i="37"/>
  <c r="G216" i="27" s="1"/>
  <c r="D216" i="27" s="1"/>
  <c r="C216" i="27" s="1"/>
  <c r="C202" i="37"/>
  <c r="F205" i="28" s="1"/>
  <c r="D202" i="37"/>
  <c r="F205" i="29" l="1"/>
  <c r="D205" i="29" s="1"/>
  <c r="C205" i="29" s="1"/>
  <c r="D205" i="28"/>
  <c r="C205" i="28" s="1"/>
  <c r="B214" i="37"/>
  <c r="G217" i="27" s="1"/>
  <c r="D217" i="27" s="1"/>
  <c r="C217" i="27" s="1"/>
  <c r="C203" i="37"/>
  <c r="F206" i="28" s="1"/>
  <c r="D203" i="37"/>
  <c r="F206" i="29" l="1"/>
  <c r="D206" i="29" s="1"/>
  <c r="C206" i="29" s="1"/>
  <c r="D206" i="28"/>
  <c r="C206" i="28" s="1"/>
  <c r="B215" i="37"/>
  <c r="G218" i="27" s="1"/>
  <c r="D218" i="27" s="1"/>
  <c r="C218" i="27" s="1"/>
  <c r="C204" i="37"/>
  <c r="F207" i="28" s="1"/>
  <c r="D204" i="37"/>
  <c r="F207" i="29" l="1"/>
  <c r="D207" i="29" s="1"/>
  <c r="C207" i="29" s="1"/>
  <c r="D207" i="28"/>
  <c r="C207" i="28" s="1"/>
  <c r="B216" i="37"/>
  <c r="G219" i="27" s="1"/>
  <c r="D219" i="27" s="1"/>
  <c r="C219" i="27" s="1"/>
  <c r="C205" i="37"/>
  <c r="F208" i="28" s="1"/>
  <c r="D205" i="37"/>
  <c r="F208" i="29" l="1"/>
  <c r="D208" i="29" s="1"/>
  <c r="C208" i="29" s="1"/>
  <c r="D208" i="28"/>
  <c r="C208" i="28" s="1"/>
  <c r="B217" i="37"/>
  <c r="G220" i="27" s="1"/>
  <c r="D220" i="27" s="1"/>
  <c r="C220" i="27" s="1"/>
  <c r="C206" i="37"/>
  <c r="F209" i="28" s="1"/>
  <c r="D206" i="37"/>
  <c r="F209" i="29" l="1"/>
  <c r="D209" i="29" s="1"/>
  <c r="C209" i="29" s="1"/>
  <c r="D209" i="28"/>
  <c r="C209" i="28" s="1"/>
  <c r="B218" i="37"/>
  <c r="G221" i="27" s="1"/>
  <c r="D221" i="27" s="1"/>
  <c r="C221" i="27" s="1"/>
  <c r="C207" i="37"/>
  <c r="F210" i="28" s="1"/>
  <c r="D207" i="37"/>
  <c r="F210" i="29" l="1"/>
  <c r="D210" i="29" s="1"/>
  <c r="C210" i="29" s="1"/>
  <c r="D210" i="28"/>
  <c r="C210" i="28" s="1"/>
  <c r="B219" i="37"/>
  <c r="G222" i="27" s="1"/>
  <c r="D222" i="27" s="1"/>
  <c r="C222" i="27" s="1"/>
  <c r="C208" i="37"/>
  <c r="F211" i="28" s="1"/>
  <c r="D208" i="37"/>
  <c r="F211" i="29" l="1"/>
  <c r="D211" i="29" s="1"/>
  <c r="C211" i="29" s="1"/>
  <c r="D211" i="28"/>
  <c r="C211" i="28" s="1"/>
  <c r="B220" i="37"/>
  <c r="G223" i="27" s="1"/>
  <c r="D223" i="27" s="1"/>
  <c r="C223" i="27" s="1"/>
  <c r="C209" i="37"/>
  <c r="F212" i="28" s="1"/>
  <c r="D209" i="37"/>
  <c r="F212" i="29" l="1"/>
  <c r="D212" i="29" s="1"/>
  <c r="C212" i="29" s="1"/>
  <c r="D212" i="28"/>
  <c r="C212" i="28" s="1"/>
  <c r="B221" i="37"/>
  <c r="G224" i="27" s="1"/>
  <c r="D224" i="27" s="1"/>
  <c r="C224" i="27" s="1"/>
  <c r="C210" i="37"/>
  <c r="F213" i="28" s="1"/>
  <c r="D210" i="37"/>
  <c r="F213" i="29" l="1"/>
  <c r="D213" i="29" s="1"/>
  <c r="C213" i="29" s="1"/>
  <c r="D213" i="28"/>
  <c r="C213" i="28" s="1"/>
  <c r="B222" i="37"/>
  <c r="G225" i="27" s="1"/>
  <c r="D225" i="27" s="1"/>
  <c r="C225" i="27" s="1"/>
  <c r="C211" i="37"/>
  <c r="F214" i="28" s="1"/>
  <c r="D211" i="37"/>
  <c r="F214" i="29" l="1"/>
  <c r="D214" i="29" s="1"/>
  <c r="C214" i="29" s="1"/>
  <c r="D214" i="28"/>
  <c r="C214" i="28" s="1"/>
  <c r="B223" i="37"/>
  <c r="G226" i="27" s="1"/>
  <c r="D226" i="27" s="1"/>
  <c r="C226" i="27" s="1"/>
  <c r="C212" i="37"/>
  <c r="F215" i="28" s="1"/>
  <c r="D212" i="37"/>
  <c r="F215" i="29" l="1"/>
  <c r="D215" i="29" s="1"/>
  <c r="C215" i="29" s="1"/>
  <c r="D215" i="28"/>
  <c r="C215" i="28" s="1"/>
  <c r="B224" i="37"/>
  <c r="G227" i="27" s="1"/>
  <c r="D227" i="27" s="1"/>
  <c r="C227" i="27" s="1"/>
  <c r="C213" i="37"/>
  <c r="F216" i="28" s="1"/>
  <c r="D213" i="37"/>
  <c r="F216" i="29" l="1"/>
  <c r="D216" i="29" s="1"/>
  <c r="C216" i="29" s="1"/>
  <c r="D216" i="28"/>
  <c r="C216" i="28" s="1"/>
  <c r="B225" i="37"/>
  <c r="G228" i="27" s="1"/>
  <c r="D228" i="27" s="1"/>
  <c r="C228" i="27" s="1"/>
  <c r="C214" i="37"/>
  <c r="F217" i="28" s="1"/>
  <c r="D214" i="37"/>
  <c r="F217" i="29" l="1"/>
  <c r="D217" i="29" s="1"/>
  <c r="C217" i="29" s="1"/>
  <c r="D217" i="28"/>
  <c r="C217" i="28" s="1"/>
  <c r="B226" i="37"/>
  <c r="G229" i="27" s="1"/>
  <c r="D229" i="27" s="1"/>
  <c r="C229" i="27" s="1"/>
  <c r="C215" i="37"/>
  <c r="F218" i="28" s="1"/>
  <c r="D215" i="37"/>
  <c r="F218" i="29" l="1"/>
  <c r="D218" i="29" s="1"/>
  <c r="C218" i="29" s="1"/>
  <c r="D218" i="28"/>
  <c r="C218" i="28" s="1"/>
  <c r="B227" i="37"/>
  <c r="G230" i="27" s="1"/>
  <c r="D230" i="27" s="1"/>
  <c r="C230" i="27" s="1"/>
  <c r="C216" i="37"/>
  <c r="F219" i="28" s="1"/>
  <c r="D216" i="37"/>
  <c r="F219" i="29" l="1"/>
  <c r="D219" i="29" s="1"/>
  <c r="C219" i="29" s="1"/>
  <c r="D219" i="28"/>
  <c r="C219" i="28" s="1"/>
  <c r="B228" i="37"/>
  <c r="G231" i="27" s="1"/>
  <c r="D231" i="27" s="1"/>
  <c r="C231" i="27" s="1"/>
  <c r="C217" i="37"/>
  <c r="F220" i="28" s="1"/>
  <c r="D217" i="37"/>
  <c r="F220" i="29" l="1"/>
  <c r="D220" i="29" s="1"/>
  <c r="C220" i="29" s="1"/>
  <c r="D220" i="28"/>
  <c r="C220" i="28" s="1"/>
  <c r="B229" i="37"/>
  <c r="G232" i="27" s="1"/>
  <c r="D232" i="27" s="1"/>
  <c r="C232" i="27" s="1"/>
  <c r="C218" i="37"/>
  <c r="F221" i="28" s="1"/>
  <c r="D218" i="37"/>
  <c r="F221" i="29" l="1"/>
  <c r="D221" i="29" s="1"/>
  <c r="C221" i="29" s="1"/>
  <c r="D221" i="28"/>
  <c r="C221" i="28" s="1"/>
  <c r="B230" i="37"/>
  <c r="G233" i="27" s="1"/>
  <c r="D233" i="27" s="1"/>
  <c r="C233" i="27" s="1"/>
  <c r="C219" i="37"/>
  <c r="F222" i="28" s="1"/>
  <c r="D219" i="37"/>
  <c r="F222" i="29" l="1"/>
  <c r="D222" i="29" s="1"/>
  <c r="C222" i="29" s="1"/>
  <c r="D222" i="28"/>
  <c r="C222" i="28" s="1"/>
  <c r="B231" i="37"/>
  <c r="G234" i="27" s="1"/>
  <c r="D234" i="27" s="1"/>
  <c r="C234" i="27" s="1"/>
  <c r="C220" i="37"/>
  <c r="F223" i="28" s="1"/>
  <c r="D220" i="37"/>
  <c r="F223" i="29" l="1"/>
  <c r="D223" i="29" s="1"/>
  <c r="C223" i="29" s="1"/>
  <c r="D223" i="28"/>
  <c r="C223" i="28" s="1"/>
  <c r="B232" i="37"/>
  <c r="G235" i="27" s="1"/>
  <c r="D235" i="27" s="1"/>
  <c r="C235" i="27" s="1"/>
  <c r="C221" i="37"/>
  <c r="F224" i="28" s="1"/>
  <c r="D221" i="37"/>
  <c r="F224" i="29" l="1"/>
  <c r="D224" i="29" s="1"/>
  <c r="C224" i="29" s="1"/>
  <c r="D224" i="28"/>
  <c r="C224" i="28" s="1"/>
  <c r="B233" i="37"/>
  <c r="G236" i="27" s="1"/>
  <c r="D236" i="27" s="1"/>
  <c r="C236" i="27" s="1"/>
  <c r="C222" i="37"/>
  <c r="F225" i="28" s="1"/>
  <c r="D222" i="37"/>
  <c r="F225" i="29" l="1"/>
  <c r="D225" i="29" s="1"/>
  <c r="C225" i="29" s="1"/>
  <c r="D225" i="28"/>
  <c r="C225" i="28" s="1"/>
  <c r="B234" i="37"/>
  <c r="G237" i="27" s="1"/>
  <c r="D237" i="27" s="1"/>
  <c r="C237" i="27" s="1"/>
  <c r="C223" i="37"/>
  <c r="F226" i="28" s="1"/>
  <c r="D223" i="37"/>
  <c r="F226" i="29" l="1"/>
  <c r="D226" i="29" s="1"/>
  <c r="C226" i="29" s="1"/>
  <c r="D226" i="28"/>
  <c r="C226" i="28" s="1"/>
  <c r="B235" i="37"/>
  <c r="G238" i="27" s="1"/>
  <c r="D238" i="27" s="1"/>
  <c r="C238" i="27" s="1"/>
  <c r="C224" i="37"/>
  <c r="F227" i="28" s="1"/>
  <c r="D224" i="37"/>
  <c r="F227" i="29" l="1"/>
  <c r="D227" i="29" s="1"/>
  <c r="C227" i="29" s="1"/>
  <c r="D227" i="28"/>
  <c r="C227" i="28" s="1"/>
  <c r="B236" i="37"/>
  <c r="G239" i="27" s="1"/>
  <c r="D239" i="27" s="1"/>
  <c r="C239" i="27" s="1"/>
  <c r="C225" i="37"/>
  <c r="F228" i="28" s="1"/>
  <c r="D225" i="37"/>
  <c r="F228" i="29" l="1"/>
  <c r="D228" i="29" s="1"/>
  <c r="C228" i="29" s="1"/>
  <c r="D228" i="28"/>
  <c r="C228" i="28" s="1"/>
  <c r="B237" i="37"/>
  <c r="G240" i="27" s="1"/>
  <c r="D240" i="27" s="1"/>
  <c r="C240" i="27" s="1"/>
  <c r="C226" i="37"/>
  <c r="F229" i="28" s="1"/>
  <c r="D226" i="37"/>
  <c r="F229" i="29" l="1"/>
  <c r="D229" i="29" s="1"/>
  <c r="C229" i="29" s="1"/>
  <c r="D229" i="28"/>
  <c r="C229" i="28" s="1"/>
  <c r="B238" i="37"/>
  <c r="G241" i="27" s="1"/>
  <c r="D241" i="27" s="1"/>
  <c r="C241" i="27" s="1"/>
  <c r="C227" i="37"/>
  <c r="F230" i="28" s="1"/>
  <c r="D227" i="37"/>
  <c r="F230" i="29" l="1"/>
  <c r="D230" i="29" s="1"/>
  <c r="C230" i="29" s="1"/>
  <c r="D230" i="28"/>
  <c r="C230" i="28" s="1"/>
  <c r="B239" i="37"/>
  <c r="G242" i="27" s="1"/>
  <c r="D242" i="27" s="1"/>
  <c r="C242" i="27" s="1"/>
  <c r="C228" i="37"/>
  <c r="F231" i="28" s="1"/>
  <c r="D228" i="37"/>
  <c r="F231" i="29" l="1"/>
  <c r="D231" i="29" s="1"/>
  <c r="C231" i="29" s="1"/>
  <c r="D231" i="28"/>
  <c r="C231" i="28" s="1"/>
  <c r="B240" i="37"/>
  <c r="G243" i="27" s="1"/>
  <c r="D243" i="27" s="1"/>
  <c r="C243" i="27" s="1"/>
  <c r="C229" i="37"/>
  <c r="F232" i="28" s="1"/>
  <c r="D229" i="37"/>
  <c r="F232" i="29" l="1"/>
  <c r="D232" i="29" s="1"/>
  <c r="C232" i="29" s="1"/>
  <c r="D232" i="28"/>
  <c r="C232" i="28" s="1"/>
  <c r="B241" i="37"/>
  <c r="G244" i="27" s="1"/>
  <c r="D244" i="27" s="1"/>
  <c r="C244" i="27" s="1"/>
  <c r="C230" i="37"/>
  <c r="F233" i="28" s="1"/>
  <c r="D230" i="37"/>
  <c r="F233" i="29" l="1"/>
  <c r="D233" i="29" s="1"/>
  <c r="C233" i="29" s="1"/>
  <c r="D233" i="28"/>
  <c r="C233" i="28" s="1"/>
  <c r="B242" i="37"/>
  <c r="G245" i="27" s="1"/>
  <c r="D245" i="27" s="1"/>
  <c r="C245" i="27" s="1"/>
  <c r="C231" i="37"/>
  <c r="F234" i="28" s="1"/>
  <c r="D231" i="37"/>
  <c r="F234" i="29" l="1"/>
  <c r="D234" i="29" s="1"/>
  <c r="C234" i="29" s="1"/>
  <c r="D234" i="28"/>
  <c r="C234" i="28" s="1"/>
  <c r="B243" i="37"/>
  <c r="G246" i="27" s="1"/>
  <c r="D246" i="27" s="1"/>
  <c r="C246" i="27" s="1"/>
  <c r="C232" i="37"/>
  <c r="F235" i="28" s="1"/>
  <c r="D232" i="37"/>
  <c r="F235" i="29" l="1"/>
  <c r="D235" i="29" s="1"/>
  <c r="C235" i="29" s="1"/>
  <c r="D235" i="28"/>
  <c r="C235" i="28" s="1"/>
  <c r="B244" i="37"/>
  <c r="G247" i="27" s="1"/>
  <c r="D247" i="27" s="1"/>
  <c r="C247" i="27" s="1"/>
  <c r="C233" i="37"/>
  <c r="F236" i="28" s="1"/>
  <c r="D233" i="37"/>
  <c r="F236" i="29" l="1"/>
  <c r="D236" i="29" s="1"/>
  <c r="C236" i="29" s="1"/>
  <c r="D236" i="28"/>
  <c r="C236" i="28" s="1"/>
  <c r="B245" i="37"/>
  <c r="G248" i="27" s="1"/>
  <c r="D248" i="27" s="1"/>
  <c r="C248" i="27" s="1"/>
  <c r="C234" i="37"/>
  <c r="F237" i="28" s="1"/>
  <c r="D234" i="37"/>
  <c r="F237" i="29" l="1"/>
  <c r="D237" i="29" s="1"/>
  <c r="C237" i="29" s="1"/>
  <c r="D237" i="28"/>
  <c r="C237" i="28" s="1"/>
  <c r="B246" i="37"/>
  <c r="G249" i="27" s="1"/>
  <c r="D249" i="27" s="1"/>
  <c r="C249" i="27" s="1"/>
  <c r="C235" i="37"/>
  <c r="F238" i="28" s="1"/>
  <c r="D235" i="37"/>
  <c r="F238" i="29" l="1"/>
  <c r="D238" i="29" s="1"/>
  <c r="C238" i="29" s="1"/>
  <c r="D238" i="28"/>
  <c r="C238" i="28" s="1"/>
  <c r="B247" i="37"/>
  <c r="G250" i="27" s="1"/>
  <c r="D250" i="27" s="1"/>
  <c r="C250" i="27" s="1"/>
  <c r="C236" i="37"/>
  <c r="F239" i="28" s="1"/>
  <c r="D236" i="37"/>
  <c r="F239" i="29" l="1"/>
  <c r="D239" i="29" s="1"/>
  <c r="C239" i="29" s="1"/>
  <c r="D239" i="28"/>
  <c r="C239" i="28" s="1"/>
  <c r="B248" i="37"/>
  <c r="G251" i="27" s="1"/>
  <c r="D251" i="27" s="1"/>
  <c r="C251" i="27" s="1"/>
  <c r="C237" i="37"/>
  <c r="F240" i="28" s="1"/>
  <c r="D237" i="37"/>
  <c r="F240" i="29" l="1"/>
  <c r="D240" i="29" s="1"/>
  <c r="C240" i="29" s="1"/>
  <c r="D240" i="28"/>
  <c r="C240" i="28" s="1"/>
  <c r="B249" i="37"/>
  <c r="G252" i="27" s="1"/>
  <c r="D252" i="27" s="1"/>
  <c r="C252" i="27" s="1"/>
  <c r="C238" i="37"/>
  <c r="F241" i="28" s="1"/>
  <c r="D238" i="37"/>
  <c r="F241" i="29" l="1"/>
  <c r="D241" i="29" s="1"/>
  <c r="C241" i="29" s="1"/>
  <c r="D241" i="28"/>
  <c r="C241" i="28" s="1"/>
  <c r="B250" i="37"/>
  <c r="G253" i="27" s="1"/>
  <c r="D253" i="27" s="1"/>
  <c r="C253" i="27" s="1"/>
  <c r="C239" i="37"/>
  <c r="F242" i="28" s="1"/>
  <c r="D239" i="37"/>
  <c r="F242" i="29" l="1"/>
  <c r="D242" i="29" s="1"/>
  <c r="C242" i="29" s="1"/>
  <c r="D242" i="28"/>
  <c r="C242" i="28" s="1"/>
  <c r="B251" i="37"/>
  <c r="G254" i="27" s="1"/>
  <c r="D254" i="27" s="1"/>
  <c r="C254" i="27" s="1"/>
  <c r="C240" i="37"/>
  <c r="F243" i="28" s="1"/>
  <c r="D240" i="37"/>
  <c r="F243" i="29" l="1"/>
  <c r="D243" i="29" s="1"/>
  <c r="C243" i="29" s="1"/>
  <c r="D243" i="28"/>
  <c r="C243" i="28" s="1"/>
  <c r="B252" i="37"/>
  <c r="G255" i="27" s="1"/>
  <c r="D255" i="27" s="1"/>
  <c r="C255" i="27" s="1"/>
  <c r="C241" i="37"/>
  <c r="F244" i="28" s="1"/>
  <c r="D241" i="37"/>
  <c r="F244" i="29" l="1"/>
  <c r="D244" i="29" s="1"/>
  <c r="C244" i="29" s="1"/>
  <c r="D244" i="28"/>
  <c r="C244" i="28" s="1"/>
  <c r="B253" i="37"/>
  <c r="G256" i="27" s="1"/>
  <c r="D256" i="27" s="1"/>
  <c r="C256" i="27" s="1"/>
  <c r="C242" i="37"/>
  <c r="F245" i="28" s="1"/>
  <c r="D242" i="37"/>
  <c r="F245" i="29" l="1"/>
  <c r="D245" i="29" s="1"/>
  <c r="C245" i="29" s="1"/>
  <c r="D245" i="28"/>
  <c r="C245" i="28" s="1"/>
  <c r="B254" i="37"/>
  <c r="G257" i="27" s="1"/>
  <c r="D257" i="27" s="1"/>
  <c r="C257" i="27" s="1"/>
  <c r="C243" i="37"/>
  <c r="F246" i="28" s="1"/>
  <c r="D243" i="37"/>
  <c r="F246" i="29" l="1"/>
  <c r="D246" i="29" s="1"/>
  <c r="C246" i="29" s="1"/>
  <c r="D246" i="28"/>
  <c r="C246" i="28" s="1"/>
  <c r="B255" i="37"/>
  <c r="G258" i="27" s="1"/>
  <c r="D258" i="27" s="1"/>
  <c r="C258" i="27" s="1"/>
  <c r="C244" i="37"/>
  <c r="F247" i="28" s="1"/>
  <c r="D244" i="37"/>
  <c r="F247" i="29" l="1"/>
  <c r="D247" i="29" s="1"/>
  <c r="C247" i="29" s="1"/>
  <c r="D247" i="28"/>
  <c r="C247" i="28" s="1"/>
  <c r="B256" i="37"/>
  <c r="G259" i="27" s="1"/>
  <c r="D259" i="27" s="1"/>
  <c r="C259" i="27" s="1"/>
  <c r="C245" i="37"/>
  <c r="F248" i="28" s="1"/>
  <c r="D245" i="37"/>
  <c r="F248" i="29" l="1"/>
  <c r="D248" i="29" s="1"/>
  <c r="C248" i="29" s="1"/>
  <c r="D248" i="28"/>
  <c r="C248" i="28" s="1"/>
  <c r="B257" i="37"/>
  <c r="G260" i="27" s="1"/>
  <c r="D260" i="27" s="1"/>
  <c r="C260" i="27" s="1"/>
  <c r="C246" i="37"/>
  <c r="F249" i="28" s="1"/>
  <c r="D246" i="37"/>
  <c r="F249" i="29" l="1"/>
  <c r="D249" i="29" s="1"/>
  <c r="C249" i="29" s="1"/>
  <c r="D249" i="28"/>
  <c r="C249" i="28" s="1"/>
  <c r="B258" i="37"/>
  <c r="G261" i="27" s="1"/>
  <c r="D261" i="27" s="1"/>
  <c r="C261" i="27" s="1"/>
  <c r="C247" i="37"/>
  <c r="F250" i="28" s="1"/>
  <c r="D247" i="37"/>
  <c r="F250" i="29" l="1"/>
  <c r="D250" i="29" s="1"/>
  <c r="C250" i="29" s="1"/>
  <c r="D250" i="28"/>
  <c r="C250" i="28" s="1"/>
  <c r="B259" i="37"/>
  <c r="G262" i="27" s="1"/>
  <c r="D262" i="27" s="1"/>
  <c r="C262" i="27" s="1"/>
  <c r="C248" i="37"/>
  <c r="F251" i="28" s="1"/>
  <c r="D248" i="37"/>
  <c r="F251" i="29" l="1"/>
  <c r="D251" i="29" s="1"/>
  <c r="C251" i="29" s="1"/>
  <c r="D251" i="28"/>
  <c r="C251" i="28" s="1"/>
  <c r="B260" i="37"/>
  <c r="G263" i="27" s="1"/>
  <c r="D263" i="27" s="1"/>
  <c r="C263" i="27" s="1"/>
  <c r="C249" i="37"/>
  <c r="F252" i="28" s="1"/>
  <c r="D249" i="37"/>
  <c r="F252" i="29" l="1"/>
  <c r="D252" i="29" s="1"/>
  <c r="C252" i="29" s="1"/>
  <c r="D252" i="28"/>
  <c r="C252" i="28" s="1"/>
  <c r="B261" i="37"/>
  <c r="G264" i="27" s="1"/>
  <c r="D264" i="27" s="1"/>
  <c r="C264" i="27" s="1"/>
  <c r="C250" i="37"/>
  <c r="F253" i="28" s="1"/>
  <c r="D250" i="37"/>
  <c r="F253" i="29" l="1"/>
  <c r="D253" i="29" s="1"/>
  <c r="C253" i="29" s="1"/>
  <c r="D253" i="28"/>
  <c r="C253" i="28" s="1"/>
  <c r="B262" i="37"/>
  <c r="G265" i="27" s="1"/>
  <c r="D265" i="27" s="1"/>
  <c r="C265" i="27" s="1"/>
  <c r="C251" i="37"/>
  <c r="F254" i="28" s="1"/>
  <c r="D251" i="37"/>
  <c r="F254" i="29" l="1"/>
  <c r="D254" i="29" s="1"/>
  <c r="C254" i="29" s="1"/>
  <c r="D254" i="28"/>
  <c r="C254" i="28" s="1"/>
  <c r="B263" i="37"/>
  <c r="G266" i="27" s="1"/>
  <c r="D266" i="27" s="1"/>
  <c r="C266" i="27" s="1"/>
  <c r="C252" i="37"/>
  <c r="F255" i="28" s="1"/>
  <c r="D252" i="37"/>
  <c r="F255" i="29" l="1"/>
  <c r="D255" i="29" s="1"/>
  <c r="C255" i="29" s="1"/>
  <c r="D255" i="28"/>
  <c r="C255" i="28" s="1"/>
  <c r="B264" i="37"/>
  <c r="G267" i="27" s="1"/>
  <c r="D267" i="27" s="1"/>
  <c r="C267" i="27" s="1"/>
  <c r="C253" i="37"/>
  <c r="F256" i="28" s="1"/>
  <c r="D253" i="37"/>
  <c r="F256" i="29" l="1"/>
  <c r="D256" i="29" s="1"/>
  <c r="C256" i="29" s="1"/>
  <c r="D256" i="28"/>
  <c r="C256" i="28" s="1"/>
  <c r="B265" i="37"/>
  <c r="G268" i="27" s="1"/>
  <c r="D268" i="27" s="1"/>
  <c r="C268" i="27" s="1"/>
  <c r="C254" i="37"/>
  <c r="F257" i="28" s="1"/>
  <c r="D254" i="37"/>
  <c r="F257" i="29" l="1"/>
  <c r="D257" i="29" s="1"/>
  <c r="C257" i="29" s="1"/>
  <c r="D257" i="28"/>
  <c r="C257" i="28" s="1"/>
  <c r="B266" i="37"/>
  <c r="G269" i="27" s="1"/>
  <c r="D269" i="27" s="1"/>
  <c r="C269" i="27" s="1"/>
  <c r="C255" i="37"/>
  <c r="F258" i="28" s="1"/>
  <c r="D255" i="37"/>
  <c r="F258" i="29" l="1"/>
  <c r="D258" i="29" s="1"/>
  <c r="C258" i="29" s="1"/>
  <c r="D258" i="28"/>
  <c r="C258" i="28" s="1"/>
  <c r="B267" i="37"/>
  <c r="G270" i="27" s="1"/>
  <c r="D270" i="27" s="1"/>
  <c r="C270" i="27" s="1"/>
  <c r="C256" i="37"/>
  <c r="F259" i="28" s="1"/>
  <c r="D256" i="37"/>
  <c r="F259" i="29" l="1"/>
  <c r="D259" i="29" s="1"/>
  <c r="C259" i="29" s="1"/>
  <c r="D259" i="28"/>
  <c r="C259" i="28" s="1"/>
  <c r="B268" i="37"/>
  <c r="G271" i="27" s="1"/>
  <c r="D271" i="27" s="1"/>
  <c r="C271" i="27" s="1"/>
  <c r="C257" i="37"/>
  <c r="F260" i="28" s="1"/>
  <c r="D257" i="37"/>
  <c r="F260" i="29" l="1"/>
  <c r="D260" i="29" s="1"/>
  <c r="C260" i="29" s="1"/>
  <c r="D260" i="28"/>
  <c r="C260" i="28" s="1"/>
  <c r="B269" i="37"/>
  <c r="G272" i="27" s="1"/>
  <c r="D272" i="27" s="1"/>
  <c r="C272" i="27" s="1"/>
  <c r="C258" i="37"/>
  <c r="F261" i="28" s="1"/>
  <c r="D258" i="37"/>
  <c r="F261" i="29" l="1"/>
  <c r="D261" i="29" s="1"/>
  <c r="C261" i="29" s="1"/>
  <c r="D261" i="28"/>
  <c r="C261" i="28" s="1"/>
  <c r="B270" i="37"/>
  <c r="G273" i="27" s="1"/>
  <c r="D273" i="27" s="1"/>
  <c r="C273" i="27" s="1"/>
  <c r="C259" i="37"/>
  <c r="F262" i="28" s="1"/>
  <c r="D259" i="37"/>
  <c r="F262" i="29" l="1"/>
  <c r="D262" i="29" s="1"/>
  <c r="C262" i="29" s="1"/>
  <c r="D262" i="28"/>
  <c r="C262" i="28" s="1"/>
  <c r="B271" i="37"/>
  <c r="G274" i="27" s="1"/>
  <c r="D274" i="27" s="1"/>
  <c r="C274" i="27" s="1"/>
  <c r="C260" i="37"/>
  <c r="F263" i="28" s="1"/>
  <c r="D260" i="37"/>
  <c r="F263" i="29" l="1"/>
  <c r="D263" i="29" s="1"/>
  <c r="C263" i="29" s="1"/>
  <c r="D263" i="28"/>
  <c r="C263" i="28" s="1"/>
  <c r="B272" i="37"/>
  <c r="G275" i="27" s="1"/>
  <c r="D275" i="27" s="1"/>
  <c r="C275" i="27" s="1"/>
  <c r="C261" i="37"/>
  <c r="F264" i="28" s="1"/>
  <c r="D261" i="37"/>
  <c r="F264" i="29" l="1"/>
  <c r="D264" i="29" s="1"/>
  <c r="C264" i="29" s="1"/>
  <c r="D264" i="28"/>
  <c r="C264" i="28" s="1"/>
  <c r="B273" i="37"/>
  <c r="G276" i="27" s="1"/>
  <c r="D276" i="27" s="1"/>
  <c r="C276" i="27" s="1"/>
  <c r="C262" i="37"/>
  <c r="F265" i="28" s="1"/>
  <c r="D262" i="37"/>
  <c r="F265" i="29" l="1"/>
  <c r="D265" i="29" s="1"/>
  <c r="C265" i="29" s="1"/>
  <c r="D265" i="28"/>
  <c r="C265" i="28" s="1"/>
  <c r="B274" i="37"/>
  <c r="G277" i="27" s="1"/>
  <c r="D277" i="27" s="1"/>
  <c r="C277" i="27" s="1"/>
  <c r="C263" i="37"/>
  <c r="F266" i="28" s="1"/>
  <c r="D263" i="37"/>
  <c r="F266" i="29" l="1"/>
  <c r="D266" i="29" s="1"/>
  <c r="C266" i="29" s="1"/>
  <c r="D266" i="28"/>
  <c r="C266" i="28" s="1"/>
  <c r="B275" i="37"/>
  <c r="G278" i="27" s="1"/>
  <c r="D278" i="27" s="1"/>
  <c r="C278" i="27" s="1"/>
  <c r="C264" i="37"/>
  <c r="F267" i="28" s="1"/>
  <c r="D264" i="37"/>
  <c r="F267" i="29" l="1"/>
  <c r="D267" i="29" s="1"/>
  <c r="C267" i="29" s="1"/>
  <c r="D267" i="28"/>
  <c r="C267" i="28" s="1"/>
  <c r="B276" i="37"/>
  <c r="G279" i="27" s="1"/>
  <c r="D279" i="27" s="1"/>
  <c r="C279" i="27" s="1"/>
  <c r="C265" i="37"/>
  <c r="F268" i="28" s="1"/>
  <c r="D265" i="37"/>
  <c r="F268" i="29" l="1"/>
  <c r="D268" i="29" s="1"/>
  <c r="C268" i="29" s="1"/>
  <c r="D268" i="28"/>
  <c r="C268" i="28" s="1"/>
  <c r="B277" i="37"/>
  <c r="G280" i="27" s="1"/>
  <c r="D280" i="27" s="1"/>
  <c r="C280" i="27" s="1"/>
  <c r="C266" i="37"/>
  <c r="F269" i="28" s="1"/>
  <c r="D266" i="37"/>
  <c r="F269" i="29" l="1"/>
  <c r="D269" i="29" s="1"/>
  <c r="C269" i="29" s="1"/>
  <c r="D269" i="28"/>
  <c r="C269" i="28" s="1"/>
  <c r="B278" i="37"/>
  <c r="G281" i="27" s="1"/>
  <c r="D281" i="27" s="1"/>
  <c r="C281" i="27" s="1"/>
  <c r="C267" i="37"/>
  <c r="F270" i="28" s="1"/>
  <c r="D267" i="37"/>
  <c r="F270" i="29" l="1"/>
  <c r="D270" i="29" s="1"/>
  <c r="C270" i="29" s="1"/>
  <c r="D270" i="28"/>
  <c r="C270" i="28" s="1"/>
  <c r="B279" i="37"/>
  <c r="G282" i="27" s="1"/>
  <c r="D282" i="27" s="1"/>
  <c r="C282" i="27" s="1"/>
  <c r="C268" i="37"/>
  <c r="F271" i="28" s="1"/>
  <c r="D268" i="37"/>
  <c r="F271" i="29" l="1"/>
  <c r="D271" i="29" s="1"/>
  <c r="C271" i="29" s="1"/>
  <c r="D271" i="28"/>
  <c r="C271" i="28" s="1"/>
  <c r="B280" i="37"/>
  <c r="G283" i="27" s="1"/>
  <c r="D283" i="27" s="1"/>
  <c r="C283" i="27" s="1"/>
  <c r="C269" i="37"/>
  <c r="F272" i="28" s="1"/>
  <c r="D269" i="37"/>
  <c r="F272" i="29" l="1"/>
  <c r="D272" i="29" s="1"/>
  <c r="C272" i="29" s="1"/>
  <c r="D272" i="28"/>
  <c r="C272" i="28" s="1"/>
  <c r="B281" i="37"/>
  <c r="G284" i="27" s="1"/>
  <c r="D284" i="27" s="1"/>
  <c r="C284" i="27" s="1"/>
  <c r="C270" i="37"/>
  <c r="F273" i="28" s="1"/>
  <c r="D270" i="37"/>
  <c r="F273" i="29" l="1"/>
  <c r="D273" i="29" s="1"/>
  <c r="C273" i="29" s="1"/>
  <c r="D273" i="28"/>
  <c r="C273" i="28" s="1"/>
  <c r="B282" i="37"/>
  <c r="G285" i="27" s="1"/>
  <c r="D285" i="27" s="1"/>
  <c r="C285" i="27" s="1"/>
  <c r="C271" i="37"/>
  <c r="F274" i="28" s="1"/>
  <c r="D271" i="37"/>
  <c r="F274" i="29" l="1"/>
  <c r="D274" i="29" s="1"/>
  <c r="C274" i="29" s="1"/>
  <c r="D274" i="28"/>
  <c r="C274" i="28" s="1"/>
  <c r="B283" i="37"/>
  <c r="G286" i="27" s="1"/>
  <c r="D286" i="27" s="1"/>
  <c r="C286" i="27" s="1"/>
  <c r="C272" i="37"/>
  <c r="F275" i="28" s="1"/>
  <c r="D272" i="37"/>
  <c r="F275" i="29" l="1"/>
  <c r="D275" i="29" s="1"/>
  <c r="C275" i="29" s="1"/>
  <c r="D275" i="28"/>
  <c r="C275" i="28" s="1"/>
  <c r="B284" i="37"/>
  <c r="G287" i="27" s="1"/>
  <c r="D287" i="27" s="1"/>
  <c r="C287" i="27" s="1"/>
  <c r="C273" i="37"/>
  <c r="F276" i="28" s="1"/>
  <c r="D273" i="37"/>
  <c r="F276" i="29" l="1"/>
  <c r="D276" i="29" s="1"/>
  <c r="C276" i="29" s="1"/>
  <c r="D276" i="28"/>
  <c r="C276" i="28" s="1"/>
  <c r="B285" i="37"/>
  <c r="G288" i="27" s="1"/>
  <c r="D288" i="27" s="1"/>
  <c r="C288" i="27" s="1"/>
  <c r="C274" i="37"/>
  <c r="F277" i="28" s="1"/>
  <c r="D274" i="37"/>
  <c r="F277" i="29" l="1"/>
  <c r="D277" i="29" s="1"/>
  <c r="C277" i="29" s="1"/>
  <c r="D277" i="28"/>
  <c r="C277" i="28" s="1"/>
  <c r="B286" i="37"/>
  <c r="G289" i="27" s="1"/>
  <c r="D289" i="27" s="1"/>
  <c r="C289" i="27" s="1"/>
  <c r="C275" i="37"/>
  <c r="F278" i="28" s="1"/>
  <c r="D275" i="37"/>
  <c r="F278" i="29" l="1"/>
  <c r="D278" i="29" s="1"/>
  <c r="C278" i="29" s="1"/>
  <c r="D278" i="28"/>
  <c r="C278" i="28" s="1"/>
  <c r="B287" i="37"/>
  <c r="G290" i="27" s="1"/>
  <c r="D290" i="27" s="1"/>
  <c r="C290" i="27" s="1"/>
  <c r="C276" i="37"/>
  <c r="F279" i="28" s="1"/>
  <c r="D276" i="37"/>
  <c r="F279" i="29" l="1"/>
  <c r="D279" i="29" s="1"/>
  <c r="C279" i="29" s="1"/>
  <c r="D279" i="28"/>
  <c r="C279" i="28" s="1"/>
  <c r="B288" i="37"/>
  <c r="G291" i="27" s="1"/>
  <c r="D291" i="27" s="1"/>
  <c r="C291" i="27" s="1"/>
  <c r="C277" i="37"/>
  <c r="F280" i="28" s="1"/>
  <c r="D277" i="37"/>
  <c r="F280" i="29" l="1"/>
  <c r="D280" i="29" s="1"/>
  <c r="C280" i="29" s="1"/>
  <c r="D280" i="28"/>
  <c r="C280" i="28" s="1"/>
  <c r="B289" i="37"/>
  <c r="G292" i="27" s="1"/>
  <c r="D292" i="27" s="1"/>
  <c r="C292" i="27" s="1"/>
  <c r="C278" i="37"/>
  <c r="F281" i="28" s="1"/>
  <c r="D278" i="37"/>
  <c r="F281" i="29" l="1"/>
  <c r="D281" i="29" s="1"/>
  <c r="C281" i="29" s="1"/>
  <c r="D281" i="28"/>
  <c r="C281" i="28" s="1"/>
  <c r="B290" i="37"/>
  <c r="G293" i="27" s="1"/>
  <c r="D293" i="27" s="1"/>
  <c r="C293" i="27" s="1"/>
  <c r="C279" i="37"/>
  <c r="F282" i="28" s="1"/>
  <c r="D279" i="37"/>
  <c r="F282" i="29" l="1"/>
  <c r="D282" i="29" s="1"/>
  <c r="C282" i="29" s="1"/>
  <c r="D282" i="28"/>
  <c r="C282" i="28" s="1"/>
  <c r="B291" i="37"/>
  <c r="G294" i="27" s="1"/>
  <c r="D294" i="27" s="1"/>
  <c r="C294" i="27" s="1"/>
  <c r="C280" i="37"/>
  <c r="F283" i="28" s="1"/>
  <c r="D280" i="37"/>
  <c r="F283" i="29" l="1"/>
  <c r="D283" i="29" s="1"/>
  <c r="C283" i="29" s="1"/>
  <c r="D283" i="28"/>
  <c r="C283" i="28" s="1"/>
  <c r="B292" i="37"/>
  <c r="G295" i="27" s="1"/>
  <c r="D295" i="27" s="1"/>
  <c r="C295" i="27" s="1"/>
  <c r="C281" i="37"/>
  <c r="F284" i="28" s="1"/>
  <c r="D281" i="37"/>
  <c r="F284" i="29" l="1"/>
  <c r="D284" i="29" s="1"/>
  <c r="C284" i="29" s="1"/>
  <c r="D284" i="28"/>
  <c r="C284" i="28" s="1"/>
  <c r="B293" i="37"/>
  <c r="G296" i="27" s="1"/>
  <c r="D296" i="27" s="1"/>
  <c r="C296" i="27" s="1"/>
  <c r="C282" i="37"/>
  <c r="F285" i="28" s="1"/>
  <c r="D282" i="37"/>
  <c r="F285" i="29" l="1"/>
  <c r="D285" i="29" s="1"/>
  <c r="C285" i="29" s="1"/>
  <c r="D285" i="28"/>
  <c r="C285" i="28" s="1"/>
  <c r="B294" i="37"/>
  <c r="G297" i="27" s="1"/>
  <c r="D297" i="27" s="1"/>
  <c r="C297" i="27" s="1"/>
  <c r="C283" i="37"/>
  <c r="F286" i="28" s="1"/>
  <c r="D283" i="37"/>
  <c r="F286" i="29" l="1"/>
  <c r="D286" i="29" s="1"/>
  <c r="C286" i="29" s="1"/>
  <c r="D286" i="28"/>
  <c r="C286" i="28" s="1"/>
  <c r="B295" i="37"/>
  <c r="G298" i="27" s="1"/>
  <c r="D298" i="27" s="1"/>
  <c r="C298" i="27" s="1"/>
  <c r="C284" i="37"/>
  <c r="F287" i="28" s="1"/>
  <c r="D284" i="37"/>
  <c r="F287" i="29" l="1"/>
  <c r="D287" i="29" s="1"/>
  <c r="C287" i="29" s="1"/>
  <c r="D287" i="28"/>
  <c r="C287" i="28" s="1"/>
  <c r="B296" i="37"/>
  <c r="G299" i="27" s="1"/>
  <c r="D299" i="27" s="1"/>
  <c r="C299" i="27" s="1"/>
  <c r="C285" i="37"/>
  <c r="F288" i="28" s="1"/>
  <c r="D285" i="37"/>
  <c r="F288" i="29" l="1"/>
  <c r="D288" i="29" s="1"/>
  <c r="C288" i="29" s="1"/>
  <c r="D288" i="28"/>
  <c r="C288" i="28" s="1"/>
  <c r="B297" i="37"/>
  <c r="G300" i="27" s="1"/>
  <c r="D300" i="27" s="1"/>
  <c r="C300" i="27" s="1"/>
  <c r="C286" i="37"/>
  <c r="F289" i="28" s="1"/>
  <c r="D286" i="37"/>
  <c r="F289" i="29" l="1"/>
  <c r="D289" i="29" s="1"/>
  <c r="C289" i="29" s="1"/>
  <c r="D289" i="28"/>
  <c r="C289" i="28" s="1"/>
  <c r="B298" i="37"/>
  <c r="G301" i="27" s="1"/>
  <c r="D301" i="27" s="1"/>
  <c r="C301" i="27" s="1"/>
  <c r="C287" i="37"/>
  <c r="F290" i="28" s="1"/>
  <c r="D287" i="37"/>
  <c r="F290" i="29" l="1"/>
  <c r="D290" i="29" s="1"/>
  <c r="C290" i="29" s="1"/>
  <c r="D290" i="28"/>
  <c r="C290" i="28" s="1"/>
  <c r="B299" i="37"/>
  <c r="G302" i="27" s="1"/>
  <c r="D302" i="27" s="1"/>
  <c r="C302" i="27" s="1"/>
  <c r="C288" i="37"/>
  <c r="F291" i="28" s="1"/>
  <c r="D288" i="37"/>
  <c r="F291" i="29" l="1"/>
  <c r="D291" i="29" s="1"/>
  <c r="C291" i="29" s="1"/>
  <c r="D291" i="28"/>
  <c r="C291" i="28" s="1"/>
  <c r="B300" i="37"/>
  <c r="G303" i="27" s="1"/>
  <c r="D303" i="27" s="1"/>
  <c r="C303" i="27" s="1"/>
  <c r="C289" i="37"/>
  <c r="F292" i="28" s="1"/>
  <c r="D289" i="37"/>
  <c r="F292" i="29" l="1"/>
  <c r="D292" i="29" s="1"/>
  <c r="C292" i="29" s="1"/>
  <c r="D292" i="28"/>
  <c r="C292" i="28" s="1"/>
  <c r="B301" i="37"/>
  <c r="G304" i="27" s="1"/>
  <c r="D304" i="27" s="1"/>
  <c r="C304" i="27" s="1"/>
  <c r="C290" i="37"/>
  <c r="F293" i="28" s="1"/>
  <c r="D290" i="37"/>
  <c r="F293" i="29" l="1"/>
  <c r="D293" i="29" s="1"/>
  <c r="C293" i="29" s="1"/>
  <c r="D293" i="28"/>
  <c r="C293" i="28" s="1"/>
  <c r="B302" i="37"/>
  <c r="G305" i="27" s="1"/>
  <c r="D305" i="27" s="1"/>
  <c r="C305" i="27" s="1"/>
  <c r="C291" i="37"/>
  <c r="F294" i="28" s="1"/>
  <c r="D291" i="37"/>
  <c r="F294" i="29" l="1"/>
  <c r="D294" i="29" s="1"/>
  <c r="C294" i="29" s="1"/>
  <c r="D294" i="28"/>
  <c r="C294" i="28" s="1"/>
  <c r="B303" i="37"/>
  <c r="G306" i="27" s="1"/>
  <c r="D306" i="27" s="1"/>
  <c r="C306" i="27" s="1"/>
  <c r="C292" i="37"/>
  <c r="F295" i="28" s="1"/>
  <c r="D292" i="37"/>
  <c r="F295" i="29" l="1"/>
  <c r="D295" i="29" s="1"/>
  <c r="C295" i="29" s="1"/>
  <c r="D295" i="28"/>
  <c r="C295" i="28" s="1"/>
  <c r="B304" i="37"/>
  <c r="G307" i="27" s="1"/>
  <c r="D307" i="27" s="1"/>
  <c r="C307" i="27" s="1"/>
  <c r="C293" i="37"/>
  <c r="F296" i="28" s="1"/>
  <c r="D293" i="37"/>
  <c r="F296" i="29" l="1"/>
  <c r="D296" i="29" s="1"/>
  <c r="C296" i="29" s="1"/>
  <c r="D296" i="28"/>
  <c r="C296" i="28" s="1"/>
  <c r="B305" i="37"/>
  <c r="G308" i="27" s="1"/>
  <c r="D308" i="27" s="1"/>
  <c r="C308" i="27" s="1"/>
  <c r="C294" i="37"/>
  <c r="F297" i="28" s="1"/>
  <c r="D294" i="37"/>
  <c r="F297" i="29" l="1"/>
  <c r="D297" i="29" s="1"/>
  <c r="C297" i="29" s="1"/>
  <c r="D297" i="28"/>
  <c r="C297" i="28" s="1"/>
  <c r="B306" i="37"/>
  <c r="G309" i="27" s="1"/>
  <c r="D309" i="27" s="1"/>
  <c r="C309" i="27" s="1"/>
  <c r="C295" i="37"/>
  <c r="F298" i="28" s="1"/>
  <c r="D295" i="37"/>
  <c r="F298" i="29" l="1"/>
  <c r="D298" i="29" s="1"/>
  <c r="C298" i="29" s="1"/>
  <c r="D298" i="28"/>
  <c r="C298" i="28" s="1"/>
  <c r="B307" i="37"/>
  <c r="G310" i="27" s="1"/>
  <c r="D310" i="27" s="1"/>
  <c r="C310" i="27" s="1"/>
  <c r="C296" i="37"/>
  <c r="F299" i="28" s="1"/>
  <c r="D296" i="37"/>
  <c r="F299" i="29" l="1"/>
  <c r="D299" i="29" s="1"/>
  <c r="C299" i="29" s="1"/>
  <c r="D299" i="28"/>
  <c r="C299" i="28" s="1"/>
  <c r="B308" i="37"/>
  <c r="G311" i="27" s="1"/>
  <c r="D311" i="27" s="1"/>
  <c r="C311" i="27" s="1"/>
  <c r="C297" i="37"/>
  <c r="F300" i="28" s="1"/>
  <c r="D297" i="37"/>
  <c r="F300" i="29" l="1"/>
  <c r="D300" i="29" s="1"/>
  <c r="C300" i="29" s="1"/>
  <c r="D300" i="28"/>
  <c r="C300" i="28" s="1"/>
  <c r="B309" i="37"/>
  <c r="G312" i="27" s="1"/>
  <c r="D312" i="27" s="1"/>
  <c r="C312" i="27" s="1"/>
  <c r="C298" i="37"/>
  <c r="F301" i="28" s="1"/>
  <c r="D298" i="37"/>
  <c r="F301" i="29" l="1"/>
  <c r="D301" i="29" s="1"/>
  <c r="C301" i="29" s="1"/>
  <c r="D301" i="28"/>
  <c r="C301" i="28" s="1"/>
  <c r="B310" i="37"/>
  <c r="G313" i="27" s="1"/>
  <c r="D313" i="27" s="1"/>
  <c r="C313" i="27" s="1"/>
  <c r="C299" i="37"/>
  <c r="F302" i="28" s="1"/>
  <c r="D299" i="37"/>
  <c r="F302" i="29" l="1"/>
  <c r="D302" i="29" s="1"/>
  <c r="C302" i="29" s="1"/>
  <c r="D302" i="28"/>
  <c r="C302" i="28" s="1"/>
  <c r="B311" i="37"/>
  <c r="G314" i="27" s="1"/>
  <c r="D314" i="27" s="1"/>
  <c r="C314" i="27" s="1"/>
  <c r="C300" i="37"/>
  <c r="F303" i="28" s="1"/>
  <c r="D300" i="37"/>
  <c r="F303" i="29" l="1"/>
  <c r="D303" i="29" s="1"/>
  <c r="C303" i="29" s="1"/>
  <c r="D303" i="28"/>
  <c r="C303" i="28" s="1"/>
  <c r="B312" i="37"/>
  <c r="G315" i="27" s="1"/>
  <c r="D315" i="27" s="1"/>
  <c r="C315" i="27" s="1"/>
  <c r="C301" i="37"/>
  <c r="F304" i="28" s="1"/>
  <c r="D301" i="37"/>
  <c r="F304" i="29" l="1"/>
  <c r="D304" i="29" s="1"/>
  <c r="C304" i="29" s="1"/>
  <c r="D304" i="28"/>
  <c r="C304" i="28" s="1"/>
  <c r="B313" i="37"/>
  <c r="G316" i="27" s="1"/>
  <c r="D316" i="27" s="1"/>
  <c r="C316" i="27" s="1"/>
  <c r="C302" i="37"/>
  <c r="F305" i="28" s="1"/>
  <c r="D302" i="37"/>
  <c r="F305" i="29" l="1"/>
  <c r="D305" i="29" s="1"/>
  <c r="C305" i="29" s="1"/>
  <c r="D305" i="28"/>
  <c r="C305" i="28" s="1"/>
  <c r="B314" i="37"/>
  <c r="G317" i="27" s="1"/>
  <c r="D317" i="27" s="1"/>
  <c r="C317" i="27" s="1"/>
  <c r="C303" i="37"/>
  <c r="F306" i="28" s="1"/>
  <c r="D303" i="37"/>
  <c r="F306" i="29" l="1"/>
  <c r="D306" i="29" s="1"/>
  <c r="C306" i="29" s="1"/>
  <c r="D306" i="28"/>
  <c r="C306" i="28" s="1"/>
  <c r="B315" i="37"/>
  <c r="G318" i="27" s="1"/>
  <c r="D318" i="27" s="1"/>
  <c r="C318" i="27" s="1"/>
  <c r="C304" i="37"/>
  <c r="F307" i="28" s="1"/>
  <c r="D304" i="37"/>
  <c r="F307" i="29" l="1"/>
  <c r="D307" i="29" s="1"/>
  <c r="C307" i="29" s="1"/>
  <c r="D307" i="28"/>
  <c r="C307" i="28" s="1"/>
  <c r="B316" i="37"/>
  <c r="G319" i="27" s="1"/>
  <c r="D319" i="27" s="1"/>
  <c r="C319" i="27" s="1"/>
  <c r="C305" i="37"/>
  <c r="F308" i="28" s="1"/>
  <c r="D305" i="37"/>
  <c r="F308" i="29" l="1"/>
  <c r="D308" i="29" s="1"/>
  <c r="C308" i="29" s="1"/>
  <c r="D308" i="28"/>
  <c r="C308" i="28" s="1"/>
  <c r="B317" i="37"/>
  <c r="G320" i="27" s="1"/>
  <c r="D320" i="27" s="1"/>
  <c r="C320" i="27" s="1"/>
  <c r="C306" i="37"/>
  <c r="F309" i="28" s="1"/>
  <c r="D306" i="37"/>
  <c r="F309" i="29" l="1"/>
  <c r="D309" i="29" s="1"/>
  <c r="C309" i="29" s="1"/>
  <c r="D309" i="28"/>
  <c r="C309" i="28" s="1"/>
  <c r="B318" i="37"/>
  <c r="G321" i="27" s="1"/>
  <c r="D321" i="27" s="1"/>
  <c r="C321" i="27" s="1"/>
  <c r="C307" i="37"/>
  <c r="F310" i="28" s="1"/>
  <c r="D307" i="37"/>
  <c r="F310" i="29" l="1"/>
  <c r="D310" i="29" s="1"/>
  <c r="C310" i="29" s="1"/>
  <c r="D310" i="28"/>
  <c r="C310" i="28" s="1"/>
  <c r="B319" i="37"/>
  <c r="G322" i="27" s="1"/>
  <c r="D322" i="27" s="1"/>
  <c r="C322" i="27" s="1"/>
  <c r="C308" i="37"/>
  <c r="F311" i="28" s="1"/>
  <c r="D308" i="37"/>
  <c r="F311" i="29" l="1"/>
  <c r="D311" i="29" s="1"/>
  <c r="C311" i="29" s="1"/>
  <c r="D311" i="28"/>
  <c r="C311" i="28" s="1"/>
  <c r="B320" i="37"/>
  <c r="G323" i="27" s="1"/>
  <c r="D323" i="27" s="1"/>
  <c r="C323" i="27" s="1"/>
  <c r="C309" i="37"/>
  <c r="F312" i="28" s="1"/>
  <c r="D309" i="37"/>
  <c r="F312" i="29" l="1"/>
  <c r="D312" i="29" s="1"/>
  <c r="C312" i="29" s="1"/>
  <c r="D312" i="28"/>
  <c r="C312" i="28" s="1"/>
  <c r="B321" i="37"/>
  <c r="G324" i="27" s="1"/>
  <c r="D324" i="27" s="1"/>
  <c r="C324" i="27" s="1"/>
  <c r="C310" i="37"/>
  <c r="F313" i="28" s="1"/>
  <c r="D310" i="37"/>
  <c r="F313" i="29" l="1"/>
  <c r="D313" i="29" s="1"/>
  <c r="C313" i="29" s="1"/>
  <c r="D313" i="28"/>
  <c r="C313" i="28" s="1"/>
  <c r="B322" i="37"/>
  <c r="G325" i="27" s="1"/>
  <c r="D325" i="27" s="1"/>
  <c r="C325" i="27" s="1"/>
  <c r="C311" i="37"/>
  <c r="F314" i="28" s="1"/>
  <c r="D311" i="37"/>
  <c r="F314" i="29" l="1"/>
  <c r="D314" i="29" s="1"/>
  <c r="C314" i="29" s="1"/>
  <c r="D314" i="28"/>
  <c r="C314" i="28" s="1"/>
  <c r="B323" i="37"/>
  <c r="G326" i="27" s="1"/>
  <c r="D326" i="27" s="1"/>
  <c r="C326" i="27" s="1"/>
  <c r="C312" i="37"/>
  <c r="F315" i="28" s="1"/>
  <c r="D312" i="37"/>
  <c r="F315" i="29" l="1"/>
  <c r="D315" i="29" s="1"/>
  <c r="C315" i="29" s="1"/>
  <c r="D315" i="28"/>
  <c r="C315" i="28" s="1"/>
  <c r="B324" i="37"/>
  <c r="G327" i="27" s="1"/>
  <c r="D327" i="27" s="1"/>
  <c r="C327" i="27" s="1"/>
  <c r="C313" i="37"/>
  <c r="F316" i="28" s="1"/>
  <c r="D313" i="37"/>
  <c r="F316" i="29" l="1"/>
  <c r="D316" i="29" s="1"/>
  <c r="C316" i="29" s="1"/>
  <c r="D316" i="28"/>
  <c r="C316" i="28" s="1"/>
  <c r="B325" i="37"/>
  <c r="G328" i="27" s="1"/>
  <c r="D328" i="27" s="1"/>
  <c r="C328" i="27" s="1"/>
  <c r="C314" i="37"/>
  <c r="F317" i="28" s="1"/>
  <c r="D314" i="37"/>
  <c r="F317" i="29" l="1"/>
  <c r="D317" i="29" s="1"/>
  <c r="C317" i="29" s="1"/>
  <c r="D317" i="28"/>
  <c r="C317" i="28" s="1"/>
  <c r="B326" i="37"/>
  <c r="G329" i="27" s="1"/>
  <c r="D329" i="27" s="1"/>
  <c r="C329" i="27" s="1"/>
  <c r="C315" i="37"/>
  <c r="F318" i="28" s="1"/>
  <c r="D315" i="37"/>
  <c r="F318" i="29" l="1"/>
  <c r="D318" i="29" s="1"/>
  <c r="C318" i="29" s="1"/>
  <c r="D318" i="28"/>
  <c r="C318" i="28" s="1"/>
  <c r="B327" i="37"/>
  <c r="G330" i="27" s="1"/>
  <c r="D330" i="27" s="1"/>
  <c r="C330" i="27" s="1"/>
  <c r="C316" i="37"/>
  <c r="F319" i="28" s="1"/>
  <c r="D316" i="37"/>
  <c r="F319" i="29" l="1"/>
  <c r="D319" i="29" s="1"/>
  <c r="C319" i="29" s="1"/>
  <c r="D319" i="28"/>
  <c r="C319" i="28" s="1"/>
  <c r="B328" i="37"/>
  <c r="G331" i="27" s="1"/>
  <c r="D331" i="27" s="1"/>
  <c r="C331" i="27" s="1"/>
  <c r="C317" i="37"/>
  <c r="F320" i="28" s="1"/>
  <c r="D317" i="37"/>
  <c r="F320" i="29" l="1"/>
  <c r="D320" i="29" s="1"/>
  <c r="C320" i="29" s="1"/>
  <c r="D320" i="28"/>
  <c r="C320" i="28" s="1"/>
  <c r="B329" i="37"/>
  <c r="G332" i="27" s="1"/>
  <c r="D332" i="27" s="1"/>
  <c r="C332" i="27" s="1"/>
  <c r="C318" i="37"/>
  <c r="F321" i="28" s="1"/>
  <c r="D318" i="37"/>
  <c r="F321" i="29" l="1"/>
  <c r="D321" i="29" s="1"/>
  <c r="C321" i="29" s="1"/>
  <c r="D321" i="28"/>
  <c r="C321" i="28" s="1"/>
  <c r="B330" i="37"/>
  <c r="G333" i="27" s="1"/>
  <c r="D333" i="27" s="1"/>
  <c r="C333" i="27" s="1"/>
  <c r="C319" i="37"/>
  <c r="F322" i="28" s="1"/>
  <c r="D319" i="37"/>
  <c r="F322" i="29" l="1"/>
  <c r="D322" i="29" s="1"/>
  <c r="C322" i="29" s="1"/>
  <c r="D322" i="28"/>
  <c r="C322" i="28" s="1"/>
  <c r="B331" i="37"/>
  <c r="G334" i="27" s="1"/>
  <c r="D334" i="27" s="1"/>
  <c r="C334" i="27" s="1"/>
  <c r="C320" i="37"/>
  <c r="F323" i="28" s="1"/>
  <c r="D320" i="37"/>
  <c r="F323" i="29" l="1"/>
  <c r="D323" i="29" s="1"/>
  <c r="C323" i="29" s="1"/>
  <c r="D323" i="28"/>
  <c r="C323" i="28" s="1"/>
  <c r="B332" i="37"/>
  <c r="G335" i="27" s="1"/>
  <c r="D335" i="27" s="1"/>
  <c r="C335" i="27" s="1"/>
  <c r="C321" i="37"/>
  <c r="F324" i="28" s="1"/>
  <c r="D321" i="37"/>
  <c r="F324" i="29" l="1"/>
  <c r="D324" i="29" s="1"/>
  <c r="C324" i="29" s="1"/>
  <c r="D324" i="28"/>
  <c r="C324" i="28" s="1"/>
  <c r="B333" i="37"/>
  <c r="G336" i="27" s="1"/>
  <c r="D336" i="27" s="1"/>
  <c r="C336" i="27" s="1"/>
  <c r="C322" i="37"/>
  <c r="F325" i="28" s="1"/>
  <c r="D322" i="37"/>
  <c r="F325" i="29" l="1"/>
  <c r="D325" i="29" s="1"/>
  <c r="C325" i="29" s="1"/>
  <c r="D325" i="28"/>
  <c r="C325" i="28" s="1"/>
  <c r="B334" i="37"/>
  <c r="G337" i="27" s="1"/>
  <c r="D337" i="27" s="1"/>
  <c r="C337" i="27" s="1"/>
  <c r="C323" i="37"/>
  <c r="F326" i="28" s="1"/>
  <c r="D323" i="37"/>
  <c r="F326" i="29" l="1"/>
  <c r="D326" i="29" s="1"/>
  <c r="C326" i="29" s="1"/>
  <c r="D326" i="28"/>
  <c r="C326" i="28" s="1"/>
  <c r="B335" i="37"/>
  <c r="G338" i="27" s="1"/>
  <c r="D338" i="27" s="1"/>
  <c r="C338" i="27" s="1"/>
  <c r="C324" i="37"/>
  <c r="F327" i="28" s="1"/>
  <c r="D324" i="37"/>
  <c r="F327" i="29" l="1"/>
  <c r="D327" i="29" s="1"/>
  <c r="C327" i="29" s="1"/>
  <c r="D327" i="28"/>
  <c r="C327" i="28" s="1"/>
  <c r="B336" i="37"/>
  <c r="G339" i="27" s="1"/>
  <c r="D339" i="27" s="1"/>
  <c r="C339" i="27" s="1"/>
  <c r="C325" i="37"/>
  <c r="F328" i="28" s="1"/>
  <c r="D325" i="37"/>
  <c r="F328" i="29" l="1"/>
  <c r="D328" i="29" s="1"/>
  <c r="C328" i="29" s="1"/>
  <c r="D328" i="28"/>
  <c r="C328" i="28" s="1"/>
  <c r="B337" i="37"/>
  <c r="G340" i="27" s="1"/>
  <c r="D340" i="27" s="1"/>
  <c r="C340" i="27" s="1"/>
  <c r="C326" i="37"/>
  <c r="F329" i="28" s="1"/>
  <c r="D326" i="37"/>
  <c r="F329" i="29" l="1"/>
  <c r="D329" i="29" s="1"/>
  <c r="C329" i="29" s="1"/>
  <c r="D329" i="28"/>
  <c r="C329" i="28" s="1"/>
  <c r="B338" i="37"/>
  <c r="G341" i="27" s="1"/>
  <c r="D341" i="27" s="1"/>
  <c r="C341" i="27" s="1"/>
  <c r="C327" i="37"/>
  <c r="F330" i="28" s="1"/>
  <c r="D327" i="37"/>
  <c r="F330" i="29" l="1"/>
  <c r="D330" i="29" s="1"/>
  <c r="C330" i="29" s="1"/>
  <c r="D330" i="28"/>
  <c r="C330" i="28" s="1"/>
  <c r="B339" i="37"/>
  <c r="G342" i="27" s="1"/>
  <c r="D342" i="27" s="1"/>
  <c r="C342" i="27" s="1"/>
  <c r="C328" i="37"/>
  <c r="F331" i="28" s="1"/>
  <c r="D328" i="37"/>
  <c r="F331" i="29" l="1"/>
  <c r="D331" i="29" s="1"/>
  <c r="C331" i="29" s="1"/>
  <c r="D331" i="28"/>
  <c r="C331" i="28" s="1"/>
  <c r="B340" i="37"/>
  <c r="G343" i="27" s="1"/>
  <c r="D343" i="27" s="1"/>
  <c r="C343" i="27" s="1"/>
  <c r="C329" i="37"/>
  <c r="F332" i="28" s="1"/>
  <c r="D329" i="37"/>
  <c r="F332" i="29" l="1"/>
  <c r="D332" i="29" s="1"/>
  <c r="C332" i="29" s="1"/>
  <c r="D332" i="28"/>
  <c r="C332" i="28" s="1"/>
  <c r="B341" i="37"/>
  <c r="G344" i="27" s="1"/>
  <c r="D344" i="27" s="1"/>
  <c r="C344" i="27" s="1"/>
  <c r="C330" i="37"/>
  <c r="F333" i="28" s="1"/>
  <c r="D330" i="37"/>
  <c r="F333" i="29" l="1"/>
  <c r="D333" i="29" s="1"/>
  <c r="C333" i="29" s="1"/>
  <c r="D333" i="28"/>
  <c r="C333" i="28" s="1"/>
  <c r="B342" i="37"/>
  <c r="G345" i="27" s="1"/>
  <c r="D345" i="27" s="1"/>
  <c r="C345" i="27" s="1"/>
  <c r="C331" i="37"/>
  <c r="F334" i="28" s="1"/>
  <c r="D331" i="37"/>
  <c r="F334" i="29" l="1"/>
  <c r="D334" i="29" s="1"/>
  <c r="C334" i="29" s="1"/>
  <c r="D334" i="28"/>
  <c r="C334" i="28" s="1"/>
  <c r="B343" i="37"/>
  <c r="G346" i="27" s="1"/>
  <c r="D346" i="27" s="1"/>
  <c r="C346" i="27" s="1"/>
  <c r="C332" i="37"/>
  <c r="F335" i="28" s="1"/>
  <c r="D332" i="37"/>
  <c r="F335" i="29" l="1"/>
  <c r="D335" i="29" s="1"/>
  <c r="C335" i="29" s="1"/>
  <c r="D335" i="28"/>
  <c r="C335" i="28" s="1"/>
  <c r="B344" i="37"/>
  <c r="G347" i="27" s="1"/>
  <c r="D347" i="27" s="1"/>
  <c r="C347" i="27" s="1"/>
  <c r="C333" i="37"/>
  <c r="F336" i="28" s="1"/>
  <c r="D333" i="37"/>
  <c r="F336" i="29" l="1"/>
  <c r="D336" i="29" s="1"/>
  <c r="C336" i="29" s="1"/>
  <c r="D336" i="28"/>
  <c r="C336" i="28" s="1"/>
  <c r="B345" i="37"/>
  <c r="G348" i="27" s="1"/>
  <c r="D348" i="27" s="1"/>
  <c r="C348" i="27" s="1"/>
  <c r="C334" i="37"/>
  <c r="F337" i="28" s="1"/>
  <c r="D334" i="37"/>
  <c r="F337" i="29" l="1"/>
  <c r="D337" i="29" s="1"/>
  <c r="C337" i="29" s="1"/>
  <c r="D337" i="28"/>
  <c r="C337" i="28" s="1"/>
  <c r="B346" i="37"/>
  <c r="G349" i="27" s="1"/>
  <c r="D349" i="27" s="1"/>
  <c r="C349" i="27" s="1"/>
  <c r="C335" i="37"/>
  <c r="F338" i="28" s="1"/>
  <c r="D335" i="37"/>
  <c r="F338" i="29" l="1"/>
  <c r="D338" i="29" s="1"/>
  <c r="C338" i="29" s="1"/>
  <c r="D338" i="28"/>
  <c r="C338" i="28" s="1"/>
  <c r="B347" i="37"/>
  <c r="G350" i="27" s="1"/>
  <c r="D350" i="27" s="1"/>
  <c r="C350" i="27" s="1"/>
  <c r="C336" i="37"/>
  <c r="F339" i="28" s="1"/>
  <c r="D336" i="37"/>
  <c r="F339" i="29" l="1"/>
  <c r="D339" i="29" s="1"/>
  <c r="C339" i="29" s="1"/>
  <c r="D339" i="28"/>
  <c r="C339" i="28" s="1"/>
  <c r="B348" i="37"/>
  <c r="G351" i="27" s="1"/>
  <c r="D351" i="27" s="1"/>
  <c r="C351" i="27" s="1"/>
  <c r="C337" i="37"/>
  <c r="F340" i="28" s="1"/>
  <c r="D337" i="37"/>
  <c r="F340" i="29" l="1"/>
  <c r="D340" i="29" s="1"/>
  <c r="C340" i="29" s="1"/>
  <c r="D340" i="28"/>
  <c r="C340" i="28" s="1"/>
  <c r="B349" i="37"/>
  <c r="G352" i="27" s="1"/>
  <c r="D352" i="27" s="1"/>
  <c r="C352" i="27" s="1"/>
  <c r="C338" i="37"/>
  <c r="F341" i="28" s="1"/>
  <c r="D338" i="37"/>
  <c r="F341" i="29" l="1"/>
  <c r="D341" i="29" s="1"/>
  <c r="C341" i="29" s="1"/>
  <c r="D341" i="28"/>
  <c r="C341" i="28" s="1"/>
  <c r="B350" i="37"/>
  <c r="G353" i="27" s="1"/>
  <c r="D353" i="27" s="1"/>
  <c r="C353" i="27" s="1"/>
  <c r="C339" i="37"/>
  <c r="F342" i="28" s="1"/>
  <c r="D339" i="37"/>
  <c r="F342" i="29" l="1"/>
  <c r="D342" i="29" s="1"/>
  <c r="C342" i="29" s="1"/>
  <c r="D342" i="28"/>
  <c r="C342" i="28" s="1"/>
  <c r="B351" i="37"/>
  <c r="G354" i="27" s="1"/>
  <c r="D354" i="27" s="1"/>
  <c r="C354" i="27" s="1"/>
  <c r="C340" i="37"/>
  <c r="F343" i="28" s="1"/>
  <c r="D340" i="37"/>
  <c r="F343" i="29" l="1"/>
  <c r="D343" i="29" s="1"/>
  <c r="C343" i="29" s="1"/>
  <c r="D343" i="28"/>
  <c r="C343" i="28" s="1"/>
  <c r="B352" i="37"/>
  <c r="G355" i="27" s="1"/>
  <c r="D355" i="27" s="1"/>
  <c r="C355" i="27" s="1"/>
  <c r="C341" i="37"/>
  <c r="F344" i="28" s="1"/>
  <c r="D341" i="37"/>
  <c r="F344" i="29" l="1"/>
  <c r="D344" i="29" s="1"/>
  <c r="C344" i="29" s="1"/>
  <c r="D344" i="28"/>
  <c r="C344" i="28" s="1"/>
  <c r="B353" i="37"/>
  <c r="G356" i="27" s="1"/>
  <c r="D356" i="27" s="1"/>
  <c r="C356" i="27" s="1"/>
  <c r="C342" i="37"/>
  <c r="F345" i="28" s="1"/>
  <c r="D342" i="37"/>
  <c r="F345" i="29" l="1"/>
  <c r="D345" i="29" s="1"/>
  <c r="C345" i="29" s="1"/>
  <c r="D345" i="28"/>
  <c r="C345" i="28" s="1"/>
  <c r="B354" i="37"/>
  <c r="G357" i="27" s="1"/>
  <c r="D357" i="27" s="1"/>
  <c r="C357" i="27" s="1"/>
  <c r="C343" i="37"/>
  <c r="F346" i="28" s="1"/>
  <c r="D343" i="37"/>
  <c r="F346" i="29" l="1"/>
  <c r="D346" i="29" s="1"/>
  <c r="C346" i="29" s="1"/>
  <c r="D346" i="28"/>
  <c r="C346" i="28" s="1"/>
  <c r="B355" i="37"/>
  <c r="G358" i="27" s="1"/>
  <c r="D358" i="27" s="1"/>
  <c r="C358" i="27" s="1"/>
  <c r="C344" i="37"/>
  <c r="F347" i="28" s="1"/>
  <c r="D344" i="37"/>
  <c r="F347" i="29" l="1"/>
  <c r="D347" i="29" s="1"/>
  <c r="C347" i="29" s="1"/>
  <c r="D347" i="28"/>
  <c r="C347" i="28" s="1"/>
  <c r="B356" i="37"/>
  <c r="G359" i="27" s="1"/>
  <c r="D359" i="27" s="1"/>
  <c r="C359" i="27" s="1"/>
  <c r="C345" i="37"/>
  <c r="F348" i="28" s="1"/>
  <c r="D345" i="37"/>
  <c r="F348" i="29" l="1"/>
  <c r="D348" i="29" s="1"/>
  <c r="C348" i="29" s="1"/>
  <c r="D348" i="28"/>
  <c r="C348" i="28" s="1"/>
  <c r="B357" i="37"/>
  <c r="G360" i="27" s="1"/>
  <c r="D360" i="27" s="1"/>
  <c r="C360" i="27" s="1"/>
  <c r="C346" i="37"/>
  <c r="F349" i="28" s="1"/>
  <c r="D346" i="37"/>
  <c r="F349" i="29" l="1"/>
  <c r="D349" i="29" s="1"/>
  <c r="C349" i="29" s="1"/>
  <c r="D349" i="28"/>
  <c r="C349" i="28" s="1"/>
  <c r="B358" i="37"/>
  <c r="G361" i="27" s="1"/>
  <c r="D361" i="27" s="1"/>
  <c r="C361" i="27" s="1"/>
  <c r="C347" i="37"/>
  <c r="F350" i="28" s="1"/>
  <c r="D347" i="37"/>
  <c r="F350" i="29" l="1"/>
  <c r="D350" i="29" s="1"/>
  <c r="C350" i="29" s="1"/>
  <c r="D350" i="28"/>
  <c r="C350" i="28" s="1"/>
  <c r="B359" i="37"/>
  <c r="G362" i="27" s="1"/>
  <c r="D362" i="27" s="1"/>
  <c r="C362" i="27" s="1"/>
  <c r="C348" i="37"/>
  <c r="F351" i="28" s="1"/>
  <c r="D348" i="37"/>
  <c r="F351" i="29" l="1"/>
  <c r="D351" i="29" s="1"/>
  <c r="C351" i="29" s="1"/>
  <c r="D351" i="28"/>
  <c r="C351" i="28" s="1"/>
  <c r="B360" i="37"/>
  <c r="G363" i="27" s="1"/>
  <c r="D363" i="27" s="1"/>
  <c r="C363" i="27" s="1"/>
  <c r="C349" i="37"/>
  <c r="F352" i="28" s="1"/>
  <c r="D349" i="37"/>
  <c r="F352" i="29" l="1"/>
  <c r="D352" i="29" s="1"/>
  <c r="C352" i="29" s="1"/>
  <c r="D352" i="28"/>
  <c r="C352" i="28" s="1"/>
  <c r="B361" i="37"/>
  <c r="G364" i="27" s="1"/>
  <c r="D364" i="27" s="1"/>
  <c r="C364" i="27" s="1"/>
  <c r="C350" i="37"/>
  <c r="F353" i="28" s="1"/>
  <c r="D350" i="37"/>
  <c r="F353" i="29" l="1"/>
  <c r="D353" i="29" s="1"/>
  <c r="C353" i="29" s="1"/>
  <c r="D353" i="28"/>
  <c r="C353" i="28" s="1"/>
  <c r="B362" i="37"/>
  <c r="G365" i="27" s="1"/>
  <c r="D365" i="27" s="1"/>
  <c r="C365" i="27" s="1"/>
  <c r="C351" i="37"/>
  <c r="F354" i="28" s="1"/>
  <c r="D351" i="37"/>
  <c r="F354" i="29" l="1"/>
  <c r="D354" i="29" s="1"/>
  <c r="C354" i="29" s="1"/>
  <c r="D354" i="28"/>
  <c r="C354" i="28" s="1"/>
  <c r="B363" i="37"/>
  <c r="G366" i="27" s="1"/>
  <c r="D366" i="27" s="1"/>
  <c r="C366" i="27" s="1"/>
  <c r="C352" i="37"/>
  <c r="F355" i="28" s="1"/>
  <c r="D352" i="37"/>
  <c r="F355" i="29" l="1"/>
  <c r="D355" i="29" s="1"/>
  <c r="C355" i="29" s="1"/>
  <c r="D355" i="28"/>
  <c r="C355" i="28" s="1"/>
  <c r="B364" i="37"/>
  <c r="G367" i="27" s="1"/>
  <c r="D367" i="27" s="1"/>
  <c r="C367" i="27" s="1"/>
  <c r="C353" i="37"/>
  <c r="F356" i="28" s="1"/>
  <c r="D353" i="37"/>
  <c r="F356" i="29" l="1"/>
  <c r="D356" i="29" s="1"/>
  <c r="C356" i="29" s="1"/>
  <c r="D356" i="28"/>
  <c r="C356" i="28" s="1"/>
  <c r="B365" i="37"/>
  <c r="G368" i="27" s="1"/>
  <c r="D368" i="27" s="1"/>
  <c r="C368" i="27" s="1"/>
  <c r="C354" i="37"/>
  <c r="F357" i="28" s="1"/>
  <c r="D354" i="37"/>
  <c r="F357" i="29" l="1"/>
  <c r="D357" i="29" s="1"/>
  <c r="C357" i="29" s="1"/>
  <c r="D357" i="28"/>
  <c r="C357" i="28" s="1"/>
  <c r="B366" i="37"/>
  <c r="G369" i="27" s="1"/>
  <c r="D369" i="27" s="1"/>
  <c r="C369" i="27" s="1"/>
  <c r="C355" i="37"/>
  <c r="F358" i="28" s="1"/>
  <c r="D355" i="37"/>
  <c r="F358" i="29" l="1"/>
  <c r="D358" i="29" s="1"/>
  <c r="C358" i="29" s="1"/>
  <c r="D358" i="28"/>
  <c r="C358" i="28" s="1"/>
  <c r="B367" i="37"/>
  <c r="G370" i="27" s="1"/>
  <c r="D370" i="27" s="1"/>
  <c r="C370" i="27" s="1"/>
  <c r="C356" i="37"/>
  <c r="F359" i="28" s="1"/>
  <c r="D356" i="37"/>
  <c r="F359" i="29" l="1"/>
  <c r="D359" i="29" s="1"/>
  <c r="C359" i="29" s="1"/>
  <c r="D359" i="28"/>
  <c r="C359" i="28" s="1"/>
  <c r="B368" i="37"/>
  <c r="G371" i="27" s="1"/>
  <c r="D371" i="27" s="1"/>
  <c r="C371" i="27" s="1"/>
  <c r="C357" i="37"/>
  <c r="F360" i="28" s="1"/>
  <c r="D357" i="37"/>
  <c r="F360" i="29" l="1"/>
  <c r="D360" i="29" s="1"/>
  <c r="C360" i="29" s="1"/>
  <c r="D360" i="28"/>
  <c r="C360" i="28" s="1"/>
  <c r="B369" i="37"/>
  <c r="G372" i="27" s="1"/>
  <c r="D372" i="27" s="1"/>
  <c r="C372" i="27" s="1"/>
  <c r="C358" i="37"/>
  <c r="F361" i="28" s="1"/>
  <c r="D358" i="37"/>
  <c r="F361" i="29" l="1"/>
  <c r="D361" i="29" s="1"/>
  <c r="C361" i="29" s="1"/>
  <c r="D361" i="28"/>
  <c r="C361" i="28" s="1"/>
  <c r="B370" i="37"/>
  <c r="G373" i="27" s="1"/>
  <c r="D373" i="27" s="1"/>
  <c r="C373" i="27" s="1"/>
  <c r="C359" i="37"/>
  <c r="F362" i="28" s="1"/>
  <c r="D359" i="37"/>
  <c r="F362" i="29" l="1"/>
  <c r="D362" i="29" s="1"/>
  <c r="C362" i="29" s="1"/>
  <c r="D362" i="28"/>
  <c r="C362" i="28" s="1"/>
  <c r="B371" i="37"/>
  <c r="G374" i="27" s="1"/>
  <c r="D374" i="27" s="1"/>
  <c r="C374" i="27" s="1"/>
  <c r="C360" i="37"/>
  <c r="F363" i="28" s="1"/>
  <c r="D360" i="37"/>
  <c r="F363" i="29" l="1"/>
  <c r="D363" i="29" s="1"/>
  <c r="C363" i="29" s="1"/>
  <c r="D363" i="28"/>
  <c r="C363" i="28" s="1"/>
  <c r="B372" i="37"/>
  <c r="G375" i="27" s="1"/>
  <c r="D375" i="27" s="1"/>
  <c r="C375" i="27" s="1"/>
  <c r="C361" i="37"/>
  <c r="F364" i="28" s="1"/>
  <c r="D361" i="37"/>
  <c r="F364" i="29" l="1"/>
  <c r="D364" i="29" s="1"/>
  <c r="C364" i="29" s="1"/>
  <c r="D364" i="28"/>
  <c r="C364" i="28" s="1"/>
  <c r="B373" i="37"/>
  <c r="G376" i="27" s="1"/>
  <c r="D376" i="27" s="1"/>
  <c r="C376" i="27" s="1"/>
  <c r="C362" i="37"/>
  <c r="F365" i="28" s="1"/>
  <c r="D362" i="37"/>
  <c r="F365" i="29" l="1"/>
  <c r="D365" i="29" s="1"/>
  <c r="C365" i="29" s="1"/>
  <c r="D365" i="28"/>
  <c r="C365" i="28" s="1"/>
  <c r="B374" i="37"/>
  <c r="G377" i="27" s="1"/>
  <c r="D377" i="27" s="1"/>
  <c r="C377" i="27" s="1"/>
  <c r="C363" i="37"/>
  <c r="F366" i="28" s="1"/>
  <c r="D363" i="37"/>
  <c r="F366" i="29" l="1"/>
  <c r="D366" i="29" s="1"/>
  <c r="C366" i="29" s="1"/>
  <c r="D366" i="28"/>
  <c r="C366" i="28" s="1"/>
  <c r="B375" i="37"/>
  <c r="G378" i="27" s="1"/>
  <c r="D378" i="27" s="1"/>
  <c r="C378" i="27" s="1"/>
  <c r="C364" i="37"/>
  <c r="F367" i="28" s="1"/>
  <c r="D364" i="37"/>
  <c r="F367" i="29" l="1"/>
  <c r="D367" i="29" s="1"/>
  <c r="C367" i="29" s="1"/>
  <c r="D367" i="28"/>
  <c r="C367" i="28" s="1"/>
  <c r="B376" i="37"/>
  <c r="G379" i="27" s="1"/>
  <c r="D379" i="27" s="1"/>
  <c r="C379" i="27" s="1"/>
  <c r="C365" i="37"/>
  <c r="F368" i="28" s="1"/>
  <c r="D365" i="37"/>
  <c r="F368" i="29" l="1"/>
  <c r="D368" i="29" s="1"/>
  <c r="C368" i="29" s="1"/>
  <c r="D368" i="28"/>
  <c r="C368" i="28" s="1"/>
  <c r="B377" i="37"/>
  <c r="G380" i="27" s="1"/>
  <c r="D380" i="27" s="1"/>
  <c r="C380" i="27" s="1"/>
  <c r="C366" i="37"/>
  <c r="F369" i="28" s="1"/>
  <c r="D366" i="37"/>
  <c r="F369" i="29" l="1"/>
  <c r="D369" i="29" s="1"/>
  <c r="C369" i="29" s="1"/>
  <c r="D369" i="28"/>
  <c r="C369" i="28" s="1"/>
  <c r="B378" i="37"/>
  <c r="G381" i="27" s="1"/>
  <c r="D381" i="27" s="1"/>
  <c r="C381" i="27" s="1"/>
  <c r="C367" i="37"/>
  <c r="F370" i="28" s="1"/>
  <c r="D367" i="37"/>
  <c r="F370" i="29" l="1"/>
  <c r="D370" i="29" s="1"/>
  <c r="C370" i="29" s="1"/>
  <c r="D370" i="28"/>
  <c r="C370" i="28" s="1"/>
  <c r="B379" i="37"/>
  <c r="G382" i="27" s="1"/>
  <c r="D382" i="27" s="1"/>
  <c r="C382" i="27" s="1"/>
  <c r="C368" i="37"/>
  <c r="F371" i="28" s="1"/>
  <c r="D368" i="37"/>
  <c r="F371" i="29" l="1"/>
  <c r="D371" i="29" s="1"/>
  <c r="C371" i="29" s="1"/>
  <c r="D371" i="28"/>
  <c r="C371" i="28" s="1"/>
  <c r="B380" i="37"/>
  <c r="G383" i="27" s="1"/>
  <c r="D383" i="27" s="1"/>
  <c r="C383" i="27" s="1"/>
  <c r="C369" i="37"/>
  <c r="F372" i="28" s="1"/>
  <c r="D369" i="37"/>
  <c r="F372" i="29" l="1"/>
  <c r="D372" i="29" s="1"/>
  <c r="C372" i="29" s="1"/>
  <c r="D372" i="28"/>
  <c r="C372" i="28" s="1"/>
  <c r="B381" i="37"/>
  <c r="G384" i="27" s="1"/>
  <c r="D384" i="27" s="1"/>
  <c r="C384" i="27" s="1"/>
  <c r="C370" i="37"/>
  <c r="F373" i="28" s="1"/>
  <c r="D370" i="37"/>
  <c r="F373" i="29" l="1"/>
  <c r="D373" i="29" s="1"/>
  <c r="C373" i="29" s="1"/>
  <c r="D373" i="28"/>
  <c r="C373" i="28" s="1"/>
  <c r="B382" i="37"/>
  <c r="G385" i="27" s="1"/>
  <c r="D385" i="27" s="1"/>
  <c r="C385" i="27" s="1"/>
  <c r="C371" i="37"/>
  <c r="F374" i="28" s="1"/>
  <c r="D371" i="37"/>
  <c r="F374" i="29" l="1"/>
  <c r="D374" i="29" s="1"/>
  <c r="C374" i="29" s="1"/>
  <c r="D374" i="28"/>
  <c r="C374" i="28" s="1"/>
  <c r="B383" i="37"/>
  <c r="G386" i="27" s="1"/>
  <c r="D386" i="27" s="1"/>
  <c r="C386" i="27" s="1"/>
  <c r="C372" i="37"/>
  <c r="F375" i="28" s="1"/>
  <c r="D372" i="37"/>
  <c r="F375" i="29" l="1"/>
  <c r="D375" i="29" s="1"/>
  <c r="C375" i="29" s="1"/>
  <c r="D375" i="28"/>
  <c r="C375" i="28" s="1"/>
  <c r="B384" i="37"/>
  <c r="G387" i="27" s="1"/>
  <c r="D387" i="27" s="1"/>
  <c r="C387" i="27" s="1"/>
  <c r="C373" i="37"/>
  <c r="F376" i="28" s="1"/>
  <c r="D373" i="37"/>
  <c r="F376" i="29" l="1"/>
  <c r="D376" i="29" s="1"/>
  <c r="C376" i="29" s="1"/>
  <c r="D376" i="28"/>
  <c r="C376" i="28" s="1"/>
  <c r="B385" i="37"/>
  <c r="G388" i="27" s="1"/>
  <c r="D388" i="27" s="1"/>
  <c r="C388" i="27" s="1"/>
  <c r="C374" i="37"/>
  <c r="F377" i="28" s="1"/>
  <c r="D374" i="37"/>
  <c r="F377" i="29" l="1"/>
  <c r="D377" i="29" s="1"/>
  <c r="C377" i="29" s="1"/>
  <c r="D377" i="28"/>
  <c r="C377" i="28" s="1"/>
  <c r="B386" i="37"/>
  <c r="G389" i="27" s="1"/>
  <c r="D389" i="27" s="1"/>
  <c r="C389" i="27" s="1"/>
  <c r="C375" i="37"/>
  <c r="F378" i="28" s="1"/>
  <c r="D375" i="37"/>
  <c r="F378" i="29" l="1"/>
  <c r="D378" i="29" s="1"/>
  <c r="C378" i="29" s="1"/>
  <c r="D378" i="28"/>
  <c r="C378" i="28" s="1"/>
  <c r="B387" i="37"/>
  <c r="G390" i="27" s="1"/>
  <c r="D390" i="27" s="1"/>
  <c r="C390" i="27" s="1"/>
  <c r="C376" i="37"/>
  <c r="F379" i="28" s="1"/>
  <c r="D376" i="37"/>
  <c r="F379" i="29" l="1"/>
  <c r="D379" i="29" s="1"/>
  <c r="C379" i="29" s="1"/>
  <c r="D379" i="28"/>
  <c r="C379" i="28" s="1"/>
  <c r="B388" i="37"/>
  <c r="G391" i="27" s="1"/>
  <c r="D391" i="27" s="1"/>
  <c r="C391" i="27" s="1"/>
  <c r="C377" i="37"/>
  <c r="F380" i="28" s="1"/>
  <c r="D377" i="37"/>
  <c r="F380" i="29" l="1"/>
  <c r="D380" i="29" s="1"/>
  <c r="C380" i="29" s="1"/>
  <c r="D380" i="28"/>
  <c r="C380" i="28" s="1"/>
  <c r="B389" i="37"/>
  <c r="G392" i="27" s="1"/>
  <c r="D392" i="27" s="1"/>
  <c r="C392" i="27" s="1"/>
  <c r="C378" i="37"/>
  <c r="F381" i="28" s="1"/>
  <c r="D378" i="37"/>
  <c r="F381" i="29" l="1"/>
  <c r="D381" i="29" s="1"/>
  <c r="C381" i="29" s="1"/>
  <c r="D381" i="28"/>
  <c r="C381" i="28" s="1"/>
  <c r="B390" i="37"/>
  <c r="G393" i="27" s="1"/>
  <c r="D393" i="27" s="1"/>
  <c r="C393" i="27" s="1"/>
  <c r="C379" i="37"/>
  <c r="F382" i="28" s="1"/>
  <c r="D379" i="37"/>
  <c r="F382" i="29" l="1"/>
  <c r="D382" i="29" s="1"/>
  <c r="C382" i="29" s="1"/>
  <c r="D382" i="28"/>
  <c r="C382" i="28" s="1"/>
  <c r="B391" i="37"/>
  <c r="G394" i="27" s="1"/>
  <c r="D394" i="27" s="1"/>
  <c r="C394" i="27" s="1"/>
  <c r="C380" i="37"/>
  <c r="F383" i="28" s="1"/>
  <c r="D380" i="37"/>
  <c r="F383" i="29" l="1"/>
  <c r="D383" i="29" s="1"/>
  <c r="C383" i="29" s="1"/>
  <c r="D383" i="28"/>
  <c r="C383" i="28" s="1"/>
  <c r="B392" i="37"/>
  <c r="G395" i="27" s="1"/>
  <c r="D395" i="27" s="1"/>
  <c r="C395" i="27" s="1"/>
  <c r="C381" i="37"/>
  <c r="F384" i="28" s="1"/>
  <c r="D381" i="37"/>
  <c r="F384" i="29" l="1"/>
  <c r="D384" i="29" s="1"/>
  <c r="C384" i="29" s="1"/>
  <c r="D384" i="28"/>
  <c r="C384" i="28" s="1"/>
  <c r="B393" i="37"/>
  <c r="G396" i="27" s="1"/>
  <c r="D396" i="27" s="1"/>
  <c r="C396" i="27" s="1"/>
  <c r="C382" i="37"/>
  <c r="F385" i="28" s="1"/>
  <c r="D382" i="37"/>
  <c r="F385" i="29" l="1"/>
  <c r="D385" i="29" s="1"/>
  <c r="C385" i="29" s="1"/>
  <c r="D385" i="28"/>
  <c r="C385" i="28" s="1"/>
  <c r="B394" i="37"/>
  <c r="G397" i="27" s="1"/>
  <c r="D397" i="27" s="1"/>
  <c r="C397" i="27" s="1"/>
  <c r="C383" i="37"/>
  <c r="F386" i="28" s="1"/>
  <c r="D383" i="37"/>
  <c r="F386" i="29" l="1"/>
  <c r="D386" i="29" s="1"/>
  <c r="C386" i="29" s="1"/>
  <c r="D386" i="28"/>
  <c r="C386" i="28" s="1"/>
  <c r="B395" i="37"/>
  <c r="G398" i="27" s="1"/>
  <c r="D398" i="27" s="1"/>
  <c r="C398" i="27" s="1"/>
  <c r="C384" i="37"/>
  <c r="F387" i="28" s="1"/>
  <c r="D384" i="37"/>
  <c r="F387" i="29" l="1"/>
  <c r="D387" i="29" s="1"/>
  <c r="C387" i="29" s="1"/>
  <c r="D387" i="28"/>
  <c r="C387" i="28" s="1"/>
  <c r="B396" i="37"/>
  <c r="G399" i="27" s="1"/>
  <c r="D399" i="27" s="1"/>
  <c r="C399" i="27" s="1"/>
  <c r="C385" i="37"/>
  <c r="F388" i="28" s="1"/>
  <c r="D385" i="37"/>
  <c r="F388" i="29" l="1"/>
  <c r="D388" i="29" s="1"/>
  <c r="C388" i="29" s="1"/>
  <c r="D388" i="28"/>
  <c r="C388" i="28" s="1"/>
  <c r="B397" i="37"/>
  <c r="G400" i="27" s="1"/>
  <c r="D400" i="27" s="1"/>
  <c r="C400" i="27" s="1"/>
  <c r="C386" i="37"/>
  <c r="F389" i="28" s="1"/>
  <c r="D386" i="37"/>
  <c r="F389" i="29" l="1"/>
  <c r="D389" i="29" s="1"/>
  <c r="C389" i="29" s="1"/>
  <c r="D389" i="28"/>
  <c r="C389" i="28" s="1"/>
  <c r="B398" i="37"/>
  <c r="G401" i="27" s="1"/>
  <c r="D401" i="27" s="1"/>
  <c r="C401" i="27" s="1"/>
  <c r="C387" i="37"/>
  <c r="F390" i="28" s="1"/>
  <c r="D387" i="37"/>
  <c r="F390" i="29" l="1"/>
  <c r="D390" i="29" s="1"/>
  <c r="C390" i="29" s="1"/>
  <c r="D390" i="28"/>
  <c r="C390" i="28" s="1"/>
  <c r="B399" i="37"/>
  <c r="G402" i="27" s="1"/>
  <c r="D402" i="27" s="1"/>
  <c r="C402" i="27" s="1"/>
  <c r="C388" i="37"/>
  <c r="F391" i="28" s="1"/>
  <c r="D388" i="37"/>
  <c r="F391" i="29" l="1"/>
  <c r="D391" i="29" s="1"/>
  <c r="C391" i="29" s="1"/>
  <c r="D391" i="28"/>
  <c r="C391" i="28" s="1"/>
  <c r="B400" i="37"/>
  <c r="G403" i="27" s="1"/>
  <c r="D403" i="27" s="1"/>
  <c r="C403" i="27" s="1"/>
  <c r="C389" i="37"/>
  <c r="F392" i="28" s="1"/>
  <c r="D389" i="37"/>
  <c r="F392" i="29" l="1"/>
  <c r="D392" i="29" s="1"/>
  <c r="C392" i="29" s="1"/>
  <c r="D392" i="28"/>
  <c r="C392" i="28" s="1"/>
  <c r="B401" i="37"/>
  <c r="G404" i="27" s="1"/>
  <c r="D404" i="27" s="1"/>
  <c r="C404" i="27" s="1"/>
  <c r="C390" i="37"/>
  <c r="F393" i="28" s="1"/>
  <c r="D390" i="37"/>
  <c r="F393" i="29" l="1"/>
  <c r="D393" i="29" s="1"/>
  <c r="C393" i="29" s="1"/>
  <c r="D393" i="28"/>
  <c r="C393" i="28" s="1"/>
  <c r="B402" i="37"/>
  <c r="G405" i="27" s="1"/>
  <c r="D405" i="27" s="1"/>
  <c r="C405" i="27" s="1"/>
  <c r="C391" i="37"/>
  <c r="F394" i="28" s="1"/>
  <c r="D391" i="37"/>
  <c r="F394" i="29" l="1"/>
  <c r="D394" i="29" s="1"/>
  <c r="C394" i="29" s="1"/>
  <c r="D394" i="28"/>
  <c r="C394" i="28" s="1"/>
  <c r="B403" i="37"/>
  <c r="G406" i="27" s="1"/>
  <c r="D406" i="27" s="1"/>
  <c r="C406" i="27" s="1"/>
  <c r="C392" i="37"/>
  <c r="F395" i="28" s="1"/>
  <c r="D392" i="37"/>
  <c r="F395" i="29" l="1"/>
  <c r="D395" i="29" s="1"/>
  <c r="C395" i="29" s="1"/>
  <c r="D395" i="28"/>
  <c r="C395" i="28" s="1"/>
  <c r="B404" i="37"/>
  <c r="G407" i="27" s="1"/>
  <c r="D407" i="27" s="1"/>
  <c r="C407" i="27" s="1"/>
  <c r="C393" i="37"/>
  <c r="F396" i="28" s="1"/>
  <c r="D393" i="37"/>
  <c r="F396" i="29" l="1"/>
  <c r="D396" i="29" s="1"/>
  <c r="C396" i="29" s="1"/>
  <c r="D396" i="28"/>
  <c r="C396" i="28" s="1"/>
  <c r="B405" i="37"/>
  <c r="G408" i="27" s="1"/>
  <c r="D408" i="27" s="1"/>
  <c r="C408" i="27" s="1"/>
  <c r="C394" i="37"/>
  <c r="F397" i="28" s="1"/>
  <c r="D394" i="37"/>
  <c r="F397" i="29" l="1"/>
  <c r="D397" i="29" s="1"/>
  <c r="C397" i="29" s="1"/>
  <c r="D397" i="28"/>
  <c r="C397" i="28" s="1"/>
  <c r="B406" i="37"/>
  <c r="G409" i="27" s="1"/>
  <c r="D409" i="27" s="1"/>
  <c r="C409" i="27" s="1"/>
  <c r="C395" i="37"/>
  <c r="F398" i="28" s="1"/>
  <c r="D395" i="37"/>
  <c r="F398" i="29" l="1"/>
  <c r="D398" i="29" s="1"/>
  <c r="C398" i="29" s="1"/>
  <c r="D398" i="28"/>
  <c r="C398" i="28" s="1"/>
  <c r="B407" i="37"/>
  <c r="G410" i="27" s="1"/>
  <c r="D410" i="27" s="1"/>
  <c r="C410" i="27" s="1"/>
  <c r="C396" i="37"/>
  <c r="F399" i="28" s="1"/>
  <c r="D396" i="37"/>
  <c r="F399" i="29" l="1"/>
  <c r="D399" i="29" s="1"/>
  <c r="C399" i="29" s="1"/>
  <c r="D399" i="28"/>
  <c r="C399" i="28" s="1"/>
  <c r="B408" i="37"/>
  <c r="G411" i="27" s="1"/>
  <c r="D411" i="27" s="1"/>
  <c r="C411" i="27" s="1"/>
  <c r="C397" i="37"/>
  <c r="F400" i="28" s="1"/>
  <c r="D397" i="37"/>
  <c r="F400" i="29" l="1"/>
  <c r="D400" i="29" s="1"/>
  <c r="C400" i="29" s="1"/>
  <c r="D400" i="28"/>
  <c r="C400" i="28" s="1"/>
  <c r="B409" i="37"/>
  <c r="G412" i="27" s="1"/>
  <c r="D412" i="27" s="1"/>
  <c r="C412" i="27" s="1"/>
  <c r="C398" i="37"/>
  <c r="F401" i="28" s="1"/>
  <c r="D398" i="37"/>
  <c r="F401" i="29" l="1"/>
  <c r="D401" i="29" s="1"/>
  <c r="C401" i="29" s="1"/>
  <c r="D401" i="28"/>
  <c r="C401" i="28" s="1"/>
  <c r="B410" i="37"/>
  <c r="G413" i="27" s="1"/>
  <c r="D413" i="27" s="1"/>
  <c r="C413" i="27" s="1"/>
  <c r="C399" i="37"/>
  <c r="F402" i="28" s="1"/>
  <c r="D399" i="37"/>
  <c r="F402" i="29" l="1"/>
  <c r="D402" i="29" s="1"/>
  <c r="C402" i="29" s="1"/>
  <c r="D402" i="28"/>
  <c r="C402" i="28" s="1"/>
  <c r="B411" i="37"/>
  <c r="G414" i="27" s="1"/>
  <c r="D414" i="27" s="1"/>
  <c r="C414" i="27" s="1"/>
  <c r="C400" i="37"/>
  <c r="F403" i="28" s="1"/>
  <c r="D400" i="37"/>
  <c r="F403" i="29" l="1"/>
  <c r="D403" i="29" s="1"/>
  <c r="C403" i="29" s="1"/>
  <c r="D403" i="28"/>
  <c r="C403" i="28" s="1"/>
  <c r="B412" i="37"/>
  <c r="G415" i="27" s="1"/>
  <c r="D415" i="27" s="1"/>
  <c r="C415" i="27" s="1"/>
  <c r="C401" i="37"/>
  <c r="F404" i="28" s="1"/>
  <c r="D401" i="37"/>
  <c r="F404" i="29" l="1"/>
  <c r="D404" i="29" s="1"/>
  <c r="C404" i="29" s="1"/>
  <c r="D404" i="28"/>
  <c r="C404" i="28" s="1"/>
  <c r="B413" i="37"/>
  <c r="G416" i="27" s="1"/>
  <c r="D416" i="27" s="1"/>
  <c r="C416" i="27" s="1"/>
  <c r="C402" i="37"/>
  <c r="F405" i="28" s="1"/>
  <c r="D402" i="37"/>
  <c r="F405" i="29" l="1"/>
  <c r="D405" i="29" s="1"/>
  <c r="C405" i="29" s="1"/>
  <c r="D405" i="28"/>
  <c r="C405" i="28" s="1"/>
  <c r="B414" i="37"/>
  <c r="G417" i="27" s="1"/>
  <c r="D417" i="27" s="1"/>
  <c r="C417" i="27" s="1"/>
  <c r="C403" i="37"/>
  <c r="F406" i="28" s="1"/>
  <c r="D403" i="37"/>
  <c r="F406" i="29" l="1"/>
  <c r="D406" i="29" s="1"/>
  <c r="C406" i="29" s="1"/>
  <c r="D406" i="28"/>
  <c r="C406" i="28" s="1"/>
  <c r="B415" i="37"/>
  <c r="G418" i="27" s="1"/>
  <c r="D418" i="27" s="1"/>
  <c r="C418" i="27" s="1"/>
  <c r="C404" i="37"/>
  <c r="F407" i="28" s="1"/>
  <c r="D404" i="37"/>
  <c r="F407" i="29" l="1"/>
  <c r="D407" i="29" s="1"/>
  <c r="C407" i="29" s="1"/>
  <c r="D407" i="28"/>
  <c r="C407" i="28" s="1"/>
  <c r="B416" i="37"/>
  <c r="G419" i="27" s="1"/>
  <c r="D419" i="27" s="1"/>
  <c r="C419" i="27" s="1"/>
  <c r="C405" i="37"/>
  <c r="F408" i="28" s="1"/>
  <c r="D405" i="37"/>
  <c r="F408" i="29" l="1"/>
  <c r="D408" i="29" s="1"/>
  <c r="C408" i="29" s="1"/>
  <c r="D408" i="28"/>
  <c r="C408" i="28" s="1"/>
  <c r="B417" i="37"/>
  <c r="G420" i="27" s="1"/>
  <c r="D420" i="27" s="1"/>
  <c r="C420" i="27" s="1"/>
  <c r="C406" i="37"/>
  <c r="F409" i="28" s="1"/>
  <c r="D406" i="37"/>
  <c r="F409" i="29" l="1"/>
  <c r="D409" i="29" s="1"/>
  <c r="C409" i="29" s="1"/>
  <c r="D409" i="28"/>
  <c r="C409" i="28" s="1"/>
  <c r="B418" i="37"/>
  <c r="G421" i="27" s="1"/>
  <c r="D421" i="27" s="1"/>
  <c r="C421" i="27" s="1"/>
  <c r="C407" i="37"/>
  <c r="F410" i="28" s="1"/>
  <c r="D407" i="37"/>
  <c r="F410" i="29" l="1"/>
  <c r="D410" i="29" s="1"/>
  <c r="C410" i="29" s="1"/>
  <c r="D410" i="28"/>
  <c r="C410" i="28" s="1"/>
  <c r="B419" i="37"/>
  <c r="G422" i="27" s="1"/>
  <c r="D422" i="27" s="1"/>
  <c r="C422" i="27" s="1"/>
  <c r="C408" i="37"/>
  <c r="F411" i="28" s="1"/>
  <c r="D408" i="37"/>
  <c r="F411" i="29" l="1"/>
  <c r="D411" i="29" s="1"/>
  <c r="C411" i="29" s="1"/>
  <c r="D411" i="28"/>
  <c r="C411" i="28" s="1"/>
  <c r="B420" i="37"/>
  <c r="G423" i="27" s="1"/>
  <c r="D423" i="27" s="1"/>
  <c r="C423" i="27" s="1"/>
  <c r="C409" i="37"/>
  <c r="F412" i="28" s="1"/>
  <c r="D409" i="37"/>
  <c r="F412" i="29" l="1"/>
  <c r="D412" i="29" s="1"/>
  <c r="C412" i="29" s="1"/>
  <c r="D412" i="28"/>
  <c r="C412" i="28" s="1"/>
  <c r="B421" i="37"/>
  <c r="G424" i="27" s="1"/>
  <c r="D424" i="27" s="1"/>
  <c r="C424" i="27" s="1"/>
  <c r="C410" i="37"/>
  <c r="F413" i="28" s="1"/>
  <c r="D410" i="37"/>
  <c r="F413" i="29" l="1"/>
  <c r="D413" i="29" s="1"/>
  <c r="C413" i="29" s="1"/>
  <c r="D413" i="28"/>
  <c r="C413" i="28" s="1"/>
  <c r="B422" i="37"/>
  <c r="C411" i="37"/>
  <c r="F414" i="28" s="1"/>
  <c r="D411" i="37"/>
  <c r="G425" i="27" l="1"/>
  <c r="D425" i="27" s="1"/>
  <c r="C425" i="27" s="1"/>
  <c r="B423" i="37"/>
  <c r="F414" i="29"/>
  <c r="D414" i="29" s="1"/>
  <c r="C414" i="29" s="1"/>
  <c r="D414" i="28"/>
  <c r="C414" i="28" s="1"/>
  <c r="C412" i="37"/>
  <c r="F415" i="28" s="1"/>
  <c r="D412" i="37"/>
  <c r="B424" i="37" l="1"/>
  <c r="D423" i="37"/>
  <c r="F415" i="29"/>
  <c r="D415" i="29" s="1"/>
  <c r="C415" i="29" s="1"/>
  <c r="D415" i="28"/>
  <c r="C415" i="28" s="1"/>
  <c r="C413" i="37"/>
  <c r="F416" i="28" s="1"/>
  <c r="D413" i="37"/>
  <c r="D424" i="37" l="1"/>
  <c r="B425" i="37"/>
  <c r="F416" i="29"/>
  <c r="D416" i="29" s="1"/>
  <c r="C416" i="29" s="1"/>
  <c r="D416" i="28"/>
  <c r="C416" i="28" s="1"/>
  <c r="C414" i="37"/>
  <c r="F417" i="28" s="1"/>
  <c r="D414" i="37"/>
  <c r="D425" i="37" l="1"/>
  <c r="B426" i="37"/>
  <c r="F417" i="29"/>
  <c r="D417" i="29" s="1"/>
  <c r="C417" i="29" s="1"/>
  <c r="D417" i="28"/>
  <c r="C417" i="28" s="1"/>
  <c r="C415" i="37"/>
  <c r="F418" i="28" s="1"/>
  <c r="D415" i="37"/>
  <c r="D426" i="37" l="1"/>
  <c r="B427" i="37"/>
  <c r="F418" i="29"/>
  <c r="D418" i="29" s="1"/>
  <c r="C418" i="29" s="1"/>
  <c r="D418" i="28"/>
  <c r="C418" i="28" s="1"/>
  <c r="C416" i="37"/>
  <c r="F419" i="28" s="1"/>
  <c r="D416" i="37"/>
  <c r="B428" i="37" l="1"/>
  <c r="D427" i="37"/>
  <c r="F419" i="29"/>
  <c r="D419" i="29" s="1"/>
  <c r="C419" i="29" s="1"/>
  <c r="D419" i="28"/>
  <c r="C419" i="28" s="1"/>
  <c r="C417" i="37"/>
  <c r="F420" i="28" s="1"/>
  <c r="D417" i="37"/>
  <c r="D428" i="37" l="1"/>
  <c r="B429" i="37"/>
  <c r="F420" i="29"/>
  <c r="D420" i="29" s="1"/>
  <c r="C420" i="29" s="1"/>
  <c r="D420" i="28"/>
  <c r="C420" i="28" s="1"/>
  <c r="C418" i="37"/>
  <c r="F421" i="28" s="1"/>
  <c r="D418" i="37"/>
  <c r="B430" i="37" l="1"/>
  <c r="D429" i="37"/>
  <c r="F421" i="29"/>
  <c r="D421" i="29" s="1"/>
  <c r="C421" i="29" s="1"/>
  <c r="D421" i="28"/>
  <c r="C421" i="28" s="1"/>
  <c r="C419" i="37"/>
  <c r="F422" i="28" s="1"/>
  <c r="D419" i="37"/>
  <c r="B431" i="37" l="1"/>
  <c r="D430" i="37"/>
  <c r="F422" i="29"/>
  <c r="D422" i="29" s="1"/>
  <c r="C422" i="29" s="1"/>
  <c r="D422" i="28"/>
  <c r="C422" i="28" s="1"/>
  <c r="C420" i="37"/>
  <c r="F423" i="28" s="1"/>
  <c r="D420" i="37"/>
  <c r="B432" i="37" l="1"/>
  <c r="D431" i="37"/>
  <c r="F423" i="29"/>
  <c r="D423" i="29" s="1"/>
  <c r="C423" i="29" s="1"/>
  <c r="D423" i="28"/>
  <c r="C423" i="28" s="1"/>
  <c r="C421" i="37"/>
  <c r="F424" i="28" s="1"/>
  <c r="D421" i="37"/>
  <c r="D432" i="37" l="1"/>
  <c r="B433" i="37"/>
  <c r="F424" i="29"/>
  <c r="D424" i="29" s="1"/>
  <c r="C424" i="29" s="1"/>
  <c r="D424" i="28"/>
  <c r="C424" i="28" s="1"/>
  <c r="C422" i="37"/>
  <c r="D422" i="37"/>
  <c r="F425" i="28" l="1"/>
  <c r="C423" i="37"/>
  <c r="C424" i="37" s="1"/>
  <c r="C425" i="37" s="1"/>
  <c r="C426" i="37" s="1"/>
  <c r="C427" i="37" s="1"/>
  <c r="C428" i="37" s="1"/>
  <c r="C429" i="37" s="1"/>
  <c r="C430" i="37" s="1"/>
  <c r="C431" i="37" s="1"/>
  <c r="C432" i="37" s="1"/>
  <c r="C433" i="37" s="1"/>
  <c r="C434" i="37" s="1"/>
  <c r="B434" i="37"/>
  <c r="D434" i="37" s="1"/>
  <c r="D433" i="37"/>
  <c r="F425" i="29"/>
  <c r="D425" i="29" s="1"/>
  <c r="C425" i="29" s="1"/>
  <c r="D425" i="28"/>
  <c r="C425" i="28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K8" i="32" l="1"/>
  <c r="I8" i="32"/>
  <c r="I7" i="32"/>
  <c r="C3" i="30" l="1"/>
  <c r="D3" i="30"/>
  <c r="E3" i="30"/>
  <c r="C4" i="30"/>
  <c r="E4" i="30"/>
  <c r="D29" i="24"/>
  <c r="E29" i="24"/>
  <c r="G29" i="24"/>
  <c r="H29" i="24"/>
  <c r="I29" i="24"/>
  <c r="F30" i="24"/>
  <c r="G30" i="24"/>
  <c r="H30" i="24"/>
  <c r="C12" i="24"/>
  <c r="C13" i="24"/>
  <c r="I18" i="24"/>
  <c r="C14" i="24"/>
  <c r="F17" i="24"/>
  <c r="F29" i="24"/>
  <c r="J29" i="24"/>
  <c r="I30" i="24"/>
  <c r="P2" i="21"/>
  <c r="P3" i="21"/>
  <c r="E210" i="21"/>
  <c r="F210" i="21"/>
  <c r="F280" i="21" s="1"/>
  <c r="G210" i="21"/>
  <c r="H210" i="21"/>
  <c r="I210" i="21"/>
  <c r="I280" i="21" s="1"/>
  <c r="J210" i="21"/>
  <c r="K210" i="21"/>
  <c r="K280" i="21" s="1"/>
  <c r="L210" i="21"/>
  <c r="M210" i="21"/>
  <c r="M280" i="21" s="1"/>
  <c r="N210" i="21"/>
  <c r="N280" i="21" s="1"/>
  <c r="O210" i="21"/>
  <c r="O280" i="21" s="1"/>
  <c r="E211" i="21"/>
  <c r="F211" i="21"/>
  <c r="G211" i="21"/>
  <c r="G281" i="21" s="1"/>
  <c r="H211" i="21"/>
  <c r="H281" i="21" s="1"/>
  <c r="I211" i="21"/>
  <c r="I281" i="21" s="1"/>
  <c r="J211" i="21"/>
  <c r="K211" i="21"/>
  <c r="K281" i="21" s="1"/>
  <c r="L211" i="21"/>
  <c r="M211" i="21"/>
  <c r="M281" i="21" s="1"/>
  <c r="N211" i="21"/>
  <c r="O211" i="21"/>
  <c r="O281" i="21" s="1"/>
  <c r="D212" i="21"/>
  <c r="E212" i="21"/>
  <c r="E282" i="21" s="1"/>
  <c r="F212" i="21"/>
  <c r="F282" i="21" s="1"/>
  <c r="G212" i="21"/>
  <c r="G282" i="21" s="1"/>
  <c r="H212" i="21"/>
  <c r="H282" i="21" s="1"/>
  <c r="I212" i="21"/>
  <c r="I282" i="21" s="1"/>
  <c r="J212" i="21"/>
  <c r="K212" i="21"/>
  <c r="K282" i="21" s="1"/>
  <c r="L212" i="21"/>
  <c r="M212" i="21"/>
  <c r="M282" i="21" s="1"/>
  <c r="N212" i="21"/>
  <c r="N282" i="21" s="1"/>
  <c r="O212" i="21"/>
  <c r="O282" i="21" s="1"/>
  <c r="D213" i="21"/>
  <c r="E213" i="21"/>
  <c r="F213" i="21"/>
  <c r="F283" i="21" s="1"/>
  <c r="G213" i="21"/>
  <c r="G283" i="21" s="1"/>
  <c r="H213" i="21"/>
  <c r="H283" i="21" s="1"/>
  <c r="I213" i="21"/>
  <c r="I283" i="21" s="1"/>
  <c r="J213" i="21"/>
  <c r="K213" i="21"/>
  <c r="K283" i="21" s="1"/>
  <c r="L213" i="21"/>
  <c r="L283" i="21" s="1"/>
  <c r="M213" i="21"/>
  <c r="M283" i="21" s="1"/>
  <c r="N213" i="21"/>
  <c r="N283" i="21" s="1"/>
  <c r="O213" i="21"/>
  <c r="O283" i="21" s="1"/>
  <c r="D214" i="21"/>
  <c r="E214" i="21"/>
  <c r="F214" i="21"/>
  <c r="F284" i="21" s="1"/>
  <c r="G214" i="21"/>
  <c r="G284" i="21" s="1"/>
  <c r="H214" i="21"/>
  <c r="H284" i="21" s="1"/>
  <c r="I214" i="21"/>
  <c r="I284" i="21" s="1"/>
  <c r="J214" i="21"/>
  <c r="K214" i="21"/>
  <c r="K284" i="21" s="1"/>
  <c r="L214" i="21"/>
  <c r="M214" i="21"/>
  <c r="N214" i="21"/>
  <c r="N284" i="21" s="1"/>
  <c r="O214" i="21"/>
  <c r="O284" i="21" s="1"/>
  <c r="D215" i="21"/>
  <c r="E215" i="21"/>
  <c r="E285" i="21" s="1"/>
  <c r="F215" i="21"/>
  <c r="F285" i="21" s="1"/>
  <c r="G215" i="21"/>
  <c r="G285" i="21" s="1"/>
  <c r="H215" i="21"/>
  <c r="H285" i="21" s="1"/>
  <c r="I215" i="21"/>
  <c r="I285" i="21" s="1"/>
  <c r="J215" i="21"/>
  <c r="K215" i="21"/>
  <c r="K285" i="21" s="1"/>
  <c r="L215" i="21"/>
  <c r="M215" i="21"/>
  <c r="M285" i="21" s="1"/>
  <c r="N215" i="21"/>
  <c r="N285" i="21" s="1"/>
  <c r="O215" i="21"/>
  <c r="O285" i="21" s="1"/>
  <c r="D216" i="21"/>
  <c r="E216" i="21"/>
  <c r="E286" i="21" s="1"/>
  <c r="F216" i="21"/>
  <c r="F286" i="21" s="1"/>
  <c r="G216" i="21"/>
  <c r="G286" i="21" s="1"/>
  <c r="H216" i="21"/>
  <c r="H286" i="21" s="1"/>
  <c r="I216" i="21"/>
  <c r="I286" i="21" s="1"/>
  <c r="J216" i="21"/>
  <c r="K216" i="21"/>
  <c r="K286" i="21" s="1"/>
  <c r="L216" i="21"/>
  <c r="M216" i="21"/>
  <c r="M286" i="21" s="1"/>
  <c r="N216" i="21"/>
  <c r="N286" i="21" s="1"/>
  <c r="O216" i="21"/>
  <c r="O286" i="21" s="1"/>
  <c r="D217" i="21"/>
  <c r="E217" i="21"/>
  <c r="E287" i="21" s="1"/>
  <c r="F217" i="21"/>
  <c r="F287" i="21" s="1"/>
  <c r="G217" i="21"/>
  <c r="G287" i="21" s="1"/>
  <c r="H217" i="21"/>
  <c r="H287" i="21" s="1"/>
  <c r="I217" i="21"/>
  <c r="I287" i="21" s="1"/>
  <c r="J217" i="21"/>
  <c r="K217" i="21"/>
  <c r="K287" i="21" s="1"/>
  <c r="L217" i="21"/>
  <c r="M217" i="21"/>
  <c r="M287" i="21" s="1"/>
  <c r="N217" i="21"/>
  <c r="N287" i="21" s="1"/>
  <c r="O217" i="21"/>
  <c r="O287" i="21" s="1"/>
  <c r="D218" i="21"/>
  <c r="E218" i="21"/>
  <c r="E288" i="21" s="1"/>
  <c r="F218" i="21"/>
  <c r="F288" i="21" s="1"/>
  <c r="G218" i="21"/>
  <c r="G288" i="21" s="1"/>
  <c r="H218" i="21"/>
  <c r="I218" i="21"/>
  <c r="I288" i="21" s="1"/>
  <c r="J218" i="21"/>
  <c r="K218" i="21"/>
  <c r="K288" i="21" s="1"/>
  <c r="L218" i="21"/>
  <c r="M218" i="21"/>
  <c r="M288" i="21" s="1"/>
  <c r="N218" i="21"/>
  <c r="N288" i="21" s="1"/>
  <c r="O218" i="21"/>
  <c r="O288" i="21" s="1"/>
  <c r="D219" i="21"/>
  <c r="E219" i="21"/>
  <c r="E289" i="21" s="1"/>
  <c r="F219" i="21"/>
  <c r="G219" i="21"/>
  <c r="G289" i="21" s="1"/>
  <c r="H219" i="21"/>
  <c r="H289" i="21" s="1"/>
  <c r="I219" i="21"/>
  <c r="I289" i="21" s="1"/>
  <c r="J219" i="21"/>
  <c r="K219" i="21"/>
  <c r="K289" i="21" s="1"/>
  <c r="L219" i="21"/>
  <c r="M219" i="21"/>
  <c r="M289" i="21" s="1"/>
  <c r="N219" i="21"/>
  <c r="O219" i="21"/>
  <c r="O289" i="21" s="1"/>
  <c r="D220" i="21"/>
  <c r="E220" i="21"/>
  <c r="E290" i="21" s="1"/>
  <c r="F220" i="21"/>
  <c r="F290" i="21" s="1"/>
  <c r="G220" i="21"/>
  <c r="G290" i="21" s="1"/>
  <c r="H220" i="21"/>
  <c r="H290" i="21" s="1"/>
  <c r="I220" i="21"/>
  <c r="I290" i="21" s="1"/>
  <c r="J220" i="21"/>
  <c r="K220" i="21"/>
  <c r="K290" i="21" s="1"/>
  <c r="L220" i="21"/>
  <c r="M220" i="21"/>
  <c r="M290" i="21" s="1"/>
  <c r="N220" i="21"/>
  <c r="N290" i="21" s="1"/>
  <c r="O220" i="21"/>
  <c r="O290" i="21" s="1"/>
  <c r="D221" i="21"/>
  <c r="E221" i="21"/>
  <c r="E291" i="21" s="1"/>
  <c r="F221" i="21"/>
  <c r="F291" i="21" s="1"/>
  <c r="G221" i="21"/>
  <c r="G291" i="21" s="1"/>
  <c r="H221" i="21"/>
  <c r="H291" i="21" s="1"/>
  <c r="I221" i="21"/>
  <c r="I291" i="21" s="1"/>
  <c r="J221" i="21"/>
  <c r="K221" i="21"/>
  <c r="L221" i="21"/>
  <c r="M221" i="21"/>
  <c r="M291" i="21" s="1"/>
  <c r="N221" i="21"/>
  <c r="N291" i="21" s="1"/>
  <c r="O221" i="21"/>
  <c r="O291" i="21" s="1"/>
  <c r="D222" i="21"/>
  <c r="E222" i="21"/>
  <c r="E292" i="21" s="1"/>
  <c r="F222" i="21"/>
  <c r="F292" i="21" s="1"/>
  <c r="G222" i="21"/>
  <c r="G292" i="21" s="1"/>
  <c r="H222" i="21"/>
  <c r="H292" i="21" s="1"/>
  <c r="I222" i="21"/>
  <c r="I292" i="21" s="1"/>
  <c r="J222" i="21"/>
  <c r="K222" i="21"/>
  <c r="K292" i="21" s="1"/>
  <c r="L222" i="21"/>
  <c r="M222" i="21"/>
  <c r="M292" i="21" s="1"/>
  <c r="N222" i="21"/>
  <c r="N292" i="21" s="1"/>
  <c r="O222" i="21"/>
  <c r="O292" i="21" s="1"/>
  <c r="D223" i="21"/>
  <c r="E223" i="21"/>
  <c r="E293" i="21" s="1"/>
  <c r="F223" i="21"/>
  <c r="F293" i="21" s="1"/>
  <c r="G223" i="21"/>
  <c r="G293" i="21" s="1"/>
  <c r="H223" i="21"/>
  <c r="H293" i="21" s="1"/>
  <c r="I223" i="21"/>
  <c r="I293" i="21" s="1"/>
  <c r="J223" i="21"/>
  <c r="K223" i="21"/>
  <c r="K293" i="21" s="1"/>
  <c r="L223" i="21"/>
  <c r="M223" i="21"/>
  <c r="N223" i="21"/>
  <c r="N293" i="21" s="1"/>
  <c r="O223" i="21"/>
  <c r="O293" i="21" s="1"/>
  <c r="D224" i="21"/>
  <c r="E224" i="21"/>
  <c r="F224" i="21"/>
  <c r="F294" i="21" s="1"/>
  <c r="G224" i="21"/>
  <c r="G294" i="21" s="1"/>
  <c r="H224" i="21"/>
  <c r="H294" i="21" s="1"/>
  <c r="I224" i="21"/>
  <c r="I294" i="21" s="1"/>
  <c r="J224" i="21"/>
  <c r="K224" i="21"/>
  <c r="K294" i="21" s="1"/>
  <c r="L224" i="21"/>
  <c r="M224" i="21"/>
  <c r="N224" i="21"/>
  <c r="N294" i="21" s="1"/>
  <c r="O224" i="21"/>
  <c r="O294" i="21" s="1"/>
  <c r="D225" i="21"/>
  <c r="E225" i="21"/>
  <c r="E295" i="21" s="1"/>
  <c r="F225" i="21"/>
  <c r="F295" i="21" s="1"/>
  <c r="G225" i="21"/>
  <c r="G295" i="21" s="1"/>
  <c r="H225" i="21"/>
  <c r="H295" i="21" s="1"/>
  <c r="I225" i="21"/>
  <c r="I295" i="21" s="1"/>
  <c r="J225" i="21"/>
  <c r="K225" i="21"/>
  <c r="K295" i="21" s="1"/>
  <c r="L225" i="21"/>
  <c r="M225" i="21"/>
  <c r="M295" i="21" s="1"/>
  <c r="N225" i="21"/>
  <c r="N295" i="21" s="1"/>
  <c r="O225" i="21"/>
  <c r="O295" i="21" s="1"/>
  <c r="D226" i="21"/>
  <c r="E226" i="21"/>
  <c r="F226" i="21"/>
  <c r="F296" i="21" s="1"/>
  <c r="G226" i="21"/>
  <c r="G296" i="21" s="1"/>
  <c r="H226" i="21"/>
  <c r="H296" i="21" s="1"/>
  <c r="I226" i="21"/>
  <c r="I296" i="21" s="1"/>
  <c r="J226" i="21"/>
  <c r="K226" i="21"/>
  <c r="K296" i="21" s="1"/>
  <c r="L226" i="21"/>
  <c r="M226" i="21"/>
  <c r="M296" i="21" s="1"/>
  <c r="N226" i="21"/>
  <c r="N296" i="21" s="1"/>
  <c r="O226" i="21"/>
  <c r="O296" i="21" s="1"/>
  <c r="D227" i="21"/>
  <c r="E227" i="21"/>
  <c r="F227" i="21"/>
  <c r="F297" i="21" s="1"/>
  <c r="G227" i="21"/>
  <c r="G297" i="21" s="1"/>
  <c r="H227" i="21"/>
  <c r="H297" i="21" s="1"/>
  <c r="I227" i="21"/>
  <c r="I297" i="21" s="1"/>
  <c r="J227" i="21"/>
  <c r="K227" i="21"/>
  <c r="K297" i="21" s="1"/>
  <c r="L227" i="21"/>
  <c r="M227" i="21"/>
  <c r="M297" i="21" s="1"/>
  <c r="N227" i="21"/>
  <c r="N297" i="21" s="1"/>
  <c r="O227" i="21"/>
  <c r="O297" i="21" s="1"/>
  <c r="D228" i="21"/>
  <c r="E228" i="21"/>
  <c r="E298" i="21" s="1"/>
  <c r="F228" i="21"/>
  <c r="F298" i="21" s="1"/>
  <c r="G228" i="21"/>
  <c r="G298" i="21" s="1"/>
  <c r="H228" i="21"/>
  <c r="H298" i="21" s="1"/>
  <c r="I228" i="21"/>
  <c r="I298" i="21" s="1"/>
  <c r="J228" i="21"/>
  <c r="K228" i="21"/>
  <c r="K298" i="21" s="1"/>
  <c r="L228" i="21"/>
  <c r="M228" i="21"/>
  <c r="M298" i="21" s="1"/>
  <c r="N228" i="21"/>
  <c r="N298" i="21" s="1"/>
  <c r="O228" i="21"/>
  <c r="O298" i="21" s="1"/>
  <c r="D229" i="21"/>
  <c r="E229" i="21"/>
  <c r="E299" i="21" s="1"/>
  <c r="F229" i="21"/>
  <c r="F299" i="21" s="1"/>
  <c r="G229" i="21"/>
  <c r="G299" i="21" s="1"/>
  <c r="H229" i="21"/>
  <c r="H299" i="21" s="1"/>
  <c r="I229" i="21"/>
  <c r="I299" i="21" s="1"/>
  <c r="J229" i="21"/>
  <c r="K229" i="21"/>
  <c r="K299" i="21" s="1"/>
  <c r="L229" i="21"/>
  <c r="L299" i="21" s="1"/>
  <c r="M229" i="21"/>
  <c r="M299" i="21" s="1"/>
  <c r="N229" i="21"/>
  <c r="N299" i="21" s="1"/>
  <c r="O229" i="21"/>
  <c r="O299" i="21" s="1"/>
  <c r="D230" i="21"/>
  <c r="E230" i="21"/>
  <c r="E300" i="21" s="1"/>
  <c r="F230" i="21"/>
  <c r="F300" i="21" s="1"/>
  <c r="G230" i="21"/>
  <c r="G300" i="21" s="1"/>
  <c r="H230" i="21"/>
  <c r="H300" i="21" s="1"/>
  <c r="I230" i="21"/>
  <c r="J230" i="21"/>
  <c r="K230" i="21"/>
  <c r="K300" i="21" s="1"/>
  <c r="L230" i="21"/>
  <c r="M230" i="21"/>
  <c r="M300" i="21" s="1"/>
  <c r="N230" i="21"/>
  <c r="N300" i="21" s="1"/>
  <c r="O230" i="21"/>
  <c r="O300" i="21" s="1"/>
  <c r="D231" i="21"/>
  <c r="E231" i="21"/>
  <c r="E301" i="21" s="1"/>
  <c r="F231" i="21"/>
  <c r="F301" i="21" s="1"/>
  <c r="G231" i="21"/>
  <c r="G301" i="21" s="1"/>
  <c r="H231" i="21"/>
  <c r="H301" i="21" s="1"/>
  <c r="I231" i="21"/>
  <c r="I301" i="21" s="1"/>
  <c r="J231" i="21"/>
  <c r="K231" i="21"/>
  <c r="K301" i="21" s="1"/>
  <c r="L231" i="21"/>
  <c r="M231" i="21"/>
  <c r="M301" i="21" s="1"/>
  <c r="N231" i="21"/>
  <c r="N301" i="21" s="1"/>
  <c r="O231" i="21"/>
  <c r="O301" i="21" s="1"/>
  <c r="D232" i="21"/>
  <c r="E232" i="21"/>
  <c r="E302" i="21" s="1"/>
  <c r="F232" i="21"/>
  <c r="F302" i="21" s="1"/>
  <c r="G232" i="21"/>
  <c r="G302" i="21" s="1"/>
  <c r="H232" i="21"/>
  <c r="H302" i="21" s="1"/>
  <c r="I232" i="21"/>
  <c r="I302" i="21" s="1"/>
  <c r="J232" i="21"/>
  <c r="K232" i="21"/>
  <c r="K302" i="21" s="1"/>
  <c r="L232" i="21"/>
  <c r="M232" i="21"/>
  <c r="M302" i="21" s="1"/>
  <c r="N232" i="21"/>
  <c r="N302" i="21" s="1"/>
  <c r="O232" i="21"/>
  <c r="O302" i="21" s="1"/>
  <c r="D233" i="21"/>
  <c r="E233" i="21"/>
  <c r="E303" i="21" s="1"/>
  <c r="F233" i="21"/>
  <c r="F303" i="21" s="1"/>
  <c r="G233" i="21"/>
  <c r="G303" i="21" s="1"/>
  <c r="H233" i="21"/>
  <c r="H303" i="21" s="1"/>
  <c r="I233" i="21"/>
  <c r="I303" i="21" s="1"/>
  <c r="J233" i="21"/>
  <c r="K233" i="21"/>
  <c r="K303" i="21" s="1"/>
  <c r="L233" i="21"/>
  <c r="M233" i="21"/>
  <c r="M303" i="21" s="1"/>
  <c r="N233" i="21"/>
  <c r="N303" i="21" s="1"/>
  <c r="O233" i="21"/>
  <c r="O303" i="21" s="1"/>
  <c r="D234" i="21"/>
  <c r="E234" i="21"/>
  <c r="E304" i="21" s="1"/>
  <c r="F234" i="21"/>
  <c r="F304" i="21" s="1"/>
  <c r="G234" i="21"/>
  <c r="G304" i="21" s="1"/>
  <c r="H234" i="21"/>
  <c r="H304" i="21" s="1"/>
  <c r="I234" i="21"/>
  <c r="I304" i="21" s="1"/>
  <c r="J234" i="21"/>
  <c r="K234" i="21"/>
  <c r="K304" i="21" s="1"/>
  <c r="L234" i="21"/>
  <c r="M234" i="21"/>
  <c r="M304" i="21" s="1"/>
  <c r="N234" i="21"/>
  <c r="N304" i="21" s="1"/>
  <c r="O234" i="21"/>
  <c r="O304" i="21" s="1"/>
  <c r="D235" i="21"/>
  <c r="E235" i="21"/>
  <c r="E305" i="21" s="1"/>
  <c r="F235" i="21"/>
  <c r="F305" i="21" s="1"/>
  <c r="G235" i="21"/>
  <c r="G305" i="21" s="1"/>
  <c r="H235" i="21"/>
  <c r="H305" i="21" s="1"/>
  <c r="I235" i="21"/>
  <c r="I305" i="21" s="1"/>
  <c r="J235" i="21"/>
  <c r="K235" i="21"/>
  <c r="K305" i="21" s="1"/>
  <c r="L235" i="21"/>
  <c r="M235" i="21"/>
  <c r="M305" i="21" s="1"/>
  <c r="N235" i="21"/>
  <c r="N305" i="21" s="1"/>
  <c r="O235" i="21"/>
  <c r="O305" i="21" s="1"/>
  <c r="D236" i="21"/>
  <c r="E236" i="21"/>
  <c r="F236" i="21"/>
  <c r="F306" i="21" s="1"/>
  <c r="G236" i="21"/>
  <c r="G306" i="21" s="1"/>
  <c r="H236" i="21"/>
  <c r="H306" i="21" s="1"/>
  <c r="I236" i="21"/>
  <c r="I306" i="21" s="1"/>
  <c r="J236" i="21"/>
  <c r="K236" i="21"/>
  <c r="K306" i="21" s="1"/>
  <c r="L236" i="21"/>
  <c r="M236" i="21"/>
  <c r="M306" i="21" s="1"/>
  <c r="N236" i="21"/>
  <c r="N306" i="21" s="1"/>
  <c r="O236" i="21"/>
  <c r="O306" i="21" s="1"/>
  <c r="D237" i="21"/>
  <c r="E237" i="21"/>
  <c r="F237" i="21"/>
  <c r="F307" i="21" s="1"/>
  <c r="G237" i="21"/>
  <c r="G307" i="21" s="1"/>
  <c r="H237" i="21"/>
  <c r="H307" i="21" s="1"/>
  <c r="I237" i="21"/>
  <c r="I307" i="21" s="1"/>
  <c r="J237" i="21"/>
  <c r="K237" i="21"/>
  <c r="K307" i="21" s="1"/>
  <c r="L237" i="21"/>
  <c r="M237" i="21"/>
  <c r="M307" i="21" s="1"/>
  <c r="N237" i="21"/>
  <c r="N307" i="21" s="1"/>
  <c r="O237" i="21"/>
  <c r="O307" i="21" s="1"/>
  <c r="D238" i="21"/>
  <c r="E238" i="21"/>
  <c r="F238" i="21"/>
  <c r="G238" i="21"/>
  <c r="H238" i="21"/>
  <c r="I238" i="21"/>
  <c r="J238" i="21"/>
  <c r="K238" i="21"/>
  <c r="L238" i="21"/>
  <c r="M238" i="21"/>
  <c r="N238" i="21"/>
  <c r="O238" i="21"/>
  <c r="D239" i="21"/>
  <c r="E239" i="21"/>
  <c r="F239" i="21"/>
  <c r="G239" i="21"/>
  <c r="H239" i="21"/>
  <c r="I239" i="21"/>
  <c r="J239" i="21"/>
  <c r="K239" i="21"/>
  <c r="G280" i="21"/>
  <c r="H280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D349" i="21"/>
  <c r="E349" i="21"/>
  <c r="F349" i="21"/>
  <c r="G349" i="21"/>
  <c r="H349" i="21"/>
  <c r="I349" i="21"/>
  <c r="J349" i="21"/>
  <c r="K349" i="21"/>
  <c r="L349" i="21"/>
  <c r="M349" i="21"/>
  <c r="N349" i="21"/>
  <c r="O349" i="21"/>
  <c r="D350" i="21"/>
  <c r="E350" i="21"/>
  <c r="F350" i="21"/>
  <c r="G350" i="21"/>
  <c r="H350" i="21"/>
  <c r="I350" i="21"/>
  <c r="J350" i="21"/>
  <c r="K350" i="21"/>
  <c r="L350" i="21"/>
  <c r="M350" i="21"/>
  <c r="N350" i="21"/>
  <c r="O350" i="21"/>
  <c r="D351" i="21"/>
  <c r="E351" i="21"/>
  <c r="F351" i="21"/>
  <c r="G351" i="21"/>
  <c r="H351" i="21"/>
  <c r="I351" i="21"/>
  <c r="J351" i="21"/>
  <c r="K351" i="21"/>
  <c r="L351" i="21"/>
  <c r="M351" i="21"/>
  <c r="N351" i="21"/>
  <c r="O351" i="21"/>
  <c r="D352" i="21"/>
  <c r="E352" i="21"/>
  <c r="F352" i="21"/>
  <c r="G352" i="21"/>
  <c r="H352" i="21"/>
  <c r="I352" i="21"/>
  <c r="J352" i="21"/>
  <c r="K352" i="21"/>
  <c r="L352" i="21"/>
  <c r="M352" i="21"/>
  <c r="N352" i="21"/>
  <c r="O352" i="21"/>
  <c r="D353" i="21"/>
  <c r="E353" i="21"/>
  <c r="F353" i="21"/>
  <c r="G353" i="21"/>
  <c r="H353" i="21"/>
  <c r="I353" i="21"/>
  <c r="J353" i="21"/>
  <c r="K353" i="21"/>
  <c r="L353" i="21"/>
  <c r="M353" i="21"/>
  <c r="N353" i="21"/>
  <c r="O353" i="21"/>
  <c r="D354" i="21"/>
  <c r="E354" i="21"/>
  <c r="F354" i="21"/>
  <c r="G354" i="21"/>
  <c r="H354" i="21"/>
  <c r="I354" i="21"/>
  <c r="J354" i="21"/>
  <c r="K354" i="21"/>
  <c r="L354" i="21"/>
  <c r="M354" i="21"/>
  <c r="N354" i="21"/>
  <c r="O354" i="21"/>
  <c r="D355" i="21"/>
  <c r="E355" i="21"/>
  <c r="F355" i="21"/>
  <c r="G355" i="21"/>
  <c r="H355" i="21"/>
  <c r="I355" i="21"/>
  <c r="J355" i="21"/>
  <c r="K355" i="21"/>
  <c r="L355" i="21"/>
  <c r="M355" i="21"/>
  <c r="N355" i="21"/>
  <c r="O355" i="21"/>
  <c r="D356" i="21"/>
  <c r="E356" i="21"/>
  <c r="F356" i="21"/>
  <c r="G356" i="21"/>
  <c r="H356" i="21"/>
  <c r="I356" i="21"/>
  <c r="J356" i="21"/>
  <c r="K356" i="21"/>
  <c r="L356" i="21"/>
  <c r="M356" i="21"/>
  <c r="N356" i="21"/>
  <c r="O356" i="21"/>
  <c r="D357" i="21"/>
  <c r="E357" i="21"/>
  <c r="F357" i="21"/>
  <c r="G357" i="21"/>
  <c r="H357" i="21"/>
  <c r="I357" i="21"/>
  <c r="J357" i="21"/>
  <c r="K357" i="21"/>
  <c r="L357" i="21"/>
  <c r="M357" i="21"/>
  <c r="N357" i="21"/>
  <c r="O357" i="21"/>
  <c r="D358" i="21"/>
  <c r="E358" i="21"/>
  <c r="F358" i="21"/>
  <c r="G358" i="21"/>
  <c r="H358" i="21"/>
  <c r="I358" i="21"/>
  <c r="J358" i="21"/>
  <c r="K358" i="21"/>
  <c r="L358" i="21"/>
  <c r="M358" i="21"/>
  <c r="N358" i="21"/>
  <c r="O358" i="21"/>
  <c r="D359" i="21"/>
  <c r="E359" i="21"/>
  <c r="F359" i="21"/>
  <c r="G359" i="21"/>
  <c r="H359" i="21"/>
  <c r="I359" i="21"/>
  <c r="J359" i="21"/>
  <c r="K359" i="21"/>
  <c r="L359" i="21"/>
  <c r="M359" i="21"/>
  <c r="N359" i="21"/>
  <c r="O359" i="21"/>
  <c r="D360" i="21"/>
  <c r="E360" i="21"/>
  <c r="F360" i="21"/>
  <c r="G360" i="21"/>
  <c r="H360" i="21"/>
  <c r="I360" i="21"/>
  <c r="J360" i="21"/>
  <c r="K360" i="21"/>
  <c r="L360" i="21"/>
  <c r="M360" i="21"/>
  <c r="N360" i="21"/>
  <c r="O360" i="21"/>
  <c r="D361" i="21"/>
  <c r="E361" i="21"/>
  <c r="F361" i="21"/>
  <c r="G361" i="21"/>
  <c r="H361" i="21"/>
  <c r="I361" i="21"/>
  <c r="J361" i="21"/>
  <c r="K361" i="21"/>
  <c r="L361" i="21"/>
  <c r="M361" i="21"/>
  <c r="N361" i="21"/>
  <c r="O361" i="21"/>
  <c r="D362" i="21"/>
  <c r="E362" i="21"/>
  <c r="F362" i="21"/>
  <c r="G362" i="21"/>
  <c r="H362" i="21"/>
  <c r="I362" i="21"/>
  <c r="J362" i="21"/>
  <c r="K362" i="21"/>
  <c r="L362" i="21"/>
  <c r="M362" i="21"/>
  <c r="N362" i="21"/>
  <c r="O362" i="21"/>
  <c r="D363" i="21"/>
  <c r="E363" i="21"/>
  <c r="F363" i="21"/>
  <c r="G363" i="21"/>
  <c r="H363" i="21"/>
  <c r="I363" i="21"/>
  <c r="J363" i="21"/>
  <c r="K363" i="21"/>
  <c r="L363" i="21"/>
  <c r="M363" i="21"/>
  <c r="N363" i="21"/>
  <c r="O363" i="21"/>
  <c r="E364" i="21"/>
  <c r="F364" i="21"/>
  <c r="G364" i="21"/>
  <c r="H364" i="21"/>
  <c r="I364" i="21"/>
  <c r="J364" i="21"/>
  <c r="K364" i="21"/>
  <c r="L364" i="21"/>
  <c r="M364" i="21"/>
  <c r="N364" i="21"/>
  <c r="O364" i="21"/>
  <c r="D365" i="21"/>
  <c r="E365" i="21"/>
  <c r="F365" i="21"/>
  <c r="G365" i="21"/>
  <c r="H365" i="21"/>
  <c r="I365" i="21"/>
  <c r="J365" i="21"/>
  <c r="K365" i="21"/>
  <c r="L365" i="21"/>
  <c r="M365" i="21"/>
  <c r="N365" i="21"/>
  <c r="O365" i="21"/>
  <c r="D366" i="21"/>
  <c r="E366" i="21"/>
  <c r="F366" i="21"/>
  <c r="G366" i="21"/>
  <c r="H366" i="21"/>
  <c r="I366" i="21"/>
  <c r="J366" i="21"/>
  <c r="K366" i="21"/>
  <c r="L366" i="21"/>
  <c r="M366" i="21"/>
  <c r="N366" i="21"/>
  <c r="O366" i="21"/>
  <c r="D367" i="21"/>
  <c r="E367" i="21"/>
  <c r="F367" i="21"/>
  <c r="G367" i="21"/>
  <c r="H367" i="21"/>
  <c r="I367" i="21"/>
  <c r="J367" i="21"/>
  <c r="K367" i="21"/>
  <c r="L367" i="21"/>
  <c r="M367" i="21"/>
  <c r="N367" i="21"/>
  <c r="O367" i="21"/>
  <c r="D368" i="21"/>
  <c r="E368" i="21"/>
  <c r="F368" i="21"/>
  <c r="G368" i="21"/>
  <c r="H368" i="21"/>
  <c r="I368" i="21"/>
  <c r="J368" i="21"/>
  <c r="K368" i="21"/>
  <c r="L368" i="21"/>
  <c r="M368" i="21"/>
  <c r="N368" i="21"/>
  <c r="O368" i="21"/>
  <c r="D369" i="21"/>
  <c r="E369" i="21"/>
  <c r="F369" i="21"/>
  <c r="G369" i="21"/>
  <c r="H369" i="21"/>
  <c r="I369" i="21"/>
  <c r="J369" i="21"/>
  <c r="K369" i="21"/>
  <c r="L369" i="21"/>
  <c r="M369" i="21"/>
  <c r="N369" i="21"/>
  <c r="O369" i="21"/>
  <c r="D370" i="21"/>
  <c r="E370" i="21"/>
  <c r="F370" i="21"/>
  <c r="G370" i="21"/>
  <c r="H370" i="21"/>
  <c r="I370" i="21"/>
  <c r="J370" i="21"/>
  <c r="K370" i="21"/>
  <c r="L370" i="21"/>
  <c r="M370" i="21"/>
  <c r="N370" i="21"/>
  <c r="O370" i="21"/>
  <c r="D371" i="21"/>
  <c r="E371" i="21"/>
  <c r="F371" i="21"/>
  <c r="G371" i="21"/>
  <c r="H371" i="21"/>
  <c r="I371" i="21"/>
  <c r="J371" i="21"/>
  <c r="K371" i="21"/>
  <c r="L371" i="21"/>
  <c r="M371" i="21"/>
  <c r="N371" i="21"/>
  <c r="O371" i="21"/>
  <c r="D372" i="21"/>
  <c r="E372" i="21"/>
  <c r="F372" i="21"/>
  <c r="G372" i="21"/>
  <c r="H372" i="21"/>
  <c r="I372" i="21"/>
  <c r="J372" i="21"/>
  <c r="K372" i="21"/>
  <c r="L372" i="21"/>
  <c r="M372" i="21"/>
  <c r="N372" i="21"/>
  <c r="O372" i="21"/>
  <c r="D373" i="21"/>
  <c r="E373" i="21"/>
  <c r="F373" i="21"/>
  <c r="G373" i="21"/>
  <c r="H373" i="21"/>
  <c r="I373" i="21"/>
  <c r="J373" i="21"/>
  <c r="K373" i="21"/>
  <c r="L373" i="21"/>
  <c r="M373" i="21"/>
  <c r="N373" i="21"/>
  <c r="O373" i="21"/>
  <c r="D374" i="21"/>
  <c r="E374" i="21"/>
  <c r="F374" i="21"/>
  <c r="G374" i="21"/>
  <c r="H374" i="21"/>
  <c r="I374" i="21"/>
  <c r="J374" i="21"/>
  <c r="K374" i="21"/>
  <c r="L374" i="21"/>
  <c r="M374" i="21"/>
  <c r="N374" i="21"/>
  <c r="O374" i="21"/>
  <c r="D375" i="21"/>
  <c r="E375" i="21"/>
  <c r="F375" i="21"/>
  <c r="G375" i="21"/>
  <c r="H375" i="21"/>
  <c r="I375" i="21"/>
  <c r="J375" i="21"/>
  <c r="K375" i="21"/>
  <c r="L375" i="21"/>
  <c r="M375" i="21"/>
  <c r="N375" i="21"/>
  <c r="O375" i="21"/>
  <c r="D376" i="21"/>
  <c r="E376" i="21"/>
  <c r="F376" i="21"/>
  <c r="G376" i="21"/>
  <c r="H376" i="21"/>
  <c r="I376" i="21"/>
  <c r="K376" i="21"/>
  <c r="L376" i="21"/>
  <c r="M376" i="21"/>
  <c r="N376" i="21"/>
  <c r="O376" i="21"/>
  <c r="D377" i="21"/>
  <c r="D382" i="21" s="1"/>
  <c r="E377" i="21"/>
  <c r="F377" i="21"/>
  <c r="F382" i="21" s="1"/>
  <c r="G377" i="21"/>
  <c r="G382" i="21" s="1"/>
  <c r="H377" i="21"/>
  <c r="I377" i="21"/>
  <c r="I382" i="21" s="1"/>
  <c r="J377" i="21"/>
  <c r="K377" i="21"/>
  <c r="K382" i="21" s="1"/>
  <c r="L377" i="21"/>
  <c r="L382" i="21" s="1"/>
  <c r="M377" i="21"/>
  <c r="N377" i="21"/>
  <c r="O377" i="21"/>
  <c r="D378" i="21"/>
  <c r="E378" i="21"/>
  <c r="F378" i="21"/>
  <c r="G378" i="21"/>
  <c r="H378" i="21"/>
  <c r="I378" i="21"/>
  <c r="J378" i="21"/>
  <c r="K378" i="21"/>
  <c r="L378" i="21"/>
  <c r="M378" i="21"/>
  <c r="N378" i="21"/>
  <c r="O378" i="21"/>
  <c r="R235" i="21" l="1"/>
  <c r="R230" i="21"/>
  <c r="R224" i="21"/>
  <c r="R218" i="21"/>
  <c r="E382" i="21"/>
  <c r="L7" i="32"/>
  <c r="R234" i="21"/>
  <c r="R228" i="21"/>
  <c r="R298" i="21" s="1"/>
  <c r="R223" i="21"/>
  <c r="R293" i="21" s="1"/>
  <c r="R212" i="21"/>
  <c r="Q280" i="21"/>
  <c r="R238" i="21"/>
  <c r="R231" i="21"/>
  <c r="R225" i="21"/>
  <c r="R220" i="21"/>
  <c r="R290" i="21" s="1"/>
  <c r="R213" i="21"/>
  <c r="O382" i="21"/>
  <c r="Q281" i="21"/>
  <c r="J382" i="21"/>
  <c r="R239" i="21"/>
  <c r="R237" i="21"/>
  <c r="R233" i="21"/>
  <c r="R229" i="21"/>
  <c r="R226" i="21"/>
  <c r="R221" i="21"/>
  <c r="R215" i="21"/>
  <c r="R211" i="21"/>
  <c r="H382" i="21"/>
  <c r="R240" i="21"/>
  <c r="R310" i="21" s="1"/>
  <c r="R236" i="21"/>
  <c r="R232" i="21"/>
  <c r="R302" i="21" s="1"/>
  <c r="R227" i="21"/>
  <c r="R297" i="21" s="1"/>
  <c r="R222" i="21"/>
  <c r="R292" i="21" s="1"/>
  <c r="R219" i="21"/>
  <c r="R217" i="21"/>
  <c r="R216" i="21"/>
  <c r="R214" i="21"/>
  <c r="N382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M382" i="21"/>
  <c r="P379" i="21"/>
  <c r="E307" i="21"/>
  <c r="E306" i="21"/>
  <c r="P364" i="21"/>
  <c r="P359" i="21"/>
  <c r="P355" i="21"/>
  <c r="P351" i="21"/>
  <c r="P211" i="21"/>
  <c r="P281" i="21" s="1"/>
  <c r="L280" i="21"/>
  <c r="P238" i="21"/>
  <c r="L307" i="21"/>
  <c r="R308" i="21"/>
  <c r="P237" i="21"/>
  <c r="P307" i="21" s="1"/>
  <c r="L306" i="21"/>
  <c r="P236" i="21"/>
  <c r="P306" i="21" s="1"/>
  <c r="L305" i="21"/>
  <c r="P235" i="21"/>
  <c r="P305" i="21" s="1"/>
  <c r="L304" i="21"/>
  <c r="R305" i="21"/>
  <c r="P234" i="21"/>
  <c r="P304" i="21" s="1"/>
  <c r="L303" i="21"/>
  <c r="P233" i="21"/>
  <c r="P303" i="21" s="1"/>
  <c r="L302" i="21"/>
  <c r="R303" i="21"/>
  <c r="P232" i="21"/>
  <c r="P302" i="21" s="1"/>
  <c r="L301" i="21"/>
  <c r="P231" i="21"/>
  <c r="P301" i="21" s="1"/>
  <c r="L300" i="21"/>
  <c r="R301" i="21"/>
  <c r="P230" i="21"/>
  <c r="P300" i="21" s="1"/>
  <c r="R300" i="21"/>
  <c r="P229" i="21"/>
  <c r="P299" i="21" s="1"/>
  <c r="L298" i="21"/>
  <c r="R299" i="21"/>
  <c r="P228" i="21"/>
  <c r="P298" i="21" s="1"/>
  <c r="P227" i="21"/>
  <c r="P297" i="21" s="1"/>
  <c r="L296" i="21"/>
  <c r="P226" i="21"/>
  <c r="P296" i="21" s="1"/>
  <c r="L295" i="21"/>
  <c r="R296" i="21"/>
  <c r="P225" i="21"/>
  <c r="P295" i="21" s="1"/>
  <c r="L294" i="21"/>
  <c r="R295" i="21"/>
  <c r="P224" i="21"/>
  <c r="P294" i="21" s="1"/>
  <c r="L293" i="21"/>
  <c r="R294" i="21"/>
  <c r="P223" i="21"/>
  <c r="P293" i="21" s="1"/>
  <c r="P222" i="21"/>
  <c r="P292" i="21" s="1"/>
  <c r="L291" i="21"/>
  <c r="L290" i="21"/>
  <c r="R291" i="21"/>
  <c r="P220" i="21"/>
  <c r="L289" i="21"/>
  <c r="P219" i="21"/>
  <c r="P289" i="21" s="1"/>
  <c r="L288" i="21"/>
  <c r="R289" i="21"/>
  <c r="P218" i="21"/>
  <c r="P288" i="21" s="1"/>
  <c r="L287" i="21"/>
  <c r="R288" i="21"/>
  <c r="P217" i="21"/>
  <c r="P287" i="21" s="1"/>
  <c r="L286" i="21"/>
  <c r="R287" i="21"/>
  <c r="P216" i="21"/>
  <c r="P286" i="21" s="1"/>
  <c r="L285" i="21"/>
  <c r="R286" i="21"/>
  <c r="P215" i="21"/>
  <c r="P285" i="21" s="1"/>
  <c r="L284" i="21"/>
  <c r="R285" i="21"/>
  <c r="P214" i="21"/>
  <c r="P284" i="21" s="1"/>
  <c r="R284" i="21"/>
  <c r="P213" i="21"/>
  <c r="P283" i="21" s="1"/>
  <c r="L282" i="21"/>
  <c r="R283" i="21"/>
  <c r="P212" i="21"/>
  <c r="P282" i="21" s="1"/>
  <c r="L281" i="21"/>
  <c r="R282" i="21"/>
  <c r="D42" i="24"/>
  <c r="P221" i="21"/>
  <c r="P291" i="21" s="1"/>
  <c r="K291" i="21"/>
  <c r="I309" i="21"/>
  <c r="I42" i="24"/>
  <c r="H309" i="21"/>
  <c r="H42" i="24"/>
  <c r="G42" i="24"/>
  <c r="F309" i="21"/>
  <c r="F42" i="24"/>
  <c r="E42" i="24"/>
  <c r="P239" i="21"/>
  <c r="P210" i="21"/>
  <c r="P280" i="21" s="1"/>
  <c r="J309" i="21"/>
  <c r="J307" i="21"/>
  <c r="J305" i="21"/>
  <c r="J303" i="21"/>
  <c r="J300" i="21"/>
  <c r="J296" i="21"/>
  <c r="J293" i="21"/>
  <c r="J291" i="21"/>
  <c r="J290" i="21"/>
  <c r="J288" i="21"/>
  <c r="J287" i="21"/>
  <c r="J286" i="21"/>
  <c r="J285" i="21"/>
  <c r="J284" i="21"/>
  <c r="J283" i="21"/>
  <c r="J281" i="21"/>
  <c r="D309" i="21"/>
  <c r="D307" i="21"/>
  <c r="D306" i="21"/>
  <c r="D305" i="21"/>
  <c r="D304" i="21"/>
  <c r="D303" i="21"/>
  <c r="D302" i="21"/>
  <c r="D301" i="21"/>
  <c r="D300" i="21"/>
  <c r="D299" i="21"/>
  <c r="D298" i="21"/>
  <c r="D296" i="21"/>
  <c r="D295" i="21"/>
  <c r="D294" i="21"/>
  <c r="D293" i="21"/>
  <c r="D292" i="21"/>
  <c r="D291" i="21"/>
  <c r="D289" i="21"/>
  <c r="D288" i="21"/>
  <c r="D287" i="21"/>
  <c r="D286" i="21"/>
  <c r="D285" i="21"/>
  <c r="D284" i="21"/>
  <c r="D283" i="21"/>
  <c r="D282" i="21"/>
  <c r="J306" i="21"/>
  <c r="J304" i="21"/>
  <c r="J302" i="21"/>
  <c r="J301" i="21"/>
  <c r="J299" i="21"/>
  <c r="J298" i="21"/>
  <c r="J297" i="21"/>
  <c r="J295" i="21"/>
  <c r="J294" i="21"/>
  <c r="J292" i="21"/>
  <c r="J289" i="21"/>
  <c r="J282" i="21"/>
  <c r="E281" i="21"/>
  <c r="E280" i="21"/>
  <c r="J280" i="21"/>
  <c r="N308" i="21"/>
  <c r="N7" i="24" s="1"/>
  <c r="P378" i="21"/>
  <c r="P362" i="21"/>
  <c r="E309" i="21"/>
  <c r="M308" i="21"/>
  <c r="M7" i="24" s="1"/>
  <c r="I308" i="21"/>
  <c r="E308" i="21"/>
  <c r="J308" i="21"/>
  <c r="L308" i="21"/>
  <c r="H308" i="21"/>
  <c r="D308" i="21"/>
  <c r="F308" i="21"/>
  <c r="K309" i="21"/>
  <c r="G31" i="24"/>
  <c r="G309" i="21"/>
  <c r="O308" i="21"/>
  <c r="O7" i="24" s="1"/>
  <c r="K308" i="21"/>
  <c r="G308" i="21"/>
  <c r="E17" i="24"/>
  <c r="J376" i="21"/>
  <c r="P354" i="21"/>
  <c r="P350" i="21"/>
  <c r="P358" i="21"/>
  <c r="P357" i="21"/>
  <c r="P353" i="21"/>
  <c r="P375" i="21"/>
  <c r="P356" i="21"/>
  <c r="P366" i="21"/>
  <c r="P365" i="21"/>
  <c r="P372" i="21"/>
  <c r="P367" i="21"/>
  <c r="P361" i="21"/>
  <c r="P349" i="21"/>
  <c r="I17" i="24"/>
  <c r="E31" i="24"/>
  <c r="J30" i="24"/>
  <c r="J18" i="24"/>
  <c r="P370" i="21"/>
  <c r="D297" i="21"/>
  <c r="P369" i="21"/>
  <c r="P377" i="21"/>
  <c r="P368" i="21"/>
  <c r="P360" i="21"/>
  <c r="P352" i="21"/>
  <c r="L297" i="21"/>
  <c r="F18" i="24"/>
  <c r="G17" i="24"/>
  <c r="P373" i="21"/>
  <c r="P290" i="21"/>
  <c r="D290" i="21"/>
  <c r="P374" i="21"/>
  <c r="E297" i="21"/>
  <c r="M294" i="21"/>
  <c r="E294" i="21"/>
  <c r="M293" i="21"/>
  <c r="M284" i="21"/>
  <c r="E284" i="21"/>
  <c r="E283" i="21"/>
  <c r="J17" i="24"/>
  <c r="H17" i="24"/>
  <c r="D17" i="24"/>
  <c r="D18" i="24"/>
  <c r="D30" i="24"/>
  <c r="H18" i="24"/>
  <c r="G18" i="24"/>
  <c r="E30" i="24"/>
  <c r="E18" i="24"/>
  <c r="N289" i="21"/>
  <c r="F289" i="21"/>
  <c r="N281" i="21"/>
  <c r="F281" i="21"/>
  <c r="H288" i="21"/>
  <c r="P363" i="21"/>
  <c r="L292" i="21"/>
  <c r="P371" i="21"/>
  <c r="I300" i="21"/>
  <c r="E296" i="21"/>
  <c r="R281" i="21"/>
  <c r="K7" i="24" l="1"/>
  <c r="K3" i="24" s="1"/>
  <c r="K4" i="24" s="1"/>
  <c r="L7" i="24"/>
  <c r="D313" i="21"/>
  <c r="E19" i="24"/>
  <c r="P309" i="21"/>
  <c r="P308" i="21"/>
  <c r="G19" i="24"/>
  <c r="D31" i="24"/>
  <c r="D19" i="24"/>
  <c r="F31" i="24"/>
  <c r="F19" i="24"/>
  <c r="P376" i="21"/>
  <c r="I31" i="24"/>
  <c r="I19" i="24"/>
  <c r="J19" i="24"/>
  <c r="J31" i="24"/>
  <c r="R306" i="21"/>
  <c r="R304" i="21"/>
  <c r="R309" i="21"/>
  <c r="R307" i="21"/>
  <c r="Y13" i="21" l="1"/>
  <c r="H19" i="24"/>
  <c r="H31" i="24"/>
  <c r="V13" i="21"/>
  <c r="H10" i="23" l="1"/>
  <c r="K18" i="24"/>
  <c r="K30" i="24"/>
  <c r="H12" i="23"/>
  <c r="H11" i="23"/>
  <c r="K29" i="24"/>
  <c r="K17" i="24"/>
  <c r="H9" i="23" l="1"/>
  <c r="E5" i="30"/>
  <c r="E6" i="30"/>
  <c r="E10" i="32" s="1"/>
  <c r="D4" i="30" l="1"/>
  <c r="E7" i="30"/>
  <c r="E11" i="32" s="1"/>
  <c r="E8" i="30" l="1"/>
  <c r="E12" i="32" s="1"/>
  <c r="E9" i="30" l="1"/>
  <c r="E13" i="32" s="1"/>
  <c r="E10" i="30" l="1"/>
  <c r="E14" i="32" s="1"/>
  <c r="E11" i="30" l="1"/>
  <c r="E15" i="32" s="1"/>
  <c r="E12" i="30" l="1"/>
  <c r="E16" i="32" s="1"/>
  <c r="E13" i="30" l="1"/>
  <c r="E17" i="32" s="1"/>
  <c r="E14" i="30" l="1"/>
  <c r="E18" i="32" s="1"/>
  <c r="E15" i="30" l="1"/>
  <c r="E19" i="32" s="1"/>
  <c r="E16" i="30" l="1"/>
  <c r="E20" i="32" s="1"/>
  <c r="E17" i="30" l="1"/>
  <c r="E21" i="32" s="1"/>
  <c r="E18" i="30" l="1"/>
  <c r="E22" i="32" s="1"/>
  <c r="E19" i="30" l="1"/>
  <c r="E23" i="32" s="1"/>
  <c r="E20" i="30" l="1"/>
  <c r="E24" i="32" s="1"/>
  <c r="E21" i="30" l="1"/>
  <c r="E25" i="32" s="1"/>
  <c r="E22" i="30" l="1"/>
  <c r="E26" i="32" s="1"/>
  <c r="E23" i="30"/>
  <c r="E27" i="32" s="1"/>
  <c r="E24" i="30" l="1"/>
  <c r="E28" i="32" s="1"/>
  <c r="E25" i="30" l="1"/>
  <c r="E29" i="32" s="1"/>
  <c r="E26" i="30" l="1"/>
  <c r="E30" i="32" s="1"/>
  <c r="E27" i="30" l="1"/>
  <c r="E31" i="32" s="1"/>
  <c r="E28" i="30" l="1"/>
  <c r="E32" i="32" s="1"/>
  <c r="E29" i="30" l="1"/>
  <c r="E33" i="32" s="1"/>
  <c r="E30" i="30" l="1"/>
  <c r="E34" i="32" s="1"/>
  <c r="E31" i="30" l="1"/>
  <c r="E35" i="32" s="1"/>
  <c r="E32" i="30" l="1"/>
  <c r="E36" i="32" s="1"/>
  <c r="E33" i="30" l="1"/>
  <c r="E37" i="32" s="1"/>
  <c r="E34" i="30"/>
  <c r="E38" i="32" s="1"/>
  <c r="C34" i="30" l="1"/>
  <c r="C38" i="32" s="1"/>
  <c r="C6" i="30" l="1"/>
  <c r="C10" i="32" s="1"/>
  <c r="C7" i="30" l="1"/>
  <c r="C11" i="32" s="1"/>
  <c r="C8" i="30" l="1"/>
  <c r="C12" i="32" s="1"/>
  <c r="C9" i="30" l="1"/>
  <c r="C13" i="32" s="1"/>
  <c r="C10" i="30" l="1"/>
  <c r="C14" i="32" s="1"/>
  <c r="C11" i="30" l="1"/>
  <c r="C15" i="32" s="1"/>
  <c r="C12" i="30"/>
  <c r="C16" i="32" s="1"/>
  <c r="C13" i="30" l="1"/>
  <c r="C17" i="32" s="1"/>
  <c r="C14" i="30" l="1"/>
  <c r="C18" i="32" s="1"/>
  <c r="C15" i="30"/>
  <c r="C19" i="32" s="1"/>
  <c r="C16" i="30" l="1"/>
  <c r="C20" i="32" s="1"/>
  <c r="C17" i="30" l="1"/>
  <c r="C21" i="32" s="1"/>
  <c r="C19" i="30" l="1"/>
  <c r="C23" i="32" s="1"/>
  <c r="C18" i="30"/>
  <c r="C22" i="32" s="1"/>
  <c r="C20" i="30" l="1"/>
  <c r="C24" i="32" s="1"/>
  <c r="C21" i="30" l="1"/>
  <c r="C25" i="32" s="1"/>
  <c r="C22" i="30" l="1"/>
  <c r="C26" i="32" s="1"/>
  <c r="C23" i="30" l="1"/>
  <c r="C27" i="32" s="1"/>
  <c r="C24" i="30" l="1"/>
  <c r="C28" i="32" s="1"/>
  <c r="C25" i="30" l="1"/>
  <c r="C29" i="32" s="1"/>
  <c r="C26" i="30"/>
  <c r="C30" i="32" s="1"/>
  <c r="C27" i="30" l="1"/>
  <c r="C31" i="32" s="1"/>
  <c r="C28" i="30" l="1"/>
  <c r="C32" i="32" s="1"/>
  <c r="C29" i="30" l="1"/>
  <c r="C33" i="32" s="1"/>
  <c r="C30" i="30" l="1"/>
  <c r="C34" i="32" s="1"/>
  <c r="C31" i="30" l="1"/>
  <c r="C35" i="32" s="1"/>
  <c r="C32" i="30" l="1"/>
  <c r="C36" i="32" s="1"/>
  <c r="C33" i="30" l="1"/>
  <c r="C37" i="32" s="1"/>
  <c r="P39" i="24" l="1"/>
  <c r="K42" i="24"/>
  <c r="P40" i="24"/>
  <c r="P37" i="24"/>
  <c r="K19" i="24" l="1"/>
  <c r="K31" i="24"/>
  <c r="C5" i="30" l="1"/>
  <c r="D5" i="30" l="1"/>
  <c r="H8" i="23"/>
  <c r="H7" i="23" l="1"/>
  <c r="F13" i="23"/>
  <c r="P36" i="24" l="1"/>
  <c r="D6" i="30"/>
  <c r="D10" i="32" s="1"/>
  <c r="F15" i="23"/>
  <c r="H13" i="23"/>
  <c r="P35" i="24"/>
  <c r="D7" i="30" l="1"/>
  <c r="D11" i="32" s="1"/>
  <c r="I9" i="32"/>
  <c r="J9" i="32"/>
  <c r="H14" i="23"/>
  <c r="D8" i="30"/>
  <c r="D12" i="32" s="1"/>
  <c r="D39" i="32" l="1"/>
  <c r="K9" i="32"/>
  <c r="I10" i="32"/>
  <c r="K10" i="32" l="1"/>
  <c r="D9" i="30"/>
  <c r="D13" i="32" s="1"/>
  <c r="I11" i="32"/>
  <c r="J11" i="32" s="1"/>
  <c r="K11" i="32" l="1"/>
  <c r="D10" i="30"/>
  <c r="D14" i="32" s="1"/>
  <c r="I13" i="32"/>
  <c r="J13" i="32" s="1"/>
  <c r="I12" i="32"/>
  <c r="J12" i="32" s="1"/>
  <c r="K12" i="32" s="1"/>
  <c r="I14" i="32" l="1"/>
  <c r="J14" i="32" s="1"/>
  <c r="K14" i="32" s="1"/>
  <c r="D11" i="30"/>
  <c r="D15" i="32" s="1"/>
  <c r="K13" i="32"/>
  <c r="D12" i="30" l="1"/>
  <c r="D16" i="32" s="1"/>
  <c r="I15" i="32"/>
  <c r="J15" i="32" s="1"/>
  <c r="K15" i="32" s="1"/>
  <c r="D13" i="30" l="1"/>
  <c r="D17" i="32" s="1"/>
  <c r="I16" i="32"/>
  <c r="J16" i="32" s="1"/>
  <c r="K16" i="32" s="1"/>
  <c r="D14" i="30"/>
  <c r="D18" i="32" s="1"/>
  <c r="I17" i="32" l="1"/>
  <c r="J17" i="32" s="1"/>
  <c r="K17" i="32" s="1"/>
  <c r="I18" i="32"/>
  <c r="J18" i="32" s="1"/>
  <c r="D15" i="30" l="1"/>
  <c r="D19" i="32" s="1"/>
  <c r="K18" i="32"/>
  <c r="I19" i="32" l="1"/>
  <c r="J19" i="32" s="1"/>
  <c r="K19" i="32" s="1"/>
  <c r="D16" i="30"/>
  <c r="D20" i="32" s="1"/>
  <c r="I20" i="32" l="1"/>
  <c r="J20" i="32" s="1"/>
  <c r="K20" i="32" s="1"/>
  <c r="D17" i="30"/>
  <c r="D21" i="32" s="1"/>
  <c r="I21" i="32" l="1"/>
  <c r="J21" i="32" s="1"/>
  <c r="K21" i="32" s="1"/>
  <c r="D18" i="30"/>
  <c r="D22" i="32" s="1"/>
  <c r="I22" i="32" l="1"/>
  <c r="J22" i="32" s="1"/>
  <c r="K22" i="32" s="1"/>
  <c r="D19" i="30"/>
  <c r="D23" i="32" s="1"/>
  <c r="I23" i="32" l="1"/>
  <c r="J23" i="32" s="1"/>
  <c r="K23" i="32" s="1"/>
  <c r="D20" i="30"/>
  <c r="D24" i="32" s="1"/>
  <c r="D21" i="30"/>
  <c r="D25" i="32" s="1"/>
  <c r="I24" i="32" l="1"/>
  <c r="J24" i="32" s="1"/>
  <c r="K24" i="32" s="1"/>
  <c r="I25" i="32"/>
  <c r="J25" i="32" s="1"/>
  <c r="D22" i="30"/>
  <c r="D26" i="32" s="1"/>
  <c r="K25" i="32" l="1"/>
  <c r="I26" i="32"/>
  <c r="J26" i="32" s="1"/>
  <c r="K26" i="32" s="1"/>
  <c r="D23" i="30" l="1"/>
  <c r="D27" i="32" s="1"/>
  <c r="I27" i="32" l="1"/>
  <c r="J27" i="32" s="1"/>
  <c r="K27" i="32" s="1"/>
  <c r="D24" i="30"/>
  <c r="D28" i="32" s="1"/>
  <c r="I28" i="32" l="1"/>
  <c r="J28" i="32" s="1"/>
  <c r="K28" i="32" s="1"/>
  <c r="D25" i="30"/>
  <c r="D29" i="32" s="1"/>
  <c r="D26" i="30" l="1"/>
  <c r="D30" i="32" s="1"/>
  <c r="I29" i="32"/>
  <c r="J29" i="32" s="1"/>
  <c r="K29" i="32" s="1"/>
  <c r="I30" i="32" l="1"/>
  <c r="J30" i="32" s="1"/>
  <c r="K30" i="32" s="1"/>
  <c r="D27" i="30"/>
  <c r="D31" i="32" s="1"/>
  <c r="I31" i="32" l="1"/>
  <c r="J31" i="32" s="1"/>
  <c r="K31" i="32" s="1"/>
  <c r="D28" i="30"/>
  <c r="D32" i="32" s="1"/>
  <c r="D29" i="30"/>
  <c r="D33" i="32" s="1"/>
  <c r="I32" i="32" l="1"/>
  <c r="J32" i="32" s="1"/>
  <c r="K32" i="32" s="1"/>
  <c r="I33" i="32"/>
  <c r="J33" i="32" s="1"/>
  <c r="D30" i="30"/>
  <c r="D34" i="32" s="1"/>
  <c r="K33" i="32" l="1"/>
  <c r="I34" i="32"/>
  <c r="J34" i="32" s="1"/>
  <c r="K34" i="32" s="1"/>
  <c r="D31" i="30"/>
  <c r="D35" i="32" s="1"/>
  <c r="I35" i="32" l="1"/>
  <c r="J35" i="32" s="1"/>
  <c r="K35" i="32" s="1"/>
  <c r="D32" i="30"/>
  <c r="D36" i="32" s="1"/>
  <c r="I36" i="32" l="1"/>
  <c r="J36" i="32" s="1"/>
  <c r="K36" i="32" s="1"/>
  <c r="D33" i="30"/>
  <c r="D37" i="32" s="1"/>
  <c r="I37" i="32" l="1"/>
  <c r="J37" i="32" s="1"/>
  <c r="K37" i="32" s="1"/>
  <c r="D34" i="30"/>
  <c r="D38" i="32" s="1"/>
  <c r="I38" i="32" l="1"/>
  <c r="J38" i="32" s="1"/>
  <c r="K38" i="32" s="1"/>
  <c r="E2" i="39" a="1"/>
  <c r="AG7" i="39" l="1"/>
  <c r="AG56" i="39" s="1"/>
  <c r="Z5" i="39"/>
  <c r="T7" i="39"/>
  <c r="T56" i="39" s="1"/>
  <c r="AF5" i="39"/>
  <c r="I6" i="39"/>
  <c r="I54" i="39" s="1"/>
  <c r="N3" i="39"/>
  <c r="AE3" i="39"/>
  <c r="Z6" i="39"/>
  <c r="Z54" i="39" s="1"/>
  <c r="Q3" i="39"/>
  <c r="AF4" i="39"/>
  <c r="I7" i="39"/>
  <c r="I56" i="39" s="1"/>
  <c r="N4" i="39"/>
  <c r="S4" i="39"/>
  <c r="AB6" i="39"/>
  <c r="AB54" i="39" s="1"/>
  <c r="X3" i="39"/>
  <c r="K7" i="39"/>
  <c r="K56" i="39" s="1"/>
  <c r="H4" i="39"/>
  <c r="W6" i="39"/>
  <c r="W54" i="39" s="1"/>
  <c r="S7" i="39"/>
  <c r="S56" i="39" s="1"/>
  <c r="M4" i="39"/>
  <c r="X6" i="39"/>
  <c r="X54" i="39" s="1"/>
  <c r="L3" i="39"/>
  <c r="H7" i="39"/>
  <c r="H56" i="39" s="1"/>
  <c r="J4" i="39"/>
  <c r="R4" i="39"/>
  <c r="AC6" i="39"/>
  <c r="AC54" i="39" s="1"/>
  <c r="U3" i="39"/>
  <c r="AA5" i="39"/>
  <c r="G7" i="39"/>
  <c r="G56" i="39" s="1"/>
  <c r="Y4" i="39"/>
  <c r="R6" i="39"/>
  <c r="R54" i="39" s="1"/>
  <c r="AC7" i="39"/>
  <c r="AC56" i="39" s="1"/>
  <c r="U4" i="39"/>
  <c r="AA6" i="39"/>
  <c r="AA54" i="39" s="1"/>
  <c r="O3" i="39"/>
  <c r="Y5" i="39"/>
  <c r="E2" i="39"/>
  <c r="E5" i="39"/>
  <c r="AC2" i="39"/>
  <c r="L2" i="39"/>
  <c r="S2" i="39"/>
  <c r="V2" i="39"/>
  <c r="O2" i="39"/>
  <c r="AF2" i="39"/>
  <c r="AG5" i="39"/>
  <c r="Z3" i="39"/>
  <c r="T5" i="39"/>
  <c r="AF3" i="39"/>
  <c r="I4" i="39"/>
  <c r="F6" i="39"/>
  <c r="F54" i="39" s="1"/>
  <c r="AG6" i="39"/>
  <c r="AG54" i="39" s="1"/>
  <c r="Z4" i="39"/>
  <c r="T6" i="39"/>
  <c r="T54" i="39" s="1"/>
  <c r="AH7" i="39"/>
  <c r="AH56" i="39" s="1"/>
  <c r="I5" i="39"/>
  <c r="F7" i="39"/>
  <c r="F56" i="39" s="1"/>
  <c r="M7" i="39"/>
  <c r="M56" i="39" s="1"/>
  <c r="AB4" i="39"/>
  <c r="L6" i="39"/>
  <c r="L54" i="39" s="1"/>
  <c r="K5" i="39"/>
  <c r="J7" i="39"/>
  <c r="J56" i="39" s="1"/>
  <c r="W4" i="39"/>
  <c r="S5" i="39"/>
  <c r="AB7" i="39"/>
  <c r="AB56" i="39" s="1"/>
  <c r="X4" i="39"/>
  <c r="F3" i="39"/>
  <c r="H5" i="39"/>
  <c r="W7" i="39"/>
  <c r="W56" i="39" s="1"/>
  <c r="P7" i="39"/>
  <c r="P56" i="39" s="1"/>
  <c r="AC4" i="39"/>
  <c r="AD6" i="39"/>
  <c r="AD54" i="39" s="1"/>
  <c r="AA3" i="39"/>
  <c r="G5" i="39"/>
  <c r="V7" i="39"/>
  <c r="V56" i="39" s="1"/>
  <c r="R3" i="39"/>
  <c r="AC5" i="39"/>
  <c r="AD7" i="39"/>
  <c r="AD56" i="39" s="1"/>
  <c r="AA4" i="39"/>
  <c r="G6" i="39"/>
  <c r="G54" i="39" s="1"/>
  <c r="Y3" i="39"/>
  <c r="E7" i="39"/>
  <c r="E56" i="39" s="1"/>
  <c r="E4" i="39"/>
  <c r="G2" i="39"/>
  <c r="X2" i="39"/>
  <c r="T2" i="39"/>
  <c r="AG2" i="39"/>
  <c r="W2" i="39"/>
  <c r="R2" i="39"/>
  <c r="N2" i="39"/>
  <c r="AE6" i="39"/>
  <c r="AE54" i="39" s="1"/>
  <c r="AG3" i="39"/>
  <c r="Q6" i="39"/>
  <c r="Q54" i="39" s="1"/>
  <c r="T3" i="39"/>
  <c r="AH6" i="39"/>
  <c r="AH54" i="39" s="1"/>
  <c r="N7" i="39"/>
  <c r="N56" i="39" s="1"/>
  <c r="AE7" i="39"/>
  <c r="AE56" i="39" s="1"/>
  <c r="AG4" i="39"/>
  <c r="Q7" i="39"/>
  <c r="Q56" i="39" s="1"/>
  <c r="T4" i="39"/>
  <c r="AH5" i="39"/>
  <c r="I3" i="39"/>
  <c r="F5" i="39"/>
  <c r="M5" i="39"/>
  <c r="X7" i="39"/>
  <c r="X56" i="39" s="1"/>
  <c r="L4" i="39"/>
  <c r="K3" i="39"/>
  <c r="J5" i="39"/>
  <c r="R7" i="39"/>
  <c r="R56" i="39" s="1"/>
  <c r="S3" i="39"/>
  <c r="AB5" i="39"/>
  <c r="L7" i="39"/>
  <c r="L56" i="39" s="1"/>
  <c r="K6" i="39"/>
  <c r="K54" i="39" s="1"/>
  <c r="H3" i="39"/>
  <c r="W5" i="39"/>
  <c r="P5" i="39"/>
  <c r="U7" i="39"/>
  <c r="U56" i="39" s="1"/>
  <c r="AD4" i="39"/>
  <c r="O6" i="39"/>
  <c r="O54" i="39" s="1"/>
  <c r="G3" i="39"/>
  <c r="V5" i="39"/>
  <c r="P6" i="39"/>
  <c r="P54" i="39" s="1"/>
  <c r="AC3" i="39"/>
  <c r="AD5" i="39"/>
  <c r="O7" i="39"/>
  <c r="O56" i="39" s="1"/>
  <c r="G4" i="39"/>
  <c r="V6" i="39"/>
  <c r="V54" i="39" s="1"/>
  <c r="E6" i="39"/>
  <c r="E54" i="39" s="1"/>
  <c r="AD2" i="39"/>
  <c r="Y2" i="39"/>
  <c r="AB2" i="39"/>
  <c r="Q2" i="39"/>
  <c r="AA2" i="39"/>
  <c r="AE2" i="39"/>
  <c r="H2" i="39"/>
  <c r="AE4" i="39"/>
  <c r="Z7" i="39"/>
  <c r="Z56" i="39" s="1"/>
  <c r="Q4" i="39"/>
  <c r="AF7" i="39"/>
  <c r="AF56" i="39" s="1"/>
  <c r="AH4" i="39"/>
  <c r="N5" i="39"/>
  <c r="AE5" i="39"/>
  <c r="AH2" i="39"/>
  <c r="Q5" i="39"/>
  <c r="AF6" i="39"/>
  <c r="AF54" i="39" s="1"/>
  <c r="AH3" i="39"/>
  <c r="N6" i="39"/>
  <c r="N54" i="39" s="1"/>
  <c r="S6" i="39"/>
  <c r="S54" i="39" s="1"/>
  <c r="M3" i="39"/>
  <c r="X5" i="39"/>
  <c r="F4" i="39"/>
  <c r="H6" i="39"/>
  <c r="H54" i="39" s="1"/>
  <c r="J3" i="39"/>
  <c r="R5" i="39"/>
  <c r="M6" i="39"/>
  <c r="M54" i="39" s="1"/>
  <c r="AB3" i="39"/>
  <c r="L5" i="39"/>
  <c r="K4" i="39"/>
  <c r="J6" i="39"/>
  <c r="J54" i="39" s="1"/>
  <c r="W3" i="39"/>
  <c r="P3" i="39"/>
  <c r="U5" i="39"/>
  <c r="AA7" i="39"/>
  <c r="AA56" i="39" s="1"/>
  <c r="O4" i="39"/>
  <c r="Y6" i="39"/>
  <c r="Y54" i="39" s="1"/>
  <c r="V3" i="39"/>
  <c r="P4" i="39"/>
  <c r="U6" i="39"/>
  <c r="U54" i="39" s="1"/>
  <c r="AD3" i="39"/>
  <c r="O5" i="39"/>
  <c r="Y7" i="39"/>
  <c r="Y56" i="39" s="1"/>
  <c r="V4" i="39"/>
  <c r="E3" i="39"/>
  <c r="U2" i="39"/>
  <c r="P2" i="39"/>
  <c r="M2" i="39"/>
  <c r="Z2" i="39"/>
  <c r="F2" i="39"/>
  <c r="K2" i="39"/>
  <c r="I2" i="39"/>
  <c r="J2" i="39"/>
  <c r="J18" i="39" l="1"/>
  <c r="J11" i="39"/>
  <c r="J16" i="39"/>
  <c r="J15" i="39"/>
  <c r="J13" i="39"/>
  <c r="J19" i="39"/>
  <c r="J14" i="39"/>
  <c r="J12" i="39"/>
  <c r="J17" i="39"/>
  <c r="E28" i="39"/>
  <c r="E30" i="39"/>
  <c r="E23" i="39"/>
  <c r="E26" i="39"/>
  <c r="E29" i="39"/>
  <c r="E22" i="39"/>
  <c r="E24" i="39"/>
  <c r="E25" i="39"/>
  <c r="E27" i="39"/>
  <c r="AD23" i="39"/>
  <c r="AD25" i="39"/>
  <c r="AD30" i="39"/>
  <c r="AD27" i="39"/>
  <c r="AD29" i="39"/>
  <c r="AD24" i="39"/>
  <c r="AD22" i="39"/>
  <c r="AD28" i="39"/>
  <c r="AD26" i="39"/>
  <c r="P22" i="39"/>
  <c r="P27" i="39"/>
  <c r="P26" i="39"/>
  <c r="P24" i="39"/>
  <c r="P25" i="39"/>
  <c r="P30" i="39"/>
  <c r="P28" i="39"/>
  <c r="P29" i="39"/>
  <c r="P23" i="39"/>
  <c r="L44" i="39"/>
  <c r="L47" i="39"/>
  <c r="L49" i="39"/>
  <c r="L51" i="39"/>
  <c r="L45" i="39"/>
  <c r="L43" i="39"/>
  <c r="L50" i="39"/>
  <c r="L48" i="39"/>
  <c r="J29" i="39"/>
  <c r="J23" i="39"/>
  <c r="J24" i="39"/>
  <c r="J22" i="39"/>
  <c r="J27" i="39"/>
  <c r="J28" i="39"/>
  <c r="J26" i="39"/>
  <c r="J25" i="39"/>
  <c r="J30" i="39"/>
  <c r="M22" i="39"/>
  <c r="M26" i="39"/>
  <c r="M25" i="39"/>
  <c r="M30" i="39"/>
  <c r="M29" i="39"/>
  <c r="M23" i="39"/>
  <c r="M27" i="39"/>
  <c r="M24" i="39"/>
  <c r="M28" i="39"/>
  <c r="AA17" i="39"/>
  <c r="AA12" i="39"/>
  <c r="AA13" i="39"/>
  <c r="AA15" i="39"/>
  <c r="AA14" i="39"/>
  <c r="AA18" i="39"/>
  <c r="AA11" i="39"/>
  <c r="AA16" i="39"/>
  <c r="AA19" i="39"/>
  <c r="AD12" i="39"/>
  <c r="AD19" i="39"/>
  <c r="AD18" i="39"/>
  <c r="AD11" i="39"/>
  <c r="AD17" i="39"/>
  <c r="AD13" i="39"/>
  <c r="AD16" i="39"/>
  <c r="AD14" i="39"/>
  <c r="AD15" i="39"/>
  <c r="V45" i="39"/>
  <c r="V43" i="39"/>
  <c r="V50" i="39"/>
  <c r="V48" i="39"/>
  <c r="V47" i="39"/>
  <c r="V44" i="39"/>
  <c r="V51" i="39"/>
  <c r="V49" i="39"/>
  <c r="AH49" i="39"/>
  <c r="AH51" i="39"/>
  <c r="AH43" i="39"/>
  <c r="AH45" i="39"/>
  <c r="AH48" i="39"/>
  <c r="AH50" i="39"/>
  <c r="AH44" i="39"/>
  <c r="AH47" i="39"/>
  <c r="R17" i="39"/>
  <c r="R14" i="39"/>
  <c r="R15" i="39"/>
  <c r="R13" i="39"/>
  <c r="R18" i="39"/>
  <c r="R19" i="39"/>
  <c r="R12" i="39"/>
  <c r="R16" i="39"/>
  <c r="R11" i="39"/>
  <c r="X19" i="39"/>
  <c r="X16" i="39"/>
  <c r="X11" i="39"/>
  <c r="X13" i="39"/>
  <c r="X15" i="39"/>
  <c r="X12" i="39"/>
  <c r="X17" i="39"/>
  <c r="X18" i="39"/>
  <c r="X14" i="39"/>
  <c r="Y30" i="39"/>
  <c r="Y28" i="39"/>
  <c r="Y23" i="39"/>
  <c r="Y25" i="39"/>
  <c r="Y22" i="39"/>
  <c r="Y27" i="39"/>
  <c r="Y29" i="39"/>
  <c r="Y26" i="39"/>
  <c r="Y24" i="39"/>
  <c r="AC49" i="39"/>
  <c r="AC51" i="39"/>
  <c r="AC45" i="39"/>
  <c r="AC43" i="39"/>
  <c r="AC50" i="39"/>
  <c r="AC48" i="39"/>
  <c r="AC44" i="39"/>
  <c r="AC47" i="39"/>
  <c r="AA24" i="39"/>
  <c r="AA22" i="39"/>
  <c r="AA27" i="39"/>
  <c r="AA28" i="39"/>
  <c r="AA26" i="39"/>
  <c r="AA25" i="39"/>
  <c r="AA30" i="39"/>
  <c r="AA29" i="39"/>
  <c r="AA23" i="39"/>
  <c r="K47" i="39"/>
  <c r="K44" i="39"/>
  <c r="K51" i="39"/>
  <c r="K49" i="39"/>
  <c r="K45" i="39"/>
  <c r="K43" i="39"/>
  <c r="K50" i="39"/>
  <c r="K48" i="39"/>
  <c r="Z35" i="39"/>
  <c r="Z33" i="39"/>
  <c r="Z39" i="39"/>
  <c r="Z37" i="39"/>
  <c r="Z34" i="39"/>
  <c r="Z36" i="39"/>
  <c r="Z38" i="39"/>
  <c r="Z40" i="39"/>
  <c r="AF25" i="39"/>
  <c r="AF30" i="39"/>
  <c r="AF29" i="39"/>
  <c r="AF23" i="39"/>
  <c r="AF24" i="39"/>
  <c r="AF22" i="39"/>
  <c r="AF27" i="39"/>
  <c r="AF28" i="39"/>
  <c r="AF26" i="39"/>
  <c r="AF14" i="39"/>
  <c r="AF18" i="39"/>
  <c r="AF12" i="39"/>
  <c r="AF16" i="39"/>
  <c r="AF19" i="39"/>
  <c r="AF17" i="39"/>
  <c r="AF13" i="39"/>
  <c r="AF15" i="39"/>
  <c r="AF11" i="39"/>
  <c r="L19" i="39"/>
  <c r="L14" i="39"/>
  <c r="L12" i="39"/>
  <c r="L17" i="39"/>
  <c r="L16" i="39"/>
  <c r="L11" i="39"/>
  <c r="L13" i="39"/>
  <c r="L18" i="39"/>
  <c r="L15" i="39"/>
  <c r="Y43" i="39"/>
  <c r="Y45" i="39"/>
  <c r="Y48" i="39"/>
  <c r="Y50" i="39"/>
  <c r="Y44" i="39"/>
  <c r="Y47" i="39"/>
  <c r="Y49" i="39"/>
  <c r="Y51" i="39"/>
  <c r="AA51" i="39"/>
  <c r="AA49" i="39"/>
  <c r="AA45" i="39"/>
  <c r="AA43" i="39"/>
  <c r="AA50" i="39"/>
  <c r="AA48" i="39"/>
  <c r="AA47" i="39"/>
  <c r="AA44" i="39"/>
  <c r="J38" i="39"/>
  <c r="J40" i="39"/>
  <c r="J33" i="39"/>
  <c r="J35" i="39"/>
  <c r="J37" i="39"/>
  <c r="J39" i="39"/>
  <c r="J34" i="39"/>
  <c r="J36" i="39"/>
  <c r="M38" i="39"/>
  <c r="M40" i="39"/>
  <c r="M35" i="39"/>
  <c r="M33" i="39"/>
  <c r="M39" i="39"/>
  <c r="M37" i="39"/>
  <c r="M34" i="39"/>
  <c r="M36" i="39"/>
  <c r="N37" i="39"/>
  <c r="N39" i="39"/>
  <c r="N34" i="39"/>
  <c r="N36" i="39"/>
  <c r="N38" i="39"/>
  <c r="N40" i="39"/>
  <c r="N33" i="39"/>
  <c r="N35" i="39"/>
  <c r="AF45" i="39"/>
  <c r="AF43" i="39"/>
  <c r="AF50" i="39"/>
  <c r="AF48" i="39"/>
  <c r="AF47" i="39"/>
  <c r="AF44" i="39"/>
  <c r="AF51" i="39"/>
  <c r="AF49" i="39"/>
  <c r="I15" i="39"/>
  <c r="I12" i="39"/>
  <c r="I13" i="39"/>
  <c r="I17" i="39"/>
  <c r="I14" i="39"/>
  <c r="I19" i="39"/>
  <c r="I16" i="39"/>
  <c r="I18" i="39"/>
  <c r="I11" i="39"/>
  <c r="M16" i="39"/>
  <c r="M17" i="39"/>
  <c r="M11" i="39"/>
  <c r="M18" i="39"/>
  <c r="M19" i="39"/>
  <c r="M13" i="39"/>
  <c r="M12" i="39"/>
  <c r="M15" i="39"/>
  <c r="M14" i="39"/>
  <c r="V33" i="39"/>
  <c r="V35" i="39"/>
  <c r="V37" i="39"/>
  <c r="V39" i="39"/>
  <c r="V34" i="39"/>
  <c r="V36" i="39"/>
  <c r="V38" i="39"/>
  <c r="V40" i="39"/>
  <c r="O36" i="39"/>
  <c r="O34" i="39"/>
  <c r="O40" i="39"/>
  <c r="O38" i="39"/>
  <c r="O35" i="39"/>
  <c r="O33" i="39"/>
  <c r="O39" i="39"/>
  <c r="O37" i="39"/>
  <c r="W26" i="39"/>
  <c r="W24" i="39"/>
  <c r="W30" i="39"/>
  <c r="W28" i="39"/>
  <c r="W23" i="39"/>
  <c r="W25" i="39"/>
  <c r="W22" i="39"/>
  <c r="W27" i="39"/>
  <c r="W29" i="39"/>
  <c r="AB23" i="39"/>
  <c r="AB25" i="39"/>
  <c r="AB30" i="39"/>
  <c r="AB27" i="39"/>
  <c r="AB29" i="39"/>
  <c r="AB24" i="39"/>
  <c r="AB22" i="39"/>
  <c r="AB28" i="39"/>
  <c r="AB26" i="39"/>
  <c r="Q44" i="39"/>
  <c r="Q47" i="39"/>
  <c r="Q49" i="39"/>
  <c r="Q51" i="39"/>
  <c r="Q45" i="39"/>
  <c r="Q43" i="39"/>
  <c r="Q50" i="39"/>
  <c r="Q48" i="39"/>
  <c r="AH40" i="39"/>
  <c r="AH38" i="39"/>
  <c r="AH35" i="39"/>
  <c r="AH33" i="39"/>
  <c r="AH39" i="39"/>
  <c r="AH37" i="39"/>
  <c r="AH36" i="39"/>
  <c r="AH34" i="39"/>
  <c r="AE37" i="39"/>
  <c r="AE39" i="39"/>
  <c r="AE36" i="39"/>
  <c r="AE34" i="39"/>
  <c r="AE40" i="39"/>
  <c r="AE38" i="39"/>
  <c r="AE33" i="39"/>
  <c r="AE35" i="39"/>
  <c r="Q12" i="39"/>
  <c r="Q19" i="39"/>
  <c r="Q18" i="39"/>
  <c r="Q15" i="39"/>
  <c r="Q16" i="39"/>
  <c r="Q13" i="39"/>
  <c r="Q17" i="39"/>
  <c r="Q14" i="39"/>
  <c r="Q11" i="39"/>
  <c r="AD49" i="39"/>
  <c r="AD51" i="39"/>
  <c r="AD45" i="39"/>
  <c r="AD43" i="39"/>
  <c r="AD50" i="39"/>
  <c r="AD48" i="39"/>
  <c r="AD44" i="39"/>
  <c r="AD47" i="39"/>
  <c r="G24" i="39"/>
  <c r="G22" i="39"/>
  <c r="G27" i="39"/>
  <c r="G28" i="39"/>
  <c r="G26" i="39"/>
  <c r="G25" i="39"/>
  <c r="G30" i="39"/>
  <c r="G29" i="39"/>
  <c r="G23" i="39"/>
  <c r="P48" i="39"/>
  <c r="P50" i="39"/>
  <c r="P47" i="39"/>
  <c r="P44" i="39"/>
  <c r="P51" i="39"/>
  <c r="P49" i="39"/>
  <c r="P43" i="39"/>
  <c r="P45" i="39"/>
  <c r="J50" i="39"/>
  <c r="J48" i="39"/>
  <c r="J47" i="39"/>
  <c r="J44" i="39"/>
  <c r="J51" i="39"/>
  <c r="J49" i="39"/>
  <c r="J45" i="39"/>
  <c r="J43" i="39"/>
  <c r="M47" i="39"/>
  <c r="M44" i="39"/>
  <c r="M51" i="39"/>
  <c r="M49" i="39"/>
  <c r="M43" i="39"/>
  <c r="M45" i="39"/>
  <c r="M48" i="39"/>
  <c r="M50" i="39"/>
  <c r="T39" i="39"/>
  <c r="T37" i="39"/>
  <c r="T34" i="39"/>
  <c r="T36" i="39"/>
  <c r="T38" i="39"/>
  <c r="T40" i="39"/>
  <c r="T35" i="39"/>
  <c r="T33" i="39"/>
  <c r="AG22" i="39"/>
  <c r="AG27" i="39"/>
  <c r="AG26" i="39"/>
  <c r="AG24" i="39"/>
  <c r="AG25" i="39"/>
  <c r="AG30" i="39"/>
  <c r="AG28" i="39"/>
  <c r="AG29" i="39"/>
  <c r="AG23" i="39"/>
  <c r="W12" i="39"/>
  <c r="W16" i="39"/>
  <c r="W13" i="39"/>
  <c r="W19" i="39"/>
  <c r="W11" i="39"/>
  <c r="W14" i="39"/>
  <c r="W18" i="39"/>
  <c r="W17" i="39"/>
  <c r="W15" i="39"/>
  <c r="G13" i="39"/>
  <c r="G11" i="39"/>
  <c r="G19" i="39"/>
  <c r="G16" i="39"/>
  <c r="G14" i="39"/>
  <c r="G12" i="39"/>
  <c r="G17" i="39"/>
  <c r="G18" i="39"/>
  <c r="G15" i="39"/>
  <c r="R27" i="39"/>
  <c r="R29" i="39"/>
  <c r="R24" i="39"/>
  <c r="R22" i="39"/>
  <c r="R28" i="39"/>
  <c r="R26" i="39"/>
  <c r="R23" i="39"/>
  <c r="R25" i="39"/>
  <c r="R30" i="39"/>
  <c r="H49" i="39"/>
  <c r="H51" i="39"/>
  <c r="H43" i="39"/>
  <c r="H45" i="39"/>
  <c r="H48" i="39"/>
  <c r="H50" i="39"/>
  <c r="H44" i="39"/>
  <c r="H47" i="39"/>
  <c r="S45" i="39"/>
  <c r="S43" i="39"/>
  <c r="S50" i="39"/>
  <c r="S48" i="39"/>
  <c r="S44" i="39"/>
  <c r="S47" i="39"/>
  <c r="S49" i="39"/>
  <c r="S51" i="39"/>
  <c r="I44" i="39"/>
  <c r="I47" i="39"/>
  <c r="I49" i="39"/>
  <c r="I51" i="39"/>
  <c r="I43" i="39"/>
  <c r="I45" i="39"/>
  <c r="I48" i="39"/>
  <c r="I50" i="39"/>
  <c r="T51" i="39"/>
  <c r="T49" i="39"/>
  <c r="T43" i="39"/>
  <c r="T45" i="39"/>
  <c r="T48" i="39"/>
  <c r="T50" i="39"/>
  <c r="T47" i="39"/>
  <c r="T44" i="39"/>
  <c r="O13" i="39"/>
  <c r="O18" i="39"/>
  <c r="O14" i="39"/>
  <c r="O17" i="39"/>
  <c r="O15" i="39"/>
  <c r="O12" i="39"/>
  <c r="O11" i="39"/>
  <c r="O16" i="39"/>
  <c r="O19" i="39"/>
  <c r="AC13" i="39"/>
  <c r="AC15" i="39"/>
  <c r="AC16" i="39"/>
  <c r="AC12" i="39"/>
  <c r="AC18" i="39"/>
  <c r="AC11" i="39"/>
  <c r="AC19" i="39"/>
  <c r="AC17" i="39"/>
  <c r="AC14" i="39"/>
  <c r="O22" i="39"/>
  <c r="O27" i="39"/>
  <c r="O29" i="39"/>
  <c r="O26" i="39"/>
  <c r="O24" i="39"/>
  <c r="O30" i="39"/>
  <c r="O28" i="39"/>
  <c r="O23" i="39"/>
  <c r="O25" i="39"/>
  <c r="U26" i="39"/>
  <c r="U24" i="39"/>
  <c r="U25" i="39"/>
  <c r="U30" i="39"/>
  <c r="U28" i="39"/>
  <c r="U29" i="39"/>
  <c r="U23" i="39"/>
  <c r="U22" i="39"/>
  <c r="U27" i="39"/>
  <c r="X26" i="39"/>
  <c r="X24" i="39"/>
  <c r="X25" i="39"/>
  <c r="X30" i="39"/>
  <c r="X28" i="39"/>
  <c r="X29" i="39"/>
  <c r="X23" i="39"/>
  <c r="X22" i="39"/>
  <c r="X27" i="39"/>
  <c r="AE27" i="39"/>
  <c r="AE29" i="39"/>
  <c r="AE24" i="39"/>
  <c r="AE22" i="39"/>
  <c r="AE28" i="39"/>
  <c r="AE26" i="39"/>
  <c r="AE23" i="39"/>
  <c r="AE25" i="39"/>
  <c r="AE30" i="39"/>
  <c r="P14" i="39"/>
  <c r="P17" i="39"/>
  <c r="P16" i="39"/>
  <c r="P12" i="39"/>
  <c r="P11" i="39"/>
  <c r="P19" i="39"/>
  <c r="P13" i="39"/>
  <c r="P18" i="39"/>
  <c r="P15" i="39"/>
  <c r="AH12" i="39"/>
  <c r="AH14" i="39"/>
  <c r="AH19" i="39"/>
  <c r="AH16" i="39"/>
  <c r="AH18" i="39"/>
  <c r="AH13" i="39"/>
  <c r="AH11" i="39"/>
  <c r="AH17" i="39"/>
  <c r="AH15" i="39"/>
  <c r="AB12" i="39"/>
  <c r="AB17" i="39"/>
  <c r="AB11" i="39"/>
  <c r="AB15" i="39"/>
  <c r="AB13" i="39"/>
  <c r="AB16" i="39"/>
  <c r="AB19" i="39"/>
  <c r="AB18" i="39"/>
  <c r="AB14" i="39"/>
  <c r="AC27" i="39"/>
  <c r="AC29" i="39"/>
  <c r="AC24" i="39"/>
  <c r="AC22" i="39"/>
  <c r="AC28" i="39"/>
  <c r="AC26" i="39"/>
  <c r="AC23" i="39"/>
  <c r="AC25" i="39"/>
  <c r="AC30" i="39"/>
  <c r="W49" i="39"/>
  <c r="W51" i="39"/>
  <c r="W43" i="39"/>
  <c r="W45" i="39"/>
  <c r="W48" i="39"/>
  <c r="W50" i="39"/>
  <c r="W44" i="39"/>
  <c r="W47" i="39"/>
  <c r="AB45" i="39"/>
  <c r="AB43" i="39"/>
  <c r="AB50" i="39"/>
  <c r="AB48" i="39"/>
  <c r="AB44" i="39"/>
  <c r="AB47" i="39"/>
  <c r="AB49" i="39"/>
  <c r="AB51" i="39"/>
  <c r="K28" i="39"/>
  <c r="K26" i="39"/>
  <c r="K25" i="39"/>
  <c r="K30" i="39"/>
  <c r="K29" i="39"/>
  <c r="K23" i="39"/>
  <c r="K24" i="39"/>
  <c r="K22" i="39"/>
  <c r="K27" i="39"/>
  <c r="F43" i="39"/>
  <c r="F47" i="39"/>
  <c r="F48" i="39"/>
  <c r="F49" i="39"/>
  <c r="F44" i="39"/>
  <c r="F50" i="39"/>
  <c r="F45" i="39"/>
  <c r="F51" i="39"/>
  <c r="AG19" i="39"/>
  <c r="AG17" i="39"/>
  <c r="AG13" i="39"/>
  <c r="AG18" i="39"/>
  <c r="AG14" i="39"/>
  <c r="AG16" i="39"/>
  <c r="AG11" i="39"/>
  <c r="AG15" i="39"/>
  <c r="AG12" i="39"/>
  <c r="E34" i="39"/>
  <c r="E36" i="39"/>
  <c r="E39" i="39"/>
  <c r="E38" i="39"/>
  <c r="E33" i="39"/>
  <c r="E35" i="39"/>
  <c r="E37" i="39"/>
  <c r="E40" i="39"/>
  <c r="AA37" i="39"/>
  <c r="AA39" i="39"/>
  <c r="AA34" i="39"/>
  <c r="AA36" i="39"/>
  <c r="AA38" i="39"/>
  <c r="AA40" i="39"/>
  <c r="AA33" i="39"/>
  <c r="AA35" i="39"/>
  <c r="AC37" i="39"/>
  <c r="AC39" i="39"/>
  <c r="AC36" i="39"/>
  <c r="AC34" i="39"/>
  <c r="AC40" i="39"/>
  <c r="AC38" i="39"/>
  <c r="AC33" i="39"/>
  <c r="AC35" i="39"/>
  <c r="F23" i="39"/>
  <c r="F25" i="39"/>
  <c r="F22" i="39"/>
  <c r="F27" i="39"/>
  <c r="F29" i="39"/>
  <c r="F26" i="39"/>
  <c r="F24" i="39"/>
  <c r="F30" i="39"/>
  <c r="F28" i="39"/>
  <c r="W36" i="39"/>
  <c r="W34" i="39"/>
  <c r="W40" i="39"/>
  <c r="W38" i="39"/>
  <c r="W35" i="39"/>
  <c r="W33" i="39"/>
  <c r="W39" i="39"/>
  <c r="W37" i="39"/>
  <c r="AB33" i="39"/>
  <c r="AB35" i="39"/>
  <c r="AB37" i="39"/>
  <c r="AB39" i="39"/>
  <c r="AB36" i="39"/>
  <c r="AB34" i="39"/>
  <c r="AB40" i="39"/>
  <c r="AB38" i="39"/>
  <c r="Z29" i="39"/>
  <c r="Z23" i="39"/>
  <c r="Z22" i="39"/>
  <c r="Z27" i="39"/>
  <c r="Z26" i="39"/>
  <c r="Z24" i="39"/>
  <c r="Z25" i="39"/>
  <c r="Z30" i="39"/>
  <c r="Z28" i="39"/>
  <c r="V12" i="39"/>
  <c r="V13" i="39"/>
  <c r="V15" i="39"/>
  <c r="V18" i="39"/>
  <c r="V14" i="39"/>
  <c r="V16" i="39"/>
  <c r="V17" i="39"/>
  <c r="V19" i="39"/>
  <c r="V11" i="39"/>
  <c r="E45" i="39"/>
  <c r="E44" i="39"/>
  <c r="E50" i="39"/>
  <c r="E51" i="39"/>
  <c r="E43" i="39"/>
  <c r="E47" i="39"/>
  <c r="E49" i="39"/>
  <c r="E48" i="39"/>
  <c r="Y40" i="39"/>
  <c r="Y38" i="39"/>
  <c r="Y35" i="39"/>
  <c r="Y33" i="39"/>
  <c r="Y39" i="39"/>
  <c r="Y37" i="39"/>
  <c r="Y36" i="39"/>
  <c r="Y34" i="39"/>
  <c r="L24" i="39"/>
  <c r="L22" i="39"/>
  <c r="L28" i="39"/>
  <c r="L26" i="39"/>
  <c r="L23" i="39"/>
  <c r="L25" i="39"/>
  <c r="L30" i="39"/>
  <c r="L27" i="39"/>
  <c r="L29" i="39"/>
  <c r="AF34" i="39"/>
  <c r="AF36" i="39"/>
  <c r="AF38" i="39"/>
  <c r="AF40" i="39"/>
  <c r="AF33" i="39"/>
  <c r="AF35" i="39"/>
  <c r="AF37" i="39"/>
  <c r="AF39" i="39"/>
  <c r="N28" i="39"/>
  <c r="N26" i="39"/>
  <c r="N25" i="39"/>
  <c r="N30" i="39"/>
  <c r="N29" i="39"/>
  <c r="N23" i="39"/>
  <c r="N24" i="39"/>
  <c r="N22" i="39"/>
  <c r="N27" i="39"/>
  <c r="Z47" i="39"/>
  <c r="Z44" i="39"/>
  <c r="Z51" i="39"/>
  <c r="Z49" i="39"/>
  <c r="Z43" i="39"/>
  <c r="Z45" i="39"/>
  <c r="Z48" i="39"/>
  <c r="Z50" i="39"/>
  <c r="Z18" i="39"/>
  <c r="Z14" i="39"/>
  <c r="Z12" i="39"/>
  <c r="Z19" i="39"/>
  <c r="Z15" i="39"/>
  <c r="Z16" i="39"/>
  <c r="Z13" i="39"/>
  <c r="Z17" i="39"/>
  <c r="Z11" i="39"/>
  <c r="N51" i="39"/>
  <c r="N49" i="39"/>
  <c r="N45" i="39"/>
  <c r="N43" i="39"/>
  <c r="N50" i="39"/>
  <c r="N48" i="39"/>
  <c r="N47" i="39"/>
  <c r="N44" i="39"/>
  <c r="K15" i="39"/>
  <c r="K13" i="39"/>
  <c r="K14" i="39"/>
  <c r="K19" i="39"/>
  <c r="K11" i="39"/>
  <c r="K12" i="39"/>
  <c r="K17" i="39"/>
  <c r="K18" i="39"/>
  <c r="K16" i="39"/>
  <c r="P39" i="39"/>
  <c r="P37" i="39"/>
  <c r="P34" i="39"/>
  <c r="P36" i="39"/>
  <c r="P38" i="39"/>
  <c r="P40" i="39"/>
  <c r="P35" i="39"/>
  <c r="P33" i="39"/>
  <c r="F36" i="39"/>
  <c r="F34" i="39"/>
  <c r="F40" i="39"/>
  <c r="F38" i="39"/>
  <c r="F35" i="39"/>
  <c r="F33" i="39"/>
  <c r="F39" i="39"/>
  <c r="F37" i="39"/>
  <c r="H17" i="39"/>
  <c r="H12" i="39"/>
  <c r="H11" i="39"/>
  <c r="H14" i="39"/>
  <c r="H18" i="39"/>
  <c r="H19" i="39"/>
  <c r="H15" i="39"/>
  <c r="H13" i="39"/>
  <c r="H16" i="39"/>
  <c r="F14" i="39"/>
  <c r="F13" i="39"/>
  <c r="F16" i="39"/>
  <c r="F11" i="39"/>
  <c r="F19" i="39"/>
  <c r="F15" i="39"/>
  <c r="F17" i="39"/>
  <c r="F12" i="39"/>
  <c r="F18" i="39"/>
  <c r="U17" i="39"/>
  <c r="U19" i="39"/>
  <c r="U13" i="39"/>
  <c r="U11" i="39"/>
  <c r="U16" i="39"/>
  <c r="U14" i="39"/>
  <c r="U18" i="39"/>
  <c r="U15" i="39"/>
  <c r="U12" i="39"/>
  <c r="O43" i="39"/>
  <c r="O45" i="39"/>
  <c r="O48" i="39"/>
  <c r="O50" i="39"/>
  <c r="O44" i="39"/>
  <c r="O47" i="39"/>
  <c r="O49" i="39"/>
  <c r="O51" i="39"/>
  <c r="V23" i="39"/>
  <c r="V26" i="39"/>
  <c r="V25" i="39"/>
  <c r="V27" i="39"/>
  <c r="V28" i="39"/>
  <c r="V29" i="39"/>
  <c r="V30" i="39"/>
  <c r="V22" i="39"/>
  <c r="V24" i="39"/>
  <c r="U43" i="39"/>
  <c r="U45" i="39"/>
  <c r="U48" i="39"/>
  <c r="U50" i="39"/>
  <c r="U47" i="39"/>
  <c r="U44" i="39"/>
  <c r="U51" i="39"/>
  <c r="U49" i="39"/>
  <c r="K33" i="39"/>
  <c r="K35" i="39"/>
  <c r="K37" i="39"/>
  <c r="K39" i="39"/>
  <c r="K34" i="39"/>
  <c r="K36" i="39"/>
  <c r="K38" i="39"/>
  <c r="K40" i="39"/>
  <c r="R44" i="39"/>
  <c r="R48" i="39"/>
  <c r="R47" i="39"/>
  <c r="R50" i="39"/>
  <c r="R43" i="39"/>
  <c r="R45" i="39"/>
  <c r="R49" i="39"/>
  <c r="R51" i="39"/>
  <c r="X43" i="39"/>
  <c r="X45" i="39"/>
  <c r="X48" i="39"/>
  <c r="X50" i="39"/>
  <c r="X47" i="39"/>
  <c r="X44" i="39"/>
  <c r="X51" i="39"/>
  <c r="X49" i="39"/>
  <c r="AH26" i="39"/>
  <c r="AH24" i="39"/>
  <c r="AH30" i="39"/>
  <c r="AH28" i="39"/>
  <c r="AH23" i="39"/>
  <c r="AH25" i="39"/>
  <c r="AH22" i="39"/>
  <c r="AH27" i="39"/>
  <c r="AH29" i="39"/>
  <c r="AE50" i="39"/>
  <c r="AE48" i="39"/>
  <c r="AE44" i="39"/>
  <c r="AE47" i="39"/>
  <c r="AE49" i="39"/>
  <c r="AE51" i="39"/>
  <c r="AE45" i="39"/>
  <c r="AE43" i="39"/>
  <c r="Q37" i="39"/>
  <c r="Q39" i="39"/>
  <c r="Q36" i="39"/>
  <c r="Q34" i="39"/>
  <c r="Q40" i="39"/>
  <c r="Q38" i="39"/>
  <c r="Q33" i="39"/>
  <c r="Q35" i="39"/>
  <c r="AE12" i="39"/>
  <c r="AE11" i="39"/>
  <c r="AE18" i="39"/>
  <c r="AE16" i="39"/>
  <c r="AE13" i="39"/>
  <c r="AE17" i="39"/>
  <c r="AE19" i="39"/>
  <c r="AE15" i="39"/>
  <c r="AE14" i="39"/>
  <c r="Y13" i="39"/>
  <c r="Y17" i="39"/>
  <c r="Y14" i="39"/>
  <c r="Y15" i="39"/>
  <c r="Y12" i="39"/>
  <c r="Y16" i="39"/>
  <c r="Y11" i="39"/>
  <c r="Y18" i="39"/>
  <c r="Y19" i="39"/>
  <c r="G37" i="39"/>
  <c r="G39" i="39"/>
  <c r="G34" i="39"/>
  <c r="G36" i="39"/>
  <c r="G38" i="39"/>
  <c r="G40" i="39"/>
  <c r="G33" i="39"/>
  <c r="G35" i="39"/>
  <c r="AD37" i="39"/>
  <c r="AD39" i="39"/>
  <c r="AD36" i="39"/>
  <c r="AD34" i="39"/>
  <c r="AD40" i="39"/>
  <c r="AD38" i="39"/>
  <c r="AD33" i="39"/>
  <c r="AD35" i="39"/>
  <c r="H23" i="39"/>
  <c r="H25" i="39"/>
  <c r="H22" i="39"/>
  <c r="H27" i="39"/>
  <c r="H29" i="39"/>
  <c r="H26" i="39"/>
  <c r="H24" i="39"/>
  <c r="H30" i="39"/>
  <c r="H28" i="39"/>
  <c r="S24" i="39"/>
  <c r="S22" i="39"/>
  <c r="S28" i="39"/>
  <c r="S26" i="39"/>
  <c r="S23" i="39"/>
  <c r="S25" i="39"/>
  <c r="S30" i="39"/>
  <c r="S27" i="39"/>
  <c r="S29" i="39"/>
  <c r="L36" i="39"/>
  <c r="L34" i="39"/>
  <c r="L40" i="39"/>
  <c r="L38" i="39"/>
  <c r="L33" i="39"/>
  <c r="L35" i="39"/>
  <c r="L37" i="39"/>
  <c r="L39" i="39"/>
  <c r="I22" i="39"/>
  <c r="I27" i="39"/>
  <c r="I29" i="39"/>
  <c r="I26" i="39"/>
  <c r="I24" i="39"/>
  <c r="I30" i="39"/>
  <c r="I28" i="39"/>
  <c r="I23" i="39"/>
  <c r="I25" i="39"/>
  <c r="AG39" i="39"/>
  <c r="AG37" i="39"/>
  <c r="AG34" i="39"/>
  <c r="AG36" i="39"/>
  <c r="AG38" i="39"/>
  <c r="AG40" i="39"/>
  <c r="AG35" i="39"/>
  <c r="AG33" i="39"/>
  <c r="T26" i="39"/>
  <c r="T24" i="39"/>
  <c r="T25" i="39"/>
  <c r="T30" i="39"/>
  <c r="T28" i="39"/>
  <c r="T29" i="39"/>
  <c r="T23" i="39"/>
  <c r="T22" i="39"/>
  <c r="T27" i="39"/>
  <c r="N15" i="39"/>
  <c r="N13" i="39"/>
  <c r="N19" i="39"/>
  <c r="N14" i="39"/>
  <c r="N17" i="39"/>
  <c r="N11" i="39"/>
  <c r="N12" i="39"/>
  <c r="N16" i="39"/>
  <c r="N18" i="39"/>
  <c r="T12" i="39"/>
  <c r="T18" i="39"/>
  <c r="T13" i="39"/>
  <c r="T17" i="39"/>
  <c r="T19" i="39"/>
  <c r="T15" i="39"/>
  <c r="T16" i="39"/>
  <c r="T14" i="39"/>
  <c r="T11" i="39"/>
  <c r="G45" i="39"/>
  <c r="G43" i="39"/>
  <c r="G50" i="39"/>
  <c r="G48" i="39"/>
  <c r="G47" i="39"/>
  <c r="G44" i="39"/>
  <c r="G51" i="39"/>
  <c r="G49" i="39"/>
  <c r="X35" i="39"/>
  <c r="X33" i="39"/>
  <c r="X39" i="39"/>
  <c r="X37" i="39"/>
  <c r="X34" i="39"/>
  <c r="X36" i="39"/>
  <c r="X38" i="39"/>
  <c r="X40" i="39"/>
  <c r="I36" i="39"/>
  <c r="I34" i="39"/>
  <c r="I40" i="39"/>
  <c r="I38" i="39"/>
  <c r="I35" i="39"/>
  <c r="I33" i="39"/>
  <c r="I39" i="39"/>
  <c r="I37" i="39"/>
  <c r="AG47" i="39"/>
  <c r="AG44" i="39"/>
  <c r="AG51" i="39"/>
  <c r="AG49" i="39"/>
  <c r="AG43" i="39"/>
  <c r="AG45" i="39"/>
  <c r="AG48" i="39"/>
  <c r="AG50" i="39"/>
  <c r="S14" i="39"/>
  <c r="S18" i="39"/>
  <c r="S13" i="39"/>
  <c r="S19" i="39"/>
  <c r="S17" i="39"/>
  <c r="S12" i="39"/>
  <c r="S11" i="39"/>
  <c r="S15" i="39"/>
  <c r="S16" i="39"/>
  <c r="E14" i="39"/>
  <c r="E13" i="39"/>
  <c r="E16" i="39"/>
  <c r="E18" i="39"/>
  <c r="E19" i="39"/>
  <c r="E12" i="39"/>
  <c r="E15" i="39"/>
  <c r="E17" i="39"/>
  <c r="E11" i="39"/>
  <c r="U39" i="39"/>
  <c r="U37" i="39"/>
  <c r="U34" i="39"/>
  <c r="U36" i="39"/>
  <c r="U38" i="39"/>
  <c r="U40" i="39"/>
  <c r="U35" i="39"/>
  <c r="U33" i="39"/>
  <c r="R37" i="39"/>
  <c r="R39" i="39"/>
  <c r="R36" i="39"/>
  <c r="R34" i="39"/>
  <c r="R40" i="39"/>
  <c r="R38" i="39"/>
  <c r="R33" i="39"/>
  <c r="R35" i="39"/>
  <c r="H39" i="39"/>
  <c r="H37" i="39"/>
  <c r="H36" i="39"/>
  <c r="H34" i="39"/>
  <c r="H40" i="39"/>
  <c r="H38" i="39"/>
  <c r="H35" i="39"/>
  <c r="H33" i="39"/>
  <c r="S33" i="39"/>
  <c r="S35" i="39"/>
  <c r="S37" i="39"/>
  <c r="S39" i="39"/>
  <c r="S36" i="39"/>
  <c r="S34" i="39"/>
  <c r="S40" i="39"/>
  <c r="S38" i="39"/>
  <c r="Q24" i="39"/>
  <c r="Q22" i="39"/>
  <c r="Q28" i="39"/>
  <c r="Q26" i="39"/>
  <c r="Q23" i="39"/>
  <c r="Q25" i="39"/>
  <c r="Q30" i="39"/>
  <c r="Q27" i="39"/>
  <c r="Q29" i="39"/>
  <c r="AA41" i="39" l="1"/>
  <c r="E31" i="39"/>
  <c r="Q52" i="39"/>
  <c r="AB31" i="39"/>
  <c r="S20" i="39"/>
  <c r="H41" i="39"/>
  <c r="AF41" i="39"/>
  <c r="T20" i="39"/>
  <c r="N20" i="39"/>
  <c r="Y20" i="39"/>
  <c r="AE52" i="39"/>
  <c r="R52" i="39"/>
  <c r="X31" i="39"/>
  <c r="G52" i="39"/>
  <c r="X52" i="39"/>
  <c r="K41" i="39"/>
  <c r="U52" i="39"/>
  <c r="F20" i="39"/>
  <c r="L31" i="39"/>
  <c r="AB41" i="39"/>
  <c r="F52" i="39"/>
  <c r="AB52" i="39"/>
  <c r="S52" i="39"/>
  <c r="W20" i="39"/>
  <c r="AF52" i="39"/>
  <c r="J41" i="39"/>
  <c r="AH52" i="39"/>
  <c r="V52" i="39"/>
  <c r="AD20" i="39"/>
  <c r="J31" i="39"/>
  <c r="P31" i="39"/>
  <c r="R41" i="39"/>
  <c r="U41" i="39"/>
  <c r="E20" i="39"/>
  <c r="I41" i="39"/>
  <c r="Q41" i="39"/>
  <c r="O52" i="39"/>
  <c r="P41" i="39"/>
  <c r="N31" i="39"/>
  <c r="E52" i="39"/>
  <c r="Z31" i="39"/>
  <c r="AG20" i="39"/>
  <c r="AB20" i="39"/>
  <c r="I52" i="39"/>
  <c r="AG31" i="39"/>
  <c r="P52" i="39"/>
  <c r="AD52" i="39"/>
  <c r="Q20" i="39"/>
  <c r="W31" i="39"/>
  <c r="I20" i="39"/>
  <c r="AF20" i="39"/>
  <c r="AF31" i="39"/>
  <c r="Z41" i="39"/>
  <c r="AA31" i="39"/>
  <c r="R20" i="39"/>
  <c r="Q31" i="39"/>
  <c r="AG52" i="39"/>
  <c r="AE20" i="39"/>
  <c r="AH31" i="39"/>
  <c r="V31" i="39"/>
  <c r="H20" i="39"/>
  <c r="K20" i="39"/>
  <c r="Y41" i="39"/>
  <c r="V20" i="39"/>
  <c r="E41" i="39"/>
  <c r="K31" i="39"/>
  <c r="AE31" i="39"/>
  <c r="G20" i="39"/>
  <c r="M52" i="39"/>
  <c r="AH41" i="39"/>
  <c r="O41" i="39"/>
  <c r="M20" i="39"/>
  <c r="K52" i="39"/>
  <c r="X20" i="39"/>
  <c r="AA20" i="39"/>
  <c r="M31" i="39"/>
  <c r="L52" i="39"/>
  <c r="J20" i="39"/>
  <c r="S41" i="39"/>
  <c r="X41" i="39"/>
  <c r="T31" i="39"/>
  <c r="AG41" i="39"/>
  <c r="I31" i="39"/>
  <c r="L41" i="39"/>
  <c r="S31" i="39"/>
  <c r="H31" i="39"/>
  <c r="AD41" i="39"/>
  <c r="G41" i="39"/>
  <c r="U20" i="39"/>
  <c r="F41" i="39"/>
  <c r="N52" i="39"/>
  <c r="Z20" i="39"/>
  <c r="Z52" i="39"/>
  <c r="W41" i="39"/>
  <c r="F31" i="39"/>
  <c r="AC41" i="39"/>
  <c r="W52" i="39"/>
  <c r="AC31" i="39"/>
  <c r="AH20" i="39"/>
  <c r="P20" i="39"/>
  <c r="U31" i="39"/>
  <c r="O31" i="39"/>
  <c r="AC20" i="39"/>
  <c r="O20" i="39"/>
  <c r="T52" i="39"/>
  <c r="H52" i="39"/>
  <c r="R31" i="39"/>
  <c r="T41" i="39"/>
  <c r="J52" i="39"/>
  <c r="G31" i="39"/>
  <c r="AE41" i="39"/>
  <c r="V41" i="39"/>
  <c r="N41" i="39"/>
  <c r="M41" i="39"/>
  <c r="AA52" i="39"/>
  <c r="Y52" i="39"/>
  <c r="L20" i="39"/>
  <c r="AC52" i="39"/>
  <c r="Y31" i="39"/>
  <c r="AD31" i="39"/>
  <c r="AA57" i="39" l="1"/>
  <c r="AE57" i="39"/>
  <c r="J57" i="39"/>
  <c r="H57" i="39"/>
  <c r="T57" i="39"/>
  <c r="W57" i="39"/>
  <c r="Z57" i="39"/>
  <c r="R57" i="39"/>
  <c r="AC57" i="39"/>
  <c r="N57" i="39"/>
  <c r="AD57" i="39"/>
  <c r="AH57" i="39"/>
  <c r="S57" i="39"/>
  <c r="X57" i="39"/>
  <c r="P57" i="39"/>
  <c r="AB57" i="39"/>
  <c r="G57" i="39"/>
  <c r="L57" i="39"/>
  <c r="K57" i="39"/>
  <c r="M57" i="39"/>
  <c r="AG57" i="39"/>
  <c r="O57" i="39"/>
  <c r="AF57" i="39"/>
  <c r="F57" i="39"/>
  <c r="U57" i="39"/>
  <c r="Y57" i="39"/>
  <c r="I57" i="39"/>
  <c r="E57" i="39"/>
  <c r="Q57" i="39"/>
  <c r="V57" i="39"/>
  <c r="F58" i="39" l="1"/>
  <c r="G58" i="39" l="1"/>
  <c r="H58" i="39" s="1"/>
  <c r="I58" i="39" s="1"/>
  <c r="J58" i="39" s="1"/>
  <c r="K58" i="39" s="1"/>
  <c r="L58" i="39" s="1"/>
  <c r="M58" i="39" s="1"/>
  <c r="N58" i="39" s="1"/>
  <c r="O58" i="39" s="1"/>
  <c r="P58" i="39" s="1"/>
  <c r="Q58" i="39" s="1"/>
  <c r="R58" i="39" s="1"/>
  <c r="S58" i="39" s="1"/>
  <c r="T58" i="39" s="1"/>
  <c r="U58" i="39" s="1"/>
  <c r="V58" i="39" s="1"/>
  <c r="W58" i="39" s="1"/>
  <c r="X58" i="39" s="1"/>
  <c r="Y58" i="39" s="1"/>
  <c r="Z58" i="39" s="1"/>
  <c r="AA58" i="39" s="1"/>
  <c r="AB58" i="39" s="1"/>
  <c r="AC58" i="39" s="1"/>
  <c r="AD58" i="39" s="1"/>
  <c r="AE58" i="39" s="1"/>
  <c r="AF58" i="39" s="1"/>
  <c r="AG58" i="39" s="1"/>
  <c r="AH58" i="39" s="1"/>
  <c r="L9" i="32" l="1" a="1"/>
  <c r="L9" i="32" l="1"/>
  <c r="L13" i="32"/>
  <c r="L17" i="32"/>
  <c r="L21" i="32"/>
  <c r="L25" i="32"/>
  <c r="L29" i="32"/>
  <c r="L33" i="32"/>
  <c r="L37" i="32"/>
  <c r="L14" i="32"/>
  <c r="L18" i="32"/>
  <c r="L22" i="32"/>
  <c r="L26" i="32"/>
  <c r="L30" i="32"/>
  <c r="L34" i="32"/>
  <c r="L38" i="32"/>
  <c r="L11" i="32"/>
  <c r="L15" i="32"/>
  <c r="L19" i="32"/>
  <c r="L23" i="32"/>
  <c r="L27" i="32"/>
  <c r="L31" i="32"/>
  <c r="L35" i="32"/>
  <c r="L12" i="32"/>
  <c r="L16" i="32"/>
  <c r="L20" i="32"/>
  <c r="L24" i="32"/>
  <c r="L28" i="32"/>
  <c r="L32" i="32"/>
  <c r="L10" i="32"/>
  <c r="L36" i="32"/>
  <c r="M5" i="24" l="1"/>
  <c r="N5" i="24"/>
  <c r="N3" i="24" s="1"/>
  <c r="O5" i="24"/>
  <c r="O3" i="24" s="1"/>
  <c r="P38" i="24"/>
  <c r="J42" i="24"/>
  <c r="M41" i="24"/>
  <c r="M42" i="24" s="1"/>
  <c r="M19" i="24" l="1"/>
  <c r="M3" i="24"/>
  <c r="N31" i="24"/>
  <c r="N19" i="24"/>
  <c r="O31" i="24"/>
  <c r="O19" i="24"/>
  <c r="N41" i="24"/>
  <c r="N42" i="24" s="1"/>
  <c r="M31" i="24"/>
  <c r="P41" i="24"/>
  <c r="O41" i="24"/>
  <c r="O42" i="24" s="1"/>
  <c r="L5" i="24"/>
  <c r="L3" i="24" s="1"/>
  <c r="L41" i="24"/>
  <c r="L42" i="24" s="1"/>
  <c r="L4" i="24" l="1"/>
  <c r="L17" i="24"/>
  <c r="L29" i="24"/>
  <c r="N17" i="24"/>
  <c r="N29" i="24"/>
  <c r="N4" i="24"/>
  <c r="L31" i="24"/>
  <c r="L19" i="24"/>
  <c r="P5" i="24"/>
  <c r="P3" i="24"/>
  <c r="M29" i="24"/>
  <c r="M4" i="24"/>
  <c r="M17" i="24"/>
  <c r="O29" i="24"/>
  <c r="O4" i="24"/>
  <c r="O17" i="24"/>
  <c r="P17" i="24" l="1"/>
  <c r="P29" i="24"/>
  <c r="P31" i="24"/>
  <c r="P7" i="24"/>
  <c r="P19" i="24"/>
  <c r="L18" i="24"/>
  <c r="L30" i="24"/>
  <c r="N18" i="24"/>
  <c r="N30" i="24"/>
  <c r="O30" i="24"/>
  <c r="O18" i="24"/>
  <c r="M30" i="24"/>
  <c r="M18" i="24"/>
  <c r="P4" i="24"/>
  <c r="P18" i="24" l="1"/>
  <c r="P30" i="24"/>
</calcChain>
</file>

<file path=xl/sharedStrings.xml><?xml version="1.0" encoding="utf-8"?>
<sst xmlns="http://schemas.openxmlformats.org/spreadsheetml/2006/main" count="727" uniqueCount="218">
  <si>
    <t xml:space="preserve">Title: </t>
  </si>
  <si>
    <t>Load Forecast - 2024 Update</t>
  </si>
  <si>
    <t>Sub-Title:</t>
  </si>
  <si>
    <t>Date</t>
  </si>
  <si>
    <t>Date Reviewed</t>
  </si>
  <si>
    <t>If you have any questions please contact:</t>
  </si>
  <si>
    <t>Owner</t>
  </si>
  <si>
    <t>Reviewer</t>
  </si>
  <si>
    <t xml:space="preserve">Name: </t>
  </si>
  <si>
    <t>Joseline N. Estrada Rivera</t>
  </si>
  <si>
    <t xml:space="preserve">Email: </t>
  </si>
  <si>
    <t>Joseline.Estrada@Lumapr.com</t>
  </si>
  <si>
    <t>Color Legend</t>
  </si>
  <si>
    <t>Colour</t>
  </si>
  <si>
    <t>Description</t>
  </si>
  <si>
    <t>R</t>
  </si>
  <si>
    <t>G</t>
  </si>
  <si>
    <t>B</t>
  </si>
  <si>
    <t>Example</t>
  </si>
  <si>
    <t>Blue</t>
  </si>
  <si>
    <t>Hardcodes</t>
  </si>
  <si>
    <t>=1234</t>
  </si>
  <si>
    <t>Black</t>
  </si>
  <si>
    <t>Formulas within worksheet</t>
  </si>
  <si>
    <t>=A1*A2</t>
  </si>
  <si>
    <t>Green</t>
  </si>
  <si>
    <t>Linked to another worksheet within workbook</t>
  </si>
  <si>
    <t>=Sheet1!A2</t>
  </si>
  <si>
    <t>Red</t>
  </si>
  <si>
    <t>Linked to another workbook</t>
  </si>
  <si>
    <t>=[Book2]Sheet1!$A$1</t>
  </si>
  <si>
    <t>Orange</t>
  </si>
  <si>
    <t>Different formula, not consistent with next row, column</t>
  </si>
  <si>
    <t>=[*different formula*]</t>
  </si>
  <si>
    <t>Purple</t>
  </si>
  <si>
    <t>Links to data providers (e.g. databases, programs, etc.)</t>
  </si>
  <si>
    <t>=CIQ(IQ_Total_REV)</t>
  </si>
  <si>
    <t xml:space="preserve">  </t>
  </si>
  <si>
    <r>
      <t xml:space="preserve"> The load forecast assumptions FY 2024 to FY 2053:
           1. Econometric model developed by Siemens for PREPA IRP - Residential, Commercial and Industrial Classes
           2. Smaller classes - Agriculture and Other Authorities based on the average consumption from FY 2023, and 2024 estimation and PL is equal to FY 2024 estimate.
</t>
    </r>
    <r>
      <rPr>
        <b/>
        <sz val="12"/>
        <color rgb="FFFF0000"/>
        <rFont val="Arial"/>
        <family val="2"/>
      </rPr>
      <t>Load Modifiers, please refers to the file : Load forecast modifiers FY 2024</t>
    </r>
  </si>
  <si>
    <t>Index:</t>
  </si>
  <si>
    <t>Load Database</t>
  </si>
  <si>
    <t>FY 2024 Trends - Compared with other periods</t>
  </si>
  <si>
    <t>FY 2024 Generation, Peak Demand and Consumption by Month</t>
  </si>
  <si>
    <t>Exogenous Variable- Annual Macros</t>
  </si>
  <si>
    <t xml:space="preserve">Exogenous Variables- Monthly Macros </t>
  </si>
  <si>
    <t>Forecast Residential Consumption</t>
  </si>
  <si>
    <t>Forecast Commercial Consumption</t>
  </si>
  <si>
    <t>Forecast Industrial Consumption</t>
  </si>
  <si>
    <t>Annual Models Summary Res, Com and Ind</t>
  </si>
  <si>
    <t>FY 2025 Monthly Distribution Consumption and Generation</t>
  </si>
  <si>
    <t>Long Range Load Forecast</t>
  </si>
  <si>
    <t>Long Range Load Forecast with Modifier Applied</t>
  </si>
  <si>
    <t>Leap Year</t>
  </si>
  <si>
    <t xml:space="preserve">Days </t>
  </si>
  <si>
    <t>July to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</si>
  <si>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</si>
  <si>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</si>
  <si>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</si>
  <si>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</si>
  <si>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</si>
  <si>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</si>
  <si>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</si>
  <si>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</si>
  <si>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</si>
  <si>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April</t>
  </si>
  <si>
    <t>May</t>
  </si>
  <si>
    <t>Jun</t>
  </si>
  <si>
    <t>FY (12 month)</t>
  </si>
  <si>
    <t>FY(7 month)</t>
  </si>
  <si>
    <t>12 months</t>
  </si>
  <si>
    <t>Class Distribution Profile</t>
  </si>
  <si>
    <t>RkWh</t>
  </si>
  <si>
    <t>Fiscal Year</t>
  </si>
  <si>
    <t>1992-93</t>
  </si>
  <si>
    <t>Dist. 12 m Jan. 2024</t>
  </si>
  <si>
    <t>Dist. FY 2024</t>
  </si>
  <si>
    <t>1993-94</t>
  </si>
  <si>
    <t>Residential</t>
  </si>
  <si>
    <t>1994-95</t>
  </si>
  <si>
    <t>Commercial</t>
  </si>
  <si>
    <t>1995-96</t>
  </si>
  <si>
    <t>Industrial</t>
  </si>
  <si>
    <t>1996-97</t>
  </si>
  <si>
    <t>Alumbrado</t>
  </si>
  <si>
    <t>1997-98</t>
  </si>
  <si>
    <t>Agric.</t>
  </si>
  <si>
    <t>1998-99</t>
  </si>
  <si>
    <t>Otros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</si>
  <si>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</si>
  <si>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</si>
  <si>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</si>
  <si>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</si>
  <si>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</si>
  <si>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</si>
  <si>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</si>
  <si>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</si>
  <si>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</si>
  <si>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</si>
  <si>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</si>
  <si>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</si>
  <si>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</si>
  <si>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</si>
  <si>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</si>
  <si>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</si>
  <si>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</si>
  <si>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</si>
  <si>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</si>
  <si>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</si>
  <si>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</si>
  <si>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</si>
  <si>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</si>
  <si>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</si>
  <si>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</si>
  <si>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CkWh</t>
  </si>
  <si>
    <t>IkWh</t>
  </si>
  <si>
    <t>PLkWH</t>
  </si>
  <si>
    <t>2000-01*</t>
  </si>
  <si>
    <t>AGkWh</t>
  </si>
  <si>
    <t>OkWh</t>
  </si>
  <si>
    <t>TkWh</t>
  </si>
  <si>
    <t>Ajuste Distorsiones cambio CC&amp;B - Ir a Revenue Budget 2016</t>
  </si>
  <si>
    <t>GEN</t>
  </si>
  <si>
    <t>Efficiencies</t>
  </si>
  <si>
    <t>Eficiencies</t>
  </si>
  <si>
    <t>DEM MAX</t>
  </si>
  <si>
    <t>Load Factor</t>
  </si>
  <si>
    <t>Load factor average (21-20)</t>
  </si>
  <si>
    <t>Actual Consumption and Generation up to January</t>
  </si>
  <si>
    <t>Customer Class</t>
  </si>
  <si>
    <t>Jul-Jan 2024</t>
  </si>
  <si>
    <t>Jul-Jan 2023</t>
  </si>
  <si>
    <t>% variance</t>
  </si>
  <si>
    <t>FY 2024 Estimate</t>
  </si>
  <si>
    <t>Fiscal Year 2023</t>
  </si>
  <si>
    <t>Public Lighting</t>
  </si>
  <si>
    <t>Agriculture</t>
  </si>
  <si>
    <t>Other Authorities</t>
  </si>
  <si>
    <t>Total</t>
  </si>
  <si>
    <t>Generation</t>
  </si>
  <si>
    <t xml:space="preserve">Efficiency: </t>
  </si>
  <si>
    <t>FY 2024 - Estimation</t>
  </si>
  <si>
    <t>Apr</t>
  </si>
  <si>
    <t>Peak Demand</t>
  </si>
  <si>
    <t>Consumption</t>
  </si>
  <si>
    <t>LF</t>
  </si>
  <si>
    <t>Effic.</t>
  </si>
  <si>
    <t>Last FY Trends</t>
  </si>
  <si>
    <t>Variance</t>
  </si>
  <si>
    <t>Fiscal Plan Trends</t>
  </si>
  <si>
    <t xml:space="preserve">Total </t>
  </si>
  <si>
    <t>Class</t>
  </si>
  <si>
    <t>PL</t>
  </si>
  <si>
    <t>Other</t>
  </si>
  <si>
    <t>Total Cons.</t>
  </si>
  <si>
    <t>Seasonality Adjustments to distribute consumption</t>
  </si>
  <si>
    <t>AP</t>
  </si>
  <si>
    <t>Agr</t>
  </si>
  <si>
    <t>Population</t>
  </si>
  <si>
    <t>Real GNP (constant $M)</t>
  </si>
  <si>
    <t>Census Estimation</t>
  </si>
  <si>
    <t>FY2053</t>
  </si>
  <si>
    <t>Pop</t>
  </si>
  <si>
    <t>GNP</t>
  </si>
  <si>
    <t>POP in millions</t>
  </si>
  <si>
    <t>CDD</t>
  </si>
  <si>
    <t>FY</t>
  </si>
  <si>
    <t>Sep</t>
  </si>
  <si>
    <t>Coefficients</t>
  </si>
  <si>
    <t>Actual Demand</t>
  </si>
  <si>
    <t>Forecast demand</t>
  </si>
  <si>
    <t>COVID Transitiory</t>
  </si>
  <si>
    <t>POP</t>
  </si>
  <si>
    <t>res_covid_winter_20_21</t>
  </si>
  <si>
    <t>post_2019_may_oct</t>
  </si>
  <si>
    <t>cdd_over_500:post_2019_jun</t>
  </si>
  <si>
    <t>cdd_over_500:post_2019_jul</t>
  </si>
  <si>
    <t>cdd_over_500:post_2019_aug</t>
  </si>
  <si>
    <t>cdd_over_500:post_2019_sep</t>
  </si>
  <si>
    <t xml:space="preserve">COVID </t>
  </si>
  <si>
    <t>Binary Var</t>
  </si>
  <si>
    <t>Consumption (GWh), Production (GWh) and Peak Demand (MW)</t>
  </si>
  <si>
    <t>Forecast 2024-2053 Base Load - GH Coefficients</t>
  </si>
  <si>
    <t>Macro Forecast FOMB(Feb Updated)</t>
  </si>
  <si>
    <t>Fiscal</t>
  </si>
  <si>
    <t>%</t>
  </si>
  <si>
    <t>Year</t>
  </si>
  <si>
    <t>Others Auth</t>
  </si>
  <si>
    <t>FY 2023 Efficiency</t>
  </si>
  <si>
    <t>Peak Demand MW</t>
  </si>
  <si>
    <t>Class Dist</t>
  </si>
  <si>
    <t>Clase/Tarifa</t>
  </si>
  <si>
    <t>RH3 A 103</t>
  </si>
  <si>
    <t>RH3 B 104</t>
  </si>
  <si>
    <t>RH3 Fija 105</t>
  </si>
  <si>
    <t>RH3 Fija 106</t>
  </si>
  <si>
    <t>RH3 Fija 107</t>
  </si>
  <si>
    <t>LRS SUB 109</t>
  </si>
  <si>
    <t>LRS  SIN 110</t>
  </si>
  <si>
    <t>GRS A 111</t>
  </si>
  <si>
    <t>GRS B 112</t>
  </si>
  <si>
    <t>060</t>
  </si>
  <si>
    <t>070</t>
  </si>
  <si>
    <t>071</t>
  </si>
  <si>
    <t>080</t>
  </si>
  <si>
    <t>082</t>
  </si>
  <si>
    <t>GSS 311</t>
  </si>
  <si>
    <t>GSP 312</t>
  </si>
  <si>
    <t>GST 313</t>
  </si>
  <si>
    <t>LIS 333</t>
  </si>
  <si>
    <t>PPBB 343</t>
  </si>
  <si>
    <t>TOU-T 363</t>
  </si>
  <si>
    <t>TOU-T SBS 393</t>
  </si>
  <si>
    <t>TOU-T 963</t>
  </si>
  <si>
    <t>01-045</t>
  </si>
  <si>
    <t>072</t>
  </si>
  <si>
    <t>073</t>
  </si>
  <si>
    <t>050-056</t>
  </si>
  <si>
    <t>LF&amp; R Team - Regulatory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</si>
</sst>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0_);[Red]\(0.00\)"/>
    <numFmt numFmtId="166" formatCode="#."/>
    <numFmt numFmtId="167" formatCode="mmmm\ d\,\ yyyy"/>
    <numFmt numFmtId="168" formatCode="_(&quot;$&quot;* #,##0.0000_);_(&quot;$&quot;* \(#,##0.0000\);_(&quot;$&quot;* &quot;-&quot;????_);_(@_)"/>
    <numFmt numFmtId="169" formatCode="&quot;$&quot;#,##0.00"/>
    <numFmt numFmtId="170" formatCode="_ * #,##0.00_ ;_ * \-#,##0.00_ ;_ * &quot;-&quot;??_ ;_ @_ "/>
    <numFmt numFmtId="171" formatCode="0.000_)"/>
    <numFmt numFmtId="172" formatCode="0.00000_);[Red]\(0.00000\)"/>
    <numFmt numFmtId="173" formatCode="0.000000_);[Red]\(0.000000\)"/>
    <numFmt numFmtId="174" formatCode="_(* #,##0.0_);_(* \(#,##0.0\);_(* &quot;-&quot;??_);_(@_)"/>
    <numFmt numFmtId="175" formatCode="0.0"/>
    <numFmt numFmtId="176" formatCode="0.0000"/>
    <numFmt numFmtId="177" formatCode="_(* #,##0_);_(* \(#,##0\);_(* &quot;-&quot;??_);_(@_)"/>
    <numFmt numFmtId="178" formatCode="_ * #,##0_ ;_ * \-#,##0_ ;_ * &quot;-&quot;??_ ;_ @_ "/>
    <numFmt numFmtId="179" formatCode="0.000"/>
    <numFmt numFmtId="180" formatCode="#,##0.0000"/>
    <numFmt numFmtId="181" formatCode="_(* #,##0.0000_);_(* \(#,##0.0000\);_(* &quot;-&quot;??_);_(@_)"/>
    <numFmt numFmtId="182" formatCode="_ * #,##0.0000_ ;_ * \-#,##0.0000_ ;_ * &quot;-&quot;??_ ;_ @_ "/>
    <numFmt numFmtId="183" formatCode="#,##0.000"/>
    <numFmt numFmtId="184" formatCode="0.00000"/>
    <numFmt numFmtId="185" formatCode="0.000000"/>
    <numFmt numFmtId="186" formatCode="#,##0.00000"/>
    <numFmt numFmtId="187" formatCode="#,##0.0_);\(#,##0.0\)"/>
    <numFmt numFmtId="188" formatCode="#,##0.000_);\(#,##0.000\)"/>
    <numFmt numFmtId="190" formatCode="&quot;FY&quot;##"/>
    <numFmt numFmtId="191" formatCode="#,##0.000000"/>
    <numFmt numFmtId="192" formatCode="[$-409]dd/mmm/yy;@"/>
    <numFmt numFmtId="193" formatCode="#,##0_);\(#,##0\);0_)"/>
    <numFmt numFmtId="194" formatCode="&quot;$&quot;#,##0"/>
    <numFmt numFmtId="196" formatCode="#,##0.0000_);\(#,##0.0000\)"/>
  </numFmts>
  <fonts count="116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Comic Sans MS"/>
      <family val="4"/>
    </font>
    <font>
      <sz val="12"/>
      <color indexed="4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Palatino Linotype"/>
      <family val="1"/>
    </font>
    <font>
      <sz val="11"/>
      <color theme="1"/>
      <name val="Arial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Bookman Old Style"/>
      <family val="1"/>
    </font>
    <font>
      <sz val="10"/>
      <color theme="1"/>
      <name val="Arial"/>
      <family val="2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2"/>
      <name val="Times New Roman"/>
      <family val="1"/>
    </font>
    <font>
      <b/>
      <sz val="9"/>
      <color indexed="8"/>
      <name val="Tahoma"/>
      <family val="2"/>
    </font>
    <font>
      <sz val="12"/>
      <name val="Comic Sans MS"/>
      <family val="4"/>
    </font>
    <font>
      <sz val="11"/>
      <color indexed="8"/>
      <name val="Arial"/>
      <family val="2"/>
    </font>
    <font>
      <sz val="12"/>
      <color rgb="FFC00000"/>
      <name val="Arial"/>
      <family val="2"/>
    </font>
    <font>
      <sz val="12"/>
      <color rgb="FF0091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rgb="FF2D07B9"/>
      <name val="Arial"/>
      <family val="2"/>
    </font>
    <font>
      <sz val="12"/>
      <color rgb="FFFA6919"/>
      <name val="Arial"/>
      <family val="2"/>
    </font>
    <font>
      <b/>
      <u/>
      <sz val="12"/>
      <color theme="1"/>
      <name val="Arial"/>
      <family val="2"/>
    </font>
    <font>
      <u/>
      <sz val="12"/>
      <color theme="10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800080"/>
      <name val="Arial"/>
      <family val="2"/>
    </font>
    <font>
      <sz val="12"/>
      <name val="Garamond"/>
      <family val="1"/>
    </font>
    <font>
      <u/>
      <sz val="12"/>
      <color theme="11"/>
      <name val="Arial"/>
      <family val="2"/>
    </font>
    <font>
      <sz val="18"/>
      <color theme="3"/>
      <name val="Arial"/>
      <family val="2"/>
      <scheme val="major"/>
    </font>
    <font>
      <sz val="8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C00000"/>
      <name val="Arial"/>
      <family val="2"/>
    </font>
    <font>
      <b/>
      <sz val="13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1F55C9"/>
      <name val="Arial"/>
      <family val="2"/>
    </font>
    <font>
      <u/>
      <sz val="8"/>
      <color rgb="FF008AE0"/>
      <name val="Arial"/>
      <family val="2"/>
    </font>
    <font>
      <b/>
      <sz val="12"/>
      <color rgb="FF0000FF"/>
      <name val="Arial"/>
      <family val="2"/>
    </font>
    <font>
      <b/>
      <sz val="12"/>
      <color rgb="FF009100"/>
      <name val="Arial"/>
      <family val="2"/>
    </font>
    <font>
      <b/>
      <sz val="12"/>
      <color rgb="FFFF0000"/>
      <name val="Arial"/>
      <family val="2"/>
    </font>
    <font>
      <sz val="12"/>
      <color rgb="FFDD7351"/>
      <name val="Arial"/>
      <family val="2"/>
    </font>
    <font>
      <b/>
      <i/>
      <sz val="12"/>
      <color rgb="FF0000FF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EC92"/>
        <bgColor indexed="64"/>
      </patternFill>
    </fill>
    <fill>
      <patternFill patternType="solid">
        <fgColor rgb="FF90D81C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/>
      <right/>
      <top style="thin">
        <color rgb="FF555759"/>
      </top>
      <bottom style="medium">
        <color rgb="FF555759"/>
      </bottom>
      <diagonal/>
    </border>
  </borders>
  <cellStyleXfs count="53346">
    <xf numFmtId="0" fontId="0" fillId="0" borderId="0"/>
    <xf numFmtId="0" fontId="14" fillId="0" borderId="0"/>
    <xf numFmtId="0" fontId="16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41" fontId="14" fillId="23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2" fillId="0" borderId="0" applyFill="0" applyBorder="0" applyAlignment="0" applyProtection="0"/>
    <xf numFmtId="0" fontId="22" fillId="0" borderId="0"/>
    <xf numFmtId="0" fontId="23" fillId="0" borderId="0"/>
    <xf numFmtId="166" fontId="24" fillId="0" borderId="0">
      <protection locked="0"/>
    </xf>
    <xf numFmtId="0" fontId="23" fillId="0" borderId="0"/>
    <xf numFmtId="0" fontId="23" fillId="0" borderId="0"/>
    <xf numFmtId="0" fontId="2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ill="0" applyBorder="0" applyAlignment="0" applyProtection="0"/>
    <xf numFmtId="167" fontId="12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" fontId="12" fillId="0" borderId="0" applyFill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41" fontId="31" fillId="2" borderId="7">
      <alignment horizontal="left"/>
      <protection locked="0"/>
    </xf>
    <xf numFmtId="10" fontId="31" fillId="2" borderId="7">
      <alignment horizontal="right"/>
      <protection locked="0"/>
    </xf>
    <xf numFmtId="3" fontId="32" fillId="0" borderId="0" applyFill="0" applyBorder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5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22" fillId="0" borderId="0"/>
    <xf numFmtId="0" fontId="2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1" fontId="14" fillId="27" borderId="7"/>
    <xf numFmtId="0" fontId="23" fillId="0" borderId="0"/>
    <xf numFmtId="3" fontId="36" fillId="0" borderId="0" applyFill="0" applyBorder="0" applyAlignment="0" applyProtection="0"/>
    <xf numFmtId="0" fontId="37" fillId="0" borderId="0"/>
    <xf numFmtId="42" fontId="14" fillId="25" borderId="0"/>
    <xf numFmtId="42" fontId="14" fillId="25" borderId="11">
      <alignment vertical="center"/>
    </xf>
    <xf numFmtId="0" fontId="38" fillId="25" borderId="1" applyNumberFormat="0">
      <alignment horizontal="center" vertical="center" wrapText="1"/>
    </xf>
    <xf numFmtId="10" fontId="14" fillId="25" borderId="0"/>
    <xf numFmtId="168" fontId="14" fillId="25" borderId="0"/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41" fontId="40" fillId="25" borderId="0">
      <alignment horizontal="left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9" fontId="42" fillId="25" borderId="0">
      <alignment horizontal="left" vertical="center"/>
    </xf>
    <xf numFmtId="0" fontId="38" fillId="25" borderId="0">
      <alignment horizontal="left" wrapText="1"/>
    </xf>
    <xf numFmtId="0" fontId="43" fillId="0" borderId="0">
      <alignment horizontal="left" vertical="center"/>
    </xf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23" fillId="0" borderId="14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1" fillId="0" borderId="0"/>
    <xf numFmtId="0" fontId="16" fillId="0" borderId="0"/>
    <xf numFmtId="0" fontId="62" fillId="0" borderId="0"/>
    <xf numFmtId="0" fontId="14" fillId="0" borderId="0"/>
    <xf numFmtId="0" fontId="61" fillId="0" borderId="0"/>
    <xf numFmtId="43" fontId="61" fillId="0" borderId="0" applyFont="0" applyFill="0" applyBorder="0" applyAlignment="0" applyProtection="0"/>
    <xf numFmtId="0" fontId="12" fillId="0" borderId="0"/>
    <xf numFmtId="0" fontId="12" fillId="0" borderId="0"/>
    <xf numFmtId="0" fontId="16" fillId="0" borderId="0"/>
    <xf numFmtId="0" fontId="16" fillId="0" borderId="0"/>
    <xf numFmtId="0" fontId="62" fillId="0" borderId="0"/>
    <xf numFmtId="0" fontId="61" fillId="0" borderId="0"/>
    <xf numFmtId="0" fontId="16" fillId="0" borderId="0"/>
    <xf numFmtId="43" fontId="16" fillId="0" borderId="0" applyFont="0" applyFill="0" applyBorder="0" applyAlignment="0" applyProtection="0"/>
    <xf numFmtId="0" fontId="12" fillId="0" borderId="0"/>
    <xf numFmtId="0" fontId="12" fillId="0" borderId="0"/>
    <xf numFmtId="4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8" borderId="0" applyNumberFormat="0" applyBorder="0" applyAlignment="0" applyProtection="0"/>
    <xf numFmtId="0" fontId="77" fillId="35" borderId="0" applyNumberFormat="0" applyBorder="0" applyAlignment="0" applyProtection="0"/>
    <xf numFmtId="0" fontId="77" fillId="39" borderId="0" applyNumberFormat="0" applyBorder="0" applyAlignment="0" applyProtection="0"/>
    <xf numFmtId="0" fontId="77" fillId="43" borderId="0" applyNumberFormat="0" applyBorder="0" applyAlignment="0" applyProtection="0"/>
    <xf numFmtId="0" fontId="77" fillId="47" borderId="0" applyNumberFormat="0" applyBorder="0" applyAlignment="0" applyProtection="0"/>
    <xf numFmtId="0" fontId="77" fillId="51" borderId="0" applyNumberFormat="0" applyBorder="0" applyAlignment="0" applyProtection="0"/>
    <xf numFmtId="0" fontId="77" fillId="55" borderId="0" applyNumberFormat="0" applyBorder="0" applyAlignment="0" applyProtection="0"/>
    <xf numFmtId="0" fontId="67" fillId="29" borderId="0" applyNumberFormat="0" applyBorder="0" applyAlignment="0" applyProtection="0"/>
    <xf numFmtId="0" fontId="71" fillId="32" borderId="18" applyNumberFormat="0" applyAlignment="0" applyProtection="0"/>
    <xf numFmtId="0" fontId="73" fillId="33" borderId="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6" fillId="28" borderId="0" applyNumberFormat="0" applyBorder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0" applyNumberFormat="0" applyFill="0" applyBorder="0" applyAlignment="0" applyProtection="0"/>
    <xf numFmtId="0" fontId="69" fillId="31" borderId="18" applyNumberFormat="0" applyAlignment="0" applyProtection="0"/>
    <xf numFmtId="0" fontId="72" fillId="0" borderId="20" applyNumberFormat="0" applyFill="0" applyAlignment="0" applyProtection="0"/>
    <xf numFmtId="0" fontId="68" fillId="3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70" fillId="32" borderId="19" applyNumberFormat="0" applyAlignment="0" applyProtection="0"/>
    <xf numFmtId="0" fontId="76" fillId="0" borderId="23" applyNumberFormat="0" applyFill="0" applyAlignment="0" applyProtection="0"/>
    <xf numFmtId="0" fontId="74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28" borderId="0" applyNumberFormat="0" applyBorder="0" applyAlignment="0" applyProtection="0"/>
    <xf numFmtId="0" fontId="50" fillId="29" borderId="0" applyNumberFormat="0" applyBorder="0" applyAlignment="0" applyProtection="0"/>
    <xf numFmtId="0" fontId="51" fillId="30" borderId="0" applyNumberFormat="0" applyBorder="0" applyAlignment="0" applyProtection="0"/>
    <xf numFmtId="0" fontId="52" fillId="31" borderId="18" applyNumberFormat="0" applyAlignment="0" applyProtection="0"/>
    <xf numFmtId="0" fontId="53" fillId="32" borderId="19" applyNumberFormat="0" applyAlignment="0" applyProtection="0"/>
    <xf numFmtId="0" fontId="54" fillId="32" borderId="18" applyNumberFormat="0" applyAlignment="0" applyProtection="0"/>
    <xf numFmtId="0" fontId="55" fillId="0" borderId="20" applyNumberFormat="0" applyFill="0" applyAlignment="0" applyProtection="0"/>
    <xf numFmtId="0" fontId="56" fillId="33" borderId="21" applyNumberFormat="0" applyAlignment="0" applyProtection="0"/>
    <xf numFmtId="0" fontId="57" fillId="0" borderId="0" applyNumberFormat="0" applyFill="0" applyBorder="0" applyAlignment="0" applyProtection="0"/>
    <xf numFmtId="0" fontId="9" fillId="34" borderId="22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60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60" fillId="58" borderId="0" applyNumberFormat="0" applyBorder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2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43" fontId="62" fillId="0" borderId="0" applyFont="0" applyFill="0" applyBorder="0" applyAlignment="0" applyProtection="0"/>
    <xf numFmtId="0" fontId="12" fillId="0" borderId="0"/>
    <xf numFmtId="0" fontId="14" fillId="0" borderId="0"/>
    <xf numFmtId="0" fontId="14" fillId="0" borderId="0"/>
    <xf numFmtId="171" fontId="78" fillId="0" borderId="0"/>
    <xf numFmtId="9" fontId="62" fillId="0" borderId="0" applyFont="0" applyFill="0" applyBorder="0" applyAlignment="0" applyProtection="0"/>
    <xf numFmtId="0" fontId="14" fillId="34" borderId="22" applyNumberFormat="0" applyFont="0" applyAlignment="0" applyProtection="0"/>
    <xf numFmtId="0" fontId="14" fillId="0" borderId="0"/>
    <xf numFmtId="43" fontId="62" fillId="0" borderId="0" applyFont="0" applyFill="0" applyBorder="0" applyAlignment="0" applyProtection="0"/>
    <xf numFmtId="44" fontId="16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9" fillId="23" borderId="9">
      <alignment vertical="center"/>
    </xf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1" fillId="3" borderId="0"/>
    <xf numFmtId="0" fontId="12" fillId="0" borderId="0"/>
    <xf numFmtId="0" fontId="78" fillId="0" borderId="0"/>
    <xf numFmtId="0" fontId="86" fillId="0" borderId="0"/>
    <xf numFmtId="43" fontId="4" fillId="0" borderId="0" applyFont="0" applyFill="0" applyBorder="0" applyAlignment="0" applyProtection="0"/>
    <xf numFmtId="0" fontId="5" fillId="0" borderId="0"/>
    <xf numFmtId="0" fontId="9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14" fillId="0" borderId="0">
      <alignment horizontal="left"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9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0"/>
    <xf numFmtId="0" fontId="107" fillId="0" borderId="0" applyNumberFormat="0" applyFill="0" applyBorder="0" applyAlignment="0">
      <alignment vertical="top"/>
    </xf>
    <xf numFmtId="0" fontId="87" fillId="35" borderId="0" applyNumberFormat="0" applyBorder="0" applyAlignment="0" applyProtection="0"/>
    <xf numFmtId="0" fontId="87" fillId="43" borderId="0" applyNumberFormat="0" applyBorder="0" applyAlignment="0" applyProtection="0"/>
    <xf numFmtId="0" fontId="98" fillId="47" borderId="0" applyNumberFormat="0" applyBorder="0" applyAlignment="0" applyProtection="0"/>
    <xf numFmtId="0" fontId="87" fillId="51" borderId="0" applyNumberFormat="0" applyBorder="0" applyAlignment="0" applyProtection="0"/>
    <xf numFmtId="0" fontId="99" fillId="55" borderId="0" applyNumberFormat="0" applyBorder="0" applyAlignment="0" applyProtection="0"/>
    <xf numFmtId="169" fontId="87" fillId="0" borderId="0" applyFill="0" applyBorder="0" applyAlignment="0" applyProtection="0"/>
    <xf numFmtId="194" fontId="87" fillId="0" borderId="0" applyFill="0" applyBorder="0" applyAlignment="0" applyProtection="0"/>
    <xf numFmtId="0" fontId="87" fillId="69" borderId="0" applyNumberFormat="0" applyBorder="0" applyAlignment="0"/>
    <xf numFmtId="0" fontId="104" fillId="67" borderId="0" applyNumberFormat="0" applyBorder="0" applyAlignment="0"/>
    <xf numFmtId="0" fontId="87" fillId="69" borderId="50" applyNumberFormat="0" applyAlignment="0"/>
    <xf numFmtId="0" fontId="87" fillId="68" borderId="0" applyNumberFormat="0" applyAlignment="0"/>
    <xf numFmtId="0" fontId="108" fillId="0" borderId="0" applyNumberFormat="0" applyFill="0" applyBorder="0" applyAlignment="0">
      <alignment vertical="top"/>
    </xf>
    <xf numFmtId="0" fontId="104" fillId="67" borderId="0" applyNumberFormat="0" applyBorder="0" applyAlignment="0"/>
    <xf numFmtId="0" fontId="100" fillId="65" borderId="48" applyNumberFormat="0"/>
    <xf numFmtId="0" fontId="101" fillId="65" borderId="49" applyNumberFormat="0" applyAlignment="0"/>
    <xf numFmtId="0" fontId="103" fillId="65" borderId="49" applyNumberFormat="0" applyAlignment="0"/>
    <xf numFmtId="0" fontId="102" fillId="65" borderId="49" applyNumberFormat="0" applyAlignment="0"/>
    <xf numFmtId="0" fontId="105" fillId="0" borderId="0" applyNumberFormat="0" applyFill="0"/>
    <xf numFmtId="0" fontId="106" fillId="0" borderId="51" applyNumberFormat="0" applyFill="0" applyAlignment="0" applyProtection="0"/>
  </cellStyleXfs>
  <cellXfs count="337">
    <xf numFmtId="0" fontId="0" fillId="0" borderId="0" xfId="0"/>
    <xf numFmtId="0" fontId="11" fillId="59" borderId="0" xfId="0" applyFont="1" applyFill="1"/>
    <xf numFmtId="0" fontId="12" fillId="59" borderId="0" xfId="0" applyFont="1" applyFill="1"/>
    <xf numFmtId="0" fontId="12" fillId="59" borderId="0" xfId="0" applyFont="1" applyFill="1" applyAlignment="1">
      <alignment horizontal="center"/>
    </xf>
    <xf numFmtId="0" fontId="12" fillId="59" borderId="0" xfId="53182" applyFont="1" applyFill="1" applyAlignment="1">
      <alignment horizontal="center"/>
    </xf>
    <xf numFmtId="164" fontId="12" fillId="59" borderId="0" xfId="53183" applyNumberFormat="1" applyFont="1" applyFill="1" applyBorder="1" applyAlignment="1">
      <alignment horizontal="center"/>
    </xf>
    <xf numFmtId="0" fontId="12" fillId="59" borderId="0" xfId="53310" applyFont="1" applyFill="1"/>
    <xf numFmtId="43" fontId="12" fillId="59" borderId="0" xfId="53310" applyNumberFormat="1" applyFont="1" applyFill="1"/>
    <xf numFmtId="176" fontId="12" fillId="59" borderId="0" xfId="53311" applyNumberFormat="1" applyFont="1" applyFill="1"/>
    <xf numFmtId="0" fontId="13" fillId="59" borderId="0" xfId="53310" applyFont="1" applyFill="1"/>
    <xf numFmtId="164" fontId="13" fillId="59" borderId="0" xfId="53310" applyNumberFormat="1" applyFont="1" applyFill="1"/>
    <xf numFmtId="0" fontId="13" fillId="59" borderId="24" xfId="53310" applyFont="1" applyFill="1" applyBorder="1"/>
    <xf numFmtId="4" fontId="12" fillId="59" borderId="0" xfId="53310" applyNumberFormat="1" applyFont="1" applyFill="1"/>
    <xf numFmtId="2" fontId="12" fillId="59" borderId="0" xfId="53310" applyNumberFormat="1" applyFont="1" applyFill="1"/>
    <xf numFmtId="164" fontId="12" fillId="59" borderId="0" xfId="53310" applyNumberFormat="1" applyFont="1" applyFill="1"/>
    <xf numFmtId="4" fontId="13" fillId="59" borderId="0" xfId="53310" applyNumberFormat="1" applyFont="1" applyFill="1"/>
    <xf numFmtId="176" fontId="12" fillId="59" borderId="0" xfId="53310" applyNumberFormat="1" applyFont="1" applyFill="1"/>
    <xf numFmtId="175" fontId="12" fillId="59" borderId="0" xfId="53310" applyNumberFormat="1" applyFont="1" applyFill="1" applyAlignment="1">
      <alignment horizontal="center"/>
    </xf>
    <xf numFmtId="176" fontId="12" fillId="59" borderId="0" xfId="53310" applyNumberFormat="1" applyFont="1" applyFill="1" applyAlignment="1">
      <alignment horizontal="right"/>
    </xf>
    <xf numFmtId="185" fontId="12" fillId="59" borderId="0" xfId="53311" applyNumberFormat="1" applyFont="1" applyFill="1"/>
    <xf numFmtId="0" fontId="12" fillId="59" borderId="0" xfId="53311" applyFont="1" applyFill="1"/>
    <xf numFmtId="186" fontId="13" fillId="59" borderId="0" xfId="53310" applyNumberFormat="1" applyFont="1" applyFill="1"/>
    <xf numFmtId="0" fontId="12" fillId="0" borderId="0" xfId="53311" applyFont="1"/>
    <xf numFmtId="0" fontId="13" fillId="0" borderId="0" xfId="53311" applyFont="1" applyAlignment="1">
      <alignment horizontal="right"/>
    </xf>
    <xf numFmtId="181" fontId="12" fillId="0" borderId="0" xfId="53311" applyNumberFormat="1" applyFont="1"/>
    <xf numFmtId="0" fontId="13" fillId="0" borderId="26" xfId="53311" applyFont="1" applyBorder="1"/>
    <xf numFmtId="2" fontId="12" fillId="0" borderId="26" xfId="53311" applyNumberFormat="1" applyFont="1" applyBorder="1" applyAlignment="1">
      <alignment horizontal="right"/>
    </xf>
    <xf numFmtId="2" fontId="12" fillId="0" borderId="28" xfId="53311" applyNumberFormat="1" applyFont="1" applyBorder="1" applyAlignment="1">
      <alignment horizontal="right"/>
    </xf>
    <xf numFmtId="164" fontId="12" fillId="62" borderId="28" xfId="53311" applyNumberFormat="1" applyFont="1" applyFill="1" applyBorder="1"/>
    <xf numFmtId="2" fontId="12" fillId="0" borderId="29" xfId="53311" applyNumberFormat="1" applyFont="1" applyBorder="1" applyAlignment="1">
      <alignment horizontal="right"/>
    </xf>
    <xf numFmtId="0" fontId="13" fillId="0" borderId="29" xfId="53311" applyFont="1" applyBorder="1"/>
    <xf numFmtId="2" fontId="12" fillId="0" borderId="0" xfId="53311" applyNumberFormat="1" applyFont="1" applyAlignment="1">
      <alignment horizontal="right"/>
    </xf>
    <xf numFmtId="174" fontId="83" fillId="0" borderId="0" xfId="53280" applyNumberFormat="1" applyFont="1"/>
    <xf numFmtId="174" fontId="12" fillId="62" borderId="0" xfId="53280" applyNumberFormat="1" applyFont="1" applyFill="1"/>
    <xf numFmtId="2" fontId="12" fillId="0" borderId="30" xfId="53311" applyNumberFormat="1" applyFont="1" applyBorder="1" applyAlignment="1">
      <alignment horizontal="right"/>
    </xf>
    <xf numFmtId="164" fontId="12" fillId="0" borderId="0" xfId="53311" applyNumberFormat="1" applyFont="1"/>
    <xf numFmtId="0" fontId="12" fillId="0" borderId="30" xfId="53311" applyFont="1" applyBorder="1"/>
    <xf numFmtId="0" fontId="13" fillId="0" borderId="31" xfId="53311" applyFont="1" applyBorder="1" applyAlignment="1">
      <alignment horizontal="center" wrapText="1"/>
    </xf>
    <xf numFmtId="0" fontId="13" fillId="62" borderId="31" xfId="53311" applyFont="1" applyFill="1" applyBorder="1" applyAlignment="1">
      <alignment horizontal="center" wrapText="1"/>
    </xf>
    <xf numFmtId="0" fontId="13" fillId="0" borderId="32" xfId="53311" applyFont="1" applyBorder="1" applyAlignment="1">
      <alignment horizontal="center" wrapText="1"/>
    </xf>
    <xf numFmtId="0" fontId="13" fillId="0" borderId="31" xfId="53311" quotePrefix="1" applyFont="1" applyBorder="1" applyAlignment="1">
      <alignment horizontal="center" wrapText="1"/>
    </xf>
    <xf numFmtId="0" fontId="13" fillId="0" borderId="32" xfId="53311" applyFont="1" applyBorder="1"/>
    <xf numFmtId="164" fontId="12" fillId="0" borderId="0" xfId="53311" quotePrefix="1" applyNumberFormat="1" applyFont="1" applyAlignment="1">
      <alignment horizontal="center"/>
    </xf>
    <xf numFmtId="0" fontId="88" fillId="0" borderId="0" xfId="53311" quotePrefix="1" applyFont="1" applyAlignment="1">
      <alignment horizontal="left"/>
    </xf>
    <xf numFmtId="0" fontId="13" fillId="0" borderId="0" xfId="53311" applyFont="1"/>
    <xf numFmtId="164" fontId="12" fillId="59" borderId="0" xfId="53310" applyNumberFormat="1" applyFont="1" applyFill="1" applyAlignment="1">
      <alignment horizontal="center"/>
    </xf>
    <xf numFmtId="164" fontId="83" fillId="0" borderId="0" xfId="42662" applyNumberFormat="1" applyFont="1"/>
    <xf numFmtId="0" fontId="12" fillId="0" borderId="0" xfId="42662" applyFont="1"/>
    <xf numFmtId="164" fontId="12" fillId="0" borderId="0" xfId="53310" applyNumberFormat="1" applyFont="1" applyAlignment="1">
      <alignment horizontal="center"/>
    </xf>
    <xf numFmtId="187" fontId="12" fillId="0" borderId="0" xfId="53311" applyNumberFormat="1" applyFont="1"/>
    <xf numFmtId="187" fontId="12" fillId="64" borderId="0" xfId="53280" applyNumberFormat="1" applyFont="1" applyFill="1"/>
    <xf numFmtId="164" fontId="85" fillId="0" borderId="28" xfId="53311" applyNumberFormat="1" applyFont="1" applyBorder="1"/>
    <xf numFmtId="0" fontId="84" fillId="0" borderId="0" xfId="53311" applyFont="1"/>
    <xf numFmtId="164" fontId="84" fillId="0" borderId="0" xfId="42662" applyNumberFormat="1" applyFont="1"/>
    <xf numFmtId="164" fontId="83" fillId="0" borderId="0" xfId="53313" applyNumberFormat="1" applyFont="1"/>
    <xf numFmtId="175" fontId="12" fillId="59" borderId="34" xfId="53310" applyNumberFormat="1" applyFont="1" applyFill="1" applyBorder="1" applyAlignment="1">
      <alignment horizontal="center"/>
    </xf>
    <xf numFmtId="0" fontId="13" fillId="59" borderId="0" xfId="53310" applyFont="1" applyFill="1" applyAlignment="1">
      <alignment horizontal="center"/>
    </xf>
    <xf numFmtId="0" fontId="13" fillId="59" borderId="0" xfId="53311" quotePrefix="1" applyFont="1" applyFill="1" applyAlignment="1">
      <alignment horizontal="left"/>
    </xf>
    <xf numFmtId="190" fontId="12" fillId="0" borderId="0" xfId="53319" quotePrefix="1" applyNumberFormat="1" applyFont="1" applyAlignment="1">
      <alignment horizontal="center"/>
    </xf>
    <xf numFmtId="3" fontId="84" fillId="0" borderId="0" xfId="53320" applyNumberFormat="1" applyFont="1"/>
    <xf numFmtId="183" fontId="84" fillId="0" borderId="0" xfId="53320" applyNumberFormat="1" applyFont="1"/>
    <xf numFmtId="183" fontId="84" fillId="64" borderId="45" xfId="53320" applyNumberFormat="1" applyFont="1" applyFill="1" applyBorder="1"/>
    <xf numFmtId="3" fontId="84" fillId="64" borderId="45" xfId="53320" applyNumberFormat="1" applyFont="1" applyFill="1" applyBorder="1"/>
    <xf numFmtId="0" fontId="59" fillId="59" borderId="40" xfId="53322" applyFont="1" applyFill="1" applyBorder="1" applyAlignment="1">
      <alignment vertical="center"/>
    </xf>
    <xf numFmtId="0" fontId="59" fillId="59" borderId="43" xfId="53322" applyFont="1" applyFill="1" applyBorder="1" applyAlignment="1">
      <alignment vertical="center"/>
    </xf>
    <xf numFmtId="0" fontId="59" fillId="59" borderId="40" xfId="53322" applyFont="1" applyFill="1" applyBorder="1"/>
    <xf numFmtId="0" fontId="59" fillId="59" borderId="12" xfId="53322" applyFont="1" applyFill="1" applyBorder="1"/>
    <xf numFmtId="0" fontId="90" fillId="0" borderId="43" xfId="53322" applyFont="1" applyBorder="1"/>
    <xf numFmtId="0" fontId="90" fillId="59" borderId="1" xfId="53322" applyFont="1" applyFill="1" applyBorder="1"/>
    <xf numFmtId="0" fontId="90" fillId="0" borderId="42" xfId="53322" applyFont="1" applyBorder="1"/>
    <xf numFmtId="0" fontId="90" fillId="59" borderId="0" xfId="53322" applyFont="1" applyFill="1"/>
    <xf numFmtId="0" fontId="59" fillId="59" borderId="42" xfId="53322" applyFont="1" applyFill="1" applyBorder="1"/>
    <xf numFmtId="0" fontId="59" fillId="59" borderId="0" xfId="53322" applyFont="1" applyFill="1"/>
    <xf numFmtId="0" fontId="56" fillId="65" borderId="40" xfId="53322" applyFont="1" applyFill="1" applyBorder="1"/>
    <xf numFmtId="0" fontId="60" fillId="65" borderId="12" xfId="53322" applyFont="1" applyFill="1" applyBorder="1"/>
    <xf numFmtId="0" fontId="56" fillId="65" borderId="0" xfId="53322" applyFont="1" applyFill="1"/>
    <xf numFmtId="0" fontId="56" fillId="65" borderId="12" xfId="53322" applyFont="1" applyFill="1" applyBorder="1"/>
    <xf numFmtId="0" fontId="92" fillId="59" borderId="42" xfId="53322" applyFont="1" applyFill="1" applyBorder="1"/>
    <xf numFmtId="0" fontId="92" fillId="59" borderId="0" xfId="53322" applyFont="1" applyFill="1"/>
    <xf numFmtId="0" fontId="92" fillId="59" borderId="0" xfId="53322" applyFont="1" applyFill="1" applyAlignment="1">
      <alignment horizontal="center"/>
    </xf>
    <xf numFmtId="0" fontId="84" fillId="59" borderId="24" xfId="53322" applyFont="1" applyFill="1" applyBorder="1"/>
    <xf numFmtId="0" fontId="83" fillId="59" borderId="24" xfId="53322" applyFont="1" applyFill="1" applyBorder="1"/>
    <xf numFmtId="0" fontId="82" fillId="59" borderId="24" xfId="53322" applyFont="1" applyFill="1" applyBorder="1"/>
    <xf numFmtId="0" fontId="89" fillId="59" borderId="24" xfId="53322" applyFont="1" applyFill="1" applyBorder="1"/>
    <xf numFmtId="0" fontId="93" fillId="59" borderId="24" xfId="53322" applyFont="1" applyFill="1" applyBorder="1"/>
    <xf numFmtId="0" fontId="12" fillId="0" borderId="0" xfId="1" applyFont="1"/>
    <xf numFmtId="0" fontId="12" fillId="0" borderId="31" xfId="1" applyFont="1" applyBorder="1"/>
    <xf numFmtId="164" fontId="12" fillId="0" borderId="0" xfId="1" applyNumberFormat="1" applyFont="1"/>
    <xf numFmtId="0" fontId="13" fillId="0" borderId="0" xfId="1" applyFont="1"/>
    <xf numFmtId="188" fontId="12" fillId="0" borderId="0" xfId="53307" applyNumberFormat="1" applyFont="1" applyAlignment="1">
      <alignment horizontal="left"/>
    </xf>
    <xf numFmtId="0" fontId="12" fillId="0" borderId="0" xfId="1" applyFont="1" applyAlignment="1">
      <alignment horizontal="left"/>
    </xf>
    <xf numFmtId="37" fontId="12" fillId="0" borderId="0" xfId="53307" applyNumberFormat="1" applyFont="1" applyAlignment="1">
      <alignment horizontal="right"/>
    </xf>
    <xf numFmtId="37" fontId="12" fillId="0" borderId="0" xfId="53307" applyNumberFormat="1" applyFont="1" applyFill="1" applyBorder="1" applyAlignment="1">
      <alignment horizontal="right"/>
    </xf>
    <xf numFmtId="188" fontId="12" fillId="0" borderId="31" xfId="53307" applyNumberFormat="1" applyFont="1" applyBorder="1" applyAlignment="1">
      <alignment horizontal="left"/>
    </xf>
    <xf numFmtId="3" fontId="12" fillId="0" borderId="31" xfId="1" applyNumberFormat="1" applyFont="1" applyBorder="1"/>
    <xf numFmtId="3" fontId="12" fillId="0" borderId="0" xfId="1" applyNumberFormat="1" applyFont="1"/>
    <xf numFmtId="0" fontId="12" fillId="0" borderId="0" xfId="1" applyFont="1" applyAlignment="1">
      <alignment horizontal="center"/>
    </xf>
    <xf numFmtId="37" fontId="12" fillId="0" borderId="31" xfId="1" applyNumberFormat="1" applyFont="1" applyBorder="1"/>
    <xf numFmtId="37" fontId="12" fillId="0" borderId="0" xfId="1" applyNumberFormat="1" applyFont="1"/>
    <xf numFmtId="2" fontId="12" fillId="0" borderId="0" xfId="1" applyNumberFormat="1" applyFont="1"/>
    <xf numFmtId="188" fontId="12" fillId="0" borderId="0" xfId="53307" applyNumberFormat="1" applyFont="1" applyBorder="1" applyAlignment="1">
      <alignment horizontal="left"/>
    </xf>
    <xf numFmtId="0" fontId="12" fillId="0" borderId="45" xfId="1" applyFont="1" applyBorder="1"/>
    <xf numFmtId="37" fontId="12" fillId="0" borderId="45" xfId="53307" applyNumberFormat="1" applyFont="1" applyBorder="1" applyAlignment="1">
      <alignment horizontal="right"/>
    </xf>
    <xf numFmtId="188" fontId="12" fillId="0" borderId="47" xfId="53307" applyNumberFormat="1" applyFont="1" applyBorder="1" applyAlignment="1">
      <alignment horizontal="left"/>
    </xf>
    <xf numFmtId="0" fontId="13" fillId="0" borderId="47" xfId="1" applyFont="1" applyBorder="1"/>
    <xf numFmtId="37" fontId="12" fillId="0" borderId="47" xfId="1" applyNumberFormat="1" applyFont="1" applyBorder="1"/>
    <xf numFmtId="3" fontId="83" fillId="0" borderId="0" xfId="1" applyNumberFormat="1" applyFont="1"/>
    <xf numFmtId="180" fontId="12" fillId="0" borderId="0" xfId="1" applyNumberFormat="1" applyFont="1"/>
    <xf numFmtId="164" fontId="13" fillId="0" borderId="0" xfId="1" applyNumberFormat="1" applyFont="1"/>
    <xf numFmtId="192" fontId="84" fillId="59" borderId="41" xfId="53322" applyNumberFormat="1" applyFont="1" applyFill="1" applyBorder="1" applyAlignment="1">
      <alignment horizontal="center"/>
    </xf>
    <xf numFmtId="0" fontId="60" fillId="66" borderId="12" xfId="53182" applyFont="1" applyFill="1" applyBorder="1" applyAlignment="1">
      <alignment horizontal="center"/>
    </xf>
    <xf numFmtId="0" fontId="56" fillId="66" borderId="12" xfId="53182" applyFont="1" applyFill="1" applyBorder="1" applyAlignment="1">
      <alignment horizontal="centerContinuous"/>
    </xf>
    <xf numFmtId="0" fontId="60" fillId="66" borderId="12" xfId="53182" applyFont="1" applyFill="1" applyBorder="1"/>
    <xf numFmtId="0" fontId="60" fillId="66" borderId="45" xfId="53182" applyFont="1" applyFill="1" applyBorder="1" applyAlignment="1">
      <alignment horizontal="center"/>
    </xf>
    <xf numFmtId="0" fontId="12" fillId="67" borderId="0" xfId="53182" applyFont="1" applyFill="1" applyAlignment="1">
      <alignment horizontal="center"/>
    </xf>
    <xf numFmtId="164" fontId="12" fillId="67" borderId="0" xfId="53183" applyNumberFormat="1" applyFont="1" applyFill="1" applyBorder="1" applyAlignment="1">
      <alignment horizontal="center"/>
    </xf>
    <xf numFmtId="4" fontId="12" fillId="67" borderId="0" xfId="53182" applyNumberFormat="1" applyFont="1" applyFill="1" applyAlignment="1">
      <alignment horizontal="right"/>
    </xf>
    <xf numFmtId="0" fontId="12" fillId="67" borderId="45" xfId="53182" applyFont="1" applyFill="1" applyBorder="1" applyAlignment="1">
      <alignment horizontal="center"/>
    </xf>
    <xf numFmtId="164" fontId="12" fillId="67" borderId="45" xfId="53183" applyNumberFormat="1" applyFont="1" applyFill="1" applyBorder="1" applyAlignment="1">
      <alignment horizontal="center"/>
    </xf>
    <xf numFmtId="4" fontId="12" fillId="67" borderId="45" xfId="53182" applyNumberFormat="1" applyFont="1" applyFill="1" applyBorder="1" applyAlignment="1">
      <alignment horizontal="right"/>
    </xf>
    <xf numFmtId="43" fontId="12" fillId="59" borderId="0" xfId="53306" applyFont="1" applyFill="1"/>
    <xf numFmtId="164" fontId="12" fillId="0" borderId="28" xfId="53311" applyNumberFormat="1" applyFont="1" applyBorder="1"/>
    <xf numFmtId="3" fontId="109" fillId="63" borderId="0" xfId="53317" applyNumberFormat="1" applyFont="1" applyFill="1" applyAlignment="1">
      <alignment wrapText="1"/>
    </xf>
    <xf numFmtId="183" fontId="109" fillId="63" borderId="0" xfId="53317" applyNumberFormat="1" applyFont="1" applyFill="1" applyAlignment="1">
      <alignment wrapText="1"/>
    </xf>
    <xf numFmtId="183" fontId="84" fillId="63" borderId="0" xfId="53317" applyNumberFormat="1" applyFont="1" applyFill="1" applyAlignment="1">
      <alignment wrapText="1"/>
    </xf>
    <xf numFmtId="3" fontId="12" fillId="0" borderId="0" xfId="53320" applyNumberFormat="1" applyFont="1"/>
    <xf numFmtId="164" fontId="83" fillId="59" borderId="0" xfId="53183" applyNumberFormat="1" applyFont="1" applyFill="1" applyBorder="1" applyAlignment="1">
      <alignment horizontal="center"/>
    </xf>
    <xf numFmtId="164" fontId="83" fillId="67" borderId="0" xfId="53183" applyNumberFormat="1" applyFont="1" applyFill="1" applyBorder="1" applyAlignment="1">
      <alignment horizontal="center"/>
    </xf>
    <xf numFmtId="164" fontId="83" fillId="67" borderId="45" xfId="53183" applyNumberFormat="1" applyFont="1" applyFill="1" applyBorder="1" applyAlignment="1">
      <alignment horizontal="center"/>
    </xf>
    <xf numFmtId="0" fontId="82" fillId="70" borderId="12" xfId="53182" applyFont="1" applyFill="1" applyBorder="1" applyAlignment="1">
      <alignment horizontal="center"/>
    </xf>
    <xf numFmtId="164" fontId="12" fillId="70" borderId="12" xfId="53183" applyNumberFormat="1" applyFont="1" applyFill="1" applyBorder="1" applyAlignment="1">
      <alignment horizontal="center"/>
    </xf>
    <xf numFmtId="164" fontId="110" fillId="70" borderId="12" xfId="53183" applyNumberFormat="1" applyFont="1" applyFill="1" applyBorder="1" applyAlignment="1">
      <alignment horizontal="center"/>
    </xf>
    <xf numFmtId="4" fontId="12" fillId="70" borderId="12" xfId="53182" applyNumberFormat="1" applyFont="1" applyFill="1" applyBorder="1" applyAlignment="1">
      <alignment horizontal="right"/>
    </xf>
    <xf numFmtId="188" fontId="84" fillId="0" borderId="0" xfId="53307" applyNumberFormat="1" applyFont="1" applyAlignment="1">
      <alignment horizontal="left"/>
    </xf>
    <xf numFmtId="188" fontId="84" fillId="0" borderId="45" xfId="53307" applyNumberFormat="1" applyFont="1" applyBorder="1" applyAlignment="1">
      <alignment horizontal="left"/>
    </xf>
    <xf numFmtId="188" fontId="84" fillId="0" borderId="0" xfId="53307" applyNumberFormat="1" applyFont="1" applyBorder="1" applyAlignment="1">
      <alignment horizontal="left"/>
    </xf>
    <xf numFmtId="174" fontId="83" fillId="0" borderId="27" xfId="53280" applyNumberFormat="1" applyFont="1" applyBorder="1"/>
    <xf numFmtId="174" fontId="83" fillId="0" borderId="31" xfId="53280" applyNumberFormat="1" applyFont="1" applyBorder="1"/>
    <xf numFmtId="0" fontId="12" fillId="59" borderId="45" xfId="53311" applyFont="1" applyFill="1" applyBorder="1"/>
    <xf numFmtId="176" fontId="13" fillId="59" borderId="45" xfId="53311" applyNumberFormat="1" applyFont="1" applyFill="1" applyBorder="1"/>
    <xf numFmtId="174" fontId="12" fillId="62" borderId="45" xfId="53280" applyNumberFormat="1" applyFont="1" applyFill="1" applyBorder="1"/>
    <xf numFmtId="174" fontId="83" fillId="0" borderId="45" xfId="53280" applyNumberFormat="1" applyFont="1" applyBorder="1"/>
    <xf numFmtId="2" fontId="12" fillId="0" borderId="45" xfId="53311" applyNumberFormat="1" applyFont="1" applyBorder="1" applyAlignment="1">
      <alignment horizontal="right"/>
    </xf>
    <xf numFmtId="0" fontId="84" fillId="0" borderId="0" xfId="0" applyFont="1"/>
    <xf numFmtId="164" fontId="84" fillId="0" borderId="0" xfId="53310" applyNumberFormat="1" applyFont="1" applyAlignment="1">
      <alignment horizontal="center"/>
    </xf>
    <xf numFmtId="196" fontId="12" fillId="0" borderId="0" xfId="53311" applyNumberFormat="1" applyFont="1"/>
    <xf numFmtId="0" fontId="13" fillId="71" borderId="0" xfId="53182" applyFont="1" applyFill="1"/>
    <xf numFmtId="174" fontId="83" fillId="62" borderId="0" xfId="53280" applyNumberFormat="1" applyFont="1" applyFill="1"/>
    <xf numFmtId="0" fontId="59" fillId="0" borderId="31" xfId="42662" applyFont="1" applyBorder="1"/>
    <xf numFmtId="177" fontId="84" fillId="0" borderId="0" xfId="53306" applyNumberFormat="1" applyFont="1"/>
    <xf numFmtId="177" fontId="12" fillId="0" borderId="0" xfId="53306" applyNumberFormat="1" applyFont="1"/>
    <xf numFmtId="0" fontId="59" fillId="0" borderId="45" xfId="53317" applyFont="1" applyBorder="1" applyAlignment="1">
      <alignment wrapText="1"/>
    </xf>
    <xf numFmtId="0" fontId="84" fillId="59" borderId="24" xfId="53322" quotePrefix="1" applyFont="1" applyFill="1" applyBorder="1"/>
    <xf numFmtId="0" fontId="83" fillId="59" borderId="24" xfId="53322" quotePrefix="1" applyFont="1" applyFill="1" applyBorder="1"/>
    <xf numFmtId="0" fontId="82" fillId="59" borderId="24" xfId="53322" quotePrefix="1" applyFont="1" applyFill="1" applyBorder="1"/>
    <xf numFmtId="0" fontId="89" fillId="59" borderId="24" xfId="53322" quotePrefix="1" applyFont="1" applyFill="1" applyBorder="1"/>
    <xf numFmtId="0" fontId="93" fillId="59" borderId="24" xfId="53322" quotePrefix="1" applyFont="1" applyFill="1" applyBorder="1"/>
    <xf numFmtId="0" fontId="12" fillId="0" borderId="0" xfId="53311" applyFont="1" applyAlignment="1">
      <alignment horizontal="left" vertical="top" wrapText="1"/>
    </xf>
    <xf numFmtId="0" fontId="12" fillId="0" borderId="43" xfId="53311" applyFont="1" applyBorder="1" applyAlignment="1">
      <alignment horizontal="left" vertical="top" wrapText="1"/>
    </xf>
    <xf numFmtId="0" fontId="12" fillId="0" borderId="1" xfId="53311" applyFont="1" applyBorder="1" applyAlignment="1">
      <alignment horizontal="left" vertical="top" wrapText="1"/>
    </xf>
    <xf numFmtId="0" fontId="12" fillId="0" borderId="44" xfId="53311" applyFont="1" applyBorder="1" applyAlignment="1">
      <alignment horizontal="left" vertical="top" wrapText="1"/>
    </xf>
    <xf numFmtId="0" fontId="13" fillId="0" borderId="0" xfId="53311" applyFont="1" applyAlignment="1">
      <alignment vertical="top" wrapText="1"/>
    </xf>
    <xf numFmtId="0" fontId="12" fillId="0" borderId="0" xfId="53311" applyFont="1" applyAlignment="1">
      <alignment vertical="top" wrapText="1"/>
    </xf>
    <xf numFmtId="164" fontId="83" fillId="0" borderId="0" xfId="53310" applyNumberFormat="1" applyFont="1" applyAlignment="1">
      <alignment horizontal="right"/>
    </xf>
    <xf numFmtId="164" fontId="12" fillId="0" borderId="0" xfId="53310" applyNumberFormat="1" applyFont="1" applyAlignment="1">
      <alignment horizontal="right"/>
    </xf>
    <xf numFmtId="3" fontId="83" fillId="0" borderId="0" xfId="53310" applyNumberFormat="1" applyFont="1" applyAlignment="1">
      <alignment horizontal="right"/>
    </xf>
    <xf numFmtId="3" fontId="12" fillId="0" borderId="0" xfId="53310" applyNumberFormat="1" applyFont="1" applyAlignment="1">
      <alignment horizontal="right"/>
    </xf>
    <xf numFmtId="164" fontId="83" fillId="0" borderId="0" xfId="42662" applyNumberFormat="1" applyFont="1" applyAlignment="1">
      <alignment horizontal="right"/>
    </xf>
    <xf numFmtId="176" fontId="83" fillId="60" borderId="0" xfId="42662" applyNumberFormat="1" applyFont="1" applyFill="1" applyAlignment="1">
      <alignment horizontal="right"/>
    </xf>
    <xf numFmtId="164" fontId="13" fillId="0" borderId="0" xfId="53310" applyNumberFormat="1" applyFont="1" applyAlignment="1">
      <alignment horizontal="center"/>
    </xf>
    <xf numFmtId="0" fontId="13" fillId="0" borderId="0" xfId="42662" applyFont="1"/>
    <xf numFmtId="170" fontId="12" fillId="0" borderId="0" xfId="53280" applyFont="1" applyBorder="1"/>
    <xf numFmtId="0" fontId="13" fillId="63" borderId="0" xfId="42662" applyFont="1" applyFill="1"/>
    <xf numFmtId="176" fontId="83" fillId="63" borderId="0" xfId="53310" applyNumberFormat="1" applyFont="1" applyFill="1" applyAlignment="1">
      <alignment horizontal="right"/>
    </xf>
    <xf numFmtId="0" fontId="13" fillId="0" borderId="0" xfId="42662" applyFont="1" applyAlignment="1">
      <alignment horizontal="left"/>
    </xf>
    <xf numFmtId="164" fontId="12" fillId="59" borderId="0" xfId="53312" applyNumberFormat="1" applyFont="1" applyFill="1"/>
    <xf numFmtId="164" fontId="12" fillId="59" borderId="0" xfId="53312" applyNumberFormat="1" applyFont="1" applyFill="1" applyBorder="1"/>
    <xf numFmtId="0" fontId="84" fillId="59" borderId="0" xfId="53310" applyFont="1" applyFill="1"/>
    <xf numFmtId="0" fontId="12" fillId="59" borderId="0" xfId="53310" quotePrefix="1" applyFont="1" applyFill="1"/>
    <xf numFmtId="3" fontId="13" fillId="59" borderId="0" xfId="53310" applyNumberFormat="1" applyFont="1" applyFill="1" applyAlignment="1">
      <alignment horizontal="center"/>
    </xf>
    <xf numFmtId="3" fontId="13" fillId="59" borderId="25" xfId="53310" applyNumberFormat="1" applyFont="1" applyFill="1" applyBorder="1" applyAlignment="1">
      <alignment horizontal="center"/>
    </xf>
    <xf numFmtId="0" fontId="13" fillId="59" borderId="0" xfId="53310" quotePrefix="1" applyFont="1" applyFill="1" applyAlignment="1">
      <alignment horizontal="center"/>
    </xf>
    <xf numFmtId="0" fontId="13" fillId="59" borderId="33" xfId="53310" applyFont="1" applyFill="1" applyBorder="1" applyAlignment="1">
      <alignment horizontal="center"/>
    </xf>
    <xf numFmtId="0" fontId="12" fillId="59" borderId="34" xfId="53310" applyFont="1" applyFill="1" applyBorder="1"/>
    <xf numFmtId="0" fontId="12" fillId="59" borderId="35" xfId="53310" applyFont="1" applyFill="1" applyBorder="1"/>
    <xf numFmtId="0" fontId="12" fillId="59" borderId="36" xfId="53310" applyFont="1" applyFill="1" applyBorder="1"/>
    <xf numFmtId="179" fontId="12" fillId="59" borderId="37" xfId="53310" applyNumberFormat="1" applyFont="1" applyFill="1" applyBorder="1" applyAlignment="1">
      <alignment horizontal="center"/>
    </xf>
    <xf numFmtId="175" fontId="12" fillId="59" borderId="0" xfId="53310" applyNumberFormat="1" applyFont="1" applyFill="1"/>
    <xf numFmtId="175" fontId="84" fillId="59" borderId="0" xfId="53310" applyNumberFormat="1" applyFont="1" applyFill="1" applyAlignment="1">
      <alignment horizontal="center"/>
    </xf>
    <xf numFmtId="175" fontId="12" fillId="59" borderId="36" xfId="53310" applyNumberFormat="1" applyFont="1" applyFill="1" applyBorder="1" applyAlignment="1">
      <alignment horizontal="center"/>
    </xf>
    <xf numFmtId="0" fontId="12" fillId="59" borderId="37" xfId="53310" applyFont="1" applyFill="1" applyBorder="1"/>
    <xf numFmtId="176" fontId="12" fillId="59" borderId="37" xfId="53311" applyNumberFormat="1" applyFont="1" applyFill="1" applyBorder="1"/>
    <xf numFmtId="164" fontId="84" fillId="59" borderId="0" xfId="53310" applyNumberFormat="1" applyFont="1" applyFill="1" applyAlignment="1">
      <alignment horizontal="center"/>
    </xf>
    <xf numFmtId="175" fontId="12" fillId="59" borderId="38" xfId="53310" applyNumberFormat="1" applyFont="1" applyFill="1" applyBorder="1" applyAlignment="1">
      <alignment horizontal="center"/>
    </xf>
    <xf numFmtId="175" fontId="12" fillId="59" borderId="45" xfId="53310" applyNumberFormat="1" applyFont="1" applyFill="1" applyBorder="1" applyAlignment="1">
      <alignment horizontal="center"/>
    </xf>
    <xf numFmtId="176" fontId="13" fillId="59" borderId="39" xfId="53311" applyNumberFormat="1" applyFont="1" applyFill="1" applyBorder="1"/>
    <xf numFmtId="176" fontId="13" fillId="59" borderId="0" xfId="53311" applyNumberFormat="1" applyFont="1" applyFill="1"/>
    <xf numFmtId="2" fontId="12" fillId="59" borderId="0" xfId="53310" applyNumberFormat="1" applyFont="1" applyFill="1" applyAlignment="1">
      <alignment horizontal="center"/>
    </xf>
    <xf numFmtId="175" fontId="84" fillId="59" borderId="0" xfId="53311" applyNumberFormat="1" applyFont="1" applyFill="1" applyAlignment="1">
      <alignment horizontal="center"/>
    </xf>
    <xf numFmtId="175" fontId="84" fillId="59" borderId="0" xfId="53270" applyNumberFormat="1" applyFont="1" applyFill="1" applyBorder="1" applyAlignment="1">
      <alignment horizontal="center"/>
    </xf>
    <xf numFmtId="0" fontId="12" fillId="59" borderId="0" xfId="53310" applyFont="1" applyFill="1" applyAlignment="1">
      <alignment horizontal="center"/>
    </xf>
    <xf numFmtId="40" fontId="12" fillId="59" borderId="0" xfId="53310" applyNumberFormat="1" applyFont="1" applyFill="1" applyAlignment="1">
      <alignment horizontal="center"/>
    </xf>
    <xf numFmtId="175" fontId="109" fillId="59" borderId="0" xfId="53310" applyNumberFormat="1" applyFont="1" applyFill="1" applyAlignment="1">
      <alignment horizontal="center"/>
    </xf>
    <xf numFmtId="2" fontId="84" fillId="59" borderId="0" xfId="53310" applyNumberFormat="1" applyFont="1" applyFill="1" applyAlignment="1">
      <alignment horizontal="center"/>
    </xf>
    <xf numFmtId="0" fontId="84" fillId="59" borderId="0" xfId="53310" applyFont="1" applyFill="1" applyAlignment="1">
      <alignment horizontal="center"/>
    </xf>
    <xf numFmtId="175" fontId="84" fillId="59" borderId="0" xfId="53310" applyNumberFormat="1" applyFont="1" applyFill="1"/>
    <xf numFmtId="2" fontId="84" fillId="59" borderId="0" xfId="53310" applyNumberFormat="1" applyFont="1" applyFill="1"/>
    <xf numFmtId="184" fontId="12" fillId="59" borderId="0" xfId="53310" applyNumberFormat="1" applyFont="1" applyFill="1"/>
    <xf numFmtId="170" fontId="12" fillId="59" borderId="0" xfId="53280" applyFont="1" applyFill="1"/>
    <xf numFmtId="180" fontId="12" fillId="59" borderId="0" xfId="53310" applyNumberFormat="1" applyFont="1" applyFill="1" applyAlignment="1">
      <alignment horizontal="center"/>
    </xf>
    <xf numFmtId="180" fontId="12" fillId="0" borderId="0" xfId="53310" applyNumberFormat="1" applyFont="1" applyAlignment="1">
      <alignment horizontal="center"/>
    </xf>
    <xf numFmtId="180" fontId="12" fillId="59" borderId="0" xfId="53310" applyNumberFormat="1" applyFont="1" applyFill="1"/>
    <xf numFmtId="180" fontId="12" fillId="61" borderId="0" xfId="53310" applyNumberFormat="1" applyFont="1" applyFill="1"/>
    <xf numFmtId="182" fontId="12" fillId="59" borderId="0" xfId="53280" applyNumberFormat="1" applyFont="1" applyFill="1" applyAlignment="1">
      <alignment horizontal="center"/>
    </xf>
    <xf numFmtId="43" fontId="12" fillId="59" borderId="0" xfId="53310" applyNumberFormat="1" applyFont="1" applyFill="1" applyAlignment="1">
      <alignment horizontal="center"/>
    </xf>
    <xf numFmtId="177" fontId="84" fillId="59" borderId="0" xfId="53280" applyNumberFormat="1" applyFont="1" applyFill="1" applyAlignment="1">
      <alignment horizontal="center"/>
    </xf>
    <xf numFmtId="177" fontId="12" fillId="59" borderId="0" xfId="53280" applyNumberFormat="1" applyFont="1" applyFill="1"/>
    <xf numFmtId="177" fontId="84" fillId="59" borderId="0" xfId="53280" applyNumberFormat="1" applyFont="1" applyFill="1"/>
    <xf numFmtId="177" fontId="84" fillId="59" borderId="0" xfId="53310" applyNumberFormat="1" applyFont="1" applyFill="1"/>
    <xf numFmtId="178" fontId="84" fillId="59" borderId="0" xfId="53280" applyNumberFormat="1" applyFont="1" applyFill="1"/>
    <xf numFmtId="178" fontId="12" fillId="59" borderId="0" xfId="53310" applyNumberFormat="1" applyFont="1" applyFill="1"/>
    <xf numFmtId="181" fontId="12" fillId="59" borderId="0" xfId="53310" applyNumberFormat="1" applyFont="1" applyFill="1"/>
    <xf numFmtId="179" fontId="12" fillId="59" borderId="0" xfId="53310" applyNumberFormat="1" applyFont="1" applyFill="1"/>
    <xf numFmtId="3" fontId="112" fillId="0" borderId="0" xfId="0" applyNumberFormat="1" applyFont="1"/>
    <xf numFmtId="164" fontId="84" fillId="0" borderId="0" xfId="53320" applyNumberFormat="1" applyFont="1"/>
    <xf numFmtId="175" fontId="84" fillId="0" borderId="0" xfId="53320" applyNumberFormat="1" applyFont="1"/>
    <xf numFmtId="0" fontId="59" fillId="0" borderId="0" xfId="53313" applyFont="1"/>
    <xf numFmtId="0" fontId="59" fillId="0" borderId="0" xfId="53313" applyFont="1" applyAlignment="1">
      <alignment horizontal="center"/>
    </xf>
    <xf numFmtId="2" fontId="113" fillId="0" borderId="0" xfId="0" applyNumberFormat="1" applyFont="1" applyAlignment="1">
      <alignment horizontal="center"/>
    </xf>
    <xf numFmtId="2" fontId="113" fillId="67" borderId="0" xfId="0" applyNumberFormat="1" applyFont="1" applyFill="1" applyAlignment="1">
      <alignment horizontal="center"/>
    </xf>
    <xf numFmtId="0" fontId="114" fillId="0" borderId="0" xfId="53313" applyFont="1" applyAlignment="1">
      <alignment horizontal="center"/>
    </xf>
    <xf numFmtId="0" fontId="59" fillId="59" borderId="0" xfId="53313" applyFont="1" applyFill="1" applyAlignment="1">
      <alignment horizontal="center"/>
    </xf>
    <xf numFmtId="0" fontId="59" fillId="67" borderId="0" xfId="53313" applyFont="1" applyFill="1" applyAlignment="1">
      <alignment horizontal="center" wrapText="1"/>
    </xf>
    <xf numFmtId="3" fontId="84" fillId="0" borderId="0" xfId="53313" applyNumberFormat="1" applyFont="1" applyAlignment="1">
      <alignment horizontal="center"/>
    </xf>
    <xf numFmtId="175" fontId="84" fillId="0" borderId="0" xfId="53313" applyNumberFormat="1" applyFont="1" applyAlignment="1">
      <alignment horizontal="center"/>
    </xf>
    <xf numFmtId="175" fontId="83" fillId="0" borderId="0" xfId="53313" applyNumberFormat="1" applyFont="1" applyAlignment="1">
      <alignment horizontal="center"/>
    </xf>
    <xf numFmtId="183" fontId="83" fillId="0" borderId="0" xfId="53313" applyNumberFormat="1" applyFont="1" applyAlignment="1">
      <alignment horizontal="center"/>
    </xf>
    <xf numFmtId="3" fontId="84" fillId="67" borderId="0" xfId="53313" applyNumberFormat="1" applyFont="1" applyFill="1" applyAlignment="1">
      <alignment horizontal="center"/>
    </xf>
    <xf numFmtId="1" fontId="84" fillId="0" borderId="0" xfId="53313" applyNumberFormat="1" applyFont="1" applyAlignment="1">
      <alignment horizontal="center"/>
    </xf>
    <xf numFmtId="3" fontId="84" fillId="0" borderId="0" xfId="0" applyNumberFormat="1" applyFont="1" applyAlignment="1">
      <alignment horizontal="center"/>
    </xf>
    <xf numFmtId="0" fontId="59" fillId="0" borderId="0" xfId="53313" applyFont="1" applyAlignment="1">
      <alignment horizontal="right"/>
    </xf>
    <xf numFmtId="2" fontId="113" fillId="0" borderId="0" xfId="53313" applyNumberFormat="1" applyFont="1" applyAlignment="1">
      <alignment horizontal="center"/>
    </xf>
    <xf numFmtId="0" fontId="59" fillId="59" borderId="0" xfId="53313" applyFont="1" applyFill="1" applyAlignment="1">
      <alignment horizontal="left"/>
    </xf>
    <xf numFmtId="164" fontId="83" fillId="0" borderId="0" xfId="53313" applyNumberFormat="1" applyFont="1" applyAlignment="1">
      <alignment horizontal="center"/>
    </xf>
    <xf numFmtId="164" fontId="84" fillId="0" borderId="0" xfId="53313" applyNumberFormat="1" applyFont="1" applyAlignment="1">
      <alignment horizontal="center"/>
    </xf>
    <xf numFmtId="2" fontId="115" fillId="0" borderId="0" xfId="53313" applyNumberFormat="1" applyFont="1" applyAlignment="1">
      <alignment horizontal="center"/>
    </xf>
    <xf numFmtId="0" fontId="0" fillId="71" borderId="0" xfId="53182" applyFont="1" applyFill="1"/>
    <xf numFmtId="0" fontId="0" fillId="0" borderId="0" xfId="53182" applyFont="1"/>
    <xf numFmtId="164" fontId="0" fillId="0" borderId="0" xfId="53182" applyNumberFormat="1" applyFont="1" applyAlignment="1">
      <alignment horizontal="right"/>
    </xf>
    <xf numFmtId="4" fontId="0" fillId="0" borderId="0" xfId="53182" applyNumberFormat="1" applyFont="1" applyAlignment="1">
      <alignment horizontal="right"/>
    </xf>
    <xf numFmtId="0" fontId="13" fillId="59" borderId="0" xfId="0" applyFont="1" applyFill="1"/>
    <xf numFmtId="0" fontId="13" fillId="59" borderId="0" xfId="0" quotePrefix="1" applyFont="1" applyFill="1" applyAlignment="1">
      <alignment horizontal="left"/>
    </xf>
    <xf numFmtId="0" fontId="12" fillId="59" borderId="0" xfId="53182" quotePrefix="1" applyFont="1" applyFill="1" applyAlignment="1">
      <alignment horizontal="right"/>
    </xf>
    <xf numFmtId="176" fontId="83" fillId="59" borderId="0" xfId="53182" applyNumberFormat="1" applyFont="1" applyFill="1" applyAlignment="1">
      <alignment horizontal="left"/>
    </xf>
    <xf numFmtId="165" fontId="83" fillId="59" borderId="0" xfId="53182" applyNumberFormat="1" applyFont="1" applyFill="1" applyAlignment="1">
      <alignment horizontal="center"/>
    </xf>
    <xf numFmtId="173" fontId="12" fillId="59" borderId="0" xfId="53182" applyNumberFormat="1" applyFont="1" applyFill="1" applyAlignment="1">
      <alignment horizontal="center"/>
    </xf>
    <xf numFmtId="172" fontId="12" fillId="59" borderId="0" xfId="53182" applyNumberFormat="1" applyFont="1" applyFill="1" applyAlignment="1">
      <alignment horizontal="center"/>
    </xf>
    <xf numFmtId="187" fontId="83" fillId="0" borderId="0" xfId="53280" applyNumberFormat="1" applyFont="1" applyFill="1"/>
    <xf numFmtId="187" fontId="12" fillId="0" borderId="0" xfId="53280" applyNumberFormat="1" applyFont="1" applyFill="1"/>
    <xf numFmtId="0" fontId="12" fillId="59" borderId="31" xfId="53310" quotePrefix="1" applyFont="1" applyFill="1" applyBorder="1" applyAlignment="1">
      <alignment horizontal="left"/>
    </xf>
    <xf numFmtId="0" fontId="59" fillId="0" borderId="31" xfId="42662" applyFont="1" applyBorder="1" applyAlignment="1">
      <alignment horizontal="center"/>
    </xf>
    <xf numFmtId="0" fontId="1" fillId="0" borderId="0" xfId="53322" applyFont="1"/>
    <xf numFmtId="0" fontId="1" fillId="59" borderId="33" xfId="53322" applyFont="1" applyFill="1" applyBorder="1"/>
    <xf numFmtId="0" fontId="1" fillId="59" borderId="34" xfId="53322" applyFont="1" applyFill="1" applyBorder="1"/>
    <xf numFmtId="0" fontId="1" fillId="59" borderId="35" xfId="53322" applyFont="1" applyFill="1" applyBorder="1"/>
    <xf numFmtId="0" fontId="1" fillId="59" borderId="36" xfId="53322" applyFont="1" applyFill="1" applyBorder="1"/>
    <xf numFmtId="0" fontId="1" fillId="59" borderId="0" xfId="53322" applyFont="1" applyFill="1"/>
    <xf numFmtId="0" fontId="1" fillId="59" borderId="37" xfId="53322" applyFont="1" applyFill="1" applyBorder="1"/>
    <xf numFmtId="0" fontId="1" fillId="59" borderId="12" xfId="53322" applyFont="1" applyFill="1" applyBorder="1" applyAlignment="1">
      <alignment vertical="center"/>
    </xf>
    <xf numFmtId="0" fontId="1" fillId="59" borderId="41" xfId="53322" applyFont="1" applyFill="1" applyBorder="1" applyAlignment="1">
      <alignment vertical="center"/>
    </xf>
    <xf numFmtId="0" fontId="1" fillId="59" borderId="1" xfId="53322" applyFont="1" applyFill="1" applyBorder="1" applyAlignment="1">
      <alignment vertical="center"/>
    </xf>
    <xf numFmtId="0" fontId="1" fillId="59" borderId="44" xfId="53322" applyFont="1" applyFill="1" applyBorder="1" applyAlignment="1">
      <alignment vertical="center"/>
    </xf>
    <xf numFmtId="0" fontId="1" fillId="59" borderId="30" xfId="53322" applyFont="1" applyFill="1" applyBorder="1"/>
    <xf numFmtId="192" fontId="1" fillId="59" borderId="12" xfId="53322" applyNumberFormat="1" applyFont="1" applyFill="1" applyBorder="1" applyAlignment="1">
      <alignment horizontal="center"/>
    </xf>
    <xf numFmtId="0" fontId="1" fillId="59" borderId="12" xfId="53322" applyFont="1" applyFill="1" applyBorder="1"/>
    <xf numFmtId="0" fontId="1" fillId="59" borderId="1" xfId="53322" applyFont="1" applyFill="1" applyBorder="1"/>
    <xf numFmtId="0" fontId="1" fillId="59" borderId="44" xfId="53322" applyFont="1" applyFill="1" applyBorder="1"/>
    <xf numFmtId="0" fontId="1" fillId="59" borderId="41" xfId="53322" applyFont="1" applyFill="1" applyBorder="1"/>
    <xf numFmtId="0" fontId="1" fillId="59" borderId="43" xfId="53322" applyFont="1" applyFill="1" applyBorder="1"/>
    <xf numFmtId="0" fontId="1" fillId="59" borderId="24" xfId="53322" applyFont="1" applyFill="1" applyBorder="1"/>
    <xf numFmtId="193" fontId="1" fillId="59" borderId="24" xfId="53322" applyNumberFormat="1" applyFont="1" applyFill="1" applyBorder="1"/>
    <xf numFmtId="193" fontId="1" fillId="59" borderId="46" xfId="53322" applyNumberFormat="1" applyFont="1" applyFill="1" applyBorder="1"/>
    <xf numFmtId="0" fontId="1" fillId="59" borderId="24" xfId="53322" quotePrefix="1" applyFont="1" applyFill="1" applyBorder="1"/>
    <xf numFmtId="0" fontId="1" fillId="59" borderId="38" xfId="53322" applyFont="1" applyFill="1" applyBorder="1"/>
    <xf numFmtId="0" fontId="1" fillId="59" borderId="45" xfId="53322" applyFont="1" applyFill="1" applyBorder="1"/>
    <xf numFmtId="0" fontId="1" fillId="59" borderId="39" xfId="53322" applyFont="1" applyFill="1" applyBorder="1"/>
    <xf numFmtId="0" fontId="12" fillId="59" borderId="0" xfId="53310" applyFont="1" applyFill="1" applyAlignment="1">
      <alignment wrapText="1"/>
    </xf>
    <xf numFmtId="164" fontId="12" fillId="0" borderId="0" xfId="42662" applyNumberFormat="1" applyFont="1" applyAlignment="1">
      <alignment horizontal="right"/>
    </xf>
    <xf numFmtId="0" fontId="1" fillId="0" borderId="0" xfId="53317" applyFont="1" applyAlignment="1">
      <alignment wrapText="1"/>
    </xf>
    <xf numFmtId="164" fontId="1" fillId="0" borderId="0" xfId="53318" applyNumberFormat="1" applyFont="1"/>
    <xf numFmtId="2" fontId="1" fillId="0" borderId="0" xfId="53317" applyNumberFormat="1" applyFont="1"/>
    <xf numFmtId="0" fontId="1" fillId="0" borderId="0" xfId="53317" applyFont="1"/>
    <xf numFmtId="43" fontId="1" fillId="0" borderId="0" xfId="53306" applyFont="1"/>
    <xf numFmtId="3" fontId="1" fillId="0" borderId="0" xfId="53317" applyNumberFormat="1" applyFont="1"/>
    <xf numFmtId="164" fontId="1" fillId="0" borderId="0" xfId="53317" applyNumberFormat="1" applyFont="1"/>
    <xf numFmtId="0" fontId="1" fillId="0" borderId="0" xfId="53320" applyFont="1"/>
    <xf numFmtId="17" fontId="1" fillId="0" borderId="0" xfId="53320" applyNumberFormat="1" applyFont="1"/>
    <xf numFmtId="3" fontId="1" fillId="0" borderId="0" xfId="53320" applyNumberFormat="1" applyFont="1"/>
    <xf numFmtId="164" fontId="1" fillId="0" borderId="0" xfId="53320" applyNumberFormat="1" applyFont="1"/>
    <xf numFmtId="191" fontId="1" fillId="0" borderId="0" xfId="53320" applyNumberFormat="1" applyFont="1"/>
    <xf numFmtId="164" fontId="0" fillId="0" borderId="0" xfId="0" applyNumberFormat="1"/>
    <xf numFmtId="0" fontId="1" fillId="0" borderId="0" xfId="53313" applyFont="1"/>
    <xf numFmtId="164" fontId="1" fillId="0" borderId="0" xfId="53313" applyNumberFormat="1" applyFont="1"/>
    <xf numFmtId="0" fontId="91" fillId="59" borderId="0" xfId="53323" applyFill="1"/>
    <xf numFmtId="0" fontId="91" fillId="0" borderId="0" xfId="53314" quotePrefix="1"/>
    <xf numFmtId="0" fontId="1" fillId="0" borderId="0" xfId="42662"/>
    <xf numFmtId="0" fontId="1" fillId="0" borderId="0" xfId="42662" applyAlignment="1">
      <alignment horizontal="center"/>
    </xf>
    <xf numFmtId="164" fontId="1" fillId="0" borderId="0" xfId="42662" applyNumberFormat="1"/>
    <xf numFmtId="164" fontId="1" fillId="0" borderId="0" xfId="42662" applyNumberFormat="1" applyAlignment="1">
      <alignment horizontal="right"/>
    </xf>
    <xf numFmtId="0" fontId="1" fillId="60" borderId="0" xfId="42662" applyFill="1"/>
    <xf numFmtId="180" fontId="1" fillId="0" borderId="0" xfId="42662" applyNumberFormat="1" applyAlignment="1">
      <alignment horizontal="right"/>
    </xf>
    <xf numFmtId="187" fontId="1" fillId="0" borderId="0" xfId="42662" applyNumberFormat="1"/>
    <xf numFmtId="0" fontId="1" fillId="0" borderId="31" xfId="42662" applyBorder="1"/>
    <xf numFmtId="3" fontId="1" fillId="0" borderId="0" xfId="42662" applyNumberFormat="1"/>
    <xf numFmtId="3" fontId="1" fillId="0" borderId="0" xfId="53313" applyNumberFormat="1" applyFont="1" applyAlignment="1">
      <alignment horizontal="center"/>
    </xf>
    <xf numFmtId="175" fontId="1" fillId="0" borderId="0" xfId="53313" applyNumberFormat="1" applyFont="1" applyAlignment="1">
      <alignment horizontal="center"/>
    </xf>
    <xf numFmtId="1" fontId="1" fillId="0" borderId="0" xfId="53313" applyNumberFormat="1" applyFont="1"/>
    <xf numFmtId="3" fontId="1" fillId="0" borderId="0" xfId="0" applyNumberFormat="1" applyFont="1" applyAlignment="1">
      <alignment horizontal="center"/>
    </xf>
    <xf numFmtId="0" fontId="1" fillId="67" borderId="0" xfId="53313" applyFont="1" applyFill="1"/>
    <xf numFmtId="17" fontId="1" fillId="0" borderId="0" xfId="53313" applyNumberFormat="1" applyFont="1" applyAlignment="1">
      <alignment horizontal="left"/>
    </xf>
    <xf numFmtId="3" fontId="1" fillId="0" borderId="0" xfId="53313" applyNumberFormat="1" applyFont="1"/>
    <xf numFmtId="0" fontId="1" fillId="0" borderId="0" xfId="0" applyFont="1"/>
    <xf numFmtId="17" fontId="1" fillId="0" borderId="0" xfId="0" applyNumberFormat="1" applyFont="1" applyAlignment="1">
      <alignment horizontal="left"/>
    </xf>
    <xf numFmtId="3" fontId="1" fillId="60" borderId="0" xfId="0" applyNumberFormat="1" applyFont="1" applyFill="1" applyAlignment="1">
      <alignment horizontal="center"/>
    </xf>
    <xf numFmtId="183" fontId="1" fillId="0" borderId="0" xfId="53313" applyNumberFormat="1" applyFont="1" applyAlignment="1">
      <alignment horizontal="center"/>
    </xf>
    <xf numFmtId="17" fontId="1" fillId="0" borderId="0" xfId="53313" applyNumberFormat="1" applyFont="1"/>
    <xf numFmtId="17" fontId="1" fillId="0" borderId="0" xfId="0" applyNumberFormat="1" applyFont="1"/>
    <xf numFmtId="2" fontId="1" fillId="0" borderId="0" xfId="53313" applyNumberFormat="1" applyFont="1"/>
    <xf numFmtId="164" fontId="1" fillId="0" borderId="0" xfId="53313" applyNumberFormat="1" applyFont="1" applyAlignment="1">
      <alignment horizontal="center"/>
    </xf>
    <xf numFmtId="0" fontId="110" fillId="0" borderId="0" xfId="53311" applyFont="1" applyAlignment="1">
      <alignment horizontal="right"/>
    </xf>
    <xf numFmtId="181" fontId="110" fillId="0" borderId="0" xfId="53306" applyNumberFormat="1" applyFont="1"/>
    <xf numFmtId="0" fontId="12" fillId="0" borderId="40" xfId="53311" applyFont="1" applyBorder="1" applyAlignment="1">
      <alignment horizontal="left" vertical="top" wrapText="1"/>
    </xf>
    <xf numFmtId="0" fontId="12" fillId="0" borderId="12" xfId="53311" applyFont="1" applyBorder="1" applyAlignment="1">
      <alignment horizontal="left" vertical="top" wrapText="1"/>
    </xf>
    <xf numFmtId="0" fontId="12" fillId="0" borderId="41" xfId="53311" applyFont="1" applyBorder="1" applyAlignment="1">
      <alignment horizontal="left" vertical="top" wrapText="1"/>
    </xf>
    <xf numFmtId="0" fontId="12" fillId="0" borderId="42" xfId="53311" applyFont="1" applyBorder="1" applyAlignment="1">
      <alignment horizontal="left" vertical="top" wrapText="1"/>
    </xf>
    <xf numFmtId="0" fontId="12" fillId="0" borderId="0" xfId="53311" applyFont="1" applyAlignment="1">
      <alignment horizontal="left" vertical="top" wrapText="1"/>
    </xf>
    <xf numFmtId="0" fontId="12" fillId="0" borderId="30" xfId="53311" applyFont="1" applyBorder="1" applyAlignment="1">
      <alignment horizontal="left" vertical="top" wrapText="1"/>
    </xf>
  </cellXfs>
  <cellStyles count="53346">
    <cellStyle name="20% - Accent1 10" xfId="10" xr:uid="{00000000-0005-0000-0000-000000000000}"/>
    <cellStyle name="20% - Accent1 10 10" xfId="11" xr:uid="{00000000-0005-0000-0000-000001000000}"/>
    <cellStyle name="20% - Accent1 10 11" xfId="12" xr:uid="{00000000-0005-0000-0000-000002000000}"/>
    <cellStyle name="20% - Accent1 10 12" xfId="13" xr:uid="{00000000-0005-0000-0000-000003000000}"/>
    <cellStyle name="20% - Accent1 10 13" xfId="14" xr:uid="{00000000-0005-0000-0000-000004000000}"/>
    <cellStyle name="20% - Accent1 10 14" xfId="15" xr:uid="{00000000-0005-0000-0000-000005000000}"/>
    <cellStyle name="20% - Accent1 10 15" xfId="16" xr:uid="{00000000-0005-0000-0000-000006000000}"/>
    <cellStyle name="20% - Accent1 10 16" xfId="17" xr:uid="{00000000-0005-0000-0000-000007000000}"/>
    <cellStyle name="20% - Accent1 10 17" xfId="18" xr:uid="{00000000-0005-0000-0000-000008000000}"/>
    <cellStyle name="20% - Accent1 10 18" xfId="19" xr:uid="{00000000-0005-0000-0000-000009000000}"/>
    <cellStyle name="20% - Accent1 10 19" xfId="20" xr:uid="{00000000-0005-0000-0000-00000A000000}"/>
    <cellStyle name="20% - Accent1 10 2" xfId="21" xr:uid="{00000000-0005-0000-0000-00000B000000}"/>
    <cellStyle name="20% - Accent1 10 20" xfId="22" xr:uid="{00000000-0005-0000-0000-00000C000000}"/>
    <cellStyle name="20% - Accent1 10 21" xfId="23" xr:uid="{00000000-0005-0000-0000-00000D000000}"/>
    <cellStyle name="20% - Accent1 10 22" xfId="24" xr:uid="{00000000-0005-0000-0000-00000E000000}"/>
    <cellStyle name="20% - Accent1 10 23" xfId="25" xr:uid="{00000000-0005-0000-0000-00000F000000}"/>
    <cellStyle name="20% - Accent1 10 24" xfId="26" xr:uid="{00000000-0005-0000-0000-000010000000}"/>
    <cellStyle name="20% - Accent1 10 25" xfId="27" xr:uid="{00000000-0005-0000-0000-000011000000}"/>
    <cellStyle name="20% - Accent1 10 26" xfId="28" xr:uid="{00000000-0005-0000-0000-000012000000}"/>
    <cellStyle name="20% - Accent1 10 27" xfId="29" xr:uid="{00000000-0005-0000-0000-000013000000}"/>
    <cellStyle name="20% - Accent1 10 28" xfId="30" xr:uid="{00000000-0005-0000-0000-000014000000}"/>
    <cellStyle name="20% - Accent1 10 29" xfId="31" xr:uid="{00000000-0005-0000-0000-000015000000}"/>
    <cellStyle name="20% - Accent1 10 3" xfId="32" xr:uid="{00000000-0005-0000-0000-000016000000}"/>
    <cellStyle name="20% - Accent1 10 30" xfId="33" xr:uid="{00000000-0005-0000-0000-000017000000}"/>
    <cellStyle name="20% - Accent1 10 31" xfId="34" xr:uid="{00000000-0005-0000-0000-000018000000}"/>
    <cellStyle name="20% - Accent1 10 32" xfId="35" xr:uid="{00000000-0005-0000-0000-000019000000}"/>
    <cellStyle name="20% - Accent1 10 33" xfId="36" xr:uid="{00000000-0005-0000-0000-00001A000000}"/>
    <cellStyle name="20% - Accent1 10 34" xfId="37" xr:uid="{00000000-0005-0000-0000-00001B000000}"/>
    <cellStyle name="20% - Accent1 10 35" xfId="38" xr:uid="{00000000-0005-0000-0000-00001C000000}"/>
    <cellStyle name="20% - Accent1 10 36" xfId="39" xr:uid="{00000000-0005-0000-0000-00001D000000}"/>
    <cellStyle name="20% - Accent1 10 37" xfId="40" xr:uid="{00000000-0005-0000-0000-00001E000000}"/>
    <cellStyle name="20% - Accent1 10 38" xfId="41" xr:uid="{00000000-0005-0000-0000-00001F000000}"/>
    <cellStyle name="20% - Accent1 10 39" xfId="42" xr:uid="{00000000-0005-0000-0000-000020000000}"/>
    <cellStyle name="20% - Accent1 10 4" xfId="43" xr:uid="{00000000-0005-0000-0000-000021000000}"/>
    <cellStyle name="20% - Accent1 10 40" xfId="44" xr:uid="{00000000-0005-0000-0000-000022000000}"/>
    <cellStyle name="20% - Accent1 10 41" xfId="45" xr:uid="{00000000-0005-0000-0000-000023000000}"/>
    <cellStyle name="20% - Accent1 10 42" xfId="46" xr:uid="{00000000-0005-0000-0000-000024000000}"/>
    <cellStyle name="20% - Accent1 10 43" xfId="47" xr:uid="{00000000-0005-0000-0000-000025000000}"/>
    <cellStyle name="20% - Accent1 10 44" xfId="48" xr:uid="{00000000-0005-0000-0000-000026000000}"/>
    <cellStyle name="20% - Accent1 10 45" xfId="49" xr:uid="{00000000-0005-0000-0000-000027000000}"/>
    <cellStyle name="20% - Accent1 10 46" xfId="50" xr:uid="{00000000-0005-0000-0000-000028000000}"/>
    <cellStyle name="20% - Accent1 10 47" xfId="51" xr:uid="{00000000-0005-0000-0000-000029000000}"/>
    <cellStyle name="20% - Accent1 10 48" xfId="52" xr:uid="{00000000-0005-0000-0000-00002A000000}"/>
    <cellStyle name="20% - Accent1 10 49" xfId="53" xr:uid="{00000000-0005-0000-0000-00002B000000}"/>
    <cellStyle name="20% - Accent1 10 5" xfId="54" xr:uid="{00000000-0005-0000-0000-00002C000000}"/>
    <cellStyle name="20% - Accent1 10 50" xfId="55" xr:uid="{00000000-0005-0000-0000-00002D000000}"/>
    <cellStyle name="20% - Accent1 10 51" xfId="56" xr:uid="{00000000-0005-0000-0000-00002E000000}"/>
    <cellStyle name="20% - Accent1 10 52" xfId="57" xr:uid="{00000000-0005-0000-0000-00002F000000}"/>
    <cellStyle name="20% - Accent1 10 53" xfId="58" xr:uid="{00000000-0005-0000-0000-000030000000}"/>
    <cellStyle name="20% - Accent1 10 54" xfId="59" xr:uid="{00000000-0005-0000-0000-000031000000}"/>
    <cellStyle name="20% - Accent1 10 55" xfId="60" xr:uid="{00000000-0005-0000-0000-000032000000}"/>
    <cellStyle name="20% - Accent1 10 56" xfId="61" xr:uid="{00000000-0005-0000-0000-000033000000}"/>
    <cellStyle name="20% - Accent1 10 57" xfId="62" xr:uid="{00000000-0005-0000-0000-000034000000}"/>
    <cellStyle name="20% - Accent1 10 58" xfId="63" xr:uid="{00000000-0005-0000-0000-000035000000}"/>
    <cellStyle name="20% - Accent1 10 59" xfId="64" xr:uid="{00000000-0005-0000-0000-000036000000}"/>
    <cellStyle name="20% - Accent1 10 6" xfId="65" xr:uid="{00000000-0005-0000-0000-000037000000}"/>
    <cellStyle name="20% - Accent1 10 60" xfId="66" xr:uid="{00000000-0005-0000-0000-000038000000}"/>
    <cellStyle name="20% - Accent1 10 61" xfId="67" xr:uid="{00000000-0005-0000-0000-000039000000}"/>
    <cellStyle name="20% - Accent1 10 62" xfId="68" xr:uid="{00000000-0005-0000-0000-00003A000000}"/>
    <cellStyle name="20% - Accent1 10 63" xfId="69" xr:uid="{00000000-0005-0000-0000-00003B000000}"/>
    <cellStyle name="20% - Accent1 10 64" xfId="70" xr:uid="{00000000-0005-0000-0000-00003C000000}"/>
    <cellStyle name="20% - Accent1 10 65" xfId="71" xr:uid="{00000000-0005-0000-0000-00003D000000}"/>
    <cellStyle name="20% - Accent1 10 66" xfId="72" xr:uid="{00000000-0005-0000-0000-00003E000000}"/>
    <cellStyle name="20% - Accent1 10 67" xfId="73" xr:uid="{00000000-0005-0000-0000-00003F000000}"/>
    <cellStyle name="20% - Accent1 10 68" xfId="74" xr:uid="{00000000-0005-0000-0000-000040000000}"/>
    <cellStyle name="20% - Accent1 10 69" xfId="75" xr:uid="{00000000-0005-0000-0000-000041000000}"/>
    <cellStyle name="20% - Accent1 10 7" xfId="76" xr:uid="{00000000-0005-0000-0000-000042000000}"/>
    <cellStyle name="20% - Accent1 10 70" xfId="77" xr:uid="{00000000-0005-0000-0000-000043000000}"/>
    <cellStyle name="20% - Accent1 10 71" xfId="78" xr:uid="{00000000-0005-0000-0000-000044000000}"/>
    <cellStyle name="20% - Accent1 10 72" xfId="79" xr:uid="{00000000-0005-0000-0000-000045000000}"/>
    <cellStyle name="20% - Accent1 10 73" xfId="80" xr:uid="{00000000-0005-0000-0000-000046000000}"/>
    <cellStyle name="20% - Accent1 10 8" xfId="81" xr:uid="{00000000-0005-0000-0000-000047000000}"/>
    <cellStyle name="20% - Accent1 10 9" xfId="82" xr:uid="{00000000-0005-0000-0000-000048000000}"/>
    <cellStyle name="20% - Accent1 11" xfId="83" xr:uid="{00000000-0005-0000-0000-000049000000}"/>
    <cellStyle name="20% - Accent1 11 10" xfId="84" xr:uid="{00000000-0005-0000-0000-00004A000000}"/>
    <cellStyle name="20% - Accent1 11 11" xfId="85" xr:uid="{00000000-0005-0000-0000-00004B000000}"/>
    <cellStyle name="20% - Accent1 11 12" xfId="86" xr:uid="{00000000-0005-0000-0000-00004C000000}"/>
    <cellStyle name="20% - Accent1 11 13" xfId="87" xr:uid="{00000000-0005-0000-0000-00004D000000}"/>
    <cellStyle name="20% - Accent1 11 14" xfId="88" xr:uid="{00000000-0005-0000-0000-00004E000000}"/>
    <cellStyle name="20% - Accent1 11 15" xfId="89" xr:uid="{00000000-0005-0000-0000-00004F000000}"/>
    <cellStyle name="20% - Accent1 11 16" xfId="90" xr:uid="{00000000-0005-0000-0000-000050000000}"/>
    <cellStyle name="20% - Accent1 11 17" xfId="91" xr:uid="{00000000-0005-0000-0000-000051000000}"/>
    <cellStyle name="20% - Accent1 11 18" xfId="92" xr:uid="{00000000-0005-0000-0000-000052000000}"/>
    <cellStyle name="20% - Accent1 11 19" xfId="93" xr:uid="{00000000-0005-0000-0000-000053000000}"/>
    <cellStyle name="20% - Accent1 11 2" xfId="94" xr:uid="{00000000-0005-0000-0000-000054000000}"/>
    <cellStyle name="20% - Accent1 11 20" xfId="95" xr:uid="{00000000-0005-0000-0000-000055000000}"/>
    <cellStyle name="20% - Accent1 11 21" xfId="96" xr:uid="{00000000-0005-0000-0000-000056000000}"/>
    <cellStyle name="20% - Accent1 11 22" xfId="97" xr:uid="{00000000-0005-0000-0000-000057000000}"/>
    <cellStyle name="20% - Accent1 11 23" xfId="98" xr:uid="{00000000-0005-0000-0000-000058000000}"/>
    <cellStyle name="20% - Accent1 11 24" xfId="99" xr:uid="{00000000-0005-0000-0000-000059000000}"/>
    <cellStyle name="20% - Accent1 11 25" xfId="100" xr:uid="{00000000-0005-0000-0000-00005A000000}"/>
    <cellStyle name="20% - Accent1 11 26" xfId="101" xr:uid="{00000000-0005-0000-0000-00005B000000}"/>
    <cellStyle name="20% - Accent1 11 27" xfId="102" xr:uid="{00000000-0005-0000-0000-00005C000000}"/>
    <cellStyle name="20% - Accent1 11 28" xfId="103" xr:uid="{00000000-0005-0000-0000-00005D000000}"/>
    <cellStyle name="20% - Accent1 11 29" xfId="104" xr:uid="{00000000-0005-0000-0000-00005E000000}"/>
    <cellStyle name="20% - Accent1 11 3" xfId="105" xr:uid="{00000000-0005-0000-0000-00005F000000}"/>
    <cellStyle name="20% - Accent1 11 30" xfId="106" xr:uid="{00000000-0005-0000-0000-000060000000}"/>
    <cellStyle name="20% - Accent1 11 31" xfId="107" xr:uid="{00000000-0005-0000-0000-000061000000}"/>
    <cellStyle name="20% - Accent1 11 32" xfId="108" xr:uid="{00000000-0005-0000-0000-000062000000}"/>
    <cellStyle name="20% - Accent1 11 33" xfId="109" xr:uid="{00000000-0005-0000-0000-000063000000}"/>
    <cellStyle name="20% - Accent1 11 34" xfId="110" xr:uid="{00000000-0005-0000-0000-000064000000}"/>
    <cellStyle name="20% - Accent1 11 35" xfId="111" xr:uid="{00000000-0005-0000-0000-000065000000}"/>
    <cellStyle name="20% - Accent1 11 36" xfId="112" xr:uid="{00000000-0005-0000-0000-000066000000}"/>
    <cellStyle name="20% - Accent1 11 37" xfId="113" xr:uid="{00000000-0005-0000-0000-000067000000}"/>
    <cellStyle name="20% - Accent1 11 38" xfId="114" xr:uid="{00000000-0005-0000-0000-000068000000}"/>
    <cellStyle name="20% - Accent1 11 39" xfId="115" xr:uid="{00000000-0005-0000-0000-000069000000}"/>
    <cellStyle name="20% - Accent1 11 4" xfId="116" xr:uid="{00000000-0005-0000-0000-00006A000000}"/>
    <cellStyle name="20% - Accent1 11 40" xfId="117" xr:uid="{00000000-0005-0000-0000-00006B000000}"/>
    <cellStyle name="20% - Accent1 11 41" xfId="118" xr:uid="{00000000-0005-0000-0000-00006C000000}"/>
    <cellStyle name="20% - Accent1 11 42" xfId="119" xr:uid="{00000000-0005-0000-0000-00006D000000}"/>
    <cellStyle name="20% - Accent1 11 43" xfId="120" xr:uid="{00000000-0005-0000-0000-00006E000000}"/>
    <cellStyle name="20% - Accent1 11 44" xfId="121" xr:uid="{00000000-0005-0000-0000-00006F000000}"/>
    <cellStyle name="20% - Accent1 11 45" xfId="122" xr:uid="{00000000-0005-0000-0000-000070000000}"/>
    <cellStyle name="20% - Accent1 11 46" xfId="123" xr:uid="{00000000-0005-0000-0000-000071000000}"/>
    <cellStyle name="20% - Accent1 11 47" xfId="124" xr:uid="{00000000-0005-0000-0000-000072000000}"/>
    <cellStyle name="20% - Accent1 11 48" xfId="125" xr:uid="{00000000-0005-0000-0000-000073000000}"/>
    <cellStyle name="20% - Accent1 11 49" xfId="126" xr:uid="{00000000-0005-0000-0000-000074000000}"/>
    <cellStyle name="20% - Accent1 11 5" xfId="127" xr:uid="{00000000-0005-0000-0000-000075000000}"/>
    <cellStyle name="20% - Accent1 11 50" xfId="128" xr:uid="{00000000-0005-0000-0000-000076000000}"/>
    <cellStyle name="20% - Accent1 11 51" xfId="129" xr:uid="{00000000-0005-0000-0000-000077000000}"/>
    <cellStyle name="20% - Accent1 11 52" xfId="130" xr:uid="{00000000-0005-0000-0000-000078000000}"/>
    <cellStyle name="20% - Accent1 11 53" xfId="131" xr:uid="{00000000-0005-0000-0000-000079000000}"/>
    <cellStyle name="20% - Accent1 11 54" xfId="132" xr:uid="{00000000-0005-0000-0000-00007A000000}"/>
    <cellStyle name="20% - Accent1 11 55" xfId="133" xr:uid="{00000000-0005-0000-0000-00007B000000}"/>
    <cellStyle name="20% - Accent1 11 56" xfId="134" xr:uid="{00000000-0005-0000-0000-00007C000000}"/>
    <cellStyle name="20% - Accent1 11 57" xfId="135" xr:uid="{00000000-0005-0000-0000-00007D000000}"/>
    <cellStyle name="20% - Accent1 11 58" xfId="136" xr:uid="{00000000-0005-0000-0000-00007E000000}"/>
    <cellStyle name="20% - Accent1 11 59" xfId="137" xr:uid="{00000000-0005-0000-0000-00007F000000}"/>
    <cellStyle name="20% - Accent1 11 6" xfId="138" xr:uid="{00000000-0005-0000-0000-000080000000}"/>
    <cellStyle name="20% - Accent1 11 60" xfId="139" xr:uid="{00000000-0005-0000-0000-000081000000}"/>
    <cellStyle name="20% - Accent1 11 61" xfId="140" xr:uid="{00000000-0005-0000-0000-000082000000}"/>
    <cellStyle name="20% - Accent1 11 62" xfId="141" xr:uid="{00000000-0005-0000-0000-000083000000}"/>
    <cellStyle name="20% - Accent1 11 63" xfId="142" xr:uid="{00000000-0005-0000-0000-000084000000}"/>
    <cellStyle name="20% - Accent1 11 64" xfId="143" xr:uid="{00000000-0005-0000-0000-000085000000}"/>
    <cellStyle name="20% - Accent1 11 65" xfId="144" xr:uid="{00000000-0005-0000-0000-000086000000}"/>
    <cellStyle name="20% - Accent1 11 66" xfId="145" xr:uid="{00000000-0005-0000-0000-000087000000}"/>
    <cellStyle name="20% - Accent1 11 67" xfId="146" xr:uid="{00000000-0005-0000-0000-000088000000}"/>
    <cellStyle name="20% - Accent1 11 68" xfId="147" xr:uid="{00000000-0005-0000-0000-000089000000}"/>
    <cellStyle name="20% - Accent1 11 69" xfId="148" xr:uid="{00000000-0005-0000-0000-00008A000000}"/>
    <cellStyle name="20% - Accent1 11 7" xfId="149" xr:uid="{00000000-0005-0000-0000-00008B000000}"/>
    <cellStyle name="20% - Accent1 11 70" xfId="150" xr:uid="{00000000-0005-0000-0000-00008C000000}"/>
    <cellStyle name="20% - Accent1 11 71" xfId="151" xr:uid="{00000000-0005-0000-0000-00008D000000}"/>
    <cellStyle name="20% - Accent1 11 72" xfId="152" xr:uid="{00000000-0005-0000-0000-00008E000000}"/>
    <cellStyle name="20% - Accent1 11 73" xfId="153" xr:uid="{00000000-0005-0000-0000-00008F000000}"/>
    <cellStyle name="20% - Accent1 11 8" xfId="154" xr:uid="{00000000-0005-0000-0000-000090000000}"/>
    <cellStyle name="20% - Accent1 11 9" xfId="155" xr:uid="{00000000-0005-0000-0000-000091000000}"/>
    <cellStyle name="20% - Accent1 12" xfId="156" xr:uid="{00000000-0005-0000-0000-000092000000}"/>
    <cellStyle name="20% - Accent1 12 10" xfId="157" xr:uid="{00000000-0005-0000-0000-000093000000}"/>
    <cellStyle name="20% - Accent1 12 11" xfId="158" xr:uid="{00000000-0005-0000-0000-000094000000}"/>
    <cellStyle name="20% - Accent1 12 12" xfId="159" xr:uid="{00000000-0005-0000-0000-000095000000}"/>
    <cellStyle name="20% - Accent1 12 13" xfId="160" xr:uid="{00000000-0005-0000-0000-000096000000}"/>
    <cellStyle name="20% - Accent1 12 14" xfId="161" xr:uid="{00000000-0005-0000-0000-000097000000}"/>
    <cellStyle name="20% - Accent1 12 15" xfId="162" xr:uid="{00000000-0005-0000-0000-000098000000}"/>
    <cellStyle name="20% - Accent1 12 16" xfId="163" xr:uid="{00000000-0005-0000-0000-000099000000}"/>
    <cellStyle name="20% - Accent1 12 17" xfId="164" xr:uid="{00000000-0005-0000-0000-00009A000000}"/>
    <cellStyle name="20% - Accent1 12 18" xfId="165" xr:uid="{00000000-0005-0000-0000-00009B000000}"/>
    <cellStyle name="20% - Accent1 12 19" xfId="166" xr:uid="{00000000-0005-0000-0000-00009C000000}"/>
    <cellStyle name="20% - Accent1 12 2" xfId="167" xr:uid="{00000000-0005-0000-0000-00009D000000}"/>
    <cellStyle name="20% - Accent1 12 20" xfId="168" xr:uid="{00000000-0005-0000-0000-00009E000000}"/>
    <cellStyle name="20% - Accent1 12 21" xfId="169" xr:uid="{00000000-0005-0000-0000-00009F000000}"/>
    <cellStyle name="20% - Accent1 12 22" xfId="170" xr:uid="{00000000-0005-0000-0000-0000A0000000}"/>
    <cellStyle name="20% - Accent1 12 23" xfId="171" xr:uid="{00000000-0005-0000-0000-0000A1000000}"/>
    <cellStyle name="20% - Accent1 12 24" xfId="172" xr:uid="{00000000-0005-0000-0000-0000A2000000}"/>
    <cellStyle name="20% - Accent1 12 25" xfId="173" xr:uid="{00000000-0005-0000-0000-0000A3000000}"/>
    <cellStyle name="20% - Accent1 12 26" xfId="174" xr:uid="{00000000-0005-0000-0000-0000A4000000}"/>
    <cellStyle name="20% - Accent1 12 27" xfId="175" xr:uid="{00000000-0005-0000-0000-0000A5000000}"/>
    <cellStyle name="20% - Accent1 12 28" xfId="176" xr:uid="{00000000-0005-0000-0000-0000A6000000}"/>
    <cellStyle name="20% - Accent1 12 29" xfId="177" xr:uid="{00000000-0005-0000-0000-0000A7000000}"/>
    <cellStyle name="20% - Accent1 12 3" xfId="178" xr:uid="{00000000-0005-0000-0000-0000A8000000}"/>
    <cellStyle name="20% - Accent1 12 30" xfId="179" xr:uid="{00000000-0005-0000-0000-0000A9000000}"/>
    <cellStyle name="20% - Accent1 12 31" xfId="180" xr:uid="{00000000-0005-0000-0000-0000AA000000}"/>
    <cellStyle name="20% - Accent1 12 32" xfId="181" xr:uid="{00000000-0005-0000-0000-0000AB000000}"/>
    <cellStyle name="20% - Accent1 12 33" xfId="182" xr:uid="{00000000-0005-0000-0000-0000AC000000}"/>
    <cellStyle name="20% - Accent1 12 34" xfId="183" xr:uid="{00000000-0005-0000-0000-0000AD000000}"/>
    <cellStyle name="20% - Accent1 12 35" xfId="184" xr:uid="{00000000-0005-0000-0000-0000AE000000}"/>
    <cellStyle name="20% - Accent1 12 36" xfId="185" xr:uid="{00000000-0005-0000-0000-0000AF000000}"/>
    <cellStyle name="20% - Accent1 12 37" xfId="186" xr:uid="{00000000-0005-0000-0000-0000B0000000}"/>
    <cellStyle name="20% - Accent1 12 38" xfId="187" xr:uid="{00000000-0005-0000-0000-0000B1000000}"/>
    <cellStyle name="20% - Accent1 12 39" xfId="188" xr:uid="{00000000-0005-0000-0000-0000B2000000}"/>
    <cellStyle name="20% - Accent1 12 4" xfId="189" xr:uid="{00000000-0005-0000-0000-0000B3000000}"/>
    <cellStyle name="20% - Accent1 12 40" xfId="190" xr:uid="{00000000-0005-0000-0000-0000B4000000}"/>
    <cellStyle name="20% - Accent1 12 41" xfId="191" xr:uid="{00000000-0005-0000-0000-0000B5000000}"/>
    <cellStyle name="20% - Accent1 12 42" xfId="192" xr:uid="{00000000-0005-0000-0000-0000B6000000}"/>
    <cellStyle name="20% - Accent1 12 43" xfId="193" xr:uid="{00000000-0005-0000-0000-0000B7000000}"/>
    <cellStyle name="20% - Accent1 12 44" xfId="194" xr:uid="{00000000-0005-0000-0000-0000B8000000}"/>
    <cellStyle name="20% - Accent1 12 45" xfId="195" xr:uid="{00000000-0005-0000-0000-0000B9000000}"/>
    <cellStyle name="20% - Accent1 12 46" xfId="196" xr:uid="{00000000-0005-0000-0000-0000BA000000}"/>
    <cellStyle name="20% - Accent1 12 47" xfId="197" xr:uid="{00000000-0005-0000-0000-0000BB000000}"/>
    <cellStyle name="20% - Accent1 12 48" xfId="198" xr:uid="{00000000-0005-0000-0000-0000BC000000}"/>
    <cellStyle name="20% - Accent1 12 49" xfId="199" xr:uid="{00000000-0005-0000-0000-0000BD000000}"/>
    <cellStyle name="20% - Accent1 12 5" xfId="200" xr:uid="{00000000-0005-0000-0000-0000BE000000}"/>
    <cellStyle name="20% - Accent1 12 50" xfId="201" xr:uid="{00000000-0005-0000-0000-0000BF000000}"/>
    <cellStyle name="20% - Accent1 12 51" xfId="202" xr:uid="{00000000-0005-0000-0000-0000C0000000}"/>
    <cellStyle name="20% - Accent1 12 52" xfId="203" xr:uid="{00000000-0005-0000-0000-0000C1000000}"/>
    <cellStyle name="20% - Accent1 12 53" xfId="204" xr:uid="{00000000-0005-0000-0000-0000C2000000}"/>
    <cellStyle name="20% - Accent1 12 54" xfId="205" xr:uid="{00000000-0005-0000-0000-0000C3000000}"/>
    <cellStyle name="20% - Accent1 12 55" xfId="206" xr:uid="{00000000-0005-0000-0000-0000C4000000}"/>
    <cellStyle name="20% - Accent1 12 56" xfId="207" xr:uid="{00000000-0005-0000-0000-0000C5000000}"/>
    <cellStyle name="20% - Accent1 12 57" xfId="208" xr:uid="{00000000-0005-0000-0000-0000C6000000}"/>
    <cellStyle name="20% - Accent1 12 58" xfId="209" xr:uid="{00000000-0005-0000-0000-0000C7000000}"/>
    <cellStyle name="20% - Accent1 12 59" xfId="210" xr:uid="{00000000-0005-0000-0000-0000C8000000}"/>
    <cellStyle name="20% - Accent1 12 6" xfId="211" xr:uid="{00000000-0005-0000-0000-0000C9000000}"/>
    <cellStyle name="20% - Accent1 12 60" xfId="212" xr:uid="{00000000-0005-0000-0000-0000CA000000}"/>
    <cellStyle name="20% - Accent1 12 61" xfId="213" xr:uid="{00000000-0005-0000-0000-0000CB000000}"/>
    <cellStyle name="20% - Accent1 12 62" xfId="214" xr:uid="{00000000-0005-0000-0000-0000CC000000}"/>
    <cellStyle name="20% - Accent1 12 63" xfId="215" xr:uid="{00000000-0005-0000-0000-0000CD000000}"/>
    <cellStyle name="20% - Accent1 12 64" xfId="216" xr:uid="{00000000-0005-0000-0000-0000CE000000}"/>
    <cellStyle name="20% - Accent1 12 65" xfId="217" xr:uid="{00000000-0005-0000-0000-0000CF000000}"/>
    <cellStyle name="20% - Accent1 12 66" xfId="218" xr:uid="{00000000-0005-0000-0000-0000D0000000}"/>
    <cellStyle name="20% - Accent1 12 67" xfId="219" xr:uid="{00000000-0005-0000-0000-0000D1000000}"/>
    <cellStyle name="20% - Accent1 12 68" xfId="220" xr:uid="{00000000-0005-0000-0000-0000D2000000}"/>
    <cellStyle name="20% - Accent1 12 69" xfId="221" xr:uid="{00000000-0005-0000-0000-0000D3000000}"/>
    <cellStyle name="20% - Accent1 12 7" xfId="222" xr:uid="{00000000-0005-0000-0000-0000D4000000}"/>
    <cellStyle name="20% - Accent1 12 70" xfId="223" xr:uid="{00000000-0005-0000-0000-0000D5000000}"/>
    <cellStyle name="20% - Accent1 12 71" xfId="224" xr:uid="{00000000-0005-0000-0000-0000D6000000}"/>
    <cellStyle name="20% - Accent1 12 72" xfId="225" xr:uid="{00000000-0005-0000-0000-0000D7000000}"/>
    <cellStyle name="20% - Accent1 12 73" xfId="226" xr:uid="{00000000-0005-0000-0000-0000D8000000}"/>
    <cellStyle name="20% - Accent1 12 8" xfId="227" xr:uid="{00000000-0005-0000-0000-0000D9000000}"/>
    <cellStyle name="20% - Accent1 12 9" xfId="228" xr:uid="{00000000-0005-0000-0000-0000DA000000}"/>
    <cellStyle name="20% - Accent1 13" xfId="229" xr:uid="{00000000-0005-0000-0000-0000DB000000}"/>
    <cellStyle name="20% - Accent1 13 10" xfId="230" xr:uid="{00000000-0005-0000-0000-0000DC000000}"/>
    <cellStyle name="20% - Accent1 13 11" xfId="231" xr:uid="{00000000-0005-0000-0000-0000DD000000}"/>
    <cellStyle name="20% - Accent1 13 12" xfId="232" xr:uid="{00000000-0005-0000-0000-0000DE000000}"/>
    <cellStyle name="20% - Accent1 13 13" xfId="233" xr:uid="{00000000-0005-0000-0000-0000DF000000}"/>
    <cellStyle name="20% - Accent1 13 14" xfId="234" xr:uid="{00000000-0005-0000-0000-0000E0000000}"/>
    <cellStyle name="20% - Accent1 13 15" xfId="235" xr:uid="{00000000-0005-0000-0000-0000E1000000}"/>
    <cellStyle name="20% - Accent1 13 16" xfId="236" xr:uid="{00000000-0005-0000-0000-0000E2000000}"/>
    <cellStyle name="20% - Accent1 13 17" xfId="237" xr:uid="{00000000-0005-0000-0000-0000E3000000}"/>
    <cellStyle name="20% - Accent1 13 18" xfId="238" xr:uid="{00000000-0005-0000-0000-0000E4000000}"/>
    <cellStyle name="20% - Accent1 13 19" xfId="239" xr:uid="{00000000-0005-0000-0000-0000E5000000}"/>
    <cellStyle name="20% - Accent1 13 2" xfId="240" xr:uid="{00000000-0005-0000-0000-0000E6000000}"/>
    <cellStyle name="20% - Accent1 13 20" xfId="241" xr:uid="{00000000-0005-0000-0000-0000E7000000}"/>
    <cellStyle name="20% - Accent1 13 21" xfId="242" xr:uid="{00000000-0005-0000-0000-0000E8000000}"/>
    <cellStyle name="20% - Accent1 13 22" xfId="243" xr:uid="{00000000-0005-0000-0000-0000E9000000}"/>
    <cellStyle name="20% - Accent1 13 23" xfId="244" xr:uid="{00000000-0005-0000-0000-0000EA000000}"/>
    <cellStyle name="20% - Accent1 13 24" xfId="245" xr:uid="{00000000-0005-0000-0000-0000EB000000}"/>
    <cellStyle name="20% - Accent1 13 25" xfId="246" xr:uid="{00000000-0005-0000-0000-0000EC000000}"/>
    <cellStyle name="20% - Accent1 13 26" xfId="247" xr:uid="{00000000-0005-0000-0000-0000ED000000}"/>
    <cellStyle name="20% - Accent1 13 27" xfId="248" xr:uid="{00000000-0005-0000-0000-0000EE000000}"/>
    <cellStyle name="20% - Accent1 13 28" xfId="249" xr:uid="{00000000-0005-0000-0000-0000EF000000}"/>
    <cellStyle name="20% - Accent1 13 29" xfId="250" xr:uid="{00000000-0005-0000-0000-0000F0000000}"/>
    <cellStyle name="20% - Accent1 13 3" xfId="251" xr:uid="{00000000-0005-0000-0000-0000F1000000}"/>
    <cellStyle name="20% - Accent1 13 30" xfId="252" xr:uid="{00000000-0005-0000-0000-0000F2000000}"/>
    <cellStyle name="20% - Accent1 13 31" xfId="253" xr:uid="{00000000-0005-0000-0000-0000F3000000}"/>
    <cellStyle name="20% - Accent1 13 32" xfId="254" xr:uid="{00000000-0005-0000-0000-0000F4000000}"/>
    <cellStyle name="20% - Accent1 13 33" xfId="255" xr:uid="{00000000-0005-0000-0000-0000F5000000}"/>
    <cellStyle name="20% - Accent1 13 34" xfId="256" xr:uid="{00000000-0005-0000-0000-0000F6000000}"/>
    <cellStyle name="20% - Accent1 13 35" xfId="257" xr:uid="{00000000-0005-0000-0000-0000F7000000}"/>
    <cellStyle name="20% - Accent1 13 36" xfId="258" xr:uid="{00000000-0005-0000-0000-0000F8000000}"/>
    <cellStyle name="20% - Accent1 13 37" xfId="259" xr:uid="{00000000-0005-0000-0000-0000F9000000}"/>
    <cellStyle name="20% - Accent1 13 38" xfId="260" xr:uid="{00000000-0005-0000-0000-0000FA000000}"/>
    <cellStyle name="20% - Accent1 13 39" xfId="261" xr:uid="{00000000-0005-0000-0000-0000FB000000}"/>
    <cellStyle name="20% - Accent1 13 4" xfId="262" xr:uid="{00000000-0005-0000-0000-0000FC000000}"/>
    <cellStyle name="20% - Accent1 13 40" xfId="263" xr:uid="{00000000-0005-0000-0000-0000FD000000}"/>
    <cellStyle name="20% - Accent1 13 41" xfId="264" xr:uid="{00000000-0005-0000-0000-0000FE000000}"/>
    <cellStyle name="20% - Accent1 13 42" xfId="265" xr:uid="{00000000-0005-0000-0000-0000FF000000}"/>
    <cellStyle name="20% - Accent1 13 43" xfId="266" xr:uid="{00000000-0005-0000-0000-000000010000}"/>
    <cellStyle name="20% - Accent1 13 44" xfId="267" xr:uid="{00000000-0005-0000-0000-000001010000}"/>
    <cellStyle name="20% - Accent1 13 45" xfId="268" xr:uid="{00000000-0005-0000-0000-000002010000}"/>
    <cellStyle name="20% - Accent1 13 46" xfId="269" xr:uid="{00000000-0005-0000-0000-000003010000}"/>
    <cellStyle name="20% - Accent1 13 47" xfId="270" xr:uid="{00000000-0005-0000-0000-000004010000}"/>
    <cellStyle name="20% - Accent1 13 48" xfId="271" xr:uid="{00000000-0005-0000-0000-000005010000}"/>
    <cellStyle name="20% - Accent1 13 49" xfId="272" xr:uid="{00000000-0005-0000-0000-000006010000}"/>
    <cellStyle name="20% - Accent1 13 5" xfId="273" xr:uid="{00000000-0005-0000-0000-000007010000}"/>
    <cellStyle name="20% - Accent1 13 50" xfId="274" xr:uid="{00000000-0005-0000-0000-000008010000}"/>
    <cellStyle name="20% - Accent1 13 51" xfId="275" xr:uid="{00000000-0005-0000-0000-000009010000}"/>
    <cellStyle name="20% - Accent1 13 52" xfId="276" xr:uid="{00000000-0005-0000-0000-00000A010000}"/>
    <cellStyle name="20% - Accent1 13 53" xfId="277" xr:uid="{00000000-0005-0000-0000-00000B010000}"/>
    <cellStyle name="20% - Accent1 13 54" xfId="278" xr:uid="{00000000-0005-0000-0000-00000C010000}"/>
    <cellStyle name="20% - Accent1 13 55" xfId="279" xr:uid="{00000000-0005-0000-0000-00000D010000}"/>
    <cellStyle name="20% - Accent1 13 56" xfId="280" xr:uid="{00000000-0005-0000-0000-00000E010000}"/>
    <cellStyle name="20% - Accent1 13 57" xfId="281" xr:uid="{00000000-0005-0000-0000-00000F010000}"/>
    <cellStyle name="20% - Accent1 13 58" xfId="282" xr:uid="{00000000-0005-0000-0000-000010010000}"/>
    <cellStyle name="20% - Accent1 13 59" xfId="283" xr:uid="{00000000-0005-0000-0000-000011010000}"/>
    <cellStyle name="20% - Accent1 13 6" xfId="284" xr:uid="{00000000-0005-0000-0000-000012010000}"/>
    <cellStyle name="20% - Accent1 13 60" xfId="285" xr:uid="{00000000-0005-0000-0000-000013010000}"/>
    <cellStyle name="20% - Accent1 13 61" xfId="286" xr:uid="{00000000-0005-0000-0000-000014010000}"/>
    <cellStyle name="20% - Accent1 13 62" xfId="287" xr:uid="{00000000-0005-0000-0000-000015010000}"/>
    <cellStyle name="20% - Accent1 13 63" xfId="288" xr:uid="{00000000-0005-0000-0000-000016010000}"/>
    <cellStyle name="20% - Accent1 13 64" xfId="289" xr:uid="{00000000-0005-0000-0000-000017010000}"/>
    <cellStyle name="20% - Accent1 13 65" xfId="290" xr:uid="{00000000-0005-0000-0000-000018010000}"/>
    <cellStyle name="20% - Accent1 13 66" xfId="291" xr:uid="{00000000-0005-0000-0000-000019010000}"/>
    <cellStyle name="20% - Accent1 13 67" xfId="292" xr:uid="{00000000-0005-0000-0000-00001A010000}"/>
    <cellStyle name="20% - Accent1 13 68" xfId="293" xr:uid="{00000000-0005-0000-0000-00001B010000}"/>
    <cellStyle name="20% - Accent1 13 69" xfId="294" xr:uid="{00000000-0005-0000-0000-00001C010000}"/>
    <cellStyle name="20% - Accent1 13 7" xfId="295" xr:uid="{00000000-0005-0000-0000-00001D010000}"/>
    <cellStyle name="20% - Accent1 13 70" xfId="296" xr:uid="{00000000-0005-0000-0000-00001E010000}"/>
    <cellStyle name="20% - Accent1 13 71" xfId="297" xr:uid="{00000000-0005-0000-0000-00001F010000}"/>
    <cellStyle name="20% - Accent1 13 72" xfId="298" xr:uid="{00000000-0005-0000-0000-000020010000}"/>
    <cellStyle name="20% - Accent1 13 73" xfId="299" xr:uid="{00000000-0005-0000-0000-000021010000}"/>
    <cellStyle name="20% - Accent1 13 8" xfId="300" xr:uid="{00000000-0005-0000-0000-000022010000}"/>
    <cellStyle name="20% - Accent1 13 9" xfId="301" xr:uid="{00000000-0005-0000-0000-000023010000}"/>
    <cellStyle name="20% - Accent1 14" xfId="302" xr:uid="{00000000-0005-0000-0000-000024010000}"/>
    <cellStyle name="20% - Accent1 14 10" xfId="303" xr:uid="{00000000-0005-0000-0000-000025010000}"/>
    <cellStyle name="20% - Accent1 14 11" xfId="304" xr:uid="{00000000-0005-0000-0000-000026010000}"/>
    <cellStyle name="20% - Accent1 14 12" xfId="305" xr:uid="{00000000-0005-0000-0000-000027010000}"/>
    <cellStyle name="20% - Accent1 14 13" xfId="306" xr:uid="{00000000-0005-0000-0000-000028010000}"/>
    <cellStyle name="20% - Accent1 14 14" xfId="307" xr:uid="{00000000-0005-0000-0000-000029010000}"/>
    <cellStyle name="20% - Accent1 14 15" xfId="308" xr:uid="{00000000-0005-0000-0000-00002A010000}"/>
    <cellStyle name="20% - Accent1 14 16" xfId="309" xr:uid="{00000000-0005-0000-0000-00002B010000}"/>
    <cellStyle name="20% - Accent1 14 17" xfId="310" xr:uid="{00000000-0005-0000-0000-00002C010000}"/>
    <cellStyle name="20% - Accent1 14 18" xfId="311" xr:uid="{00000000-0005-0000-0000-00002D010000}"/>
    <cellStyle name="20% - Accent1 14 19" xfId="312" xr:uid="{00000000-0005-0000-0000-00002E010000}"/>
    <cellStyle name="20% - Accent1 14 2" xfId="313" xr:uid="{00000000-0005-0000-0000-00002F010000}"/>
    <cellStyle name="20% - Accent1 14 20" xfId="314" xr:uid="{00000000-0005-0000-0000-000030010000}"/>
    <cellStyle name="20% - Accent1 14 21" xfId="315" xr:uid="{00000000-0005-0000-0000-000031010000}"/>
    <cellStyle name="20% - Accent1 14 22" xfId="316" xr:uid="{00000000-0005-0000-0000-000032010000}"/>
    <cellStyle name="20% - Accent1 14 23" xfId="317" xr:uid="{00000000-0005-0000-0000-000033010000}"/>
    <cellStyle name="20% - Accent1 14 24" xfId="318" xr:uid="{00000000-0005-0000-0000-000034010000}"/>
    <cellStyle name="20% - Accent1 14 25" xfId="319" xr:uid="{00000000-0005-0000-0000-000035010000}"/>
    <cellStyle name="20% - Accent1 14 26" xfId="320" xr:uid="{00000000-0005-0000-0000-000036010000}"/>
    <cellStyle name="20% - Accent1 14 27" xfId="321" xr:uid="{00000000-0005-0000-0000-000037010000}"/>
    <cellStyle name="20% - Accent1 14 28" xfId="322" xr:uid="{00000000-0005-0000-0000-000038010000}"/>
    <cellStyle name="20% - Accent1 14 29" xfId="323" xr:uid="{00000000-0005-0000-0000-000039010000}"/>
    <cellStyle name="20% - Accent1 14 3" xfId="324" xr:uid="{00000000-0005-0000-0000-00003A010000}"/>
    <cellStyle name="20% - Accent1 14 30" xfId="325" xr:uid="{00000000-0005-0000-0000-00003B010000}"/>
    <cellStyle name="20% - Accent1 14 31" xfId="326" xr:uid="{00000000-0005-0000-0000-00003C010000}"/>
    <cellStyle name="20% - Accent1 14 32" xfId="327" xr:uid="{00000000-0005-0000-0000-00003D010000}"/>
    <cellStyle name="20% - Accent1 14 33" xfId="328" xr:uid="{00000000-0005-0000-0000-00003E010000}"/>
    <cellStyle name="20% - Accent1 14 34" xfId="329" xr:uid="{00000000-0005-0000-0000-00003F010000}"/>
    <cellStyle name="20% - Accent1 14 35" xfId="330" xr:uid="{00000000-0005-0000-0000-000040010000}"/>
    <cellStyle name="20% - Accent1 14 36" xfId="331" xr:uid="{00000000-0005-0000-0000-000041010000}"/>
    <cellStyle name="20% - Accent1 14 37" xfId="332" xr:uid="{00000000-0005-0000-0000-000042010000}"/>
    <cellStyle name="20% - Accent1 14 38" xfId="333" xr:uid="{00000000-0005-0000-0000-000043010000}"/>
    <cellStyle name="20% - Accent1 14 39" xfId="334" xr:uid="{00000000-0005-0000-0000-000044010000}"/>
    <cellStyle name="20% - Accent1 14 4" xfId="335" xr:uid="{00000000-0005-0000-0000-000045010000}"/>
    <cellStyle name="20% - Accent1 14 40" xfId="336" xr:uid="{00000000-0005-0000-0000-000046010000}"/>
    <cellStyle name="20% - Accent1 14 41" xfId="337" xr:uid="{00000000-0005-0000-0000-000047010000}"/>
    <cellStyle name="20% - Accent1 14 42" xfId="338" xr:uid="{00000000-0005-0000-0000-000048010000}"/>
    <cellStyle name="20% - Accent1 14 43" xfId="339" xr:uid="{00000000-0005-0000-0000-000049010000}"/>
    <cellStyle name="20% - Accent1 14 44" xfId="340" xr:uid="{00000000-0005-0000-0000-00004A010000}"/>
    <cellStyle name="20% - Accent1 14 45" xfId="341" xr:uid="{00000000-0005-0000-0000-00004B010000}"/>
    <cellStyle name="20% - Accent1 14 46" xfId="342" xr:uid="{00000000-0005-0000-0000-00004C010000}"/>
    <cellStyle name="20% - Accent1 14 47" xfId="343" xr:uid="{00000000-0005-0000-0000-00004D010000}"/>
    <cellStyle name="20% - Accent1 14 48" xfId="344" xr:uid="{00000000-0005-0000-0000-00004E010000}"/>
    <cellStyle name="20% - Accent1 14 49" xfId="345" xr:uid="{00000000-0005-0000-0000-00004F010000}"/>
    <cellStyle name="20% - Accent1 14 5" xfId="346" xr:uid="{00000000-0005-0000-0000-000050010000}"/>
    <cellStyle name="20% - Accent1 14 50" xfId="347" xr:uid="{00000000-0005-0000-0000-000051010000}"/>
    <cellStyle name="20% - Accent1 14 51" xfId="348" xr:uid="{00000000-0005-0000-0000-000052010000}"/>
    <cellStyle name="20% - Accent1 14 52" xfId="349" xr:uid="{00000000-0005-0000-0000-000053010000}"/>
    <cellStyle name="20% - Accent1 14 53" xfId="350" xr:uid="{00000000-0005-0000-0000-000054010000}"/>
    <cellStyle name="20% - Accent1 14 54" xfId="351" xr:uid="{00000000-0005-0000-0000-000055010000}"/>
    <cellStyle name="20% - Accent1 14 55" xfId="352" xr:uid="{00000000-0005-0000-0000-000056010000}"/>
    <cellStyle name="20% - Accent1 14 56" xfId="353" xr:uid="{00000000-0005-0000-0000-000057010000}"/>
    <cellStyle name="20% - Accent1 14 57" xfId="354" xr:uid="{00000000-0005-0000-0000-000058010000}"/>
    <cellStyle name="20% - Accent1 14 58" xfId="355" xr:uid="{00000000-0005-0000-0000-000059010000}"/>
    <cellStyle name="20% - Accent1 14 59" xfId="356" xr:uid="{00000000-0005-0000-0000-00005A010000}"/>
    <cellStyle name="20% - Accent1 14 6" xfId="357" xr:uid="{00000000-0005-0000-0000-00005B010000}"/>
    <cellStyle name="20% - Accent1 14 60" xfId="358" xr:uid="{00000000-0005-0000-0000-00005C010000}"/>
    <cellStyle name="20% - Accent1 14 61" xfId="359" xr:uid="{00000000-0005-0000-0000-00005D010000}"/>
    <cellStyle name="20% - Accent1 14 62" xfId="360" xr:uid="{00000000-0005-0000-0000-00005E010000}"/>
    <cellStyle name="20% - Accent1 14 63" xfId="361" xr:uid="{00000000-0005-0000-0000-00005F010000}"/>
    <cellStyle name="20% - Accent1 14 64" xfId="362" xr:uid="{00000000-0005-0000-0000-000060010000}"/>
    <cellStyle name="20% - Accent1 14 65" xfId="363" xr:uid="{00000000-0005-0000-0000-000061010000}"/>
    <cellStyle name="20% - Accent1 14 66" xfId="364" xr:uid="{00000000-0005-0000-0000-000062010000}"/>
    <cellStyle name="20% - Accent1 14 67" xfId="365" xr:uid="{00000000-0005-0000-0000-000063010000}"/>
    <cellStyle name="20% - Accent1 14 68" xfId="366" xr:uid="{00000000-0005-0000-0000-000064010000}"/>
    <cellStyle name="20% - Accent1 14 69" xfId="367" xr:uid="{00000000-0005-0000-0000-000065010000}"/>
    <cellStyle name="20% - Accent1 14 7" xfId="368" xr:uid="{00000000-0005-0000-0000-000066010000}"/>
    <cellStyle name="20% - Accent1 14 70" xfId="369" xr:uid="{00000000-0005-0000-0000-000067010000}"/>
    <cellStyle name="20% - Accent1 14 71" xfId="370" xr:uid="{00000000-0005-0000-0000-000068010000}"/>
    <cellStyle name="20% - Accent1 14 72" xfId="371" xr:uid="{00000000-0005-0000-0000-000069010000}"/>
    <cellStyle name="20% - Accent1 14 73" xfId="372" xr:uid="{00000000-0005-0000-0000-00006A010000}"/>
    <cellStyle name="20% - Accent1 14 8" xfId="373" xr:uid="{00000000-0005-0000-0000-00006B010000}"/>
    <cellStyle name="20% - Accent1 14 9" xfId="374" xr:uid="{00000000-0005-0000-0000-00006C010000}"/>
    <cellStyle name="20% - Accent1 15" xfId="375" xr:uid="{00000000-0005-0000-0000-00006D010000}"/>
    <cellStyle name="20% - Accent1 15 10" xfId="376" xr:uid="{00000000-0005-0000-0000-00006E010000}"/>
    <cellStyle name="20% - Accent1 15 11" xfId="377" xr:uid="{00000000-0005-0000-0000-00006F010000}"/>
    <cellStyle name="20% - Accent1 15 12" xfId="378" xr:uid="{00000000-0005-0000-0000-000070010000}"/>
    <cellStyle name="20% - Accent1 15 13" xfId="379" xr:uid="{00000000-0005-0000-0000-000071010000}"/>
    <cellStyle name="20% - Accent1 15 14" xfId="380" xr:uid="{00000000-0005-0000-0000-000072010000}"/>
    <cellStyle name="20% - Accent1 15 15" xfId="381" xr:uid="{00000000-0005-0000-0000-000073010000}"/>
    <cellStyle name="20% - Accent1 15 16" xfId="382" xr:uid="{00000000-0005-0000-0000-000074010000}"/>
    <cellStyle name="20% - Accent1 15 17" xfId="383" xr:uid="{00000000-0005-0000-0000-000075010000}"/>
    <cellStyle name="20% - Accent1 15 18" xfId="384" xr:uid="{00000000-0005-0000-0000-000076010000}"/>
    <cellStyle name="20% - Accent1 15 19" xfId="385" xr:uid="{00000000-0005-0000-0000-000077010000}"/>
    <cellStyle name="20% - Accent1 15 2" xfId="386" xr:uid="{00000000-0005-0000-0000-000078010000}"/>
    <cellStyle name="20% - Accent1 15 20" xfId="387" xr:uid="{00000000-0005-0000-0000-000079010000}"/>
    <cellStyle name="20% - Accent1 15 21" xfId="388" xr:uid="{00000000-0005-0000-0000-00007A010000}"/>
    <cellStyle name="20% - Accent1 15 22" xfId="389" xr:uid="{00000000-0005-0000-0000-00007B010000}"/>
    <cellStyle name="20% - Accent1 15 23" xfId="390" xr:uid="{00000000-0005-0000-0000-00007C010000}"/>
    <cellStyle name="20% - Accent1 15 24" xfId="391" xr:uid="{00000000-0005-0000-0000-00007D010000}"/>
    <cellStyle name="20% - Accent1 15 25" xfId="392" xr:uid="{00000000-0005-0000-0000-00007E010000}"/>
    <cellStyle name="20% - Accent1 15 26" xfId="393" xr:uid="{00000000-0005-0000-0000-00007F010000}"/>
    <cellStyle name="20% - Accent1 15 27" xfId="394" xr:uid="{00000000-0005-0000-0000-000080010000}"/>
    <cellStyle name="20% - Accent1 15 28" xfId="395" xr:uid="{00000000-0005-0000-0000-000081010000}"/>
    <cellStyle name="20% - Accent1 15 29" xfId="396" xr:uid="{00000000-0005-0000-0000-000082010000}"/>
    <cellStyle name="20% - Accent1 15 3" xfId="397" xr:uid="{00000000-0005-0000-0000-000083010000}"/>
    <cellStyle name="20% - Accent1 15 30" xfId="398" xr:uid="{00000000-0005-0000-0000-000084010000}"/>
    <cellStyle name="20% - Accent1 15 31" xfId="399" xr:uid="{00000000-0005-0000-0000-000085010000}"/>
    <cellStyle name="20% - Accent1 15 32" xfId="400" xr:uid="{00000000-0005-0000-0000-000086010000}"/>
    <cellStyle name="20% - Accent1 15 33" xfId="401" xr:uid="{00000000-0005-0000-0000-000087010000}"/>
    <cellStyle name="20% - Accent1 15 34" xfId="402" xr:uid="{00000000-0005-0000-0000-000088010000}"/>
    <cellStyle name="20% - Accent1 15 35" xfId="403" xr:uid="{00000000-0005-0000-0000-000089010000}"/>
    <cellStyle name="20% - Accent1 15 36" xfId="404" xr:uid="{00000000-0005-0000-0000-00008A010000}"/>
    <cellStyle name="20% - Accent1 15 37" xfId="405" xr:uid="{00000000-0005-0000-0000-00008B010000}"/>
    <cellStyle name="20% - Accent1 15 38" xfId="406" xr:uid="{00000000-0005-0000-0000-00008C010000}"/>
    <cellStyle name="20% - Accent1 15 39" xfId="407" xr:uid="{00000000-0005-0000-0000-00008D010000}"/>
    <cellStyle name="20% - Accent1 15 4" xfId="408" xr:uid="{00000000-0005-0000-0000-00008E010000}"/>
    <cellStyle name="20% - Accent1 15 40" xfId="409" xr:uid="{00000000-0005-0000-0000-00008F010000}"/>
    <cellStyle name="20% - Accent1 15 41" xfId="410" xr:uid="{00000000-0005-0000-0000-000090010000}"/>
    <cellStyle name="20% - Accent1 15 42" xfId="411" xr:uid="{00000000-0005-0000-0000-000091010000}"/>
    <cellStyle name="20% - Accent1 15 43" xfId="412" xr:uid="{00000000-0005-0000-0000-000092010000}"/>
    <cellStyle name="20% - Accent1 15 44" xfId="413" xr:uid="{00000000-0005-0000-0000-000093010000}"/>
    <cellStyle name="20% - Accent1 15 45" xfId="414" xr:uid="{00000000-0005-0000-0000-000094010000}"/>
    <cellStyle name="20% - Accent1 15 46" xfId="415" xr:uid="{00000000-0005-0000-0000-000095010000}"/>
    <cellStyle name="20% - Accent1 15 47" xfId="416" xr:uid="{00000000-0005-0000-0000-000096010000}"/>
    <cellStyle name="20% - Accent1 15 48" xfId="417" xr:uid="{00000000-0005-0000-0000-000097010000}"/>
    <cellStyle name="20% - Accent1 15 49" xfId="418" xr:uid="{00000000-0005-0000-0000-000098010000}"/>
    <cellStyle name="20% - Accent1 15 5" xfId="419" xr:uid="{00000000-0005-0000-0000-000099010000}"/>
    <cellStyle name="20% - Accent1 15 50" xfId="420" xr:uid="{00000000-0005-0000-0000-00009A010000}"/>
    <cellStyle name="20% - Accent1 15 51" xfId="421" xr:uid="{00000000-0005-0000-0000-00009B010000}"/>
    <cellStyle name="20% - Accent1 15 52" xfId="422" xr:uid="{00000000-0005-0000-0000-00009C010000}"/>
    <cellStyle name="20% - Accent1 15 53" xfId="423" xr:uid="{00000000-0005-0000-0000-00009D010000}"/>
    <cellStyle name="20% - Accent1 15 54" xfId="424" xr:uid="{00000000-0005-0000-0000-00009E010000}"/>
    <cellStyle name="20% - Accent1 15 55" xfId="425" xr:uid="{00000000-0005-0000-0000-00009F010000}"/>
    <cellStyle name="20% - Accent1 15 56" xfId="426" xr:uid="{00000000-0005-0000-0000-0000A0010000}"/>
    <cellStyle name="20% - Accent1 15 57" xfId="427" xr:uid="{00000000-0005-0000-0000-0000A1010000}"/>
    <cellStyle name="20% - Accent1 15 58" xfId="428" xr:uid="{00000000-0005-0000-0000-0000A2010000}"/>
    <cellStyle name="20% - Accent1 15 59" xfId="429" xr:uid="{00000000-0005-0000-0000-0000A3010000}"/>
    <cellStyle name="20% - Accent1 15 6" xfId="430" xr:uid="{00000000-0005-0000-0000-0000A4010000}"/>
    <cellStyle name="20% - Accent1 15 60" xfId="431" xr:uid="{00000000-0005-0000-0000-0000A5010000}"/>
    <cellStyle name="20% - Accent1 15 61" xfId="432" xr:uid="{00000000-0005-0000-0000-0000A6010000}"/>
    <cellStyle name="20% - Accent1 15 62" xfId="433" xr:uid="{00000000-0005-0000-0000-0000A7010000}"/>
    <cellStyle name="20% - Accent1 15 63" xfId="434" xr:uid="{00000000-0005-0000-0000-0000A8010000}"/>
    <cellStyle name="20% - Accent1 15 64" xfId="435" xr:uid="{00000000-0005-0000-0000-0000A9010000}"/>
    <cellStyle name="20% - Accent1 15 65" xfId="436" xr:uid="{00000000-0005-0000-0000-0000AA010000}"/>
    <cellStyle name="20% - Accent1 15 66" xfId="437" xr:uid="{00000000-0005-0000-0000-0000AB010000}"/>
    <cellStyle name="20% - Accent1 15 67" xfId="438" xr:uid="{00000000-0005-0000-0000-0000AC010000}"/>
    <cellStyle name="20% - Accent1 15 68" xfId="439" xr:uid="{00000000-0005-0000-0000-0000AD010000}"/>
    <cellStyle name="20% - Accent1 15 69" xfId="440" xr:uid="{00000000-0005-0000-0000-0000AE010000}"/>
    <cellStyle name="20% - Accent1 15 7" xfId="441" xr:uid="{00000000-0005-0000-0000-0000AF010000}"/>
    <cellStyle name="20% - Accent1 15 70" xfId="442" xr:uid="{00000000-0005-0000-0000-0000B0010000}"/>
    <cellStyle name="20% - Accent1 15 71" xfId="443" xr:uid="{00000000-0005-0000-0000-0000B1010000}"/>
    <cellStyle name="20% - Accent1 15 72" xfId="444" xr:uid="{00000000-0005-0000-0000-0000B2010000}"/>
    <cellStyle name="20% - Accent1 15 73" xfId="445" xr:uid="{00000000-0005-0000-0000-0000B3010000}"/>
    <cellStyle name="20% - Accent1 15 8" xfId="446" xr:uid="{00000000-0005-0000-0000-0000B4010000}"/>
    <cellStyle name="20% - Accent1 15 9" xfId="447" xr:uid="{00000000-0005-0000-0000-0000B5010000}"/>
    <cellStyle name="20% - Accent1 16" xfId="448" xr:uid="{00000000-0005-0000-0000-0000B6010000}"/>
    <cellStyle name="20% - Accent1 16 10" xfId="449" xr:uid="{00000000-0005-0000-0000-0000B7010000}"/>
    <cellStyle name="20% - Accent1 16 11" xfId="450" xr:uid="{00000000-0005-0000-0000-0000B8010000}"/>
    <cellStyle name="20% - Accent1 16 12" xfId="451" xr:uid="{00000000-0005-0000-0000-0000B9010000}"/>
    <cellStyle name="20% - Accent1 16 13" xfId="452" xr:uid="{00000000-0005-0000-0000-0000BA010000}"/>
    <cellStyle name="20% - Accent1 16 14" xfId="453" xr:uid="{00000000-0005-0000-0000-0000BB010000}"/>
    <cellStyle name="20% - Accent1 16 15" xfId="454" xr:uid="{00000000-0005-0000-0000-0000BC010000}"/>
    <cellStyle name="20% - Accent1 16 16" xfId="455" xr:uid="{00000000-0005-0000-0000-0000BD010000}"/>
    <cellStyle name="20% - Accent1 16 17" xfId="456" xr:uid="{00000000-0005-0000-0000-0000BE010000}"/>
    <cellStyle name="20% - Accent1 16 18" xfId="457" xr:uid="{00000000-0005-0000-0000-0000BF010000}"/>
    <cellStyle name="20% - Accent1 16 19" xfId="458" xr:uid="{00000000-0005-0000-0000-0000C0010000}"/>
    <cellStyle name="20% - Accent1 16 2" xfId="459" xr:uid="{00000000-0005-0000-0000-0000C1010000}"/>
    <cellStyle name="20% - Accent1 16 20" xfId="460" xr:uid="{00000000-0005-0000-0000-0000C2010000}"/>
    <cellStyle name="20% - Accent1 16 21" xfId="461" xr:uid="{00000000-0005-0000-0000-0000C3010000}"/>
    <cellStyle name="20% - Accent1 16 22" xfId="462" xr:uid="{00000000-0005-0000-0000-0000C4010000}"/>
    <cellStyle name="20% - Accent1 16 23" xfId="463" xr:uid="{00000000-0005-0000-0000-0000C5010000}"/>
    <cellStyle name="20% - Accent1 16 24" xfId="464" xr:uid="{00000000-0005-0000-0000-0000C6010000}"/>
    <cellStyle name="20% - Accent1 16 25" xfId="465" xr:uid="{00000000-0005-0000-0000-0000C7010000}"/>
    <cellStyle name="20% - Accent1 16 26" xfId="466" xr:uid="{00000000-0005-0000-0000-0000C8010000}"/>
    <cellStyle name="20% - Accent1 16 27" xfId="467" xr:uid="{00000000-0005-0000-0000-0000C9010000}"/>
    <cellStyle name="20% - Accent1 16 28" xfId="468" xr:uid="{00000000-0005-0000-0000-0000CA010000}"/>
    <cellStyle name="20% - Accent1 16 29" xfId="469" xr:uid="{00000000-0005-0000-0000-0000CB010000}"/>
    <cellStyle name="20% - Accent1 16 3" xfId="470" xr:uid="{00000000-0005-0000-0000-0000CC010000}"/>
    <cellStyle name="20% - Accent1 16 30" xfId="471" xr:uid="{00000000-0005-0000-0000-0000CD010000}"/>
    <cellStyle name="20% - Accent1 16 31" xfId="472" xr:uid="{00000000-0005-0000-0000-0000CE010000}"/>
    <cellStyle name="20% - Accent1 16 32" xfId="473" xr:uid="{00000000-0005-0000-0000-0000CF010000}"/>
    <cellStyle name="20% - Accent1 16 33" xfId="474" xr:uid="{00000000-0005-0000-0000-0000D0010000}"/>
    <cellStyle name="20% - Accent1 16 34" xfId="475" xr:uid="{00000000-0005-0000-0000-0000D1010000}"/>
    <cellStyle name="20% - Accent1 16 35" xfId="476" xr:uid="{00000000-0005-0000-0000-0000D2010000}"/>
    <cellStyle name="20% - Accent1 16 36" xfId="477" xr:uid="{00000000-0005-0000-0000-0000D3010000}"/>
    <cellStyle name="20% - Accent1 16 37" xfId="478" xr:uid="{00000000-0005-0000-0000-0000D4010000}"/>
    <cellStyle name="20% - Accent1 16 38" xfId="479" xr:uid="{00000000-0005-0000-0000-0000D5010000}"/>
    <cellStyle name="20% - Accent1 16 39" xfId="480" xr:uid="{00000000-0005-0000-0000-0000D6010000}"/>
    <cellStyle name="20% - Accent1 16 4" xfId="481" xr:uid="{00000000-0005-0000-0000-0000D7010000}"/>
    <cellStyle name="20% - Accent1 16 40" xfId="482" xr:uid="{00000000-0005-0000-0000-0000D8010000}"/>
    <cellStyle name="20% - Accent1 16 41" xfId="483" xr:uid="{00000000-0005-0000-0000-0000D9010000}"/>
    <cellStyle name="20% - Accent1 16 42" xfId="484" xr:uid="{00000000-0005-0000-0000-0000DA010000}"/>
    <cellStyle name="20% - Accent1 16 43" xfId="485" xr:uid="{00000000-0005-0000-0000-0000DB010000}"/>
    <cellStyle name="20% - Accent1 16 44" xfId="486" xr:uid="{00000000-0005-0000-0000-0000DC010000}"/>
    <cellStyle name="20% - Accent1 16 45" xfId="487" xr:uid="{00000000-0005-0000-0000-0000DD010000}"/>
    <cellStyle name="20% - Accent1 16 46" xfId="488" xr:uid="{00000000-0005-0000-0000-0000DE010000}"/>
    <cellStyle name="20% - Accent1 16 47" xfId="489" xr:uid="{00000000-0005-0000-0000-0000DF010000}"/>
    <cellStyle name="20% - Accent1 16 48" xfId="490" xr:uid="{00000000-0005-0000-0000-0000E0010000}"/>
    <cellStyle name="20% - Accent1 16 49" xfId="491" xr:uid="{00000000-0005-0000-0000-0000E1010000}"/>
    <cellStyle name="20% - Accent1 16 5" xfId="492" xr:uid="{00000000-0005-0000-0000-0000E2010000}"/>
    <cellStyle name="20% - Accent1 16 50" xfId="493" xr:uid="{00000000-0005-0000-0000-0000E3010000}"/>
    <cellStyle name="20% - Accent1 16 51" xfId="494" xr:uid="{00000000-0005-0000-0000-0000E4010000}"/>
    <cellStyle name="20% - Accent1 16 52" xfId="495" xr:uid="{00000000-0005-0000-0000-0000E5010000}"/>
    <cellStyle name="20% - Accent1 16 53" xfId="496" xr:uid="{00000000-0005-0000-0000-0000E6010000}"/>
    <cellStyle name="20% - Accent1 16 54" xfId="497" xr:uid="{00000000-0005-0000-0000-0000E7010000}"/>
    <cellStyle name="20% - Accent1 16 55" xfId="498" xr:uid="{00000000-0005-0000-0000-0000E8010000}"/>
    <cellStyle name="20% - Accent1 16 56" xfId="499" xr:uid="{00000000-0005-0000-0000-0000E9010000}"/>
    <cellStyle name="20% - Accent1 16 57" xfId="500" xr:uid="{00000000-0005-0000-0000-0000EA010000}"/>
    <cellStyle name="20% - Accent1 16 58" xfId="501" xr:uid="{00000000-0005-0000-0000-0000EB010000}"/>
    <cellStyle name="20% - Accent1 16 59" xfId="502" xr:uid="{00000000-0005-0000-0000-0000EC010000}"/>
    <cellStyle name="20% - Accent1 16 6" xfId="503" xr:uid="{00000000-0005-0000-0000-0000ED010000}"/>
    <cellStyle name="20% - Accent1 16 60" xfId="504" xr:uid="{00000000-0005-0000-0000-0000EE010000}"/>
    <cellStyle name="20% - Accent1 16 61" xfId="505" xr:uid="{00000000-0005-0000-0000-0000EF010000}"/>
    <cellStyle name="20% - Accent1 16 62" xfId="506" xr:uid="{00000000-0005-0000-0000-0000F0010000}"/>
    <cellStyle name="20% - Accent1 16 63" xfId="507" xr:uid="{00000000-0005-0000-0000-0000F1010000}"/>
    <cellStyle name="20% - Accent1 16 64" xfId="508" xr:uid="{00000000-0005-0000-0000-0000F2010000}"/>
    <cellStyle name="20% - Accent1 16 65" xfId="509" xr:uid="{00000000-0005-0000-0000-0000F3010000}"/>
    <cellStyle name="20% - Accent1 16 66" xfId="510" xr:uid="{00000000-0005-0000-0000-0000F4010000}"/>
    <cellStyle name="20% - Accent1 16 67" xfId="511" xr:uid="{00000000-0005-0000-0000-0000F5010000}"/>
    <cellStyle name="20% - Accent1 16 68" xfId="512" xr:uid="{00000000-0005-0000-0000-0000F6010000}"/>
    <cellStyle name="20% - Accent1 16 69" xfId="513" xr:uid="{00000000-0005-0000-0000-0000F7010000}"/>
    <cellStyle name="20% - Accent1 16 7" xfId="514" xr:uid="{00000000-0005-0000-0000-0000F8010000}"/>
    <cellStyle name="20% - Accent1 16 70" xfId="515" xr:uid="{00000000-0005-0000-0000-0000F9010000}"/>
    <cellStyle name="20% - Accent1 16 71" xfId="516" xr:uid="{00000000-0005-0000-0000-0000FA010000}"/>
    <cellStyle name="20% - Accent1 16 72" xfId="517" xr:uid="{00000000-0005-0000-0000-0000FB010000}"/>
    <cellStyle name="20% - Accent1 16 73" xfId="518" xr:uid="{00000000-0005-0000-0000-0000FC010000}"/>
    <cellStyle name="20% - Accent1 16 8" xfId="519" xr:uid="{00000000-0005-0000-0000-0000FD010000}"/>
    <cellStyle name="20% - Accent1 16 9" xfId="520" xr:uid="{00000000-0005-0000-0000-0000FE010000}"/>
    <cellStyle name="20% - Accent1 17" xfId="521" xr:uid="{00000000-0005-0000-0000-0000FF010000}"/>
    <cellStyle name="20% - Accent1 17 10" xfId="522" xr:uid="{00000000-0005-0000-0000-000000020000}"/>
    <cellStyle name="20% - Accent1 17 11" xfId="523" xr:uid="{00000000-0005-0000-0000-000001020000}"/>
    <cellStyle name="20% - Accent1 17 12" xfId="524" xr:uid="{00000000-0005-0000-0000-000002020000}"/>
    <cellStyle name="20% - Accent1 17 13" xfId="525" xr:uid="{00000000-0005-0000-0000-000003020000}"/>
    <cellStyle name="20% - Accent1 17 14" xfId="526" xr:uid="{00000000-0005-0000-0000-000004020000}"/>
    <cellStyle name="20% - Accent1 17 15" xfId="527" xr:uid="{00000000-0005-0000-0000-000005020000}"/>
    <cellStyle name="20% - Accent1 17 16" xfId="528" xr:uid="{00000000-0005-0000-0000-000006020000}"/>
    <cellStyle name="20% - Accent1 17 17" xfId="529" xr:uid="{00000000-0005-0000-0000-000007020000}"/>
    <cellStyle name="20% - Accent1 17 18" xfId="530" xr:uid="{00000000-0005-0000-0000-000008020000}"/>
    <cellStyle name="20% - Accent1 17 19" xfId="531" xr:uid="{00000000-0005-0000-0000-000009020000}"/>
    <cellStyle name="20% - Accent1 17 2" xfId="532" xr:uid="{00000000-0005-0000-0000-00000A020000}"/>
    <cellStyle name="20% - Accent1 17 20" xfId="533" xr:uid="{00000000-0005-0000-0000-00000B020000}"/>
    <cellStyle name="20% - Accent1 17 21" xfId="534" xr:uid="{00000000-0005-0000-0000-00000C020000}"/>
    <cellStyle name="20% - Accent1 17 22" xfId="535" xr:uid="{00000000-0005-0000-0000-00000D020000}"/>
    <cellStyle name="20% - Accent1 17 23" xfId="536" xr:uid="{00000000-0005-0000-0000-00000E020000}"/>
    <cellStyle name="20% - Accent1 17 24" xfId="537" xr:uid="{00000000-0005-0000-0000-00000F020000}"/>
    <cellStyle name="20% - Accent1 17 25" xfId="538" xr:uid="{00000000-0005-0000-0000-000010020000}"/>
    <cellStyle name="20% - Accent1 17 26" xfId="539" xr:uid="{00000000-0005-0000-0000-000011020000}"/>
    <cellStyle name="20% - Accent1 17 27" xfId="540" xr:uid="{00000000-0005-0000-0000-000012020000}"/>
    <cellStyle name="20% - Accent1 17 28" xfId="541" xr:uid="{00000000-0005-0000-0000-000013020000}"/>
    <cellStyle name="20% - Accent1 17 29" xfId="542" xr:uid="{00000000-0005-0000-0000-000014020000}"/>
    <cellStyle name="20% - Accent1 17 3" xfId="543" xr:uid="{00000000-0005-0000-0000-000015020000}"/>
    <cellStyle name="20% - Accent1 17 30" xfId="544" xr:uid="{00000000-0005-0000-0000-000016020000}"/>
    <cellStyle name="20% - Accent1 17 31" xfId="545" xr:uid="{00000000-0005-0000-0000-000017020000}"/>
    <cellStyle name="20% - Accent1 17 32" xfId="546" xr:uid="{00000000-0005-0000-0000-000018020000}"/>
    <cellStyle name="20% - Accent1 17 33" xfId="547" xr:uid="{00000000-0005-0000-0000-000019020000}"/>
    <cellStyle name="20% - Accent1 17 34" xfId="548" xr:uid="{00000000-0005-0000-0000-00001A020000}"/>
    <cellStyle name="20% - Accent1 17 35" xfId="549" xr:uid="{00000000-0005-0000-0000-00001B020000}"/>
    <cellStyle name="20% - Accent1 17 36" xfId="550" xr:uid="{00000000-0005-0000-0000-00001C020000}"/>
    <cellStyle name="20% - Accent1 17 37" xfId="551" xr:uid="{00000000-0005-0000-0000-00001D020000}"/>
    <cellStyle name="20% - Accent1 17 38" xfId="552" xr:uid="{00000000-0005-0000-0000-00001E020000}"/>
    <cellStyle name="20% - Accent1 17 39" xfId="553" xr:uid="{00000000-0005-0000-0000-00001F020000}"/>
    <cellStyle name="20% - Accent1 17 4" xfId="554" xr:uid="{00000000-0005-0000-0000-000020020000}"/>
    <cellStyle name="20% - Accent1 17 40" xfId="555" xr:uid="{00000000-0005-0000-0000-000021020000}"/>
    <cellStyle name="20% - Accent1 17 41" xfId="556" xr:uid="{00000000-0005-0000-0000-000022020000}"/>
    <cellStyle name="20% - Accent1 17 42" xfId="557" xr:uid="{00000000-0005-0000-0000-000023020000}"/>
    <cellStyle name="20% - Accent1 17 43" xfId="558" xr:uid="{00000000-0005-0000-0000-000024020000}"/>
    <cellStyle name="20% - Accent1 17 44" xfId="559" xr:uid="{00000000-0005-0000-0000-000025020000}"/>
    <cellStyle name="20% - Accent1 17 45" xfId="560" xr:uid="{00000000-0005-0000-0000-000026020000}"/>
    <cellStyle name="20% - Accent1 17 46" xfId="561" xr:uid="{00000000-0005-0000-0000-000027020000}"/>
    <cellStyle name="20% - Accent1 17 47" xfId="562" xr:uid="{00000000-0005-0000-0000-000028020000}"/>
    <cellStyle name="20% - Accent1 17 48" xfId="563" xr:uid="{00000000-0005-0000-0000-000029020000}"/>
    <cellStyle name="20% - Accent1 17 49" xfId="564" xr:uid="{00000000-0005-0000-0000-00002A020000}"/>
    <cellStyle name="20% - Accent1 17 5" xfId="565" xr:uid="{00000000-0005-0000-0000-00002B020000}"/>
    <cellStyle name="20% - Accent1 17 50" xfId="566" xr:uid="{00000000-0005-0000-0000-00002C020000}"/>
    <cellStyle name="20% - Accent1 17 51" xfId="567" xr:uid="{00000000-0005-0000-0000-00002D020000}"/>
    <cellStyle name="20% - Accent1 17 52" xfId="568" xr:uid="{00000000-0005-0000-0000-00002E020000}"/>
    <cellStyle name="20% - Accent1 17 53" xfId="569" xr:uid="{00000000-0005-0000-0000-00002F020000}"/>
    <cellStyle name="20% - Accent1 17 54" xfId="570" xr:uid="{00000000-0005-0000-0000-000030020000}"/>
    <cellStyle name="20% - Accent1 17 55" xfId="571" xr:uid="{00000000-0005-0000-0000-000031020000}"/>
    <cellStyle name="20% - Accent1 17 56" xfId="572" xr:uid="{00000000-0005-0000-0000-000032020000}"/>
    <cellStyle name="20% - Accent1 17 57" xfId="573" xr:uid="{00000000-0005-0000-0000-000033020000}"/>
    <cellStyle name="20% - Accent1 17 58" xfId="574" xr:uid="{00000000-0005-0000-0000-000034020000}"/>
    <cellStyle name="20% - Accent1 17 59" xfId="575" xr:uid="{00000000-0005-0000-0000-000035020000}"/>
    <cellStyle name="20% - Accent1 17 6" xfId="576" xr:uid="{00000000-0005-0000-0000-000036020000}"/>
    <cellStyle name="20% - Accent1 17 60" xfId="577" xr:uid="{00000000-0005-0000-0000-000037020000}"/>
    <cellStyle name="20% - Accent1 17 61" xfId="578" xr:uid="{00000000-0005-0000-0000-000038020000}"/>
    <cellStyle name="20% - Accent1 17 62" xfId="579" xr:uid="{00000000-0005-0000-0000-000039020000}"/>
    <cellStyle name="20% - Accent1 17 63" xfId="580" xr:uid="{00000000-0005-0000-0000-00003A020000}"/>
    <cellStyle name="20% - Accent1 17 64" xfId="581" xr:uid="{00000000-0005-0000-0000-00003B020000}"/>
    <cellStyle name="20% - Accent1 17 65" xfId="582" xr:uid="{00000000-0005-0000-0000-00003C020000}"/>
    <cellStyle name="20% - Accent1 17 66" xfId="583" xr:uid="{00000000-0005-0000-0000-00003D020000}"/>
    <cellStyle name="20% - Accent1 17 67" xfId="584" xr:uid="{00000000-0005-0000-0000-00003E020000}"/>
    <cellStyle name="20% - Accent1 17 68" xfId="585" xr:uid="{00000000-0005-0000-0000-00003F020000}"/>
    <cellStyle name="20% - Accent1 17 69" xfId="586" xr:uid="{00000000-0005-0000-0000-000040020000}"/>
    <cellStyle name="20% - Accent1 17 7" xfId="587" xr:uid="{00000000-0005-0000-0000-000041020000}"/>
    <cellStyle name="20% - Accent1 17 70" xfId="588" xr:uid="{00000000-0005-0000-0000-000042020000}"/>
    <cellStyle name="20% - Accent1 17 71" xfId="589" xr:uid="{00000000-0005-0000-0000-000043020000}"/>
    <cellStyle name="20% - Accent1 17 72" xfId="590" xr:uid="{00000000-0005-0000-0000-000044020000}"/>
    <cellStyle name="20% - Accent1 17 73" xfId="591" xr:uid="{00000000-0005-0000-0000-000045020000}"/>
    <cellStyle name="20% - Accent1 17 8" xfId="592" xr:uid="{00000000-0005-0000-0000-000046020000}"/>
    <cellStyle name="20% - Accent1 17 9" xfId="593" xr:uid="{00000000-0005-0000-0000-000047020000}"/>
    <cellStyle name="20% - Accent1 18" xfId="594" xr:uid="{00000000-0005-0000-0000-000048020000}"/>
    <cellStyle name="20% - Accent1 18 10" xfId="595" xr:uid="{00000000-0005-0000-0000-000049020000}"/>
    <cellStyle name="20% - Accent1 18 11" xfId="596" xr:uid="{00000000-0005-0000-0000-00004A020000}"/>
    <cellStyle name="20% - Accent1 18 12" xfId="597" xr:uid="{00000000-0005-0000-0000-00004B020000}"/>
    <cellStyle name="20% - Accent1 18 13" xfId="598" xr:uid="{00000000-0005-0000-0000-00004C020000}"/>
    <cellStyle name="20% - Accent1 18 14" xfId="599" xr:uid="{00000000-0005-0000-0000-00004D020000}"/>
    <cellStyle name="20% - Accent1 18 15" xfId="600" xr:uid="{00000000-0005-0000-0000-00004E020000}"/>
    <cellStyle name="20% - Accent1 18 16" xfId="601" xr:uid="{00000000-0005-0000-0000-00004F020000}"/>
    <cellStyle name="20% - Accent1 18 17" xfId="602" xr:uid="{00000000-0005-0000-0000-000050020000}"/>
    <cellStyle name="20% - Accent1 18 18" xfId="603" xr:uid="{00000000-0005-0000-0000-000051020000}"/>
    <cellStyle name="20% - Accent1 18 19" xfId="604" xr:uid="{00000000-0005-0000-0000-000052020000}"/>
    <cellStyle name="20% - Accent1 18 2" xfId="605" xr:uid="{00000000-0005-0000-0000-000053020000}"/>
    <cellStyle name="20% - Accent1 18 20" xfId="606" xr:uid="{00000000-0005-0000-0000-000054020000}"/>
    <cellStyle name="20% - Accent1 18 21" xfId="607" xr:uid="{00000000-0005-0000-0000-000055020000}"/>
    <cellStyle name="20% - Accent1 18 22" xfId="608" xr:uid="{00000000-0005-0000-0000-000056020000}"/>
    <cellStyle name="20% - Accent1 18 23" xfId="609" xr:uid="{00000000-0005-0000-0000-000057020000}"/>
    <cellStyle name="20% - Accent1 18 24" xfId="610" xr:uid="{00000000-0005-0000-0000-000058020000}"/>
    <cellStyle name="20% - Accent1 18 25" xfId="611" xr:uid="{00000000-0005-0000-0000-000059020000}"/>
    <cellStyle name="20% - Accent1 18 26" xfId="612" xr:uid="{00000000-0005-0000-0000-00005A020000}"/>
    <cellStyle name="20% - Accent1 18 27" xfId="613" xr:uid="{00000000-0005-0000-0000-00005B020000}"/>
    <cellStyle name="20% - Accent1 18 28" xfId="614" xr:uid="{00000000-0005-0000-0000-00005C020000}"/>
    <cellStyle name="20% - Accent1 18 29" xfId="615" xr:uid="{00000000-0005-0000-0000-00005D020000}"/>
    <cellStyle name="20% - Accent1 18 3" xfId="616" xr:uid="{00000000-0005-0000-0000-00005E020000}"/>
    <cellStyle name="20% - Accent1 18 30" xfId="617" xr:uid="{00000000-0005-0000-0000-00005F020000}"/>
    <cellStyle name="20% - Accent1 18 31" xfId="618" xr:uid="{00000000-0005-0000-0000-000060020000}"/>
    <cellStyle name="20% - Accent1 18 32" xfId="619" xr:uid="{00000000-0005-0000-0000-000061020000}"/>
    <cellStyle name="20% - Accent1 18 33" xfId="620" xr:uid="{00000000-0005-0000-0000-000062020000}"/>
    <cellStyle name="20% - Accent1 18 34" xfId="621" xr:uid="{00000000-0005-0000-0000-000063020000}"/>
    <cellStyle name="20% - Accent1 18 35" xfId="622" xr:uid="{00000000-0005-0000-0000-000064020000}"/>
    <cellStyle name="20% - Accent1 18 36" xfId="623" xr:uid="{00000000-0005-0000-0000-000065020000}"/>
    <cellStyle name="20% - Accent1 18 37" xfId="624" xr:uid="{00000000-0005-0000-0000-000066020000}"/>
    <cellStyle name="20% - Accent1 18 38" xfId="625" xr:uid="{00000000-0005-0000-0000-000067020000}"/>
    <cellStyle name="20% - Accent1 18 39" xfId="626" xr:uid="{00000000-0005-0000-0000-000068020000}"/>
    <cellStyle name="20% - Accent1 18 4" xfId="627" xr:uid="{00000000-0005-0000-0000-000069020000}"/>
    <cellStyle name="20% - Accent1 18 40" xfId="628" xr:uid="{00000000-0005-0000-0000-00006A020000}"/>
    <cellStyle name="20% - Accent1 18 41" xfId="629" xr:uid="{00000000-0005-0000-0000-00006B020000}"/>
    <cellStyle name="20% - Accent1 18 42" xfId="630" xr:uid="{00000000-0005-0000-0000-00006C020000}"/>
    <cellStyle name="20% - Accent1 18 43" xfId="631" xr:uid="{00000000-0005-0000-0000-00006D020000}"/>
    <cellStyle name="20% - Accent1 18 44" xfId="632" xr:uid="{00000000-0005-0000-0000-00006E020000}"/>
    <cellStyle name="20% - Accent1 18 45" xfId="633" xr:uid="{00000000-0005-0000-0000-00006F020000}"/>
    <cellStyle name="20% - Accent1 18 46" xfId="634" xr:uid="{00000000-0005-0000-0000-000070020000}"/>
    <cellStyle name="20% - Accent1 18 47" xfId="635" xr:uid="{00000000-0005-0000-0000-000071020000}"/>
    <cellStyle name="20% - Accent1 18 48" xfId="636" xr:uid="{00000000-0005-0000-0000-000072020000}"/>
    <cellStyle name="20% - Accent1 18 49" xfId="637" xr:uid="{00000000-0005-0000-0000-000073020000}"/>
    <cellStyle name="20% - Accent1 18 5" xfId="638" xr:uid="{00000000-0005-0000-0000-000074020000}"/>
    <cellStyle name="20% - Accent1 18 50" xfId="639" xr:uid="{00000000-0005-0000-0000-000075020000}"/>
    <cellStyle name="20% - Accent1 18 51" xfId="640" xr:uid="{00000000-0005-0000-0000-000076020000}"/>
    <cellStyle name="20% - Accent1 18 52" xfId="641" xr:uid="{00000000-0005-0000-0000-000077020000}"/>
    <cellStyle name="20% - Accent1 18 53" xfId="642" xr:uid="{00000000-0005-0000-0000-000078020000}"/>
    <cellStyle name="20% - Accent1 18 54" xfId="643" xr:uid="{00000000-0005-0000-0000-000079020000}"/>
    <cellStyle name="20% - Accent1 18 55" xfId="644" xr:uid="{00000000-0005-0000-0000-00007A020000}"/>
    <cellStyle name="20% - Accent1 18 56" xfId="645" xr:uid="{00000000-0005-0000-0000-00007B020000}"/>
    <cellStyle name="20% - Accent1 18 57" xfId="646" xr:uid="{00000000-0005-0000-0000-00007C020000}"/>
    <cellStyle name="20% - Accent1 18 58" xfId="647" xr:uid="{00000000-0005-0000-0000-00007D020000}"/>
    <cellStyle name="20% - Accent1 18 59" xfId="648" xr:uid="{00000000-0005-0000-0000-00007E020000}"/>
    <cellStyle name="20% - Accent1 18 6" xfId="649" xr:uid="{00000000-0005-0000-0000-00007F020000}"/>
    <cellStyle name="20% - Accent1 18 60" xfId="650" xr:uid="{00000000-0005-0000-0000-000080020000}"/>
    <cellStyle name="20% - Accent1 18 61" xfId="651" xr:uid="{00000000-0005-0000-0000-000081020000}"/>
    <cellStyle name="20% - Accent1 18 62" xfId="652" xr:uid="{00000000-0005-0000-0000-000082020000}"/>
    <cellStyle name="20% - Accent1 18 63" xfId="653" xr:uid="{00000000-0005-0000-0000-000083020000}"/>
    <cellStyle name="20% - Accent1 18 64" xfId="654" xr:uid="{00000000-0005-0000-0000-000084020000}"/>
    <cellStyle name="20% - Accent1 18 65" xfId="655" xr:uid="{00000000-0005-0000-0000-000085020000}"/>
    <cellStyle name="20% - Accent1 18 66" xfId="656" xr:uid="{00000000-0005-0000-0000-000086020000}"/>
    <cellStyle name="20% - Accent1 18 67" xfId="657" xr:uid="{00000000-0005-0000-0000-000087020000}"/>
    <cellStyle name="20% - Accent1 18 68" xfId="658" xr:uid="{00000000-0005-0000-0000-000088020000}"/>
    <cellStyle name="20% - Accent1 18 69" xfId="659" xr:uid="{00000000-0005-0000-0000-000089020000}"/>
    <cellStyle name="20% - Accent1 18 7" xfId="660" xr:uid="{00000000-0005-0000-0000-00008A020000}"/>
    <cellStyle name="20% - Accent1 18 70" xfId="661" xr:uid="{00000000-0005-0000-0000-00008B020000}"/>
    <cellStyle name="20% - Accent1 18 71" xfId="662" xr:uid="{00000000-0005-0000-0000-00008C020000}"/>
    <cellStyle name="20% - Accent1 18 72" xfId="663" xr:uid="{00000000-0005-0000-0000-00008D020000}"/>
    <cellStyle name="20% - Accent1 18 73" xfId="664" xr:uid="{00000000-0005-0000-0000-00008E020000}"/>
    <cellStyle name="20% - Accent1 18 8" xfId="665" xr:uid="{00000000-0005-0000-0000-00008F020000}"/>
    <cellStyle name="20% - Accent1 18 9" xfId="666" xr:uid="{00000000-0005-0000-0000-000090020000}"/>
    <cellStyle name="20% - Accent1 19" xfId="667" xr:uid="{00000000-0005-0000-0000-000091020000}"/>
    <cellStyle name="20% - Accent1 19 10" xfId="668" xr:uid="{00000000-0005-0000-0000-000092020000}"/>
    <cellStyle name="20% - Accent1 19 11" xfId="669" xr:uid="{00000000-0005-0000-0000-000093020000}"/>
    <cellStyle name="20% - Accent1 19 12" xfId="670" xr:uid="{00000000-0005-0000-0000-000094020000}"/>
    <cellStyle name="20% - Accent1 19 13" xfId="671" xr:uid="{00000000-0005-0000-0000-000095020000}"/>
    <cellStyle name="20% - Accent1 19 14" xfId="672" xr:uid="{00000000-0005-0000-0000-000096020000}"/>
    <cellStyle name="20% - Accent1 19 15" xfId="673" xr:uid="{00000000-0005-0000-0000-000097020000}"/>
    <cellStyle name="20% - Accent1 19 16" xfId="674" xr:uid="{00000000-0005-0000-0000-000098020000}"/>
    <cellStyle name="20% - Accent1 19 17" xfId="675" xr:uid="{00000000-0005-0000-0000-000099020000}"/>
    <cellStyle name="20% - Accent1 19 18" xfId="676" xr:uid="{00000000-0005-0000-0000-00009A020000}"/>
    <cellStyle name="20% - Accent1 19 19" xfId="677" xr:uid="{00000000-0005-0000-0000-00009B020000}"/>
    <cellStyle name="20% - Accent1 19 2" xfId="678" xr:uid="{00000000-0005-0000-0000-00009C020000}"/>
    <cellStyle name="20% - Accent1 19 20" xfId="679" xr:uid="{00000000-0005-0000-0000-00009D020000}"/>
    <cellStyle name="20% - Accent1 19 21" xfId="680" xr:uid="{00000000-0005-0000-0000-00009E020000}"/>
    <cellStyle name="20% - Accent1 19 22" xfId="681" xr:uid="{00000000-0005-0000-0000-00009F020000}"/>
    <cellStyle name="20% - Accent1 19 23" xfId="682" xr:uid="{00000000-0005-0000-0000-0000A0020000}"/>
    <cellStyle name="20% - Accent1 19 24" xfId="683" xr:uid="{00000000-0005-0000-0000-0000A1020000}"/>
    <cellStyle name="20% - Accent1 19 25" xfId="684" xr:uid="{00000000-0005-0000-0000-0000A2020000}"/>
    <cellStyle name="20% - Accent1 19 26" xfId="685" xr:uid="{00000000-0005-0000-0000-0000A3020000}"/>
    <cellStyle name="20% - Accent1 19 27" xfId="686" xr:uid="{00000000-0005-0000-0000-0000A4020000}"/>
    <cellStyle name="20% - Accent1 19 28" xfId="687" xr:uid="{00000000-0005-0000-0000-0000A5020000}"/>
    <cellStyle name="20% - Accent1 19 29" xfId="688" xr:uid="{00000000-0005-0000-0000-0000A6020000}"/>
    <cellStyle name="20% - Accent1 19 3" xfId="689" xr:uid="{00000000-0005-0000-0000-0000A7020000}"/>
    <cellStyle name="20% - Accent1 19 30" xfId="690" xr:uid="{00000000-0005-0000-0000-0000A8020000}"/>
    <cellStyle name="20% - Accent1 19 31" xfId="691" xr:uid="{00000000-0005-0000-0000-0000A9020000}"/>
    <cellStyle name="20% - Accent1 19 32" xfId="692" xr:uid="{00000000-0005-0000-0000-0000AA020000}"/>
    <cellStyle name="20% - Accent1 19 33" xfId="693" xr:uid="{00000000-0005-0000-0000-0000AB020000}"/>
    <cellStyle name="20% - Accent1 19 34" xfId="694" xr:uid="{00000000-0005-0000-0000-0000AC020000}"/>
    <cellStyle name="20% - Accent1 19 35" xfId="695" xr:uid="{00000000-0005-0000-0000-0000AD020000}"/>
    <cellStyle name="20% - Accent1 19 36" xfId="696" xr:uid="{00000000-0005-0000-0000-0000AE020000}"/>
    <cellStyle name="20% - Accent1 19 37" xfId="697" xr:uid="{00000000-0005-0000-0000-0000AF020000}"/>
    <cellStyle name="20% - Accent1 19 38" xfId="698" xr:uid="{00000000-0005-0000-0000-0000B0020000}"/>
    <cellStyle name="20% - Accent1 19 39" xfId="699" xr:uid="{00000000-0005-0000-0000-0000B1020000}"/>
    <cellStyle name="20% - Accent1 19 4" xfId="700" xr:uid="{00000000-0005-0000-0000-0000B2020000}"/>
    <cellStyle name="20% - Accent1 19 40" xfId="701" xr:uid="{00000000-0005-0000-0000-0000B3020000}"/>
    <cellStyle name="20% - Accent1 19 41" xfId="702" xr:uid="{00000000-0005-0000-0000-0000B4020000}"/>
    <cellStyle name="20% - Accent1 19 42" xfId="703" xr:uid="{00000000-0005-0000-0000-0000B5020000}"/>
    <cellStyle name="20% - Accent1 19 43" xfId="704" xr:uid="{00000000-0005-0000-0000-0000B6020000}"/>
    <cellStyle name="20% - Accent1 19 44" xfId="705" xr:uid="{00000000-0005-0000-0000-0000B7020000}"/>
    <cellStyle name="20% - Accent1 19 45" xfId="706" xr:uid="{00000000-0005-0000-0000-0000B8020000}"/>
    <cellStyle name="20% - Accent1 19 46" xfId="707" xr:uid="{00000000-0005-0000-0000-0000B9020000}"/>
    <cellStyle name="20% - Accent1 19 47" xfId="708" xr:uid="{00000000-0005-0000-0000-0000BA020000}"/>
    <cellStyle name="20% - Accent1 19 48" xfId="709" xr:uid="{00000000-0005-0000-0000-0000BB020000}"/>
    <cellStyle name="20% - Accent1 19 49" xfId="710" xr:uid="{00000000-0005-0000-0000-0000BC020000}"/>
    <cellStyle name="20% - Accent1 19 5" xfId="711" xr:uid="{00000000-0005-0000-0000-0000BD020000}"/>
    <cellStyle name="20% - Accent1 19 50" xfId="712" xr:uid="{00000000-0005-0000-0000-0000BE020000}"/>
    <cellStyle name="20% - Accent1 19 51" xfId="713" xr:uid="{00000000-0005-0000-0000-0000BF020000}"/>
    <cellStyle name="20% - Accent1 19 52" xfId="714" xr:uid="{00000000-0005-0000-0000-0000C0020000}"/>
    <cellStyle name="20% - Accent1 19 53" xfId="715" xr:uid="{00000000-0005-0000-0000-0000C1020000}"/>
    <cellStyle name="20% - Accent1 19 54" xfId="716" xr:uid="{00000000-0005-0000-0000-0000C2020000}"/>
    <cellStyle name="20% - Accent1 19 55" xfId="717" xr:uid="{00000000-0005-0000-0000-0000C3020000}"/>
    <cellStyle name="20% - Accent1 19 56" xfId="718" xr:uid="{00000000-0005-0000-0000-0000C4020000}"/>
    <cellStyle name="20% - Accent1 19 57" xfId="719" xr:uid="{00000000-0005-0000-0000-0000C5020000}"/>
    <cellStyle name="20% - Accent1 19 58" xfId="720" xr:uid="{00000000-0005-0000-0000-0000C6020000}"/>
    <cellStyle name="20% - Accent1 19 59" xfId="721" xr:uid="{00000000-0005-0000-0000-0000C7020000}"/>
    <cellStyle name="20% - Accent1 19 6" xfId="722" xr:uid="{00000000-0005-0000-0000-0000C8020000}"/>
    <cellStyle name="20% - Accent1 19 60" xfId="723" xr:uid="{00000000-0005-0000-0000-0000C9020000}"/>
    <cellStyle name="20% - Accent1 19 61" xfId="724" xr:uid="{00000000-0005-0000-0000-0000CA020000}"/>
    <cellStyle name="20% - Accent1 19 62" xfId="725" xr:uid="{00000000-0005-0000-0000-0000CB020000}"/>
    <cellStyle name="20% - Accent1 19 63" xfId="726" xr:uid="{00000000-0005-0000-0000-0000CC020000}"/>
    <cellStyle name="20% - Accent1 19 64" xfId="727" xr:uid="{00000000-0005-0000-0000-0000CD020000}"/>
    <cellStyle name="20% - Accent1 19 65" xfId="728" xr:uid="{00000000-0005-0000-0000-0000CE020000}"/>
    <cellStyle name="20% - Accent1 19 66" xfId="729" xr:uid="{00000000-0005-0000-0000-0000CF020000}"/>
    <cellStyle name="20% - Accent1 19 67" xfId="730" xr:uid="{00000000-0005-0000-0000-0000D0020000}"/>
    <cellStyle name="20% - Accent1 19 68" xfId="731" xr:uid="{00000000-0005-0000-0000-0000D1020000}"/>
    <cellStyle name="20% - Accent1 19 69" xfId="732" xr:uid="{00000000-0005-0000-0000-0000D2020000}"/>
    <cellStyle name="20% - Accent1 19 7" xfId="733" xr:uid="{00000000-0005-0000-0000-0000D3020000}"/>
    <cellStyle name="20% - Accent1 19 70" xfId="734" xr:uid="{00000000-0005-0000-0000-0000D4020000}"/>
    <cellStyle name="20% - Accent1 19 71" xfId="735" xr:uid="{00000000-0005-0000-0000-0000D5020000}"/>
    <cellStyle name="20% - Accent1 19 72" xfId="736" xr:uid="{00000000-0005-0000-0000-0000D6020000}"/>
    <cellStyle name="20% - Accent1 19 73" xfId="737" xr:uid="{00000000-0005-0000-0000-0000D7020000}"/>
    <cellStyle name="20% - Accent1 19 8" xfId="738" xr:uid="{00000000-0005-0000-0000-0000D8020000}"/>
    <cellStyle name="20% - Accent1 19 9" xfId="739" xr:uid="{00000000-0005-0000-0000-0000D9020000}"/>
    <cellStyle name="20% - Accent1 2" xfId="740" xr:uid="{00000000-0005-0000-0000-0000DA020000}"/>
    <cellStyle name="20% - Accent1 2 10" xfId="741" xr:uid="{00000000-0005-0000-0000-0000DB020000}"/>
    <cellStyle name="20% - Accent1 2 11" xfId="742" xr:uid="{00000000-0005-0000-0000-0000DC020000}"/>
    <cellStyle name="20% - Accent1 2 12" xfId="743" xr:uid="{00000000-0005-0000-0000-0000DD020000}"/>
    <cellStyle name="20% - Accent1 2 13" xfId="744" xr:uid="{00000000-0005-0000-0000-0000DE020000}"/>
    <cellStyle name="20% - Accent1 2 14" xfId="745" xr:uid="{00000000-0005-0000-0000-0000DF020000}"/>
    <cellStyle name="20% - Accent1 2 15" xfId="746" xr:uid="{00000000-0005-0000-0000-0000E0020000}"/>
    <cellStyle name="20% - Accent1 2 16" xfId="747" xr:uid="{00000000-0005-0000-0000-0000E1020000}"/>
    <cellStyle name="20% - Accent1 2 17" xfId="748" xr:uid="{00000000-0005-0000-0000-0000E2020000}"/>
    <cellStyle name="20% - Accent1 2 18" xfId="749" xr:uid="{00000000-0005-0000-0000-0000E3020000}"/>
    <cellStyle name="20% - Accent1 2 19" xfId="750" xr:uid="{00000000-0005-0000-0000-0000E4020000}"/>
    <cellStyle name="20% - Accent1 2 2" xfId="751" xr:uid="{00000000-0005-0000-0000-0000E5020000}"/>
    <cellStyle name="20% - Accent1 2 2 2" xfId="53142" xr:uid="{00000000-0005-0000-0000-0000E6020000}"/>
    <cellStyle name="20% - Accent1 2 2 2 2" xfId="53255" xr:uid="{00000000-0005-0000-0000-0000E7020000}"/>
    <cellStyle name="20% - Accent1 2 2 3" xfId="53009" xr:uid="{00000000-0005-0000-0000-0000E8020000}"/>
    <cellStyle name="20% - Accent1 2 20" xfId="752" xr:uid="{00000000-0005-0000-0000-0000E9020000}"/>
    <cellStyle name="20% - Accent1 2 21" xfId="753" xr:uid="{00000000-0005-0000-0000-0000EA020000}"/>
    <cellStyle name="20% - Accent1 2 22" xfId="754" xr:uid="{00000000-0005-0000-0000-0000EB020000}"/>
    <cellStyle name="20% - Accent1 2 23" xfId="755" xr:uid="{00000000-0005-0000-0000-0000EC020000}"/>
    <cellStyle name="20% - Accent1 2 24" xfId="756" xr:uid="{00000000-0005-0000-0000-0000ED020000}"/>
    <cellStyle name="20% - Accent1 2 25" xfId="757" xr:uid="{00000000-0005-0000-0000-0000EE020000}"/>
    <cellStyle name="20% - Accent1 2 26" xfId="758" xr:uid="{00000000-0005-0000-0000-0000EF020000}"/>
    <cellStyle name="20% - Accent1 2 27" xfId="759" xr:uid="{00000000-0005-0000-0000-0000F0020000}"/>
    <cellStyle name="20% - Accent1 2 28" xfId="760" xr:uid="{00000000-0005-0000-0000-0000F1020000}"/>
    <cellStyle name="20% - Accent1 2 29" xfId="761" xr:uid="{00000000-0005-0000-0000-0000F2020000}"/>
    <cellStyle name="20% - Accent1 2 3" xfId="762" xr:uid="{00000000-0005-0000-0000-0000F3020000}"/>
    <cellStyle name="20% - Accent1 2 3 2" xfId="53141" xr:uid="{00000000-0005-0000-0000-0000F4020000}"/>
    <cellStyle name="20% - Accent1 2 30" xfId="763" xr:uid="{00000000-0005-0000-0000-0000F5020000}"/>
    <cellStyle name="20% - Accent1 2 31" xfId="764" xr:uid="{00000000-0005-0000-0000-0000F6020000}"/>
    <cellStyle name="20% - Accent1 2 32" xfId="765" xr:uid="{00000000-0005-0000-0000-0000F7020000}"/>
    <cellStyle name="20% - Accent1 2 33" xfId="766" xr:uid="{00000000-0005-0000-0000-0000F8020000}"/>
    <cellStyle name="20% - Accent1 2 34" xfId="767" xr:uid="{00000000-0005-0000-0000-0000F9020000}"/>
    <cellStyle name="20% - Accent1 2 35" xfId="768" xr:uid="{00000000-0005-0000-0000-0000FA020000}"/>
    <cellStyle name="20% - Accent1 2 36" xfId="769" xr:uid="{00000000-0005-0000-0000-0000FB020000}"/>
    <cellStyle name="20% - Accent1 2 37" xfId="770" xr:uid="{00000000-0005-0000-0000-0000FC020000}"/>
    <cellStyle name="20% - Accent1 2 38" xfId="771" xr:uid="{00000000-0005-0000-0000-0000FD020000}"/>
    <cellStyle name="20% - Accent1 2 39" xfId="772" xr:uid="{00000000-0005-0000-0000-0000FE020000}"/>
    <cellStyle name="20% - Accent1 2 4" xfId="773" xr:uid="{00000000-0005-0000-0000-0000FF020000}"/>
    <cellStyle name="20% - Accent1 2 4 2" xfId="53207" xr:uid="{00000000-0005-0000-0000-000000030000}"/>
    <cellStyle name="20% - Accent1 2 40" xfId="774" xr:uid="{00000000-0005-0000-0000-000001030000}"/>
    <cellStyle name="20% - Accent1 2 41" xfId="775" xr:uid="{00000000-0005-0000-0000-000002030000}"/>
    <cellStyle name="20% - Accent1 2 42" xfId="776" xr:uid="{00000000-0005-0000-0000-000003030000}"/>
    <cellStyle name="20% - Accent1 2 43" xfId="777" xr:uid="{00000000-0005-0000-0000-000004030000}"/>
    <cellStyle name="20% - Accent1 2 44" xfId="778" xr:uid="{00000000-0005-0000-0000-000005030000}"/>
    <cellStyle name="20% - Accent1 2 45" xfId="779" xr:uid="{00000000-0005-0000-0000-000006030000}"/>
    <cellStyle name="20% - Accent1 2 46" xfId="780" xr:uid="{00000000-0005-0000-0000-000007030000}"/>
    <cellStyle name="20% - Accent1 2 47" xfId="781" xr:uid="{00000000-0005-0000-0000-000008030000}"/>
    <cellStyle name="20% - Accent1 2 48" xfId="782" xr:uid="{00000000-0005-0000-0000-000009030000}"/>
    <cellStyle name="20% - Accent1 2 49" xfId="783" xr:uid="{00000000-0005-0000-0000-00000A030000}"/>
    <cellStyle name="20% - Accent1 2 5" xfId="784" xr:uid="{00000000-0005-0000-0000-00000B030000}"/>
    <cellStyle name="20% - Accent1 2 50" xfId="785" xr:uid="{00000000-0005-0000-0000-00000C030000}"/>
    <cellStyle name="20% - Accent1 2 51" xfId="786" xr:uid="{00000000-0005-0000-0000-00000D030000}"/>
    <cellStyle name="20% - Accent1 2 52" xfId="787" xr:uid="{00000000-0005-0000-0000-00000E030000}"/>
    <cellStyle name="20% - Accent1 2 53" xfId="788" xr:uid="{00000000-0005-0000-0000-00000F030000}"/>
    <cellStyle name="20% - Accent1 2 54" xfId="789" xr:uid="{00000000-0005-0000-0000-000010030000}"/>
    <cellStyle name="20% - Accent1 2 55" xfId="790" xr:uid="{00000000-0005-0000-0000-000011030000}"/>
    <cellStyle name="20% - Accent1 2 56" xfId="791" xr:uid="{00000000-0005-0000-0000-000012030000}"/>
    <cellStyle name="20% - Accent1 2 57" xfId="792" xr:uid="{00000000-0005-0000-0000-000013030000}"/>
    <cellStyle name="20% - Accent1 2 58" xfId="793" xr:uid="{00000000-0005-0000-0000-000014030000}"/>
    <cellStyle name="20% - Accent1 2 59" xfId="794" xr:uid="{00000000-0005-0000-0000-000015030000}"/>
    <cellStyle name="20% - Accent1 2 6" xfId="795" xr:uid="{00000000-0005-0000-0000-000016030000}"/>
    <cellStyle name="20% - Accent1 2 60" xfId="796" xr:uid="{00000000-0005-0000-0000-000017030000}"/>
    <cellStyle name="20% - Accent1 2 61" xfId="797" xr:uid="{00000000-0005-0000-0000-000018030000}"/>
    <cellStyle name="20% - Accent1 2 62" xfId="798" xr:uid="{00000000-0005-0000-0000-000019030000}"/>
    <cellStyle name="20% - Accent1 2 63" xfId="799" xr:uid="{00000000-0005-0000-0000-00001A030000}"/>
    <cellStyle name="20% - Accent1 2 64" xfId="800" xr:uid="{00000000-0005-0000-0000-00001B030000}"/>
    <cellStyle name="20% - Accent1 2 65" xfId="801" xr:uid="{00000000-0005-0000-0000-00001C030000}"/>
    <cellStyle name="20% - Accent1 2 66" xfId="802" xr:uid="{00000000-0005-0000-0000-00001D030000}"/>
    <cellStyle name="20% - Accent1 2 67" xfId="803" xr:uid="{00000000-0005-0000-0000-00001E030000}"/>
    <cellStyle name="20% - Accent1 2 68" xfId="804" xr:uid="{00000000-0005-0000-0000-00001F030000}"/>
    <cellStyle name="20% - Accent1 2 69" xfId="805" xr:uid="{00000000-0005-0000-0000-000020030000}"/>
    <cellStyle name="20% - Accent1 2 7" xfId="806" xr:uid="{00000000-0005-0000-0000-000021030000}"/>
    <cellStyle name="20% - Accent1 2 70" xfId="807" xr:uid="{00000000-0005-0000-0000-000022030000}"/>
    <cellStyle name="20% - Accent1 2 71" xfId="808" xr:uid="{00000000-0005-0000-0000-000023030000}"/>
    <cellStyle name="20% - Accent1 2 72" xfId="809" xr:uid="{00000000-0005-0000-0000-000024030000}"/>
    <cellStyle name="20% - Accent1 2 73" xfId="810" xr:uid="{00000000-0005-0000-0000-000025030000}"/>
    <cellStyle name="20% - Accent1 2 74" xfId="53008" xr:uid="{00000000-0005-0000-0000-000026030000}"/>
    <cellStyle name="20% - Accent1 2 8" xfId="811" xr:uid="{00000000-0005-0000-0000-000027030000}"/>
    <cellStyle name="20% - Accent1 2 9" xfId="812" xr:uid="{00000000-0005-0000-0000-000028030000}"/>
    <cellStyle name="20% - Accent1 20" xfId="813" xr:uid="{00000000-0005-0000-0000-000029030000}"/>
    <cellStyle name="20% - Accent1 20 10" xfId="814" xr:uid="{00000000-0005-0000-0000-00002A030000}"/>
    <cellStyle name="20% - Accent1 20 11" xfId="815" xr:uid="{00000000-0005-0000-0000-00002B030000}"/>
    <cellStyle name="20% - Accent1 20 12" xfId="816" xr:uid="{00000000-0005-0000-0000-00002C030000}"/>
    <cellStyle name="20% - Accent1 20 13" xfId="817" xr:uid="{00000000-0005-0000-0000-00002D030000}"/>
    <cellStyle name="20% - Accent1 20 14" xfId="818" xr:uid="{00000000-0005-0000-0000-00002E030000}"/>
    <cellStyle name="20% - Accent1 20 15" xfId="819" xr:uid="{00000000-0005-0000-0000-00002F030000}"/>
    <cellStyle name="20% - Accent1 20 16" xfId="820" xr:uid="{00000000-0005-0000-0000-000030030000}"/>
    <cellStyle name="20% - Accent1 20 17" xfId="821" xr:uid="{00000000-0005-0000-0000-000031030000}"/>
    <cellStyle name="20% - Accent1 20 18" xfId="822" xr:uid="{00000000-0005-0000-0000-000032030000}"/>
    <cellStyle name="20% - Accent1 20 19" xfId="823" xr:uid="{00000000-0005-0000-0000-000033030000}"/>
    <cellStyle name="20% - Accent1 20 2" xfId="824" xr:uid="{00000000-0005-0000-0000-000034030000}"/>
    <cellStyle name="20% - Accent1 20 20" xfId="825" xr:uid="{00000000-0005-0000-0000-000035030000}"/>
    <cellStyle name="20% - Accent1 20 21" xfId="826" xr:uid="{00000000-0005-0000-0000-000036030000}"/>
    <cellStyle name="20% - Accent1 20 22" xfId="827" xr:uid="{00000000-0005-0000-0000-000037030000}"/>
    <cellStyle name="20% - Accent1 20 23" xfId="828" xr:uid="{00000000-0005-0000-0000-000038030000}"/>
    <cellStyle name="20% - Accent1 20 24" xfId="829" xr:uid="{00000000-0005-0000-0000-000039030000}"/>
    <cellStyle name="20% - Accent1 20 25" xfId="830" xr:uid="{00000000-0005-0000-0000-00003A030000}"/>
    <cellStyle name="20% - Accent1 20 26" xfId="831" xr:uid="{00000000-0005-0000-0000-00003B030000}"/>
    <cellStyle name="20% - Accent1 20 27" xfId="832" xr:uid="{00000000-0005-0000-0000-00003C030000}"/>
    <cellStyle name="20% - Accent1 20 28" xfId="833" xr:uid="{00000000-0005-0000-0000-00003D030000}"/>
    <cellStyle name="20% - Accent1 20 29" xfId="834" xr:uid="{00000000-0005-0000-0000-00003E030000}"/>
    <cellStyle name="20% - Accent1 20 3" xfId="835" xr:uid="{00000000-0005-0000-0000-00003F030000}"/>
    <cellStyle name="20% - Accent1 20 30" xfId="836" xr:uid="{00000000-0005-0000-0000-000040030000}"/>
    <cellStyle name="20% - Accent1 20 31" xfId="837" xr:uid="{00000000-0005-0000-0000-000041030000}"/>
    <cellStyle name="20% - Accent1 20 32" xfId="838" xr:uid="{00000000-0005-0000-0000-000042030000}"/>
    <cellStyle name="20% - Accent1 20 33" xfId="839" xr:uid="{00000000-0005-0000-0000-000043030000}"/>
    <cellStyle name="20% - Accent1 20 34" xfId="840" xr:uid="{00000000-0005-0000-0000-000044030000}"/>
    <cellStyle name="20% - Accent1 20 35" xfId="841" xr:uid="{00000000-0005-0000-0000-000045030000}"/>
    <cellStyle name="20% - Accent1 20 36" xfId="842" xr:uid="{00000000-0005-0000-0000-000046030000}"/>
    <cellStyle name="20% - Accent1 20 37" xfId="843" xr:uid="{00000000-0005-0000-0000-000047030000}"/>
    <cellStyle name="20% - Accent1 20 38" xfId="844" xr:uid="{00000000-0005-0000-0000-000048030000}"/>
    <cellStyle name="20% - Accent1 20 39" xfId="845" xr:uid="{00000000-0005-0000-0000-000049030000}"/>
    <cellStyle name="20% - Accent1 20 4" xfId="846" xr:uid="{00000000-0005-0000-0000-00004A030000}"/>
    <cellStyle name="20% - Accent1 20 40" xfId="847" xr:uid="{00000000-0005-0000-0000-00004B030000}"/>
    <cellStyle name="20% - Accent1 20 41" xfId="848" xr:uid="{00000000-0005-0000-0000-00004C030000}"/>
    <cellStyle name="20% - Accent1 20 42" xfId="849" xr:uid="{00000000-0005-0000-0000-00004D030000}"/>
    <cellStyle name="20% - Accent1 20 43" xfId="850" xr:uid="{00000000-0005-0000-0000-00004E030000}"/>
    <cellStyle name="20% - Accent1 20 44" xfId="851" xr:uid="{00000000-0005-0000-0000-00004F030000}"/>
    <cellStyle name="20% - Accent1 20 45" xfId="852" xr:uid="{00000000-0005-0000-0000-000050030000}"/>
    <cellStyle name="20% - Accent1 20 46" xfId="853" xr:uid="{00000000-0005-0000-0000-000051030000}"/>
    <cellStyle name="20% - Accent1 20 47" xfId="854" xr:uid="{00000000-0005-0000-0000-000052030000}"/>
    <cellStyle name="20% - Accent1 20 48" xfId="855" xr:uid="{00000000-0005-0000-0000-000053030000}"/>
    <cellStyle name="20% - Accent1 20 49" xfId="856" xr:uid="{00000000-0005-0000-0000-000054030000}"/>
    <cellStyle name="20% - Accent1 20 5" xfId="857" xr:uid="{00000000-0005-0000-0000-000055030000}"/>
    <cellStyle name="20% - Accent1 20 50" xfId="858" xr:uid="{00000000-0005-0000-0000-000056030000}"/>
    <cellStyle name="20% - Accent1 20 51" xfId="859" xr:uid="{00000000-0005-0000-0000-000057030000}"/>
    <cellStyle name="20% - Accent1 20 52" xfId="860" xr:uid="{00000000-0005-0000-0000-000058030000}"/>
    <cellStyle name="20% - Accent1 20 53" xfId="861" xr:uid="{00000000-0005-0000-0000-000059030000}"/>
    <cellStyle name="20% - Accent1 20 54" xfId="862" xr:uid="{00000000-0005-0000-0000-00005A030000}"/>
    <cellStyle name="20% - Accent1 20 55" xfId="863" xr:uid="{00000000-0005-0000-0000-00005B030000}"/>
    <cellStyle name="20% - Accent1 20 56" xfId="864" xr:uid="{00000000-0005-0000-0000-00005C030000}"/>
    <cellStyle name="20% - Accent1 20 57" xfId="865" xr:uid="{00000000-0005-0000-0000-00005D030000}"/>
    <cellStyle name="20% - Accent1 20 58" xfId="866" xr:uid="{00000000-0005-0000-0000-00005E030000}"/>
    <cellStyle name="20% - Accent1 20 59" xfId="867" xr:uid="{00000000-0005-0000-0000-00005F030000}"/>
    <cellStyle name="20% - Accent1 20 6" xfId="868" xr:uid="{00000000-0005-0000-0000-000060030000}"/>
    <cellStyle name="20% - Accent1 20 60" xfId="869" xr:uid="{00000000-0005-0000-0000-000061030000}"/>
    <cellStyle name="20% - Accent1 20 61" xfId="870" xr:uid="{00000000-0005-0000-0000-000062030000}"/>
    <cellStyle name="20% - Accent1 20 62" xfId="871" xr:uid="{00000000-0005-0000-0000-000063030000}"/>
    <cellStyle name="20% - Accent1 20 63" xfId="872" xr:uid="{00000000-0005-0000-0000-000064030000}"/>
    <cellStyle name="20% - Accent1 20 64" xfId="873" xr:uid="{00000000-0005-0000-0000-000065030000}"/>
    <cellStyle name="20% - Accent1 20 65" xfId="874" xr:uid="{00000000-0005-0000-0000-000066030000}"/>
    <cellStyle name="20% - Accent1 20 66" xfId="875" xr:uid="{00000000-0005-0000-0000-000067030000}"/>
    <cellStyle name="20% - Accent1 20 67" xfId="876" xr:uid="{00000000-0005-0000-0000-000068030000}"/>
    <cellStyle name="20% - Accent1 20 68" xfId="877" xr:uid="{00000000-0005-0000-0000-000069030000}"/>
    <cellStyle name="20% - Accent1 20 69" xfId="878" xr:uid="{00000000-0005-0000-0000-00006A030000}"/>
    <cellStyle name="20% - Accent1 20 7" xfId="879" xr:uid="{00000000-0005-0000-0000-00006B030000}"/>
    <cellStyle name="20% - Accent1 20 70" xfId="880" xr:uid="{00000000-0005-0000-0000-00006C030000}"/>
    <cellStyle name="20% - Accent1 20 71" xfId="881" xr:uid="{00000000-0005-0000-0000-00006D030000}"/>
    <cellStyle name="20% - Accent1 20 72" xfId="882" xr:uid="{00000000-0005-0000-0000-00006E030000}"/>
    <cellStyle name="20% - Accent1 20 73" xfId="883" xr:uid="{00000000-0005-0000-0000-00006F030000}"/>
    <cellStyle name="20% - Accent1 20 8" xfId="884" xr:uid="{00000000-0005-0000-0000-000070030000}"/>
    <cellStyle name="20% - Accent1 20 9" xfId="885" xr:uid="{00000000-0005-0000-0000-000071030000}"/>
    <cellStyle name="20% - Accent1 21" xfId="886" xr:uid="{00000000-0005-0000-0000-000072030000}"/>
    <cellStyle name="20% - Accent1 21 10" xfId="887" xr:uid="{00000000-0005-0000-0000-000073030000}"/>
    <cellStyle name="20% - Accent1 21 11" xfId="888" xr:uid="{00000000-0005-0000-0000-000074030000}"/>
    <cellStyle name="20% - Accent1 21 12" xfId="889" xr:uid="{00000000-0005-0000-0000-000075030000}"/>
    <cellStyle name="20% - Accent1 21 13" xfId="890" xr:uid="{00000000-0005-0000-0000-000076030000}"/>
    <cellStyle name="20% - Accent1 21 14" xfId="891" xr:uid="{00000000-0005-0000-0000-000077030000}"/>
    <cellStyle name="20% - Accent1 21 15" xfId="892" xr:uid="{00000000-0005-0000-0000-000078030000}"/>
    <cellStyle name="20% - Accent1 21 16" xfId="893" xr:uid="{00000000-0005-0000-0000-000079030000}"/>
    <cellStyle name="20% - Accent1 21 17" xfId="894" xr:uid="{00000000-0005-0000-0000-00007A030000}"/>
    <cellStyle name="20% - Accent1 21 18" xfId="895" xr:uid="{00000000-0005-0000-0000-00007B030000}"/>
    <cellStyle name="20% - Accent1 21 19" xfId="896" xr:uid="{00000000-0005-0000-0000-00007C030000}"/>
    <cellStyle name="20% - Accent1 21 2" xfId="897" xr:uid="{00000000-0005-0000-0000-00007D030000}"/>
    <cellStyle name="20% - Accent1 21 20" xfId="898" xr:uid="{00000000-0005-0000-0000-00007E030000}"/>
    <cellStyle name="20% - Accent1 21 21" xfId="899" xr:uid="{00000000-0005-0000-0000-00007F030000}"/>
    <cellStyle name="20% - Accent1 21 22" xfId="900" xr:uid="{00000000-0005-0000-0000-000080030000}"/>
    <cellStyle name="20% - Accent1 21 23" xfId="901" xr:uid="{00000000-0005-0000-0000-000081030000}"/>
    <cellStyle name="20% - Accent1 21 24" xfId="902" xr:uid="{00000000-0005-0000-0000-000082030000}"/>
    <cellStyle name="20% - Accent1 21 25" xfId="903" xr:uid="{00000000-0005-0000-0000-000083030000}"/>
    <cellStyle name="20% - Accent1 21 26" xfId="904" xr:uid="{00000000-0005-0000-0000-000084030000}"/>
    <cellStyle name="20% - Accent1 21 27" xfId="905" xr:uid="{00000000-0005-0000-0000-000085030000}"/>
    <cellStyle name="20% - Accent1 21 28" xfId="906" xr:uid="{00000000-0005-0000-0000-000086030000}"/>
    <cellStyle name="20% - Accent1 21 29" xfId="907" xr:uid="{00000000-0005-0000-0000-000087030000}"/>
    <cellStyle name="20% - Accent1 21 3" xfId="908" xr:uid="{00000000-0005-0000-0000-000088030000}"/>
    <cellStyle name="20% - Accent1 21 30" xfId="909" xr:uid="{00000000-0005-0000-0000-000089030000}"/>
    <cellStyle name="20% - Accent1 21 31" xfId="910" xr:uid="{00000000-0005-0000-0000-00008A030000}"/>
    <cellStyle name="20% - Accent1 21 32" xfId="911" xr:uid="{00000000-0005-0000-0000-00008B030000}"/>
    <cellStyle name="20% - Accent1 21 33" xfId="912" xr:uid="{00000000-0005-0000-0000-00008C030000}"/>
    <cellStyle name="20% - Accent1 21 34" xfId="913" xr:uid="{00000000-0005-0000-0000-00008D030000}"/>
    <cellStyle name="20% - Accent1 21 35" xfId="914" xr:uid="{00000000-0005-0000-0000-00008E030000}"/>
    <cellStyle name="20% - Accent1 21 36" xfId="915" xr:uid="{00000000-0005-0000-0000-00008F030000}"/>
    <cellStyle name="20% - Accent1 21 37" xfId="916" xr:uid="{00000000-0005-0000-0000-000090030000}"/>
    <cellStyle name="20% - Accent1 21 38" xfId="917" xr:uid="{00000000-0005-0000-0000-000091030000}"/>
    <cellStyle name="20% - Accent1 21 39" xfId="918" xr:uid="{00000000-0005-0000-0000-000092030000}"/>
    <cellStyle name="20% - Accent1 21 4" xfId="919" xr:uid="{00000000-0005-0000-0000-000093030000}"/>
    <cellStyle name="20% - Accent1 21 40" xfId="920" xr:uid="{00000000-0005-0000-0000-000094030000}"/>
    <cellStyle name="20% - Accent1 21 41" xfId="921" xr:uid="{00000000-0005-0000-0000-000095030000}"/>
    <cellStyle name="20% - Accent1 21 42" xfId="922" xr:uid="{00000000-0005-0000-0000-000096030000}"/>
    <cellStyle name="20% - Accent1 21 43" xfId="923" xr:uid="{00000000-0005-0000-0000-000097030000}"/>
    <cellStyle name="20% - Accent1 21 44" xfId="924" xr:uid="{00000000-0005-0000-0000-000098030000}"/>
    <cellStyle name="20% - Accent1 21 45" xfId="925" xr:uid="{00000000-0005-0000-0000-000099030000}"/>
    <cellStyle name="20% - Accent1 21 46" xfId="926" xr:uid="{00000000-0005-0000-0000-00009A030000}"/>
    <cellStyle name="20% - Accent1 21 47" xfId="927" xr:uid="{00000000-0005-0000-0000-00009B030000}"/>
    <cellStyle name="20% - Accent1 21 48" xfId="928" xr:uid="{00000000-0005-0000-0000-00009C030000}"/>
    <cellStyle name="20% - Accent1 21 49" xfId="929" xr:uid="{00000000-0005-0000-0000-00009D030000}"/>
    <cellStyle name="20% - Accent1 21 5" xfId="930" xr:uid="{00000000-0005-0000-0000-00009E030000}"/>
    <cellStyle name="20% - Accent1 21 50" xfId="931" xr:uid="{00000000-0005-0000-0000-00009F030000}"/>
    <cellStyle name="20% - Accent1 21 51" xfId="932" xr:uid="{00000000-0005-0000-0000-0000A0030000}"/>
    <cellStyle name="20% - Accent1 21 52" xfId="933" xr:uid="{00000000-0005-0000-0000-0000A1030000}"/>
    <cellStyle name="20% - Accent1 21 53" xfId="934" xr:uid="{00000000-0005-0000-0000-0000A2030000}"/>
    <cellStyle name="20% - Accent1 21 54" xfId="935" xr:uid="{00000000-0005-0000-0000-0000A3030000}"/>
    <cellStyle name="20% - Accent1 21 55" xfId="936" xr:uid="{00000000-0005-0000-0000-0000A4030000}"/>
    <cellStyle name="20% - Accent1 21 56" xfId="937" xr:uid="{00000000-0005-0000-0000-0000A5030000}"/>
    <cellStyle name="20% - Accent1 21 57" xfId="938" xr:uid="{00000000-0005-0000-0000-0000A6030000}"/>
    <cellStyle name="20% - Accent1 21 58" xfId="939" xr:uid="{00000000-0005-0000-0000-0000A7030000}"/>
    <cellStyle name="20% - Accent1 21 59" xfId="940" xr:uid="{00000000-0005-0000-0000-0000A8030000}"/>
    <cellStyle name="20% - Accent1 21 6" xfId="941" xr:uid="{00000000-0005-0000-0000-0000A9030000}"/>
    <cellStyle name="20% - Accent1 21 60" xfId="942" xr:uid="{00000000-0005-0000-0000-0000AA030000}"/>
    <cellStyle name="20% - Accent1 21 61" xfId="943" xr:uid="{00000000-0005-0000-0000-0000AB030000}"/>
    <cellStyle name="20% - Accent1 21 62" xfId="944" xr:uid="{00000000-0005-0000-0000-0000AC030000}"/>
    <cellStyle name="20% - Accent1 21 63" xfId="945" xr:uid="{00000000-0005-0000-0000-0000AD030000}"/>
    <cellStyle name="20% - Accent1 21 64" xfId="946" xr:uid="{00000000-0005-0000-0000-0000AE030000}"/>
    <cellStyle name="20% - Accent1 21 65" xfId="947" xr:uid="{00000000-0005-0000-0000-0000AF030000}"/>
    <cellStyle name="20% - Accent1 21 66" xfId="948" xr:uid="{00000000-0005-0000-0000-0000B0030000}"/>
    <cellStyle name="20% - Accent1 21 67" xfId="949" xr:uid="{00000000-0005-0000-0000-0000B1030000}"/>
    <cellStyle name="20% - Accent1 21 68" xfId="950" xr:uid="{00000000-0005-0000-0000-0000B2030000}"/>
    <cellStyle name="20% - Accent1 21 69" xfId="951" xr:uid="{00000000-0005-0000-0000-0000B3030000}"/>
    <cellStyle name="20% - Accent1 21 7" xfId="952" xr:uid="{00000000-0005-0000-0000-0000B4030000}"/>
    <cellStyle name="20% - Accent1 21 70" xfId="953" xr:uid="{00000000-0005-0000-0000-0000B5030000}"/>
    <cellStyle name="20% - Accent1 21 71" xfId="954" xr:uid="{00000000-0005-0000-0000-0000B6030000}"/>
    <cellStyle name="20% - Accent1 21 72" xfId="955" xr:uid="{00000000-0005-0000-0000-0000B7030000}"/>
    <cellStyle name="20% - Accent1 21 73" xfId="956" xr:uid="{00000000-0005-0000-0000-0000B8030000}"/>
    <cellStyle name="20% - Accent1 21 8" xfId="957" xr:uid="{00000000-0005-0000-0000-0000B9030000}"/>
    <cellStyle name="20% - Accent1 21 9" xfId="958" xr:uid="{00000000-0005-0000-0000-0000BA030000}"/>
    <cellStyle name="20% - Accent1 22" xfId="959" xr:uid="{00000000-0005-0000-0000-0000BB030000}"/>
    <cellStyle name="20% - Accent1 22 10" xfId="960" xr:uid="{00000000-0005-0000-0000-0000BC030000}"/>
    <cellStyle name="20% - Accent1 22 11" xfId="961" xr:uid="{00000000-0005-0000-0000-0000BD030000}"/>
    <cellStyle name="20% - Accent1 22 12" xfId="962" xr:uid="{00000000-0005-0000-0000-0000BE030000}"/>
    <cellStyle name="20% - Accent1 22 13" xfId="963" xr:uid="{00000000-0005-0000-0000-0000BF030000}"/>
    <cellStyle name="20% - Accent1 22 14" xfId="964" xr:uid="{00000000-0005-0000-0000-0000C0030000}"/>
    <cellStyle name="20% - Accent1 22 15" xfId="965" xr:uid="{00000000-0005-0000-0000-0000C1030000}"/>
    <cellStyle name="20% - Accent1 22 16" xfId="966" xr:uid="{00000000-0005-0000-0000-0000C2030000}"/>
    <cellStyle name="20% - Accent1 22 17" xfId="967" xr:uid="{00000000-0005-0000-0000-0000C3030000}"/>
    <cellStyle name="20% - Accent1 22 18" xfId="968" xr:uid="{00000000-0005-0000-0000-0000C4030000}"/>
    <cellStyle name="20% - Accent1 22 19" xfId="969" xr:uid="{00000000-0005-0000-0000-0000C5030000}"/>
    <cellStyle name="20% - Accent1 22 2" xfId="970" xr:uid="{00000000-0005-0000-0000-0000C6030000}"/>
    <cellStyle name="20% - Accent1 22 20" xfId="971" xr:uid="{00000000-0005-0000-0000-0000C7030000}"/>
    <cellStyle name="20% - Accent1 22 21" xfId="972" xr:uid="{00000000-0005-0000-0000-0000C8030000}"/>
    <cellStyle name="20% - Accent1 22 22" xfId="973" xr:uid="{00000000-0005-0000-0000-0000C9030000}"/>
    <cellStyle name="20% - Accent1 22 23" xfId="974" xr:uid="{00000000-0005-0000-0000-0000CA030000}"/>
    <cellStyle name="20% - Accent1 22 24" xfId="975" xr:uid="{00000000-0005-0000-0000-0000CB030000}"/>
    <cellStyle name="20% - Accent1 22 25" xfId="976" xr:uid="{00000000-0005-0000-0000-0000CC030000}"/>
    <cellStyle name="20% - Accent1 22 26" xfId="977" xr:uid="{00000000-0005-0000-0000-0000CD030000}"/>
    <cellStyle name="20% - Accent1 22 27" xfId="978" xr:uid="{00000000-0005-0000-0000-0000CE030000}"/>
    <cellStyle name="20% - Accent1 22 28" xfId="979" xr:uid="{00000000-0005-0000-0000-0000CF030000}"/>
    <cellStyle name="20% - Accent1 22 29" xfId="980" xr:uid="{00000000-0005-0000-0000-0000D0030000}"/>
    <cellStyle name="20% - Accent1 22 3" xfId="981" xr:uid="{00000000-0005-0000-0000-0000D1030000}"/>
    <cellStyle name="20% - Accent1 22 30" xfId="982" xr:uid="{00000000-0005-0000-0000-0000D2030000}"/>
    <cellStyle name="20% - Accent1 22 31" xfId="983" xr:uid="{00000000-0005-0000-0000-0000D3030000}"/>
    <cellStyle name="20% - Accent1 22 32" xfId="984" xr:uid="{00000000-0005-0000-0000-0000D4030000}"/>
    <cellStyle name="20% - Accent1 22 33" xfId="985" xr:uid="{00000000-0005-0000-0000-0000D5030000}"/>
    <cellStyle name="20% - Accent1 22 34" xfId="986" xr:uid="{00000000-0005-0000-0000-0000D6030000}"/>
    <cellStyle name="20% - Accent1 22 35" xfId="987" xr:uid="{00000000-0005-0000-0000-0000D7030000}"/>
    <cellStyle name="20% - Accent1 22 36" xfId="988" xr:uid="{00000000-0005-0000-0000-0000D8030000}"/>
    <cellStyle name="20% - Accent1 22 37" xfId="989" xr:uid="{00000000-0005-0000-0000-0000D9030000}"/>
    <cellStyle name="20% - Accent1 22 38" xfId="990" xr:uid="{00000000-0005-0000-0000-0000DA030000}"/>
    <cellStyle name="20% - Accent1 22 39" xfId="991" xr:uid="{00000000-0005-0000-0000-0000DB030000}"/>
    <cellStyle name="20% - Accent1 22 4" xfId="992" xr:uid="{00000000-0005-0000-0000-0000DC030000}"/>
    <cellStyle name="20% - Accent1 22 40" xfId="993" xr:uid="{00000000-0005-0000-0000-0000DD030000}"/>
    <cellStyle name="20% - Accent1 22 41" xfId="994" xr:uid="{00000000-0005-0000-0000-0000DE030000}"/>
    <cellStyle name="20% - Accent1 22 42" xfId="995" xr:uid="{00000000-0005-0000-0000-0000DF030000}"/>
    <cellStyle name="20% - Accent1 22 43" xfId="996" xr:uid="{00000000-0005-0000-0000-0000E0030000}"/>
    <cellStyle name="20% - Accent1 22 44" xfId="997" xr:uid="{00000000-0005-0000-0000-0000E1030000}"/>
    <cellStyle name="20% - Accent1 22 45" xfId="998" xr:uid="{00000000-0005-0000-0000-0000E2030000}"/>
    <cellStyle name="20% - Accent1 22 46" xfId="999" xr:uid="{00000000-0005-0000-0000-0000E3030000}"/>
    <cellStyle name="20% - Accent1 22 47" xfId="1000" xr:uid="{00000000-0005-0000-0000-0000E4030000}"/>
    <cellStyle name="20% - Accent1 22 48" xfId="1001" xr:uid="{00000000-0005-0000-0000-0000E5030000}"/>
    <cellStyle name="20% - Accent1 22 49" xfId="1002" xr:uid="{00000000-0005-0000-0000-0000E6030000}"/>
    <cellStyle name="20% - Accent1 22 5" xfId="1003" xr:uid="{00000000-0005-0000-0000-0000E7030000}"/>
    <cellStyle name="20% - Accent1 22 50" xfId="1004" xr:uid="{00000000-0005-0000-0000-0000E8030000}"/>
    <cellStyle name="20% - Accent1 22 51" xfId="1005" xr:uid="{00000000-0005-0000-0000-0000E9030000}"/>
    <cellStyle name="20% - Accent1 22 52" xfId="1006" xr:uid="{00000000-0005-0000-0000-0000EA030000}"/>
    <cellStyle name="20% - Accent1 22 53" xfId="1007" xr:uid="{00000000-0005-0000-0000-0000EB030000}"/>
    <cellStyle name="20% - Accent1 22 54" xfId="1008" xr:uid="{00000000-0005-0000-0000-0000EC030000}"/>
    <cellStyle name="20% - Accent1 22 55" xfId="1009" xr:uid="{00000000-0005-0000-0000-0000ED030000}"/>
    <cellStyle name="20% - Accent1 22 56" xfId="1010" xr:uid="{00000000-0005-0000-0000-0000EE030000}"/>
    <cellStyle name="20% - Accent1 22 57" xfId="1011" xr:uid="{00000000-0005-0000-0000-0000EF030000}"/>
    <cellStyle name="20% - Accent1 22 58" xfId="1012" xr:uid="{00000000-0005-0000-0000-0000F0030000}"/>
    <cellStyle name="20% - Accent1 22 59" xfId="1013" xr:uid="{00000000-0005-0000-0000-0000F1030000}"/>
    <cellStyle name="20% - Accent1 22 6" xfId="1014" xr:uid="{00000000-0005-0000-0000-0000F2030000}"/>
    <cellStyle name="20% - Accent1 22 60" xfId="1015" xr:uid="{00000000-0005-0000-0000-0000F3030000}"/>
    <cellStyle name="20% - Accent1 22 61" xfId="1016" xr:uid="{00000000-0005-0000-0000-0000F4030000}"/>
    <cellStyle name="20% - Accent1 22 62" xfId="1017" xr:uid="{00000000-0005-0000-0000-0000F5030000}"/>
    <cellStyle name="20% - Accent1 22 63" xfId="1018" xr:uid="{00000000-0005-0000-0000-0000F6030000}"/>
    <cellStyle name="20% - Accent1 22 64" xfId="1019" xr:uid="{00000000-0005-0000-0000-0000F7030000}"/>
    <cellStyle name="20% - Accent1 22 65" xfId="1020" xr:uid="{00000000-0005-0000-0000-0000F8030000}"/>
    <cellStyle name="20% - Accent1 22 66" xfId="1021" xr:uid="{00000000-0005-0000-0000-0000F9030000}"/>
    <cellStyle name="20% - Accent1 22 67" xfId="1022" xr:uid="{00000000-0005-0000-0000-0000FA030000}"/>
    <cellStyle name="20% - Accent1 22 68" xfId="1023" xr:uid="{00000000-0005-0000-0000-0000FB030000}"/>
    <cellStyle name="20% - Accent1 22 69" xfId="1024" xr:uid="{00000000-0005-0000-0000-0000FC030000}"/>
    <cellStyle name="20% - Accent1 22 7" xfId="1025" xr:uid="{00000000-0005-0000-0000-0000FD030000}"/>
    <cellStyle name="20% - Accent1 22 70" xfId="1026" xr:uid="{00000000-0005-0000-0000-0000FE030000}"/>
    <cellStyle name="20% - Accent1 22 71" xfId="1027" xr:uid="{00000000-0005-0000-0000-0000FF030000}"/>
    <cellStyle name="20% - Accent1 22 72" xfId="1028" xr:uid="{00000000-0005-0000-0000-000000040000}"/>
    <cellStyle name="20% - Accent1 22 73" xfId="1029" xr:uid="{00000000-0005-0000-0000-000001040000}"/>
    <cellStyle name="20% - Accent1 22 8" xfId="1030" xr:uid="{00000000-0005-0000-0000-000002040000}"/>
    <cellStyle name="20% - Accent1 22 9" xfId="1031" xr:uid="{00000000-0005-0000-0000-000003040000}"/>
    <cellStyle name="20% - Accent1 23" xfId="1032" xr:uid="{00000000-0005-0000-0000-000004040000}"/>
    <cellStyle name="20% - Accent1 23 10" xfId="1033" xr:uid="{00000000-0005-0000-0000-000005040000}"/>
    <cellStyle name="20% - Accent1 23 11" xfId="1034" xr:uid="{00000000-0005-0000-0000-000006040000}"/>
    <cellStyle name="20% - Accent1 23 12" xfId="1035" xr:uid="{00000000-0005-0000-0000-000007040000}"/>
    <cellStyle name="20% - Accent1 23 13" xfId="1036" xr:uid="{00000000-0005-0000-0000-000008040000}"/>
    <cellStyle name="20% - Accent1 23 14" xfId="1037" xr:uid="{00000000-0005-0000-0000-000009040000}"/>
    <cellStyle name="20% - Accent1 23 15" xfId="1038" xr:uid="{00000000-0005-0000-0000-00000A040000}"/>
    <cellStyle name="20% - Accent1 23 16" xfId="1039" xr:uid="{00000000-0005-0000-0000-00000B040000}"/>
    <cellStyle name="20% - Accent1 23 17" xfId="1040" xr:uid="{00000000-0005-0000-0000-00000C040000}"/>
    <cellStyle name="20% - Accent1 23 18" xfId="1041" xr:uid="{00000000-0005-0000-0000-00000D040000}"/>
    <cellStyle name="20% - Accent1 23 19" xfId="1042" xr:uid="{00000000-0005-0000-0000-00000E040000}"/>
    <cellStyle name="20% - Accent1 23 2" xfId="1043" xr:uid="{00000000-0005-0000-0000-00000F040000}"/>
    <cellStyle name="20% - Accent1 23 20" xfId="1044" xr:uid="{00000000-0005-0000-0000-000010040000}"/>
    <cellStyle name="20% - Accent1 23 21" xfId="1045" xr:uid="{00000000-0005-0000-0000-000011040000}"/>
    <cellStyle name="20% - Accent1 23 22" xfId="1046" xr:uid="{00000000-0005-0000-0000-000012040000}"/>
    <cellStyle name="20% - Accent1 23 23" xfId="1047" xr:uid="{00000000-0005-0000-0000-000013040000}"/>
    <cellStyle name="20% - Accent1 23 24" xfId="1048" xr:uid="{00000000-0005-0000-0000-000014040000}"/>
    <cellStyle name="20% - Accent1 23 25" xfId="1049" xr:uid="{00000000-0005-0000-0000-000015040000}"/>
    <cellStyle name="20% - Accent1 23 26" xfId="1050" xr:uid="{00000000-0005-0000-0000-000016040000}"/>
    <cellStyle name="20% - Accent1 23 27" xfId="1051" xr:uid="{00000000-0005-0000-0000-000017040000}"/>
    <cellStyle name="20% - Accent1 23 28" xfId="1052" xr:uid="{00000000-0005-0000-0000-000018040000}"/>
    <cellStyle name="20% - Accent1 23 29" xfId="1053" xr:uid="{00000000-0005-0000-0000-000019040000}"/>
    <cellStyle name="20% - Accent1 23 3" xfId="1054" xr:uid="{00000000-0005-0000-0000-00001A040000}"/>
    <cellStyle name="20% - Accent1 23 30" xfId="1055" xr:uid="{00000000-0005-0000-0000-00001B040000}"/>
    <cellStyle name="20% - Accent1 23 31" xfId="1056" xr:uid="{00000000-0005-0000-0000-00001C040000}"/>
    <cellStyle name="20% - Accent1 23 32" xfId="1057" xr:uid="{00000000-0005-0000-0000-00001D040000}"/>
    <cellStyle name="20% - Accent1 23 33" xfId="1058" xr:uid="{00000000-0005-0000-0000-00001E040000}"/>
    <cellStyle name="20% - Accent1 23 34" xfId="1059" xr:uid="{00000000-0005-0000-0000-00001F040000}"/>
    <cellStyle name="20% - Accent1 23 35" xfId="1060" xr:uid="{00000000-0005-0000-0000-000020040000}"/>
    <cellStyle name="20% - Accent1 23 36" xfId="1061" xr:uid="{00000000-0005-0000-0000-000021040000}"/>
    <cellStyle name="20% - Accent1 23 37" xfId="1062" xr:uid="{00000000-0005-0000-0000-000022040000}"/>
    <cellStyle name="20% - Accent1 23 38" xfId="1063" xr:uid="{00000000-0005-0000-0000-000023040000}"/>
    <cellStyle name="20% - Accent1 23 39" xfId="1064" xr:uid="{00000000-0005-0000-0000-000024040000}"/>
    <cellStyle name="20% - Accent1 23 4" xfId="1065" xr:uid="{00000000-0005-0000-0000-000025040000}"/>
    <cellStyle name="20% - Accent1 23 40" xfId="1066" xr:uid="{00000000-0005-0000-0000-000026040000}"/>
    <cellStyle name="20% - Accent1 23 41" xfId="1067" xr:uid="{00000000-0005-0000-0000-000027040000}"/>
    <cellStyle name="20% - Accent1 23 42" xfId="1068" xr:uid="{00000000-0005-0000-0000-000028040000}"/>
    <cellStyle name="20% - Accent1 23 43" xfId="1069" xr:uid="{00000000-0005-0000-0000-000029040000}"/>
    <cellStyle name="20% - Accent1 23 44" xfId="1070" xr:uid="{00000000-0005-0000-0000-00002A040000}"/>
    <cellStyle name="20% - Accent1 23 45" xfId="1071" xr:uid="{00000000-0005-0000-0000-00002B040000}"/>
    <cellStyle name="20% - Accent1 23 46" xfId="1072" xr:uid="{00000000-0005-0000-0000-00002C040000}"/>
    <cellStyle name="20% - Accent1 23 47" xfId="1073" xr:uid="{00000000-0005-0000-0000-00002D040000}"/>
    <cellStyle name="20% - Accent1 23 48" xfId="1074" xr:uid="{00000000-0005-0000-0000-00002E040000}"/>
    <cellStyle name="20% - Accent1 23 49" xfId="1075" xr:uid="{00000000-0005-0000-0000-00002F040000}"/>
    <cellStyle name="20% - Accent1 23 5" xfId="1076" xr:uid="{00000000-0005-0000-0000-000030040000}"/>
    <cellStyle name="20% - Accent1 23 50" xfId="1077" xr:uid="{00000000-0005-0000-0000-000031040000}"/>
    <cellStyle name="20% - Accent1 23 51" xfId="1078" xr:uid="{00000000-0005-0000-0000-000032040000}"/>
    <cellStyle name="20% - Accent1 23 52" xfId="1079" xr:uid="{00000000-0005-0000-0000-000033040000}"/>
    <cellStyle name="20% - Accent1 23 53" xfId="1080" xr:uid="{00000000-0005-0000-0000-000034040000}"/>
    <cellStyle name="20% - Accent1 23 54" xfId="1081" xr:uid="{00000000-0005-0000-0000-000035040000}"/>
    <cellStyle name="20% - Accent1 23 55" xfId="1082" xr:uid="{00000000-0005-0000-0000-000036040000}"/>
    <cellStyle name="20% - Accent1 23 56" xfId="1083" xr:uid="{00000000-0005-0000-0000-000037040000}"/>
    <cellStyle name="20% - Accent1 23 57" xfId="1084" xr:uid="{00000000-0005-0000-0000-000038040000}"/>
    <cellStyle name="20% - Accent1 23 58" xfId="1085" xr:uid="{00000000-0005-0000-0000-000039040000}"/>
    <cellStyle name="20% - Accent1 23 59" xfId="1086" xr:uid="{00000000-0005-0000-0000-00003A040000}"/>
    <cellStyle name="20% - Accent1 23 6" xfId="1087" xr:uid="{00000000-0005-0000-0000-00003B040000}"/>
    <cellStyle name="20% - Accent1 23 60" xfId="1088" xr:uid="{00000000-0005-0000-0000-00003C040000}"/>
    <cellStyle name="20% - Accent1 23 61" xfId="1089" xr:uid="{00000000-0005-0000-0000-00003D040000}"/>
    <cellStyle name="20% - Accent1 23 62" xfId="1090" xr:uid="{00000000-0005-0000-0000-00003E040000}"/>
    <cellStyle name="20% - Accent1 23 63" xfId="1091" xr:uid="{00000000-0005-0000-0000-00003F040000}"/>
    <cellStyle name="20% - Accent1 23 64" xfId="1092" xr:uid="{00000000-0005-0000-0000-000040040000}"/>
    <cellStyle name="20% - Accent1 23 65" xfId="1093" xr:uid="{00000000-0005-0000-0000-000041040000}"/>
    <cellStyle name="20% - Accent1 23 66" xfId="1094" xr:uid="{00000000-0005-0000-0000-000042040000}"/>
    <cellStyle name="20% - Accent1 23 67" xfId="1095" xr:uid="{00000000-0005-0000-0000-000043040000}"/>
    <cellStyle name="20% - Accent1 23 68" xfId="1096" xr:uid="{00000000-0005-0000-0000-000044040000}"/>
    <cellStyle name="20% - Accent1 23 69" xfId="1097" xr:uid="{00000000-0005-0000-0000-000045040000}"/>
    <cellStyle name="20% - Accent1 23 7" xfId="1098" xr:uid="{00000000-0005-0000-0000-000046040000}"/>
    <cellStyle name="20% - Accent1 23 70" xfId="1099" xr:uid="{00000000-0005-0000-0000-000047040000}"/>
    <cellStyle name="20% - Accent1 23 71" xfId="1100" xr:uid="{00000000-0005-0000-0000-000048040000}"/>
    <cellStyle name="20% - Accent1 23 72" xfId="1101" xr:uid="{00000000-0005-0000-0000-000049040000}"/>
    <cellStyle name="20% - Accent1 23 73" xfId="1102" xr:uid="{00000000-0005-0000-0000-00004A040000}"/>
    <cellStyle name="20% - Accent1 23 8" xfId="1103" xr:uid="{00000000-0005-0000-0000-00004B040000}"/>
    <cellStyle name="20% - Accent1 23 9" xfId="1104" xr:uid="{00000000-0005-0000-0000-00004C040000}"/>
    <cellStyle name="20% - Accent1 24" xfId="1105" xr:uid="{00000000-0005-0000-0000-00004D040000}"/>
    <cellStyle name="20% - Accent1 24 10" xfId="1106" xr:uid="{00000000-0005-0000-0000-00004E040000}"/>
    <cellStyle name="20% - Accent1 24 11" xfId="1107" xr:uid="{00000000-0005-0000-0000-00004F040000}"/>
    <cellStyle name="20% - Accent1 24 12" xfId="1108" xr:uid="{00000000-0005-0000-0000-000050040000}"/>
    <cellStyle name="20% - Accent1 24 13" xfId="1109" xr:uid="{00000000-0005-0000-0000-000051040000}"/>
    <cellStyle name="20% - Accent1 24 14" xfId="1110" xr:uid="{00000000-0005-0000-0000-000052040000}"/>
    <cellStyle name="20% - Accent1 24 15" xfId="1111" xr:uid="{00000000-0005-0000-0000-000053040000}"/>
    <cellStyle name="20% - Accent1 24 16" xfId="1112" xr:uid="{00000000-0005-0000-0000-000054040000}"/>
    <cellStyle name="20% - Accent1 24 17" xfId="1113" xr:uid="{00000000-0005-0000-0000-000055040000}"/>
    <cellStyle name="20% - Accent1 24 18" xfId="1114" xr:uid="{00000000-0005-0000-0000-000056040000}"/>
    <cellStyle name="20% - Accent1 24 19" xfId="1115" xr:uid="{00000000-0005-0000-0000-000057040000}"/>
    <cellStyle name="20% - Accent1 24 2" xfId="1116" xr:uid="{00000000-0005-0000-0000-000058040000}"/>
    <cellStyle name="20% - Accent1 24 20" xfId="1117" xr:uid="{00000000-0005-0000-0000-000059040000}"/>
    <cellStyle name="20% - Accent1 24 21" xfId="1118" xr:uid="{00000000-0005-0000-0000-00005A040000}"/>
    <cellStyle name="20% - Accent1 24 22" xfId="1119" xr:uid="{00000000-0005-0000-0000-00005B040000}"/>
    <cellStyle name="20% - Accent1 24 23" xfId="1120" xr:uid="{00000000-0005-0000-0000-00005C040000}"/>
    <cellStyle name="20% - Accent1 24 24" xfId="1121" xr:uid="{00000000-0005-0000-0000-00005D040000}"/>
    <cellStyle name="20% - Accent1 24 25" xfId="1122" xr:uid="{00000000-0005-0000-0000-00005E040000}"/>
    <cellStyle name="20% - Accent1 24 26" xfId="1123" xr:uid="{00000000-0005-0000-0000-00005F040000}"/>
    <cellStyle name="20% - Accent1 24 27" xfId="1124" xr:uid="{00000000-0005-0000-0000-000060040000}"/>
    <cellStyle name="20% - Accent1 24 28" xfId="1125" xr:uid="{00000000-0005-0000-0000-000061040000}"/>
    <cellStyle name="20% - Accent1 24 29" xfId="1126" xr:uid="{00000000-0005-0000-0000-000062040000}"/>
    <cellStyle name="20% - Accent1 24 3" xfId="1127" xr:uid="{00000000-0005-0000-0000-000063040000}"/>
    <cellStyle name="20% - Accent1 24 30" xfId="1128" xr:uid="{00000000-0005-0000-0000-000064040000}"/>
    <cellStyle name="20% - Accent1 24 31" xfId="1129" xr:uid="{00000000-0005-0000-0000-000065040000}"/>
    <cellStyle name="20% - Accent1 24 32" xfId="1130" xr:uid="{00000000-0005-0000-0000-000066040000}"/>
    <cellStyle name="20% - Accent1 24 33" xfId="1131" xr:uid="{00000000-0005-0000-0000-000067040000}"/>
    <cellStyle name="20% - Accent1 24 34" xfId="1132" xr:uid="{00000000-0005-0000-0000-000068040000}"/>
    <cellStyle name="20% - Accent1 24 35" xfId="1133" xr:uid="{00000000-0005-0000-0000-000069040000}"/>
    <cellStyle name="20% - Accent1 24 36" xfId="1134" xr:uid="{00000000-0005-0000-0000-00006A040000}"/>
    <cellStyle name="20% - Accent1 24 37" xfId="1135" xr:uid="{00000000-0005-0000-0000-00006B040000}"/>
    <cellStyle name="20% - Accent1 24 38" xfId="1136" xr:uid="{00000000-0005-0000-0000-00006C040000}"/>
    <cellStyle name="20% - Accent1 24 39" xfId="1137" xr:uid="{00000000-0005-0000-0000-00006D040000}"/>
    <cellStyle name="20% - Accent1 24 4" xfId="1138" xr:uid="{00000000-0005-0000-0000-00006E040000}"/>
    <cellStyle name="20% - Accent1 24 40" xfId="1139" xr:uid="{00000000-0005-0000-0000-00006F040000}"/>
    <cellStyle name="20% - Accent1 24 41" xfId="1140" xr:uid="{00000000-0005-0000-0000-000070040000}"/>
    <cellStyle name="20% - Accent1 24 42" xfId="1141" xr:uid="{00000000-0005-0000-0000-000071040000}"/>
    <cellStyle name="20% - Accent1 24 43" xfId="1142" xr:uid="{00000000-0005-0000-0000-000072040000}"/>
    <cellStyle name="20% - Accent1 24 44" xfId="1143" xr:uid="{00000000-0005-0000-0000-000073040000}"/>
    <cellStyle name="20% - Accent1 24 45" xfId="1144" xr:uid="{00000000-0005-0000-0000-000074040000}"/>
    <cellStyle name="20% - Accent1 24 46" xfId="1145" xr:uid="{00000000-0005-0000-0000-000075040000}"/>
    <cellStyle name="20% - Accent1 24 47" xfId="1146" xr:uid="{00000000-0005-0000-0000-000076040000}"/>
    <cellStyle name="20% - Accent1 24 48" xfId="1147" xr:uid="{00000000-0005-0000-0000-000077040000}"/>
    <cellStyle name="20% - Accent1 24 49" xfId="1148" xr:uid="{00000000-0005-0000-0000-000078040000}"/>
    <cellStyle name="20% - Accent1 24 5" xfId="1149" xr:uid="{00000000-0005-0000-0000-000079040000}"/>
    <cellStyle name="20% - Accent1 24 50" xfId="1150" xr:uid="{00000000-0005-0000-0000-00007A040000}"/>
    <cellStyle name="20% - Accent1 24 51" xfId="1151" xr:uid="{00000000-0005-0000-0000-00007B040000}"/>
    <cellStyle name="20% - Accent1 24 52" xfId="1152" xr:uid="{00000000-0005-0000-0000-00007C040000}"/>
    <cellStyle name="20% - Accent1 24 53" xfId="1153" xr:uid="{00000000-0005-0000-0000-00007D040000}"/>
    <cellStyle name="20% - Accent1 24 54" xfId="1154" xr:uid="{00000000-0005-0000-0000-00007E040000}"/>
    <cellStyle name="20% - Accent1 24 55" xfId="1155" xr:uid="{00000000-0005-0000-0000-00007F040000}"/>
    <cellStyle name="20% - Accent1 24 56" xfId="1156" xr:uid="{00000000-0005-0000-0000-000080040000}"/>
    <cellStyle name="20% - Accent1 24 57" xfId="1157" xr:uid="{00000000-0005-0000-0000-000081040000}"/>
    <cellStyle name="20% - Accent1 24 58" xfId="1158" xr:uid="{00000000-0005-0000-0000-000082040000}"/>
    <cellStyle name="20% - Accent1 24 59" xfId="1159" xr:uid="{00000000-0005-0000-0000-000083040000}"/>
    <cellStyle name="20% - Accent1 24 6" xfId="1160" xr:uid="{00000000-0005-0000-0000-000084040000}"/>
    <cellStyle name="20% - Accent1 24 60" xfId="1161" xr:uid="{00000000-0005-0000-0000-000085040000}"/>
    <cellStyle name="20% - Accent1 24 61" xfId="1162" xr:uid="{00000000-0005-0000-0000-000086040000}"/>
    <cellStyle name="20% - Accent1 24 62" xfId="1163" xr:uid="{00000000-0005-0000-0000-000087040000}"/>
    <cellStyle name="20% - Accent1 24 63" xfId="1164" xr:uid="{00000000-0005-0000-0000-000088040000}"/>
    <cellStyle name="20% - Accent1 24 64" xfId="1165" xr:uid="{00000000-0005-0000-0000-000089040000}"/>
    <cellStyle name="20% - Accent1 24 65" xfId="1166" xr:uid="{00000000-0005-0000-0000-00008A040000}"/>
    <cellStyle name="20% - Accent1 24 66" xfId="1167" xr:uid="{00000000-0005-0000-0000-00008B040000}"/>
    <cellStyle name="20% - Accent1 24 67" xfId="1168" xr:uid="{00000000-0005-0000-0000-00008C040000}"/>
    <cellStyle name="20% - Accent1 24 68" xfId="1169" xr:uid="{00000000-0005-0000-0000-00008D040000}"/>
    <cellStyle name="20% - Accent1 24 69" xfId="1170" xr:uid="{00000000-0005-0000-0000-00008E040000}"/>
    <cellStyle name="20% - Accent1 24 7" xfId="1171" xr:uid="{00000000-0005-0000-0000-00008F040000}"/>
    <cellStyle name="20% - Accent1 24 70" xfId="1172" xr:uid="{00000000-0005-0000-0000-000090040000}"/>
    <cellStyle name="20% - Accent1 24 71" xfId="1173" xr:uid="{00000000-0005-0000-0000-000091040000}"/>
    <cellStyle name="20% - Accent1 24 72" xfId="1174" xr:uid="{00000000-0005-0000-0000-000092040000}"/>
    <cellStyle name="20% - Accent1 24 73" xfId="1175" xr:uid="{00000000-0005-0000-0000-000093040000}"/>
    <cellStyle name="20% - Accent1 24 8" xfId="1176" xr:uid="{00000000-0005-0000-0000-000094040000}"/>
    <cellStyle name="20% - Accent1 24 9" xfId="1177" xr:uid="{00000000-0005-0000-0000-000095040000}"/>
    <cellStyle name="20% - Accent1 25" xfId="1178" xr:uid="{00000000-0005-0000-0000-000096040000}"/>
    <cellStyle name="20% - Accent1 25 10" xfId="1179" xr:uid="{00000000-0005-0000-0000-000097040000}"/>
    <cellStyle name="20% - Accent1 25 11" xfId="1180" xr:uid="{00000000-0005-0000-0000-000098040000}"/>
    <cellStyle name="20% - Accent1 25 12" xfId="1181" xr:uid="{00000000-0005-0000-0000-000099040000}"/>
    <cellStyle name="20% - Accent1 25 13" xfId="1182" xr:uid="{00000000-0005-0000-0000-00009A040000}"/>
    <cellStyle name="20% - Accent1 25 14" xfId="1183" xr:uid="{00000000-0005-0000-0000-00009B040000}"/>
    <cellStyle name="20% - Accent1 25 15" xfId="1184" xr:uid="{00000000-0005-0000-0000-00009C040000}"/>
    <cellStyle name="20% - Accent1 25 16" xfId="1185" xr:uid="{00000000-0005-0000-0000-00009D040000}"/>
    <cellStyle name="20% - Accent1 25 17" xfId="1186" xr:uid="{00000000-0005-0000-0000-00009E040000}"/>
    <cellStyle name="20% - Accent1 25 18" xfId="1187" xr:uid="{00000000-0005-0000-0000-00009F040000}"/>
    <cellStyle name="20% - Accent1 25 19" xfId="1188" xr:uid="{00000000-0005-0000-0000-0000A0040000}"/>
    <cellStyle name="20% - Accent1 25 2" xfId="1189" xr:uid="{00000000-0005-0000-0000-0000A1040000}"/>
    <cellStyle name="20% - Accent1 25 20" xfId="1190" xr:uid="{00000000-0005-0000-0000-0000A2040000}"/>
    <cellStyle name="20% - Accent1 25 21" xfId="1191" xr:uid="{00000000-0005-0000-0000-0000A3040000}"/>
    <cellStyle name="20% - Accent1 25 22" xfId="1192" xr:uid="{00000000-0005-0000-0000-0000A4040000}"/>
    <cellStyle name="20% - Accent1 25 23" xfId="1193" xr:uid="{00000000-0005-0000-0000-0000A5040000}"/>
    <cellStyle name="20% - Accent1 25 24" xfId="1194" xr:uid="{00000000-0005-0000-0000-0000A6040000}"/>
    <cellStyle name="20% - Accent1 25 25" xfId="1195" xr:uid="{00000000-0005-0000-0000-0000A7040000}"/>
    <cellStyle name="20% - Accent1 25 26" xfId="1196" xr:uid="{00000000-0005-0000-0000-0000A8040000}"/>
    <cellStyle name="20% - Accent1 25 27" xfId="1197" xr:uid="{00000000-0005-0000-0000-0000A9040000}"/>
    <cellStyle name="20% - Accent1 25 28" xfId="1198" xr:uid="{00000000-0005-0000-0000-0000AA040000}"/>
    <cellStyle name="20% - Accent1 25 29" xfId="1199" xr:uid="{00000000-0005-0000-0000-0000AB040000}"/>
    <cellStyle name="20% - Accent1 25 3" xfId="1200" xr:uid="{00000000-0005-0000-0000-0000AC040000}"/>
    <cellStyle name="20% - Accent1 25 30" xfId="1201" xr:uid="{00000000-0005-0000-0000-0000AD040000}"/>
    <cellStyle name="20% - Accent1 25 31" xfId="1202" xr:uid="{00000000-0005-0000-0000-0000AE040000}"/>
    <cellStyle name="20% - Accent1 25 32" xfId="1203" xr:uid="{00000000-0005-0000-0000-0000AF040000}"/>
    <cellStyle name="20% - Accent1 25 33" xfId="1204" xr:uid="{00000000-0005-0000-0000-0000B0040000}"/>
    <cellStyle name="20% - Accent1 25 34" xfId="1205" xr:uid="{00000000-0005-0000-0000-0000B1040000}"/>
    <cellStyle name="20% - Accent1 25 35" xfId="1206" xr:uid="{00000000-0005-0000-0000-0000B2040000}"/>
    <cellStyle name="20% - Accent1 25 36" xfId="1207" xr:uid="{00000000-0005-0000-0000-0000B3040000}"/>
    <cellStyle name="20% - Accent1 25 37" xfId="1208" xr:uid="{00000000-0005-0000-0000-0000B4040000}"/>
    <cellStyle name="20% - Accent1 25 38" xfId="1209" xr:uid="{00000000-0005-0000-0000-0000B5040000}"/>
    <cellStyle name="20% - Accent1 25 39" xfId="1210" xr:uid="{00000000-0005-0000-0000-0000B6040000}"/>
    <cellStyle name="20% - Accent1 25 4" xfId="1211" xr:uid="{00000000-0005-0000-0000-0000B7040000}"/>
    <cellStyle name="20% - Accent1 25 40" xfId="1212" xr:uid="{00000000-0005-0000-0000-0000B8040000}"/>
    <cellStyle name="20% - Accent1 25 41" xfId="1213" xr:uid="{00000000-0005-0000-0000-0000B9040000}"/>
    <cellStyle name="20% - Accent1 25 42" xfId="1214" xr:uid="{00000000-0005-0000-0000-0000BA040000}"/>
    <cellStyle name="20% - Accent1 25 43" xfId="1215" xr:uid="{00000000-0005-0000-0000-0000BB040000}"/>
    <cellStyle name="20% - Accent1 25 44" xfId="1216" xr:uid="{00000000-0005-0000-0000-0000BC040000}"/>
    <cellStyle name="20% - Accent1 25 45" xfId="1217" xr:uid="{00000000-0005-0000-0000-0000BD040000}"/>
    <cellStyle name="20% - Accent1 25 46" xfId="1218" xr:uid="{00000000-0005-0000-0000-0000BE040000}"/>
    <cellStyle name="20% - Accent1 25 47" xfId="1219" xr:uid="{00000000-0005-0000-0000-0000BF040000}"/>
    <cellStyle name="20% - Accent1 25 48" xfId="1220" xr:uid="{00000000-0005-0000-0000-0000C0040000}"/>
    <cellStyle name="20% - Accent1 25 49" xfId="1221" xr:uid="{00000000-0005-0000-0000-0000C1040000}"/>
    <cellStyle name="20% - Accent1 25 5" xfId="1222" xr:uid="{00000000-0005-0000-0000-0000C2040000}"/>
    <cellStyle name="20% - Accent1 25 50" xfId="1223" xr:uid="{00000000-0005-0000-0000-0000C3040000}"/>
    <cellStyle name="20% - Accent1 25 51" xfId="1224" xr:uid="{00000000-0005-0000-0000-0000C4040000}"/>
    <cellStyle name="20% - Accent1 25 52" xfId="1225" xr:uid="{00000000-0005-0000-0000-0000C5040000}"/>
    <cellStyle name="20% - Accent1 25 53" xfId="1226" xr:uid="{00000000-0005-0000-0000-0000C6040000}"/>
    <cellStyle name="20% - Accent1 25 54" xfId="1227" xr:uid="{00000000-0005-0000-0000-0000C7040000}"/>
    <cellStyle name="20% - Accent1 25 55" xfId="1228" xr:uid="{00000000-0005-0000-0000-0000C8040000}"/>
    <cellStyle name="20% - Accent1 25 56" xfId="1229" xr:uid="{00000000-0005-0000-0000-0000C9040000}"/>
    <cellStyle name="20% - Accent1 25 57" xfId="1230" xr:uid="{00000000-0005-0000-0000-0000CA040000}"/>
    <cellStyle name="20% - Accent1 25 58" xfId="1231" xr:uid="{00000000-0005-0000-0000-0000CB040000}"/>
    <cellStyle name="20% - Accent1 25 59" xfId="1232" xr:uid="{00000000-0005-0000-0000-0000CC040000}"/>
    <cellStyle name="20% - Accent1 25 6" xfId="1233" xr:uid="{00000000-0005-0000-0000-0000CD040000}"/>
    <cellStyle name="20% - Accent1 25 60" xfId="1234" xr:uid="{00000000-0005-0000-0000-0000CE040000}"/>
    <cellStyle name="20% - Accent1 25 61" xfId="1235" xr:uid="{00000000-0005-0000-0000-0000CF040000}"/>
    <cellStyle name="20% - Accent1 25 62" xfId="1236" xr:uid="{00000000-0005-0000-0000-0000D0040000}"/>
    <cellStyle name="20% - Accent1 25 63" xfId="1237" xr:uid="{00000000-0005-0000-0000-0000D1040000}"/>
    <cellStyle name="20% - Accent1 25 64" xfId="1238" xr:uid="{00000000-0005-0000-0000-0000D2040000}"/>
    <cellStyle name="20% - Accent1 25 65" xfId="1239" xr:uid="{00000000-0005-0000-0000-0000D3040000}"/>
    <cellStyle name="20% - Accent1 25 66" xfId="1240" xr:uid="{00000000-0005-0000-0000-0000D4040000}"/>
    <cellStyle name="20% - Accent1 25 67" xfId="1241" xr:uid="{00000000-0005-0000-0000-0000D5040000}"/>
    <cellStyle name="20% - Accent1 25 68" xfId="1242" xr:uid="{00000000-0005-0000-0000-0000D6040000}"/>
    <cellStyle name="20% - Accent1 25 69" xfId="1243" xr:uid="{00000000-0005-0000-0000-0000D7040000}"/>
    <cellStyle name="20% - Accent1 25 7" xfId="1244" xr:uid="{00000000-0005-0000-0000-0000D8040000}"/>
    <cellStyle name="20% - Accent1 25 70" xfId="1245" xr:uid="{00000000-0005-0000-0000-0000D9040000}"/>
    <cellStyle name="20% - Accent1 25 71" xfId="1246" xr:uid="{00000000-0005-0000-0000-0000DA040000}"/>
    <cellStyle name="20% - Accent1 25 72" xfId="1247" xr:uid="{00000000-0005-0000-0000-0000DB040000}"/>
    <cellStyle name="20% - Accent1 25 73" xfId="1248" xr:uid="{00000000-0005-0000-0000-0000DC040000}"/>
    <cellStyle name="20% - Accent1 25 8" xfId="1249" xr:uid="{00000000-0005-0000-0000-0000DD040000}"/>
    <cellStyle name="20% - Accent1 25 9" xfId="1250" xr:uid="{00000000-0005-0000-0000-0000DE040000}"/>
    <cellStyle name="20% - Accent1 26" xfId="1251" xr:uid="{00000000-0005-0000-0000-0000DF040000}"/>
    <cellStyle name="20% - Accent1 26 10" xfId="1252" xr:uid="{00000000-0005-0000-0000-0000E0040000}"/>
    <cellStyle name="20% - Accent1 26 11" xfId="1253" xr:uid="{00000000-0005-0000-0000-0000E1040000}"/>
    <cellStyle name="20% - Accent1 26 12" xfId="1254" xr:uid="{00000000-0005-0000-0000-0000E2040000}"/>
    <cellStyle name="20% - Accent1 26 13" xfId="1255" xr:uid="{00000000-0005-0000-0000-0000E3040000}"/>
    <cellStyle name="20% - Accent1 26 14" xfId="1256" xr:uid="{00000000-0005-0000-0000-0000E4040000}"/>
    <cellStyle name="20% - Accent1 26 15" xfId="1257" xr:uid="{00000000-0005-0000-0000-0000E5040000}"/>
    <cellStyle name="20% - Accent1 26 16" xfId="1258" xr:uid="{00000000-0005-0000-0000-0000E6040000}"/>
    <cellStyle name="20% - Accent1 26 17" xfId="1259" xr:uid="{00000000-0005-0000-0000-0000E7040000}"/>
    <cellStyle name="20% - Accent1 26 18" xfId="1260" xr:uid="{00000000-0005-0000-0000-0000E8040000}"/>
    <cellStyle name="20% - Accent1 26 19" xfId="1261" xr:uid="{00000000-0005-0000-0000-0000E9040000}"/>
    <cellStyle name="20% - Accent1 26 2" xfId="1262" xr:uid="{00000000-0005-0000-0000-0000EA040000}"/>
    <cellStyle name="20% - Accent1 26 20" xfId="1263" xr:uid="{00000000-0005-0000-0000-0000EB040000}"/>
    <cellStyle name="20% - Accent1 26 21" xfId="1264" xr:uid="{00000000-0005-0000-0000-0000EC040000}"/>
    <cellStyle name="20% - Accent1 26 22" xfId="1265" xr:uid="{00000000-0005-0000-0000-0000ED040000}"/>
    <cellStyle name="20% - Accent1 26 23" xfId="1266" xr:uid="{00000000-0005-0000-0000-0000EE040000}"/>
    <cellStyle name="20% - Accent1 26 24" xfId="1267" xr:uid="{00000000-0005-0000-0000-0000EF040000}"/>
    <cellStyle name="20% - Accent1 26 25" xfId="1268" xr:uid="{00000000-0005-0000-0000-0000F0040000}"/>
    <cellStyle name="20% - Accent1 26 26" xfId="1269" xr:uid="{00000000-0005-0000-0000-0000F1040000}"/>
    <cellStyle name="20% - Accent1 26 27" xfId="1270" xr:uid="{00000000-0005-0000-0000-0000F2040000}"/>
    <cellStyle name="20% - Accent1 26 28" xfId="1271" xr:uid="{00000000-0005-0000-0000-0000F3040000}"/>
    <cellStyle name="20% - Accent1 26 29" xfId="1272" xr:uid="{00000000-0005-0000-0000-0000F4040000}"/>
    <cellStyle name="20% - Accent1 26 3" xfId="1273" xr:uid="{00000000-0005-0000-0000-0000F5040000}"/>
    <cellStyle name="20% - Accent1 26 30" xfId="1274" xr:uid="{00000000-0005-0000-0000-0000F6040000}"/>
    <cellStyle name="20% - Accent1 26 31" xfId="1275" xr:uid="{00000000-0005-0000-0000-0000F7040000}"/>
    <cellStyle name="20% - Accent1 26 32" xfId="1276" xr:uid="{00000000-0005-0000-0000-0000F8040000}"/>
    <cellStyle name="20% - Accent1 26 33" xfId="1277" xr:uid="{00000000-0005-0000-0000-0000F9040000}"/>
    <cellStyle name="20% - Accent1 26 34" xfId="1278" xr:uid="{00000000-0005-0000-0000-0000FA040000}"/>
    <cellStyle name="20% - Accent1 26 35" xfId="1279" xr:uid="{00000000-0005-0000-0000-0000FB040000}"/>
    <cellStyle name="20% - Accent1 26 36" xfId="1280" xr:uid="{00000000-0005-0000-0000-0000FC040000}"/>
    <cellStyle name="20% - Accent1 26 37" xfId="1281" xr:uid="{00000000-0005-0000-0000-0000FD040000}"/>
    <cellStyle name="20% - Accent1 26 38" xfId="1282" xr:uid="{00000000-0005-0000-0000-0000FE040000}"/>
    <cellStyle name="20% - Accent1 26 39" xfId="1283" xr:uid="{00000000-0005-0000-0000-0000FF040000}"/>
    <cellStyle name="20% - Accent1 26 4" xfId="1284" xr:uid="{00000000-0005-0000-0000-000000050000}"/>
    <cellStyle name="20% - Accent1 26 40" xfId="1285" xr:uid="{00000000-0005-0000-0000-000001050000}"/>
    <cellStyle name="20% - Accent1 26 41" xfId="1286" xr:uid="{00000000-0005-0000-0000-000002050000}"/>
    <cellStyle name="20% - Accent1 26 42" xfId="1287" xr:uid="{00000000-0005-0000-0000-000003050000}"/>
    <cellStyle name="20% - Accent1 26 43" xfId="1288" xr:uid="{00000000-0005-0000-0000-000004050000}"/>
    <cellStyle name="20% - Accent1 26 44" xfId="1289" xr:uid="{00000000-0005-0000-0000-000005050000}"/>
    <cellStyle name="20% - Accent1 26 45" xfId="1290" xr:uid="{00000000-0005-0000-0000-000006050000}"/>
    <cellStyle name="20% - Accent1 26 46" xfId="1291" xr:uid="{00000000-0005-0000-0000-000007050000}"/>
    <cellStyle name="20% - Accent1 26 47" xfId="1292" xr:uid="{00000000-0005-0000-0000-000008050000}"/>
    <cellStyle name="20% - Accent1 26 48" xfId="1293" xr:uid="{00000000-0005-0000-0000-000009050000}"/>
    <cellStyle name="20% - Accent1 26 49" xfId="1294" xr:uid="{00000000-0005-0000-0000-00000A050000}"/>
    <cellStyle name="20% - Accent1 26 5" xfId="1295" xr:uid="{00000000-0005-0000-0000-00000B050000}"/>
    <cellStyle name="20% - Accent1 26 50" xfId="1296" xr:uid="{00000000-0005-0000-0000-00000C050000}"/>
    <cellStyle name="20% - Accent1 26 51" xfId="1297" xr:uid="{00000000-0005-0000-0000-00000D050000}"/>
    <cellStyle name="20% - Accent1 26 52" xfId="1298" xr:uid="{00000000-0005-0000-0000-00000E050000}"/>
    <cellStyle name="20% - Accent1 26 53" xfId="1299" xr:uid="{00000000-0005-0000-0000-00000F050000}"/>
    <cellStyle name="20% - Accent1 26 54" xfId="1300" xr:uid="{00000000-0005-0000-0000-000010050000}"/>
    <cellStyle name="20% - Accent1 26 55" xfId="1301" xr:uid="{00000000-0005-0000-0000-000011050000}"/>
    <cellStyle name="20% - Accent1 26 56" xfId="1302" xr:uid="{00000000-0005-0000-0000-000012050000}"/>
    <cellStyle name="20% - Accent1 26 57" xfId="1303" xr:uid="{00000000-0005-0000-0000-000013050000}"/>
    <cellStyle name="20% - Accent1 26 58" xfId="1304" xr:uid="{00000000-0005-0000-0000-000014050000}"/>
    <cellStyle name="20% - Accent1 26 59" xfId="1305" xr:uid="{00000000-0005-0000-0000-000015050000}"/>
    <cellStyle name="20% - Accent1 26 6" xfId="1306" xr:uid="{00000000-0005-0000-0000-000016050000}"/>
    <cellStyle name="20% - Accent1 26 60" xfId="1307" xr:uid="{00000000-0005-0000-0000-000017050000}"/>
    <cellStyle name="20% - Accent1 26 61" xfId="1308" xr:uid="{00000000-0005-0000-0000-000018050000}"/>
    <cellStyle name="20% - Accent1 26 62" xfId="1309" xr:uid="{00000000-0005-0000-0000-000019050000}"/>
    <cellStyle name="20% - Accent1 26 63" xfId="1310" xr:uid="{00000000-0005-0000-0000-00001A050000}"/>
    <cellStyle name="20% - Accent1 26 64" xfId="1311" xr:uid="{00000000-0005-0000-0000-00001B050000}"/>
    <cellStyle name="20% - Accent1 26 65" xfId="1312" xr:uid="{00000000-0005-0000-0000-00001C050000}"/>
    <cellStyle name="20% - Accent1 26 66" xfId="1313" xr:uid="{00000000-0005-0000-0000-00001D050000}"/>
    <cellStyle name="20% - Accent1 26 67" xfId="1314" xr:uid="{00000000-0005-0000-0000-00001E050000}"/>
    <cellStyle name="20% - Accent1 26 68" xfId="1315" xr:uid="{00000000-0005-0000-0000-00001F050000}"/>
    <cellStyle name="20% - Accent1 26 69" xfId="1316" xr:uid="{00000000-0005-0000-0000-000020050000}"/>
    <cellStyle name="20% - Accent1 26 7" xfId="1317" xr:uid="{00000000-0005-0000-0000-000021050000}"/>
    <cellStyle name="20% - Accent1 26 70" xfId="1318" xr:uid="{00000000-0005-0000-0000-000022050000}"/>
    <cellStyle name="20% - Accent1 26 71" xfId="1319" xr:uid="{00000000-0005-0000-0000-000023050000}"/>
    <cellStyle name="20% - Accent1 26 72" xfId="1320" xr:uid="{00000000-0005-0000-0000-000024050000}"/>
    <cellStyle name="20% - Accent1 26 73" xfId="1321" xr:uid="{00000000-0005-0000-0000-000025050000}"/>
    <cellStyle name="20% - Accent1 26 8" xfId="1322" xr:uid="{00000000-0005-0000-0000-000026050000}"/>
    <cellStyle name="20% - Accent1 26 9" xfId="1323" xr:uid="{00000000-0005-0000-0000-000027050000}"/>
    <cellStyle name="20% - Accent1 27" xfId="1324" xr:uid="{00000000-0005-0000-0000-000028050000}"/>
    <cellStyle name="20% - Accent1 27 10" xfId="1325" xr:uid="{00000000-0005-0000-0000-000029050000}"/>
    <cellStyle name="20% - Accent1 27 11" xfId="1326" xr:uid="{00000000-0005-0000-0000-00002A050000}"/>
    <cellStyle name="20% - Accent1 27 12" xfId="1327" xr:uid="{00000000-0005-0000-0000-00002B050000}"/>
    <cellStyle name="20% - Accent1 27 13" xfId="1328" xr:uid="{00000000-0005-0000-0000-00002C050000}"/>
    <cellStyle name="20% - Accent1 27 14" xfId="1329" xr:uid="{00000000-0005-0000-0000-00002D050000}"/>
    <cellStyle name="20% - Accent1 27 15" xfId="1330" xr:uid="{00000000-0005-0000-0000-00002E050000}"/>
    <cellStyle name="20% - Accent1 27 16" xfId="1331" xr:uid="{00000000-0005-0000-0000-00002F050000}"/>
    <cellStyle name="20% - Accent1 27 17" xfId="1332" xr:uid="{00000000-0005-0000-0000-000030050000}"/>
    <cellStyle name="20% - Accent1 27 18" xfId="1333" xr:uid="{00000000-0005-0000-0000-000031050000}"/>
    <cellStyle name="20% - Accent1 27 19" xfId="1334" xr:uid="{00000000-0005-0000-0000-000032050000}"/>
    <cellStyle name="20% - Accent1 27 2" xfId="1335" xr:uid="{00000000-0005-0000-0000-000033050000}"/>
    <cellStyle name="20% - Accent1 27 20" xfId="1336" xr:uid="{00000000-0005-0000-0000-000034050000}"/>
    <cellStyle name="20% - Accent1 27 21" xfId="1337" xr:uid="{00000000-0005-0000-0000-000035050000}"/>
    <cellStyle name="20% - Accent1 27 22" xfId="1338" xr:uid="{00000000-0005-0000-0000-000036050000}"/>
    <cellStyle name="20% - Accent1 27 23" xfId="1339" xr:uid="{00000000-0005-0000-0000-000037050000}"/>
    <cellStyle name="20% - Accent1 27 24" xfId="1340" xr:uid="{00000000-0005-0000-0000-000038050000}"/>
    <cellStyle name="20% - Accent1 27 25" xfId="1341" xr:uid="{00000000-0005-0000-0000-000039050000}"/>
    <cellStyle name="20% - Accent1 27 26" xfId="1342" xr:uid="{00000000-0005-0000-0000-00003A050000}"/>
    <cellStyle name="20% - Accent1 27 27" xfId="1343" xr:uid="{00000000-0005-0000-0000-00003B050000}"/>
    <cellStyle name="20% - Accent1 27 28" xfId="1344" xr:uid="{00000000-0005-0000-0000-00003C050000}"/>
    <cellStyle name="20% - Accent1 27 29" xfId="1345" xr:uid="{00000000-0005-0000-0000-00003D050000}"/>
    <cellStyle name="20% - Accent1 27 3" xfId="1346" xr:uid="{00000000-0005-0000-0000-00003E050000}"/>
    <cellStyle name="20% - Accent1 27 30" xfId="1347" xr:uid="{00000000-0005-0000-0000-00003F050000}"/>
    <cellStyle name="20% - Accent1 27 31" xfId="1348" xr:uid="{00000000-0005-0000-0000-000040050000}"/>
    <cellStyle name="20% - Accent1 27 32" xfId="1349" xr:uid="{00000000-0005-0000-0000-000041050000}"/>
    <cellStyle name="20% - Accent1 27 33" xfId="1350" xr:uid="{00000000-0005-0000-0000-000042050000}"/>
    <cellStyle name="20% - Accent1 27 34" xfId="1351" xr:uid="{00000000-0005-0000-0000-000043050000}"/>
    <cellStyle name="20% - Accent1 27 35" xfId="1352" xr:uid="{00000000-0005-0000-0000-000044050000}"/>
    <cellStyle name="20% - Accent1 27 36" xfId="1353" xr:uid="{00000000-0005-0000-0000-000045050000}"/>
    <cellStyle name="20% - Accent1 27 37" xfId="1354" xr:uid="{00000000-0005-0000-0000-000046050000}"/>
    <cellStyle name="20% - Accent1 27 38" xfId="1355" xr:uid="{00000000-0005-0000-0000-000047050000}"/>
    <cellStyle name="20% - Accent1 27 39" xfId="1356" xr:uid="{00000000-0005-0000-0000-000048050000}"/>
    <cellStyle name="20% - Accent1 27 4" xfId="1357" xr:uid="{00000000-0005-0000-0000-000049050000}"/>
    <cellStyle name="20% - Accent1 27 40" xfId="1358" xr:uid="{00000000-0005-0000-0000-00004A050000}"/>
    <cellStyle name="20% - Accent1 27 41" xfId="1359" xr:uid="{00000000-0005-0000-0000-00004B050000}"/>
    <cellStyle name="20% - Accent1 27 42" xfId="1360" xr:uid="{00000000-0005-0000-0000-00004C050000}"/>
    <cellStyle name="20% - Accent1 27 43" xfId="1361" xr:uid="{00000000-0005-0000-0000-00004D050000}"/>
    <cellStyle name="20% - Accent1 27 44" xfId="1362" xr:uid="{00000000-0005-0000-0000-00004E050000}"/>
    <cellStyle name="20% - Accent1 27 45" xfId="1363" xr:uid="{00000000-0005-0000-0000-00004F050000}"/>
    <cellStyle name="20% - Accent1 27 46" xfId="1364" xr:uid="{00000000-0005-0000-0000-000050050000}"/>
    <cellStyle name="20% - Accent1 27 47" xfId="1365" xr:uid="{00000000-0005-0000-0000-000051050000}"/>
    <cellStyle name="20% - Accent1 27 48" xfId="1366" xr:uid="{00000000-0005-0000-0000-000052050000}"/>
    <cellStyle name="20% - Accent1 27 49" xfId="1367" xr:uid="{00000000-0005-0000-0000-000053050000}"/>
    <cellStyle name="20% - Accent1 27 5" xfId="1368" xr:uid="{00000000-0005-0000-0000-000054050000}"/>
    <cellStyle name="20% - Accent1 27 50" xfId="1369" xr:uid="{00000000-0005-0000-0000-000055050000}"/>
    <cellStyle name="20% - Accent1 27 51" xfId="1370" xr:uid="{00000000-0005-0000-0000-000056050000}"/>
    <cellStyle name="20% - Accent1 27 52" xfId="1371" xr:uid="{00000000-0005-0000-0000-000057050000}"/>
    <cellStyle name="20% - Accent1 27 53" xfId="1372" xr:uid="{00000000-0005-0000-0000-000058050000}"/>
    <cellStyle name="20% - Accent1 27 54" xfId="1373" xr:uid="{00000000-0005-0000-0000-000059050000}"/>
    <cellStyle name="20% - Accent1 27 55" xfId="1374" xr:uid="{00000000-0005-0000-0000-00005A050000}"/>
    <cellStyle name="20% - Accent1 27 56" xfId="1375" xr:uid="{00000000-0005-0000-0000-00005B050000}"/>
    <cellStyle name="20% - Accent1 27 57" xfId="1376" xr:uid="{00000000-0005-0000-0000-00005C050000}"/>
    <cellStyle name="20% - Accent1 27 58" xfId="1377" xr:uid="{00000000-0005-0000-0000-00005D050000}"/>
    <cellStyle name="20% - Accent1 27 59" xfId="1378" xr:uid="{00000000-0005-0000-0000-00005E050000}"/>
    <cellStyle name="20% - Accent1 27 6" xfId="1379" xr:uid="{00000000-0005-0000-0000-00005F050000}"/>
    <cellStyle name="20% - Accent1 27 60" xfId="1380" xr:uid="{00000000-0005-0000-0000-000060050000}"/>
    <cellStyle name="20% - Accent1 27 61" xfId="1381" xr:uid="{00000000-0005-0000-0000-000061050000}"/>
    <cellStyle name="20% - Accent1 27 62" xfId="1382" xr:uid="{00000000-0005-0000-0000-000062050000}"/>
    <cellStyle name="20% - Accent1 27 63" xfId="1383" xr:uid="{00000000-0005-0000-0000-000063050000}"/>
    <cellStyle name="20% - Accent1 27 64" xfId="1384" xr:uid="{00000000-0005-0000-0000-000064050000}"/>
    <cellStyle name="20% - Accent1 27 65" xfId="1385" xr:uid="{00000000-0005-0000-0000-000065050000}"/>
    <cellStyle name="20% - Accent1 27 66" xfId="1386" xr:uid="{00000000-0005-0000-0000-000066050000}"/>
    <cellStyle name="20% - Accent1 27 67" xfId="1387" xr:uid="{00000000-0005-0000-0000-000067050000}"/>
    <cellStyle name="20% - Accent1 27 68" xfId="1388" xr:uid="{00000000-0005-0000-0000-000068050000}"/>
    <cellStyle name="20% - Accent1 27 69" xfId="1389" xr:uid="{00000000-0005-0000-0000-000069050000}"/>
    <cellStyle name="20% - Accent1 27 7" xfId="1390" xr:uid="{00000000-0005-0000-0000-00006A050000}"/>
    <cellStyle name="20% - Accent1 27 70" xfId="1391" xr:uid="{00000000-0005-0000-0000-00006B050000}"/>
    <cellStyle name="20% - Accent1 27 71" xfId="1392" xr:uid="{00000000-0005-0000-0000-00006C050000}"/>
    <cellStyle name="20% - Accent1 27 72" xfId="1393" xr:uid="{00000000-0005-0000-0000-00006D050000}"/>
    <cellStyle name="20% - Accent1 27 73" xfId="1394" xr:uid="{00000000-0005-0000-0000-00006E050000}"/>
    <cellStyle name="20% - Accent1 27 8" xfId="1395" xr:uid="{00000000-0005-0000-0000-00006F050000}"/>
    <cellStyle name="20% - Accent1 27 9" xfId="1396" xr:uid="{00000000-0005-0000-0000-000070050000}"/>
    <cellStyle name="20% - Accent1 28" xfId="1397" xr:uid="{00000000-0005-0000-0000-000071050000}"/>
    <cellStyle name="20% - Accent1 28 10" xfId="1398" xr:uid="{00000000-0005-0000-0000-000072050000}"/>
    <cellStyle name="20% - Accent1 28 11" xfId="1399" xr:uid="{00000000-0005-0000-0000-000073050000}"/>
    <cellStyle name="20% - Accent1 28 12" xfId="1400" xr:uid="{00000000-0005-0000-0000-000074050000}"/>
    <cellStyle name="20% - Accent1 28 13" xfId="1401" xr:uid="{00000000-0005-0000-0000-000075050000}"/>
    <cellStyle name="20% - Accent1 28 14" xfId="1402" xr:uid="{00000000-0005-0000-0000-000076050000}"/>
    <cellStyle name="20% - Accent1 28 15" xfId="1403" xr:uid="{00000000-0005-0000-0000-000077050000}"/>
    <cellStyle name="20% - Accent1 28 16" xfId="1404" xr:uid="{00000000-0005-0000-0000-000078050000}"/>
    <cellStyle name="20% - Accent1 28 17" xfId="1405" xr:uid="{00000000-0005-0000-0000-000079050000}"/>
    <cellStyle name="20% - Accent1 28 18" xfId="1406" xr:uid="{00000000-0005-0000-0000-00007A050000}"/>
    <cellStyle name="20% - Accent1 28 19" xfId="1407" xr:uid="{00000000-0005-0000-0000-00007B050000}"/>
    <cellStyle name="20% - Accent1 28 2" xfId="1408" xr:uid="{00000000-0005-0000-0000-00007C050000}"/>
    <cellStyle name="20% - Accent1 28 20" xfId="1409" xr:uid="{00000000-0005-0000-0000-00007D050000}"/>
    <cellStyle name="20% - Accent1 28 21" xfId="1410" xr:uid="{00000000-0005-0000-0000-00007E050000}"/>
    <cellStyle name="20% - Accent1 28 22" xfId="1411" xr:uid="{00000000-0005-0000-0000-00007F050000}"/>
    <cellStyle name="20% - Accent1 28 23" xfId="1412" xr:uid="{00000000-0005-0000-0000-000080050000}"/>
    <cellStyle name="20% - Accent1 28 24" xfId="1413" xr:uid="{00000000-0005-0000-0000-000081050000}"/>
    <cellStyle name="20% - Accent1 28 25" xfId="1414" xr:uid="{00000000-0005-0000-0000-000082050000}"/>
    <cellStyle name="20% - Accent1 28 26" xfId="1415" xr:uid="{00000000-0005-0000-0000-000083050000}"/>
    <cellStyle name="20% - Accent1 28 27" xfId="1416" xr:uid="{00000000-0005-0000-0000-000084050000}"/>
    <cellStyle name="20% - Accent1 28 28" xfId="1417" xr:uid="{00000000-0005-0000-0000-000085050000}"/>
    <cellStyle name="20% - Accent1 28 29" xfId="1418" xr:uid="{00000000-0005-0000-0000-000086050000}"/>
    <cellStyle name="20% - Accent1 28 3" xfId="1419" xr:uid="{00000000-0005-0000-0000-000087050000}"/>
    <cellStyle name="20% - Accent1 28 30" xfId="1420" xr:uid="{00000000-0005-0000-0000-000088050000}"/>
    <cellStyle name="20% - Accent1 28 31" xfId="1421" xr:uid="{00000000-0005-0000-0000-000089050000}"/>
    <cellStyle name="20% - Accent1 28 32" xfId="1422" xr:uid="{00000000-0005-0000-0000-00008A050000}"/>
    <cellStyle name="20% - Accent1 28 33" xfId="1423" xr:uid="{00000000-0005-0000-0000-00008B050000}"/>
    <cellStyle name="20% - Accent1 28 34" xfId="1424" xr:uid="{00000000-0005-0000-0000-00008C050000}"/>
    <cellStyle name="20% - Accent1 28 35" xfId="1425" xr:uid="{00000000-0005-0000-0000-00008D050000}"/>
    <cellStyle name="20% - Accent1 28 36" xfId="1426" xr:uid="{00000000-0005-0000-0000-00008E050000}"/>
    <cellStyle name="20% - Accent1 28 37" xfId="1427" xr:uid="{00000000-0005-0000-0000-00008F050000}"/>
    <cellStyle name="20% - Accent1 28 38" xfId="1428" xr:uid="{00000000-0005-0000-0000-000090050000}"/>
    <cellStyle name="20% - Accent1 28 39" xfId="1429" xr:uid="{00000000-0005-0000-0000-000091050000}"/>
    <cellStyle name="20% - Accent1 28 4" xfId="1430" xr:uid="{00000000-0005-0000-0000-000092050000}"/>
    <cellStyle name="20% - Accent1 28 40" xfId="1431" xr:uid="{00000000-0005-0000-0000-000093050000}"/>
    <cellStyle name="20% - Accent1 28 41" xfId="1432" xr:uid="{00000000-0005-0000-0000-000094050000}"/>
    <cellStyle name="20% - Accent1 28 42" xfId="1433" xr:uid="{00000000-0005-0000-0000-000095050000}"/>
    <cellStyle name="20% - Accent1 28 43" xfId="1434" xr:uid="{00000000-0005-0000-0000-000096050000}"/>
    <cellStyle name="20% - Accent1 28 44" xfId="1435" xr:uid="{00000000-0005-0000-0000-000097050000}"/>
    <cellStyle name="20% - Accent1 28 45" xfId="1436" xr:uid="{00000000-0005-0000-0000-000098050000}"/>
    <cellStyle name="20% - Accent1 28 46" xfId="1437" xr:uid="{00000000-0005-0000-0000-000099050000}"/>
    <cellStyle name="20% - Accent1 28 47" xfId="1438" xr:uid="{00000000-0005-0000-0000-00009A050000}"/>
    <cellStyle name="20% - Accent1 28 48" xfId="1439" xr:uid="{00000000-0005-0000-0000-00009B050000}"/>
    <cellStyle name="20% - Accent1 28 49" xfId="1440" xr:uid="{00000000-0005-0000-0000-00009C050000}"/>
    <cellStyle name="20% - Accent1 28 5" xfId="1441" xr:uid="{00000000-0005-0000-0000-00009D050000}"/>
    <cellStyle name="20% - Accent1 28 50" xfId="1442" xr:uid="{00000000-0005-0000-0000-00009E050000}"/>
    <cellStyle name="20% - Accent1 28 51" xfId="1443" xr:uid="{00000000-0005-0000-0000-00009F050000}"/>
    <cellStyle name="20% - Accent1 28 52" xfId="1444" xr:uid="{00000000-0005-0000-0000-0000A0050000}"/>
    <cellStyle name="20% - Accent1 28 53" xfId="1445" xr:uid="{00000000-0005-0000-0000-0000A1050000}"/>
    <cellStyle name="20% - Accent1 28 54" xfId="1446" xr:uid="{00000000-0005-0000-0000-0000A2050000}"/>
    <cellStyle name="20% - Accent1 28 55" xfId="1447" xr:uid="{00000000-0005-0000-0000-0000A3050000}"/>
    <cellStyle name="20% - Accent1 28 56" xfId="1448" xr:uid="{00000000-0005-0000-0000-0000A4050000}"/>
    <cellStyle name="20% - Accent1 28 57" xfId="1449" xr:uid="{00000000-0005-0000-0000-0000A5050000}"/>
    <cellStyle name="20% - Accent1 28 58" xfId="1450" xr:uid="{00000000-0005-0000-0000-0000A6050000}"/>
    <cellStyle name="20% - Accent1 28 59" xfId="1451" xr:uid="{00000000-0005-0000-0000-0000A7050000}"/>
    <cellStyle name="20% - Accent1 28 6" xfId="1452" xr:uid="{00000000-0005-0000-0000-0000A8050000}"/>
    <cellStyle name="20% - Accent1 28 60" xfId="1453" xr:uid="{00000000-0005-0000-0000-0000A9050000}"/>
    <cellStyle name="20% - Accent1 28 61" xfId="1454" xr:uid="{00000000-0005-0000-0000-0000AA050000}"/>
    <cellStyle name="20% - Accent1 28 62" xfId="1455" xr:uid="{00000000-0005-0000-0000-0000AB050000}"/>
    <cellStyle name="20% - Accent1 28 63" xfId="1456" xr:uid="{00000000-0005-0000-0000-0000AC050000}"/>
    <cellStyle name="20% - Accent1 28 64" xfId="1457" xr:uid="{00000000-0005-0000-0000-0000AD050000}"/>
    <cellStyle name="20% - Accent1 28 65" xfId="1458" xr:uid="{00000000-0005-0000-0000-0000AE050000}"/>
    <cellStyle name="20% - Accent1 28 66" xfId="1459" xr:uid="{00000000-0005-0000-0000-0000AF050000}"/>
    <cellStyle name="20% - Accent1 28 67" xfId="1460" xr:uid="{00000000-0005-0000-0000-0000B0050000}"/>
    <cellStyle name="20% - Accent1 28 68" xfId="1461" xr:uid="{00000000-0005-0000-0000-0000B1050000}"/>
    <cellStyle name="20% - Accent1 28 69" xfId="1462" xr:uid="{00000000-0005-0000-0000-0000B2050000}"/>
    <cellStyle name="20% - Accent1 28 7" xfId="1463" xr:uid="{00000000-0005-0000-0000-0000B3050000}"/>
    <cellStyle name="20% - Accent1 28 70" xfId="1464" xr:uid="{00000000-0005-0000-0000-0000B4050000}"/>
    <cellStyle name="20% - Accent1 28 71" xfId="1465" xr:uid="{00000000-0005-0000-0000-0000B5050000}"/>
    <cellStyle name="20% - Accent1 28 72" xfId="1466" xr:uid="{00000000-0005-0000-0000-0000B6050000}"/>
    <cellStyle name="20% - Accent1 28 73" xfId="1467" xr:uid="{00000000-0005-0000-0000-0000B7050000}"/>
    <cellStyle name="20% - Accent1 28 8" xfId="1468" xr:uid="{00000000-0005-0000-0000-0000B8050000}"/>
    <cellStyle name="20% - Accent1 28 9" xfId="1469" xr:uid="{00000000-0005-0000-0000-0000B9050000}"/>
    <cellStyle name="20% - Accent1 29" xfId="1470" xr:uid="{00000000-0005-0000-0000-0000BA050000}"/>
    <cellStyle name="20% - Accent1 29 10" xfId="1471" xr:uid="{00000000-0005-0000-0000-0000BB050000}"/>
    <cellStyle name="20% - Accent1 29 11" xfId="1472" xr:uid="{00000000-0005-0000-0000-0000BC050000}"/>
    <cellStyle name="20% - Accent1 29 12" xfId="1473" xr:uid="{00000000-0005-0000-0000-0000BD050000}"/>
    <cellStyle name="20% - Accent1 29 13" xfId="1474" xr:uid="{00000000-0005-0000-0000-0000BE050000}"/>
    <cellStyle name="20% - Accent1 29 14" xfId="1475" xr:uid="{00000000-0005-0000-0000-0000BF050000}"/>
    <cellStyle name="20% - Accent1 29 15" xfId="1476" xr:uid="{00000000-0005-0000-0000-0000C0050000}"/>
    <cellStyle name="20% - Accent1 29 16" xfId="1477" xr:uid="{00000000-0005-0000-0000-0000C1050000}"/>
    <cellStyle name="20% - Accent1 29 17" xfId="1478" xr:uid="{00000000-0005-0000-0000-0000C2050000}"/>
    <cellStyle name="20% - Accent1 29 18" xfId="1479" xr:uid="{00000000-0005-0000-0000-0000C3050000}"/>
    <cellStyle name="20% - Accent1 29 19" xfId="1480" xr:uid="{00000000-0005-0000-0000-0000C4050000}"/>
    <cellStyle name="20% - Accent1 29 2" xfId="1481" xr:uid="{00000000-0005-0000-0000-0000C5050000}"/>
    <cellStyle name="20% - Accent1 29 20" xfId="1482" xr:uid="{00000000-0005-0000-0000-0000C6050000}"/>
    <cellStyle name="20% - Accent1 29 21" xfId="1483" xr:uid="{00000000-0005-0000-0000-0000C7050000}"/>
    <cellStyle name="20% - Accent1 29 22" xfId="1484" xr:uid="{00000000-0005-0000-0000-0000C8050000}"/>
    <cellStyle name="20% - Accent1 29 23" xfId="1485" xr:uid="{00000000-0005-0000-0000-0000C9050000}"/>
    <cellStyle name="20% - Accent1 29 24" xfId="1486" xr:uid="{00000000-0005-0000-0000-0000CA050000}"/>
    <cellStyle name="20% - Accent1 29 25" xfId="1487" xr:uid="{00000000-0005-0000-0000-0000CB050000}"/>
    <cellStyle name="20% - Accent1 29 26" xfId="1488" xr:uid="{00000000-0005-0000-0000-0000CC050000}"/>
    <cellStyle name="20% - Accent1 29 27" xfId="1489" xr:uid="{00000000-0005-0000-0000-0000CD050000}"/>
    <cellStyle name="20% - Accent1 29 28" xfId="1490" xr:uid="{00000000-0005-0000-0000-0000CE050000}"/>
    <cellStyle name="20% - Accent1 29 29" xfId="1491" xr:uid="{00000000-0005-0000-0000-0000CF050000}"/>
    <cellStyle name="20% - Accent1 29 3" xfId="1492" xr:uid="{00000000-0005-0000-0000-0000D0050000}"/>
    <cellStyle name="20% - Accent1 29 30" xfId="1493" xr:uid="{00000000-0005-0000-0000-0000D1050000}"/>
    <cellStyle name="20% - Accent1 29 31" xfId="1494" xr:uid="{00000000-0005-0000-0000-0000D2050000}"/>
    <cellStyle name="20% - Accent1 29 32" xfId="1495" xr:uid="{00000000-0005-0000-0000-0000D3050000}"/>
    <cellStyle name="20% - Accent1 29 33" xfId="1496" xr:uid="{00000000-0005-0000-0000-0000D4050000}"/>
    <cellStyle name="20% - Accent1 29 34" xfId="1497" xr:uid="{00000000-0005-0000-0000-0000D5050000}"/>
    <cellStyle name="20% - Accent1 29 35" xfId="1498" xr:uid="{00000000-0005-0000-0000-0000D6050000}"/>
    <cellStyle name="20% - Accent1 29 36" xfId="1499" xr:uid="{00000000-0005-0000-0000-0000D7050000}"/>
    <cellStyle name="20% - Accent1 29 37" xfId="1500" xr:uid="{00000000-0005-0000-0000-0000D8050000}"/>
    <cellStyle name="20% - Accent1 29 38" xfId="1501" xr:uid="{00000000-0005-0000-0000-0000D9050000}"/>
    <cellStyle name="20% - Accent1 29 39" xfId="1502" xr:uid="{00000000-0005-0000-0000-0000DA050000}"/>
    <cellStyle name="20% - Accent1 29 4" xfId="1503" xr:uid="{00000000-0005-0000-0000-0000DB050000}"/>
    <cellStyle name="20% - Accent1 29 40" xfId="1504" xr:uid="{00000000-0005-0000-0000-0000DC050000}"/>
    <cellStyle name="20% - Accent1 29 41" xfId="1505" xr:uid="{00000000-0005-0000-0000-0000DD050000}"/>
    <cellStyle name="20% - Accent1 29 42" xfId="1506" xr:uid="{00000000-0005-0000-0000-0000DE050000}"/>
    <cellStyle name="20% - Accent1 29 43" xfId="1507" xr:uid="{00000000-0005-0000-0000-0000DF050000}"/>
    <cellStyle name="20% - Accent1 29 44" xfId="1508" xr:uid="{00000000-0005-0000-0000-0000E0050000}"/>
    <cellStyle name="20% - Accent1 29 45" xfId="1509" xr:uid="{00000000-0005-0000-0000-0000E1050000}"/>
    <cellStyle name="20% - Accent1 29 46" xfId="1510" xr:uid="{00000000-0005-0000-0000-0000E2050000}"/>
    <cellStyle name="20% - Accent1 29 47" xfId="1511" xr:uid="{00000000-0005-0000-0000-0000E3050000}"/>
    <cellStyle name="20% - Accent1 29 48" xfId="1512" xr:uid="{00000000-0005-0000-0000-0000E4050000}"/>
    <cellStyle name="20% - Accent1 29 49" xfId="1513" xr:uid="{00000000-0005-0000-0000-0000E5050000}"/>
    <cellStyle name="20% - Accent1 29 5" xfId="1514" xr:uid="{00000000-0005-0000-0000-0000E6050000}"/>
    <cellStyle name="20% - Accent1 29 50" xfId="1515" xr:uid="{00000000-0005-0000-0000-0000E7050000}"/>
    <cellStyle name="20% - Accent1 29 51" xfId="1516" xr:uid="{00000000-0005-0000-0000-0000E8050000}"/>
    <cellStyle name="20% - Accent1 29 52" xfId="1517" xr:uid="{00000000-0005-0000-0000-0000E9050000}"/>
    <cellStyle name="20% - Accent1 29 53" xfId="1518" xr:uid="{00000000-0005-0000-0000-0000EA050000}"/>
    <cellStyle name="20% - Accent1 29 54" xfId="1519" xr:uid="{00000000-0005-0000-0000-0000EB050000}"/>
    <cellStyle name="20% - Accent1 29 55" xfId="1520" xr:uid="{00000000-0005-0000-0000-0000EC050000}"/>
    <cellStyle name="20% - Accent1 29 56" xfId="1521" xr:uid="{00000000-0005-0000-0000-0000ED050000}"/>
    <cellStyle name="20% - Accent1 29 57" xfId="1522" xr:uid="{00000000-0005-0000-0000-0000EE050000}"/>
    <cellStyle name="20% - Accent1 29 58" xfId="1523" xr:uid="{00000000-0005-0000-0000-0000EF050000}"/>
    <cellStyle name="20% - Accent1 29 59" xfId="1524" xr:uid="{00000000-0005-0000-0000-0000F0050000}"/>
    <cellStyle name="20% - Accent1 29 6" xfId="1525" xr:uid="{00000000-0005-0000-0000-0000F1050000}"/>
    <cellStyle name="20% - Accent1 29 60" xfId="1526" xr:uid="{00000000-0005-0000-0000-0000F2050000}"/>
    <cellStyle name="20% - Accent1 29 61" xfId="1527" xr:uid="{00000000-0005-0000-0000-0000F3050000}"/>
    <cellStyle name="20% - Accent1 29 62" xfId="1528" xr:uid="{00000000-0005-0000-0000-0000F4050000}"/>
    <cellStyle name="20% - Accent1 29 63" xfId="1529" xr:uid="{00000000-0005-0000-0000-0000F5050000}"/>
    <cellStyle name="20% - Accent1 29 64" xfId="1530" xr:uid="{00000000-0005-0000-0000-0000F6050000}"/>
    <cellStyle name="20% - Accent1 29 65" xfId="1531" xr:uid="{00000000-0005-0000-0000-0000F7050000}"/>
    <cellStyle name="20% - Accent1 29 66" xfId="1532" xr:uid="{00000000-0005-0000-0000-0000F8050000}"/>
    <cellStyle name="20% - Accent1 29 67" xfId="1533" xr:uid="{00000000-0005-0000-0000-0000F9050000}"/>
    <cellStyle name="20% - Accent1 29 68" xfId="1534" xr:uid="{00000000-0005-0000-0000-0000FA050000}"/>
    <cellStyle name="20% - Accent1 29 69" xfId="1535" xr:uid="{00000000-0005-0000-0000-0000FB050000}"/>
    <cellStyle name="20% - Accent1 29 7" xfId="1536" xr:uid="{00000000-0005-0000-0000-0000FC050000}"/>
    <cellStyle name="20% - Accent1 29 70" xfId="1537" xr:uid="{00000000-0005-0000-0000-0000FD050000}"/>
    <cellStyle name="20% - Accent1 29 71" xfId="1538" xr:uid="{00000000-0005-0000-0000-0000FE050000}"/>
    <cellStyle name="20% - Accent1 29 72" xfId="1539" xr:uid="{00000000-0005-0000-0000-0000FF050000}"/>
    <cellStyle name="20% - Accent1 29 73" xfId="1540" xr:uid="{00000000-0005-0000-0000-000000060000}"/>
    <cellStyle name="20% - Accent1 29 8" xfId="1541" xr:uid="{00000000-0005-0000-0000-000001060000}"/>
    <cellStyle name="20% - Accent1 29 9" xfId="1542" xr:uid="{00000000-0005-0000-0000-000002060000}"/>
    <cellStyle name="20% - Accent1 3" xfId="1543" xr:uid="{00000000-0005-0000-0000-000003060000}"/>
    <cellStyle name="20% - Accent1 3 10" xfId="1544" xr:uid="{00000000-0005-0000-0000-000004060000}"/>
    <cellStyle name="20% - Accent1 3 11" xfId="1545" xr:uid="{00000000-0005-0000-0000-000005060000}"/>
    <cellStyle name="20% - Accent1 3 12" xfId="1546" xr:uid="{00000000-0005-0000-0000-000006060000}"/>
    <cellStyle name="20% - Accent1 3 13" xfId="1547" xr:uid="{00000000-0005-0000-0000-000007060000}"/>
    <cellStyle name="20% - Accent1 3 14" xfId="1548" xr:uid="{00000000-0005-0000-0000-000008060000}"/>
    <cellStyle name="20% - Accent1 3 15" xfId="1549" xr:uid="{00000000-0005-0000-0000-000009060000}"/>
    <cellStyle name="20% - Accent1 3 16" xfId="1550" xr:uid="{00000000-0005-0000-0000-00000A060000}"/>
    <cellStyle name="20% - Accent1 3 17" xfId="1551" xr:uid="{00000000-0005-0000-0000-00000B060000}"/>
    <cellStyle name="20% - Accent1 3 18" xfId="1552" xr:uid="{00000000-0005-0000-0000-00000C060000}"/>
    <cellStyle name="20% - Accent1 3 19" xfId="1553" xr:uid="{00000000-0005-0000-0000-00000D060000}"/>
    <cellStyle name="20% - Accent1 3 2" xfId="1554" xr:uid="{00000000-0005-0000-0000-00000E060000}"/>
    <cellStyle name="20% - Accent1 3 2 2" xfId="53143" xr:uid="{00000000-0005-0000-0000-00000F060000}"/>
    <cellStyle name="20% - Accent1 3 20" xfId="1555" xr:uid="{00000000-0005-0000-0000-000010060000}"/>
    <cellStyle name="20% - Accent1 3 21" xfId="1556" xr:uid="{00000000-0005-0000-0000-000011060000}"/>
    <cellStyle name="20% - Accent1 3 22" xfId="1557" xr:uid="{00000000-0005-0000-0000-000012060000}"/>
    <cellStyle name="20% - Accent1 3 23" xfId="1558" xr:uid="{00000000-0005-0000-0000-000013060000}"/>
    <cellStyle name="20% - Accent1 3 24" xfId="1559" xr:uid="{00000000-0005-0000-0000-000014060000}"/>
    <cellStyle name="20% - Accent1 3 25" xfId="1560" xr:uid="{00000000-0005-0000-0000-000015060000}"/>
    <cellStyle name="20% - Accent1 3 26" xfId="1561" xr:uid="{00000000-0005-0000-0000-000016060000}"/>
    <cellStyle name="20% - Accent1 3 27" xfId="1562" xr:uid="{00000000-0005-0000-0000-000017060000}"/>
    <cellStyle name="20% - Accent1 3 28" xfId="1563" xr:uid="{00000000-0005-0000-0000-000018060000}"/>
    <cellStyle name="20% - Accent1 3 29" xfId="1564" xr:uid="{00000000-0005-0000-0000-000019060000}"/>
    <cellStyle name="20% - Accent1 3 3" xfId="1565" xr:uid="{00000000-0005-0000-0000-00001A060000}"/>
    <cellStyle name="20% - Accent1 3 3 2" xfId="53208" xr:uid="{00000000-0005-0000-0000-00001B060000}"/>
    <cellStyle name="20% - Accent1 3 30" xfId="1566" xr:uid="{00000000-0005-0000-0000-00001C060000}"/>
    <cellStyle name="20% - Accent1 3 31" xfId="1567" xr:uid="{00000000-0005-0000-0000-00001D060000}"/>
    <cellStyle name="20% - Accent1 3 32" xfId="1568" xr:uid="{00000000-0005-0000-0000-00001E060000}"/>
    <cellStyle name="20% - Accent1 3 33" xfId="1569" xr:uid="{00000000-0005-0000-0000-00001F060000}"/>
    <cellStyle name="20% - Accent1 3 34" xfId="1570" xr:uid="{00000000-0005-0000-0000-000020060000}"/>
    <cellStyle name="20% - Accent1 3 35" xfId="1571" xr:uid="{00000000-0005-0000-0000-000021060000}"/>
    <cellStyle name="20% - Accent1 3 36" xfId="1572" xr:uid="{00000000-0005-0000-0000-000022060000}"/>
    <cellStyle name="20% - Accent1 3 37" xfId="1573" xr:uid="{00000000-0005-0000-0000-000023060000}"/>
    <cellStyle name="20% - Accent1 3 38" xfId="1574" xr:uid="{00000000-0005-0000-0000-000024060000}"/>
    <cellStyle name="20% - Accent1 3 39" xfId="1575" xr:uid="{00000000-0005-0000-0000-000025060000}"/>
    <cellStyle name="20% - Accent1 3 4" xfId="1576" xr:uid="{00000000-0005-0000-0000-000026060000}"/>
    <cellStyle name="20% - Accent1 3 40" xfId="1577" xr:uid="{00000000-0005-0000-0000-000027060000}"/>
    <cellStyle name="20% - Accent1 3 41" xfId="1578" xr:uid="{00000000-0005-0000-0000-000028060000}"/>
    <cellStyle name="20% - Accent1 3 42" xfId="1579" xr:uid="{00000000-0005-0000-0000-000029060000}"/>
    <cellStyle name="20% - Accent1 3 43" xfId="1580" xr:uid="{00000000-0005-0000-0000-00002A060000}"/>
    <cellStyle name="20% - Accent1 3 44" xfId="1581" xr:uid="{00000000-0005-0000-0000-00002B060000}"/>
    <cellStyle name="20% - Accent1 3 45" xfId="1582" xr:uid="{00000000-0005-0000-0000-00002C060000}"/>
    <cellStyle name="20% - Accent1 3 46" xfId="1583" xr:uid="{00000000-0005-0000-0000-00002D060000}"/>
    <cellStyle name="20% - Accent1 3 47" xfId="1584" xr:uid="{00000000-0005-0000-0000-00002E060000}"/>
    <cellStyle name="20% - Accent1 3 48" xfId="1585" xr:uid="{00000000-0005-0000-0000-00002F060000}"/>
    <cellStyle name="20% - Accent1 3 49" xfId="1586" xr:uid="{00000000-0005-0000-0000-000030060000}"/>
    <cellStyle name="20% - Accent1 3 5" xfId="1587" xr:uid="{00000000-0005-0000-0000-000031060000}"/>
    <cellStyle name="20% - Accent1 3 50" xfId="1588" xr:uid="{00000000-0005-0000-0000-000032060000}"/>
    <cellStyle name="20% - Accent1 3 51" xfId="1589" xr:uid="{00000000-0005-0000-0000-000033060000}"/>
    <cellStyle name="20% - Accent1 3 52" xfId="1590" xr:uid="{00000000-0005-0000-0000-000034060000}"/>
    <cellStyle name="20% - Accent1 3 53" xfId="1591" xr:uid="{00000000-0005-0000-0000-000035060000}"/>
    <cellStyle name="20% - Accent1 3 54" xfId="1592" xr:uid="{00000000-0005-0000-0000-000036060000}"/>
    <cellStyle name="20% - Accent1 3 55" xfId="1593" xr:uid="{00000000-0005-0000-0000-000037060000}"/>
    <cellStyle name="20% - Accent1 3 56" xfId="1594" xr:uid="{00000000-0005-0000-0000-000038060000}"/>
    <cellStyle name="20% - Accent1 3 57" xfId="1595" xr:uid="{00000000-0005-0000-0000-000039060000}"/>
    <cellStyle name="20% - Accent1 3 58" xfId="1596" xr:uid="{00000000-0005-0000-0000-00003A060000}"/>
    <cellStyle name="20% - Accent1 3 59" xfId="1597" xr:uid="{00000000-0005-0000-0000-00003B060000}"/>
    <cellStyle name="20% - Accent1 3 6" xfId="1598" xr:uid="{00000000-0005-0000-0000-00003C060000}"/>
    <cellStyle name="20% - Accent1 3 60" xfId="1599" xr:uid="{00000000-0005-0000-0000-00003D060000}"/>
    <cellStyle name="20% - Accent1 3 61" xfId="1600" xr:uid="{00000000-0005-0000-0000-00003E060000}"/>
    <cellStyle name="20% - Accent1 3 62" xfId="1601" xr:uid="{00000000-0005-0000-0000-00003F060000}"/>
    <cellStyle name="20% - Accent1 3 63" xfId="1602" xr:uid="{00000000-0005-0000-0000-000040060000}"/>
    <cellStyle name="20% - Accent1 3 64" xfId="1603" xr:uid="{00000000-0005-0000-0000-000041060000}"/>
    <cellStyle name="20% - Accent1 3 65" xfId="1604" xr:uid="{00000000-0005-0000-0000-000042060000}"/>
    <cellStyle name="20% - Accent1 3 66" xfId="1605" xr:uid="{00000000-0005-0000-0000-000043060000}"/>
    <cellStyle name="20% - Accent1 3 67" xfId="1606" xr:uid="{00000000-0005-0000-0000-000044060000}"/>
    <cellStyle name="20% - Accent1 3 68" xfId="1607" xr:uid="{00000000-0005-0000-0000-000045060000}"/>
    <cellStyle name="20% - Accent1 3 69" xfId="1608" xr:uid="{00000000-0005-0000-0000-000046060000}"/>
    <cellStyle name="20% - Accent1 3 7" xfId="1609" xr:uid="{00000000-0005-0000-0000-000047060000}"/>
    <cellStyle name="20% - Accent1 3 70" xfId="1610" xr:uid="{00000000-0005-0000-0000-000048060000}"/>
    <cellStyle name="20% - Accent1 3 71" xfId="1611" xr:uid="{00000000-0005-0000-0000-000049060000}"/>
    <cellStyle name="20% - Accent1 3 72" xfId="1612" xr:uid="{00000000-0005-0000-0000-00004A060000}"/>
    <cellStyle name="20% - Accent1 3 73" xfId="1613" xr:uid="{00000000-0005-0000-0000-00004B060000}"/>
    <cellStyle name="20% - Accent1 3 74" xfId="53010" xr:uid="{00000000-0005-0000-0000-00004C060000}"/>
    <cellStyle name="20% - Accent1 3 8" xfId="1614" xr:uid="{00000000-0005-0000-0000-00004D060000}"/>
    <cellStyle name="20% - Accent1 3 9" xfId="1615" xr:uid="{00000000-0005-0000-0000-00004E060000}"/>
    <cellStyle name="20% - Accent1 30" xfId="1616" xr:uid="{00000000-0005-0000-0000-00004F060000}"/>
    <cellStyle name="20% - Accent1 30 10" xfId="1617" xr:uid="{00000000-0005-0000-0000-000050060000}"/>
    <cellStyle name="20% - Accent1 30 11" xfId="1618" xr:uid="{00000000-0005-0000-0000-000051060000}"/>
    <cellStyle name="20% - Accent1 30 12" xfId="1619" xr:uid="{00000000-0005-0000-0000-000052060000}"/>
    <cellStyle name="20% - Accent1 30 13" xfId="1620" xr:uid="{00000000-0005-0000-0000-000053060000}"/>
    <cellStyle name="20% - Accent1 30 14" xfId="1621" xr:uid="{00000000-0005-0000-0000-000054060000}"/>
    <cellStyle name="20% - Accent1 30 15" xfId="1622" xr:uid="{00000000-0005-0000-0000-000055060000}"/>
    <cellStyle name="20% - Accent1 30 16" xfId="1623" xr:uid="{00000000-0005-0000-0000-000056060000}"/>
    <cellStyle name="20% - Accent1 30 17" xfId="1624" xr:uid="{00000000-0005-0000-0000-000057060000}"/>
    <cellStyle name="20% - Accent1 30 18" xfId="1625" xr:uid="{00000000-0005-0000-0000-000058060000}"/>
    <cellStyle name="20% - Accent1 30 19" xfId="1626" xr:uid="{00000000-0005-0000-0000-000059060000}"/>
    <cellStyle name="20% - Accent1 30 2" xfId="1627" xr:uid="{00000000-0005-0000-0000-00005A060000}"/>
    <cellStyle name="20% - Accent1 30 20" xfId="1628" xr:uid="{00000000-0005-0000-0000-00005B060000}"/>
    <cellStyle name="20% - Accent1 30 21" xfId="1629" xr:uid="{00000000-0005-0000-0000-00005C060000}"/>
    <cellStyle name="20% - Accent1 30 22" xfId="1630" xr:uid="{00000000-0005-0000-0000-00005D060000}"/>
    <cellStyle name="20% - Accent1 30 23" xfId="1631" xr:uid="{00000000-0005-0000-0000-00005E060000}"/>
    <cellStyle name="20% - Accent1 30 24" xfId="1632" xr:uid="{00000000-0005-0000-0000-00005F060000}"/>
    <cellStyle name="20% - Accent1 30 25" xfId="1633" xr:uid="{00000000-0005-0000-0000-000060060000}"/>
    <cellStyle name="20% - Accent1 30 26" xfId="1634" xr:uid="{00000000-0005-0000-0000-000061060000}"/>
    <cellStyle name="20% - Accent1 30 27" xfId="1635" xr:uid="{00000000-0005-0000-0000-000062060000}"/>
    <cellStyle name="20% - Accent1 30 28" xfId="1636" xr:uid="{00000000-0005-0000-0000-000063060000}"/>
    <cellStyle name="20% - Accent1 30 29" xfId="1637" xr:uid="{00000000-0005-0000-0000-000064060000}"/>
    <cellStyle name="20% - Accent1 30 3" xfId="1638" xr:uid="{00000000-0005-0000-0000-000065060000}"/>
    <cellStyle name="20% - Accent1 30 30" xfId="1639" xr:uid="{00000000-0005-0000-0000-000066060000}"/>
    <cellStyle name="20% - Accent1 30 31" xfId="1640" xr:uid="{00000000-0005-0000-0000-000067060000}"/>
    <cellStyle name="20% - Accent1 30 32" xfId="1641" xr:uid="{00000000-0005-0000-0000-000068060000}"/>
    <cellStyle name="20% - Accent1 30 33" xfId="1642" xr:uid="{00000000-0005-0000-0000-000069060000}"/>
    <cellStyle name="20% - Accent1 30 34" xfId="1643" xr:uid="{00000000-0005-0000-0000-00006A060000}"/>
    <cellStyle name="20% - Accent1 30 35" xfId="1644" xr:uid="{00000000-0005-0000-0000-00006B060000}"/>
    <cellStyle name="20% - Accent1 30 36" xfId="1645" xr:uid="{00000000-0005-0000-0000-00006C060000}"/>
    <cellStyle name="20% - Accent1 30 37" xfId="1646" xr:uid="{00000000-0005-0000-0000-00006D060000}"/>
    <cellStyle name="20% - Accent1 30 38" xfId="1647" xr:uid="{00000000-0005-0000-0000-00006E060000}"/>
    <cellStyle name="20% - Accent1 30 39" xfId="1648" xr:uid="{00000000-0005-0000-0000-00006F060000}"/>
    <cellStyle name="20% - Accent1 30 4" xfId="1649" xr:uid="{00000000-0005-0000-0000-000070060000}"/>
    <cellStyle name="20% - Accent1 30 40" xfId="1650" xr:uid="{00000000-0005-0000-0000-000071060000}"/>
    <cellStyle name="20% - Accent1 30 41" xfId="1651" xr:uid="{00000000-0005-0000-0000-000072060000}"/>
    <cellStyle name="20% - Accent1 30 42" xfId="1652" xr:uid="{00000000-0005-0000-0000-000073060000}"/>
    <cellStyle name="20% - Accent1 30 43" xfId="1653" xr:uid="{00000000-0005-0000-0000-000074060000}"/>
    <cellStyle name="20% - Accent1 30 44" xfId="1654" xr:uid="{00000000-0005-0000-0000-000075060000}"/>
    <cellStyle name="20% - Accent1 30 45" xfId="1655" xr:uid="{00000000-0005-0000-0000-000076060000}"/>
    <cellStyle name="20% - Accent1 30 46" xfId="1656" xr:uid="{00000000-0005-0000-0000-000077060000}"/>
    <cellStyle name="20% - Accent1 30 47" xfId="1657" xr:uid="{00000000-0005-0000-0000-000078060000}"/>
    <cellStyle name="20% - Accent1 30 48" xfId="1658" xr:uid="{00000000-0005-0000-0000-000079060000}"/>
    <cellStyle name="20% - Accent1 30 49" xfId="1659" xr:uid="{00000000-0005-0000-0000-00007A060000}"/>
    <cellStyle name="20% - Accent1 30 5" xfId="1660" xr:uid="{00000000-0005-0000-0000-00007B060000}"/>
    <cellStyle name="20% - Accent1 30 50" xfId="1661" xr:uid="{00000000-0005-0000-0000-00007C060000}"/>
    <cellStyle name="20% - Accent1 30 51" xfId="1662" xr:uid="{00000000-0005-0000-0000-00007D060000}"/>
    <cellStyle name="20% - Accent1 30 52" xfId="1663" xr:uid="{00000000-0005-0000-0000-00007E060000}"/>
    <cellStyle name="20% - Accent1 30 53" xfId="1664" xr:uid="{00000000-0005-0000-0000-00007F060000}"/>
    <cellStyle name="20% - Accent1 30 54" xfId="1665" xr:uid="{00000000-0005-0000-0000-000080060000}"/>
    <cellStyle name="20% - Accent1 30 55" xfId="1666" xr:uid="{00000000-0005-0000-0000-000081060000}"/>
    <cellStyle name="20% - Accent1 30 56" xfId="1667" xr:uid="{00000000-0005-0000-0000-000082060000}"/>
    <cellStyle name="20% - Accent1 30 57" xfId="1668" xr:uid="{00000000-0005-0000-0000-000083060000}"/>
    <cellStyle name="20% - Accent1 30 58" xfId="1669" xr:uid="{00000000-0005-0000-0000-000084060000}"/>
    <cellStyle name="20% - Accent1 30 59" xfId="1670" xr:uid="{00000000-0005-0000-0000-000085060000}"/>
    <cellStyle name="20% - Accent1 30 6" xfId="1671" xr:uid="{00000000-0005-0000-0000-000086060000}"/>
    <cellStyle name="20% - Accent1 30 60" xfId="1672" xr:uid="{00000000-0005-0000-0000-000087060000}"/>
    <cellStyle name="20% - Accent1 30 61" xfId="1673" xr:uid="{00000000-0005-0000-0000-000088060000}"/>
    <cellStyle name="20% - Accent1 30 62" xfId="1674" xr:uid="{00000000-0005-0000-0000-000089060000}"/>
    <cellStyle name="20% - Accent1 30 63" xfId="1675" xr:uid="{00000000-0005-0000-0000-00008A060000}"/>
    <cellStyle name="20% - Accent1 30 64" xfId="1676" xr:uid="{00000000-0005-0000-0000-00008B060000}"/>
    <cellStyle name="20% - Accent1 30 65" xfId="1677" xr:uid="{00000000-0005-0000-0000-00008C060000}"/>
    <cellStyle name="20% - Accent1 30 66" xfId="1678" xr:uid="{00000000-0005-0000-0000-00008D060000}"/>
    <cellStyle name="20% - Accent1 30 67" xfId="1679" xr:uid="{00000000-0005-0000-0000-00008E060000}"/>
    <cellStyle name="20% - Accent1 30 68" xfId="1680" xr:uid="{00000000-0005-0000-0000-00008F060000}"/>
    <cellStyle name="20% - Accent1 30 69" xfId="1681" xr:uid="{00000000-0005-0000-0000-000090060000}"/>
    <cellStyle name="20% - Accent1 30 7" xfId="1682" xr:uid="{00000000-0005-0000-0000-000091060000}"/>
    <cellStyle name="20% - Accent1 30 70" xfId="1683" xr:uid="{00000000-0005-0000-0000-000092060000}"/>
    <cellStyle name="20% - Accent1 30 71" xfId="1684" xr:uid="{00000000-0005-0000-0000-000093060000}"/>
    <cellStyle name="20% - Accent1 30 72" xfId="1685" xr:uid="{00000000-0005-0000-0000-000094060000}"/>
    <cellStyle name="20% - Accent1 30 73" xfId="1686" xr:uid="{00000000-0005-0000-0000-000095060000}"/>
    <cellStyle name="20% - Accent1 30 8" xfId="1687" xr:uid="{00000000-0005-0000-0000-000096060000}"/>
    <cellStyle name="20% - Accent1 30 9" xfId="1688" xr:uid="{00000000-0005-0000-0000-000097060000}"/>
    <cellStyle name="20% - Accent1 31" xfId="1689" xr:uid="{00000000-0005-0000-0000-000098060000}"/>
    <cellStyle name="20% - Accent1 31 10" xfId="1690" xr:uid="{00000000-0005-0000-0000-000099060000}"/>
    <cellStyle name="20% - Accent1 31 11" xfId="1691" xr:uid="{00000000-0005-0000-0000-00009A060000}"/>
    <cellStyle name="20% - Accent1 31 12" xfId="1692" xr:uid="{00000000-0005-0000-0000-00009B060000}"/>
    <cellStyle name="20% - Accent1 31 13" xfId="1693" xr:uid="{00000000-0005-0000-0000-00009C060000}"/>
    <cellStyle name="20% - Accent1 31 14" xfId="1694" xr:uid="{00000000-0005-0000-0000-00009D060000}"/>
    <cellStyle name="20% - Accent1 31 15" xfId="1695" xr:uid="{00000000-0005-0000-0000-00009E060000}"/>
    <cellStyle name="20% - Accent1 31 16" xfId="1696" xr:uid="{00000000-0005-0000-0000-00009F060000}"/>
    <cellStyle name="20% - Accent1 31 17" xfId="1697" xr:uid="{00000000-0005-0000-0000-0000A0060000}"/>
    <cellStyle name="20% - Accent1 31 18" xfId="1698" xr:uid="{00000000-0005-0000-0000-0000A1060000}"/>
    <cellStyle name="20% - Accent1 31 19" xfId="1699" xr:uid="{00000000-0005-0000-0000-0000A2060000}"/>
    <cellStyle name="20% - Accent1 31 2" xfId="1700" xr:uid="{00000000-0005-0000-0000-0000A3060000}"/>
    <cellStyle name="20% - Accent1 31 20" xfId="1701" xr:uid="{00000000-0005-0000-0000-0000A4060000}"/>
    <cellStyle name="20% - Accent1 31 21" xfId="1702" xr:uid="{00000000-0005-0000-0000-0000A5060000}"/>
    <cellStyle name="20% - Accent1 31 22" xfId="1703" xr:uid="{00000000-0005-0000-0000-0000A6060000}"/>
    <cellStyle name="20% - Accent1 31 23" xfId="1704" xr:uid="{00000000-0005-0000-0000-0000A7060000}"/>
    <cellStyle name="20% - Accent1 31 24" xfId="1705" xr:uid="{00000000-0005-0000-0000-0000A8060000}"/>
    <cellStyle name="20% - Accent1 31 25" xfId="1706" xr:uid="{00000000-0005-0000-0000-0000A9060000}"/>
    <cellStyle name="20% - Accent1 31 26" xfId="1707" xr:uid="{00000000-0005-0000-0000-0000AA060000}"/>
    <cellStyle name="20% - Accent1 31 27" xfId="1708" xr:uid="{00000000-0005-0000-0000-0000AB060000}"/>
    <cellStyle name="20% - Accent1 31 28" xfId="1709" xr:uid="{00000000-0005-0000-0000-0000AC060000}"/>
    <cellStyle name="20% - Accent1 31 29" xfId="1710" xr:uid="{00000000-0005-0000-0000-0000AD060000}"/>
    <cellStyle name="20% - Accent1 31 3" xfId="1711" xr:uid="{00000000-0005-0000-0000-0000AE060000}"/>
    <cellStyle name="20% - Accent1 31 30" xfId="1712" xr:uid="{00000000-0005-0000-0000-0000AF060000}"/>
    <cellStyle name="20% - Accent1 31 31" xfId="1713" xr:uid="{00000000-0005-0000-0000-0000B0060000}"/>
    <cellStyle name="20% - Accent1 31 32" xfId="1714" xr:uid="{00000000-0005-0000-0000-0000B1060000}"/>
    <cellStyle name="20% - Accent1 31 33" xfId="1715" xr:uid="{00000000-0005-0000-0000-0000B2060000}"/>
    <cellStyle name="20% - Accent1 31 34" xfId="1716" xr:uid="{00000000-0005-0000-0000-0000B3060000}"/>
    <cellStyle name="20% - Accent1 31 35" xfId="1717" xr:uid="{00000000-0005-0000-0000-0000B4060000}"/>
    <cellStyle name="20% - Accent1 31 36" xfId="1718" xr:uid="{00000000-0005-0000-0000-0000B5060000}"/>
    <cellStyle name="20% - Accent1 31 37" xfId="1719" xr:uid="{00000000-0005-0000-0000-0000B6060000}"/>
    <cellStyle name="20% - Accent1 31 38" xfId="1720" xr:uid="{00000000-0005-0000-0000-0000B7060000}"/>
    <cellStyle name="20% - Accent1 31 39" xfId="1721" xr:uid="{00000000-0005-0000-0000-0000B8060000}"/>
    <cellStyle name="20% - Accent1 31 4" xfId="1722" xr:uid="{00000000-0005-0000-0000-0000B9060000}"/>
    <cellStyle name="20% - Accent1 31 40" xfId="1723" xr:uid="{00000000-0005-0000-0000-0000BA060000}"/>
    <cellStyle name="20% - Accent1 31 41" xfId="1724" xr:uid="{00000000-0005-0000-0000-0000BB060000}"/>
    <cellStyle name="20% - Accent1 31 42" xfId="1725" xr:uid="{00000000-0005-0000-0000-0000BC060000}"/>
    <cellStyle name="20% - Accent1 31 43" xfId="1726" xr:uid="{00000000-0005-0000-0000-0000BD060000}"/>
    <cellStyle name="20% - Accent1 31 44" xfId="1727" xr:uid="{00000000-0005-0000-0000-0000BE060000}"/>
    <cellStyle name="20% - Accent1 31 45" xfId="1728" xr:uid="{00000000-0005-0000-0000-0000BF060000}"/>
    <cellStyle name="20% - Accent1 31 46" xfId="1729" xr:uid="{00000000-0005-0000-0000-0000C0060000}"/>
    <cellStyle name="20% - Accent1 31 47" xfId="1730" xr:uid="{00000000-0005-0000-0000-0000C1060000}"/>
    <cellStyle name="20% - Accent1 31 48" xfId="1731" xr:uid="{00000000-0005-0000-0000-0000C2060000}"/>
    <cellStyle name="20% - Accent1 31 49" xfId="1732" xr:uid="{00000000-0005-0000-0000-0000C3060000}"/>
    <cellStyle name="20% - Accent1 31 5" xfId="1733" xr:uid="{00000000-0005-0000-0000-0000C4060000}"/>
    <cellStyle name="20% - Accent1 31 50" xfId="1734" xr:uid="{00000000-0005-0000-0000-0000C5060000}"/>
    <cellStyle name="20% - Accent1 31 51" xfId="1735" xr:uid="{00000000-0005-0000-0000-0000C6060000}"/>
    <cellStyle name="20% - Accent1 31 52" xfId="1736" xr:uid="{00000000-0005-0000-0000-0000C7060000}"/>
    <cellStyle name="20% - Accent1 31 53" xfId="1737" xr:uid="{00000000-0005-0000-0000-0000C8060000}"/>
    <cellStyle name="20% - Accent1 31 54" xfId="1738" xr:uid="{00000000-0005-0000-0000-0000C9060000}"/>
    <cellStyle name="20% - Accent1 31 55" xfId="1739" xr:uid="{00000000-0005-0000-0000-0000CA060000}"/>
    <cellStyle name="20% - Accent1 31 56" xfId="1740" xr:uid="{00000000-0005-0000-0000-0000CB060000}"/>
    <cellStyle name="20% - Accent1 31 57" xfId="1741" xr:uid="{00000000-0005-0000-0000-0000CC060000}"/>
    <cellStyle name="20% - Accent1 31 58" xfId="1742" xr:uid="{00000000-0005-0000-0000-0000CD060000}"/>
    <cellStyle name="20% - Accent1 31 59" xfId="1743" xr:uid="{00000000-0005-0000-0000-0000CE060000}"/>
    <cellStyle name="20% - Accent1 31 6" xfId="1744" xr:uid="{00000000-0005-0000-0000-0000CF060000}"/>
    <cellStyle name="20% - Accent1 31 60" xfId="1745" xr:uid="{00000000-0005-0000-0000-0000D0060000}"/>
    <cellStyle name="20% - Accent1 31 61" xfId="1746" xr:uid="{00000000-0005-0000-0000-0000D1060000}"/>
    <cellStyle name="20% - Accent1 31 62" xfId="1747" xr:uid="{00000000-0005-0000-0000-0000D2060000}"/>
    <cellStyle name="20% - Accent1 31 63" xfId="1748" xr:uid="{00000000-0005-0000-0000-0000D3060000}"/>
    <cellStyle name="20% - Accent1 31 64" xfId="1749" xr:uid="{00000000-0005-0000-0000-0000D4060000}"/>
    <cellStyle name="20% - Accent1 31 65" xfId="1750" xr:uid="{00000000-0005-0000-0000-0000D5060000}"/>
    <cellStyle name="20% - Accent1 31 66" xfId="1751" xr:uid="{00000000-0005-0000-0000-0000D6060000}"/>
    <cellStyle name="20% - Accent1 31 67" xfId="1752" xr:uid="{00000000-0005-0000-0000-0000D7060000}"/>
    <cellStyle name="20% - Accent1 31 68" xfId="1753" xr:uid="{00000000-0005-0000-0000-0000D8060000}"/>
    <cellStyle name="20% - Accent1 31 69" xfId="1754" xr:uid="{00000000-0005-0000-0000-0000D9060000}"/>
    <cellStyle name="20% - Accent1 31 7" xfId="1755" xr:uid="{00000000-0005-0000-0000-0000DA060000}"/>
    <cellStyle name="20% - Accent1 31 70" xfId="1756" xr:uid="{00000000-0005-0000-0000-0000DB060000}"/>
    <cellStyle name="20% - Accent1 31 71" xfId="1757" xr:uid="{00000000-0005-0000-0000-0000DC060000}"/>
    <cellStyle name="20% - Accent1 31 72" xfId="1758" xr:uid="{00000000-0005-0000-0000-0000DD060000}"/>
    <cellStyle name="20% - Accent1 31 73" xfId="1759" xr:uid="{00000000-0005-0000-0000-0000DE060000}"/>
    <cellStyle name="20% - Accent1 31 8" xfId="1760" xr:uid="{00000000-0005-0000-0000-0000DF060000}"/>
    <cellStyle name="20% - Accent1 31 9" xfId="1761" xr:uid="{00000000-0005-0000-0000-0000E0060000}"/>
    <cellStyle name="20% - Accent1 32" xfId="1762" xr:uid="{00000000-0005-0000-0000-0000E1060000}"/>
    <cellStyle name="20% - Accent1 32 10" xfId="1763" xr:uid="{00000000-0005-0000-0000-0000E2060000}"/>
    <cellStyle name="20% - Accent1 32 11" xfId="1764" xr:uid="{00000000-0005-0000-0000-0000E3060000}"/>
    <cellStyle name="20% - Accent1 32 12" xfId="1765" xr:uid="{00000000-0005-0000-0000-0000E4060000}"/>
    <cellStyle name="20% - Accent1 32 13" xfId="1766" xr:uid="{00000000-0005-0000-0000-0000E5060000}"/>
    <cellStyle name="20% - Accent1 32 14" xfId="1767" xr:uid="{00000000-0005-0000-0000-0000E6060000}"/>
    <cellStyle name="20% - Accent1 32 15" xfId="1768" xr:uid="{00000000-0005-0000-0000-0000E7060000}"/>
    <cellStyle name="20% - Accent1 32 16" xfId="1769" xr:uid="{00000000-0005-0000-0000-0000E8060000}"/>
    <cellStyle name="20% - Accent1 32 17" xfId="1770" xr:uid="{00000000-0005-0000-0000-0000E9060000}"/>
    <cellStyle name="20% - Accent1 32 18" xfId="1771" xr:uid="{00000000-0005-0000-0000-0000EA060000}"/>
    <cellStyle name="20% - Accent1 32 19" xfId="1772" xr:uid="{00000000-0005-0000-0000-0000EB060000}"/>
    <cellStyle name="20% - Accent1 32 2" xfId="1773" xr:uid="{00000000-0005-0000-0000-0000EC060000}"/>
    <cellStyle name="20% - Accent1 32 20" xfId="1774" xr:uid="{00000000-0005-0000-0000-0000ED060000}"/>
    <cellStyle name="20% - Accent1 32 21" xfId="1775" xr:uid="{00000000-0005-0000-0000-0000EE060000}"/>
    <cellStyle name="20% - Accent1 32 22" xfId="1776" xr:uid="{00000000-0005-0000-0000-0000EF060000}"/>
    <cellStyle name="20% - Accent1 32 23" xfId="1777" xr:uid="{00000000-0005-0000-0000-0000F0060000}"/>
    <cellStyle name="20% - Accent1 32 24" xfId="1778" xr:uid="{00000000-0005-0000-0000-0000F1060000}"/>
    <cellStyle name="20% - Accent1 32 25" xfId="1779" xr:uid="{00000000-0005-0000-0000-0000F2060000}"/>
    <cellStyle name="20% - Accent1 32 26" xfId="1780" xr:uid="{00000000-0005-0000-0000-0000F3060000}"/>
    <cellStyle name="20% - Accent1 32 27" xfId="1781" xr:uid="{00000000-0005-0000-0000-0000F4060000}"/>
    <cellStyle name="20% - Accent1 32 28" xfId="1782" xr:uid="{00000000-0005-0000-0000-0000F5060000}"/>
    <cellStyle name="20% - Accent1 32 29" xfId="1783" xr:uid="{00000000-0005-0000-0000-0000F6060000}"/>
    <cellStyle name="20% - Accent1 32 3" xfId="1784" xr:uid="{00000000-0005-0000-0000-0000F7060000}"/>
    <cellStyle name="20% - Accent1 32 30" xfId="1785" xr:uid="{00000000-0005-0000-0000-0000F8060000}"/>
    <cellStyle name="20% - Accent1 32 31" xfId="1786" xr:uid="{00000000-0005-0000-0000-0000F9060000}"/>
    <cellStyle name="20% - Accent1 32 32" xfId="1787" xr:uid="{00000000-0005-0000-0000-0000FA060000}"/>
    <cellStyle name="20% - Accent1 32 33" xfId="1788" xr:uid="{00000000-0005-0000-0000-0000FB060000}"/>
    <cellStyle name="20% - Accent1 32 34" xfId="1789" xr:uid="{00000000-0005-0000-0000-0000FC060000}"/>
    <cellStyle name="20% - Accent1 32 35" xfId="1790" xr:uid="{00000000-0005-0000-0000-0000FD060000}"/>
    <cellStyle name="20% - Accent1 32 36" xfId="1791" xr:uid="{00000000-0005-0000-0000-0000FE060000}"/>
    <cellStyle name="20% - Accent1 32 37" xfId="1792" xr:uid="{00000000-0005-0000-0000-0000FF060000}"/>
    <cellStyle name="20% - Accent1 32 38" xfId="1793" xr:uid="{00000000-0005-0000-0000-000000070000}"/>
    <cellStyle name="20% - Accent1 32 39" xfId="1794" xr:uid="{00000000-0005-0000-0000-000001070000}"/>
    <cellStyle name="20% - Accent1 32 4" xfId="1795" xr:uid="{00000000-0005-0000-0000-000002070000}"/>
    <cellStyle name="20% - Accent1 32 40" xfId="1796" xr:uid="{00000000-0005-0000-0000-000003070000}"/>
    <cellStyle name="20% - Accent1 32 41" xfId="1797" xr:uid="{00000000-0005-0000-0000-000004070000}"/>
    <cellStyle name="20% - Accent1 32 42" xfId="1798" xr:uid="{00000000-0005-0000-0000-000005070000}"/>
    <cellStyle name="20% - Accent1 32 43" xfId="1799" xr:uid="{00000000-0005-0000-0000-000006070000}"/>
    <cellStyle name="20% - Accent1 32 44" xfId="1800" xr:uid="{00000000-0005-0000-0000-000007070000}"/>
    <cellStyle name="20% - Accent1 32 45" xfId="1801" xr:uid="{00000000-0005-0000-0000-000008070000}"/>
    <cellStyle name="20% - Accent1 32 46" xfId="1802" xr:uid="{00000000-0005-0000-0000-000009070000}"/>
    <cellStyle name="20% - Accent1 32 47" xfId="1803" xr:uid="{00000000-0005-0000-0000-00000A070000}"/>
    <cellStyle name="20% - Accent1 32 48" xfId="1804" xr:uid="{00000000-0005-0000-0000-00000B070000}"/>
    <cellStyle name="20% - Accent1 32 49" xfId="1805" xr:uid="{00000000-0005-0000-0000-00000C070000}"/>
    <cellStyle name="20% - Accent1 32 5" xfId="1806" xr:uid="{00000000-0005-0000-0000-00000D070000}"/>
    <cellStyle name="20% - Accent1 32 50" xfId="1807" xr:uid="{00000000-0005-0000-0000-00000E070000}"/>
    <cellStyle name="20% - Accent1 32 51" xfId="1808" xr:uid="{00000000-0005-0000-0000-00000F070000}"/>
    <cellStyle name="20% - Accent1 32 52" xfId="1809" xr:uid="{00000000-0005-0000-0000-000010070000}"/>
    <cellStyle name="20% - Accent1 32 53" xfId="1810" xr:uid="{00000000-0005-0000-0000-000011070000}"/>
    <cellStyle name="20% - Accent1 32 54" xfId="1811" xr:uid="{00000000-0005-0000-0000-000012070000}"/>
    <cellStyle name="20% - Accent1 32 55" xfId="1812" xr:uid="{00000000-0005-0000-0000-000013070000}"/>
    <cellStyle name="20% - Accent1 32 56" xfId="1813" xr:uid="{00000000-0005-0000-0000-000014070000}"/>
    <cellStyle name="20% - Accent1 32 57" xfId="1814" xr:uid="{00000000-0005-0000-0000-000015070000}"/>
    <cellStyle name="20% - Accent1 32 58" xfId="1815" xr:uid="{00000000-0005-0000-0000-000016070000}"/>
    <cellStyle name="20% - Accent1 32 59" xfId="1816" xr:uid="{00000000-0005-0000-0000-000017070000}"/>
    <cellStyle name="20% - Accent1 32 6" xfId="1817" xr:uid="{00000000-0005-0000-0000-000018070000}"/>
    <cellStyle name="20% - Accent1 32 60" xfId="1818" xr:uid="{00000000-0005-0000-0000-000019070000}"/>
    <cellStyle name="20% - Accent1 32 61" xfId="1819" xr:uid="{00000000-0005-0000-0000-00001A070000}"/>
    <cellStyle name="20% - Accent1 32 62" xfId="1820" xr:uid="{00000000-0005-0000-0000-00001B070000}"/>
    <cellStyle name="20% - Accent1 32 63" xfId="1821" xr:uid="{00000000-0005-0000-0000-00001C070000}"/>
    <cellStyle name="20% - Accent1 32 64" xfId="1822" xr:uid="{00000000-0005-0000-0000-00001D070000}"/>
    <cellStyle name="20% - Accent1 32 65" xfId="1823" xr:uid="{00000000-0005-0000-0000-00001E070000}"/>
    <cellStyle name="20% - Accent1 32 66" xfId="1824" xr:uid="{00000000-0005-0000-0000-00001F070000}"/>
    <cellStyle name="20% - Accent1 32 67" xfId="1825" xr:uid="{00000000-0005-0000-0000-000020070000}"/>
    <cellStyle name="20% - Accent1 32 68" xfId="1826" xr:uid="{00000000-0005-0000-0000-000021070000}"/>
    <cellStyle name="20% - Accent1 32 69" xfId="1827" xr:uid="{00000000-0005-0000-0000-000022070000}"/>
    <cellStyle name="20% - Accent1 32 7" xfId="1828" xr:uid="{00000000-0005-0000-0000-000023070000}"/>
    <cellStyle name="20% - Accent1 32 70" xfId="1829" xr:uid="{00000000-0005-0000-0000-000024070000}"/>
    <cellStyle name="20% - Accent1 32 71" xfId="1830" xr:uid="{00000000-0005-0000-0000-000025070000}"/>
    <cellStyle name="20% - Accent1 32 72" xfId="1831" xr:uid="{00000000-0005-0000-0000-000026070000}"/>
    <cellStyle name="20% - Accent1 32 73" xfId="1832" xr:uid="{00000000-0005-0000-0000-000027070000}"/>
    <cellStyle name="20% - Accent1 32 8" xfId="1833" xr:uid="{00000000-0005-0000-0000-000028070000}"/>
    <cellStyle name="20% - Accent1 32 9" xfId="1834" xr:uid="{00000000-0005-0000-0000-000029070000}"/>
    <cellStyle name="20% - Accent1 33" xfId="1835" xr:uid="{00000000-0005-0000-0000-00002A070000}"/>
    <cellStyle name="20% - Accent1 33 10" xfId="1836" xr:uid="{00000000-0005-0000-0000-00002B070000}"/>
    <cellStyle name="20% - Accent1 33 11" xfId="1837" xr:uid="{00000000-0005-0000-0000-00002C070000}"/>
    <cellStyle name="20% - Accent1 33 12" xfId="1838" xr:uid="{00000000-0005-0000-0000-00002D070000}"/>
    <cellStyle name="20% - Accent1 33 13" xfId="1839" xr:uid="{00000000-0005-0000-0000-00002E070000}"/>
    <cellStyle name="20% - Accent1 33 14" xfId="1840" xr:uid="{00000000-0005-0000-0000-00002F070000}"/>
    <cellStyle name="20% - Accent1 33 15" xfId="1841" xr:uid="{00000000-0005-0000-0000-000030070000}"/>
    <cellStyle name="20% - Accent1 33 16" xfId="1842" xr:uid="{00000000-0005-0000-0000-000031070000}"/>
    <cellStyle name="20% - Accent1 33 17" xfId="1843" xr:uid="{00000000-0005-0000-0000-000032070000}"/>
    <cellStyle name="20% - Accent1 33 18" xfId="1844" xr:uid="{00000000-0005-0000-0000-000033070000}"/>
    <cellStyle name="20% - Accent1 33 19" xfId="1845" xr:uid="{00000000-0005-0000-0000-000034070000}"/>
    <cellStyle name="20% - Accent1 33 2" xfId="1846" xr:uid="{00000000-0005-0000-0000-000035070000}"/>
    <cellStyle name="20% - Accent1 33 20" xfId="1847" xr:uid="{00000000-0005-0000-0000-000036070000}"/>
    <cellStyle name="20% - Accent1 33 21" xfId="1848" xr:uid="{00000000-0005-0000-0000-000037070000}"/>
    <cellStyle name="20% - Accent1 33 22" xfId="1849" xr:uid="{00000000-0005-0000-0000-000038070000}"/>
    <cellStyle name="20% - Accent1 33 23" xfId="1850" xr:uid="{00000000-0005-0000-0000-000039070000}"/>
    <cellStyle name="20% - Accent1 33 24" xfId="1851" xr:uid="{00000000-0005-0000-0000-00003A070000}"/>
    <cellStyle name="20% - Accent1 33 25" xfId="1852" xr:uid="{00000000-0005-0000-0000-00003B070000}"/>
    <cellStyle name="20% - Accent1 33 26" xfId="1853" xr:uid="{00000000-0005-0000-0000-00003C070000}"/>
    <cellStyle name="20% - Accent1 33 27" xfId="1854" xr:uid="{00000000-0005-0000-0000-00003D070000}"/>
    <cellStyle name="20% - Accent1 33 28" xfId="1855" xr:uid="{00000000-0005-0000-0000-00003E070000}"/>
    <cellStyle name="20% - Accent1 33 29" xfId="1856" xr:uid="{00000000-0005-0000-0000-00003F070000}"/>
    <cellStyle name="20% - Accent1 33 3" xfId="1857" xr:uid="{00000000-0005-0000-0000-000040070000}"/>
    <cellStyle name="20% - Accent1 33 30" xfId="1858" xr:uid="{00000000-0005-0000-0000-000041070000}"/>
    <cellStyle name="20% - Accent1 33 31" xfId="1859" xr:uid="{00000000-0005-0000-0000-000042070000}"/>
    <cellStyle name="20% - Accent1 33 32" xfId="1860" xr:uid="{00000000-0005-0000-0000-000043070000}"/>
    <cellStyle name="20% - Accent1 33 33" xfId="1861" xr:uid="{00000000-0005-0000-0000-000044070000}"/>
    <cellStyle name="20% - Accent1 33 34" xfId="1862" xr:uid="{00000000-0005-0000-0000-000045070000}"/>
    <cellStyle name="20% - Accent1 33 35" xfId="1863" xr:uid="{00000000-0005-0000-0000-000046070000}"/>
    <cellStyle name="20% - Accent1 33 36" xfId="1864" xr:uid="{00000000-0005-0000-0000-000047070000}"/>
    <cellStyle name="20% - Accent1 33 37" xfId="1865" xr:uid="{00000000-0005-0000-0000-000048070000}"/>
    <cellStyle name="20% - Accent1 33 38" xfId="1866" xr:uid="{00000000-0005-0000-0000-000049070000}"/>
    <cellStyle name="20% - Accent1 33 39" xfId="1867" xr:uid="{00000000-0005-0000-0000-00004A070000}"/>
    <cellStyle name="20% - Accent1 33 4" xfId="1868" xr:uid="{00000000-0005-0000-0000-00004B070000}"/>
    <cellStyle name="20% - Accent1 33 40" xfId="1869" xr:uid="{00000000-0005-0000-0000-00004C070000}"/>
    <cellStyle name="20% - Accent1 33 41" xfId="1870" xr:uid="{00000000-0005-0000-0000-00004D070000}"/>
    <cellStyle name="20% - Accent1 33 42" xfId="1871" xr:uid="{00000000-0005-0000-0000-00004E070000}"/>
    <cellStyle name="20% - Accent1 33 43" xfId="1872" xr:uid="{00000000-0005-0000-0000-00004F070000}"/>
    <cellStyle name="20% - Accent1 33 44" xfId="1873" xr:uid="{00000000-0005-0000-0000-000050070000}"/>
    <cellStyle name="20% - Accent1 33 45" xfId="1874" xr:uid="{00000000-0005-0000-0000-000051070000}"/>
    <cellStyle name="20% - Accent1 33 46" xfId="1875" xr:uid="{00000000-0005-0000-0000-000052070000}"/>
    <cellStyle name="20% - Accent1 33 47" xfId="1876" xr:uid="{00000000-0005-0000-0000-000053070000}"/>
    <cellStyle name="20% - Accent1 33 48" xfId="1877" xr:uid="{00000000-0005-0000-0000-000054070000}"/>
    <cellStyle name="20% - Accent1 33 49" xfId="1878" xr:uid="{00000000-0005-0000-0000-000055070000}"/>
    <cellStyle name="20% - Accent1 33 5" xfId="1879" xr:uid="{00000000-0005-0000-0000-000056070000}"/>
    <cellStyle name="20% - Accent1 33 50" xfId="1880" xr:uid="{00000000-0005-0000-0000-000057070000}"/>
    <cellStyle name="20% - Accent1 33 51" xfId="1881" xr:uid="{00000000-0005-0000-0000-000058070000}"/>
    <cellStyle name="20% - Accent1 33 52" xfId="1882" xr:uid="{00000000-0005-0000-0000-000059070000}"/>
    <cellStyle name="20% - Accent1 33 53" xfId="1883" xr:uid="{00000000-0005-0000-0000-00005A070000}"/>
    <cellStyle name="20% - Accent1 33 54" xfId="1884" xr:uid="{00000000-0005-0000-0000-00005B070000}"/>
    <cellStyle name="20% - Accent1 33 55" xfId="1885" xr:uid="{00000000-0005-0000-0000-00005C070000}"/>
    <cellStyle name="20% - Accent1 33 56" xfId="1886" xr:uid="{00000000-0005-0000-0000-00005D070000}"/>
    <cellStyle name="20% - Accent1 33 57" xfId="1887" xr:uid="{00000000-0005-0000-0000-00005E070000}"/>
    <cellStyle name="20% - Accent1 33 58" xfId="1888" xr:uid="{00000000-0005-0000-0000-00005F070000}"/>
    <cellStyle name="20% - Accent1 33 59" xfId="1889" xr:uid="{00000000-0005-0000-0000-000060070000}"/>
    <cellStyle name="20% - Accent1 33 6" xfId="1890" xr:uid="{00000000-0005-0000-0000-000061070000}"/>
    <cellStyle name="20% - Accent1 33 60" xfId="1891" xr:uid="{00000000-0005-0000-0000-000062070000}"/>
    <cellStyle name="20% - Accent1 33 61" xfId="1892" xr:uid="{00000000-0005-0000-0000-000063070000}"/>
    <cellStyle name="20% - Accent1 33 62" xfId="1893" xr:uid="{00000000-0005-0000-0000-000064070000}"/>
    <cellStyle name="20% - Accent1 33 63" xfId="1894" xr:uid="{00000000-0005-0000-0000-000065070000}"/>
    <cellStyle name="20% - Accent1 33 64" xfId="1895" xr:uid="{00000000-0005-0000-0000-000066070000}"/>
    <cellStyle name="20% - Accent1 33 65" xfId="1896" xr:uid="{00000000-0005-0000-0000-000067070000}"/>
    <cellStyle name="20% - Accent1 33 66" xfId="1897" xr:uid="{00000000-0005-0000-0000-000068070000}"/>
    <cellStyle name="20% - Accent1 33 67" xfId="1898" xr:uid="{00000000-0005-0000-0000-000069070000}"/>
    <cellStyle name="20% - Accent1 33 68" xfId="1899" xr:uid="{00000000-0005-0000-0000-00006A070000}"/>
    <cellStyle name="20% - Accent1 33 69" xfId="1900" xr:uid="{00000000-0005-0000-0000-00006B070000}"/>
    <cellStyle name="20% - Accent1 33 7" xfId="1901" xr:uid="{00000000-0005-0000-0000-00006C070000}"/>
    <cellStyle name="20% - Accent1 33 70" xfId="1902" xr:uid="{00000000-0005-0000-0000-00006D070000}"/>
    <cellStyle name="20% - Accent1 33 71" xfId="1903" xr:uid="{00000000-0005-0000-0000-00006E070000}"/>
    <cellStyle name="20% - Accent1 33 72" xfId="1904" xr:uid="{00000000-0005-0000-0000-00006F070000}"/>
    <cellStyle name="20% - Accent1 33 73" xfId="1905" xr:uid="{00000000-0005-0000-0000-000070070000}"/>
    <cellStyle name="20% - Accent1 33 8" xfId="1906" xr:uid="{00000000-0005-0000-0000-000071070000}"/>
    <cellStyle name="20% - Accent1 33 9" xfId="1907" xr:uid="{00000000-0005-0000-0000-000072070000}"/>
    <cellStyle name="20% - Accent1 34" xfId="1908" xr:uid="{00000000-0005-0000-0000-000073070000}"/>
    <cellStyle name="20% - Accent1 34 10" xfId="1909" xr:uid="{00000000-0005-0000-0000-000074070000}"/>
    <cellStyle name="20% - Accent1 34 11" xfId="1910" xr:uid="{00000000-0005-0000-0000-000075070000}"/>
    <cellStyle name="20% - Accent1 34 12" xfId="1911" xr:uid="{00000000-0005-0000-0000-000076070000}"/>
    <cellStyle name="20% - Accent1 34 13" xfId="1912" xr:uid="{00000000-0005-0000-0000-000077070000}"/>
    <cellStyle name="20% - Accent1 34 14" xfId="1913" xr:uid="{00000000-0005-0000-0000-000078070000}"/>
    <cellStyle name="20% - Accent1 34 15" xfId="1914" xr:uid="{00000000-0005-0000-0000-000079070000}"/>
    <cellStyle name="20% - Accent1 34 16" xfId="1915" xr:uid="{00000000-0005-0000-0000-00007A070000}"/>
    <cellStyle name="20% - Accent1 34 17" xfId="1916" xr:uid="{00000000-0005-0000-0000-00007B070000}"/>
    <cellStyle name="20% - Accent1 34 18" xfId="1917" xr:uid="{00000000-0005-0000-0000-00007C070000}"/>
    <cellStyle name="20% - Accent1 34 19" xfId="1918" xr:uid="{00000000-0005-0000-0000-00007D070000}"/>
    <cellStyle name="20% - Accent1 34 2" xfId="1919" xr:uid="{00000000-0005-0000-0000-00007E070000}"/>
    <cellStyle name="20% - Accent1 34 20" xfId="1920" xr:uid="{00000000-0005-0000-0000-00007F070000}"/>
    <cellStyle name="20% - Accent1 34 21" xfId="1921" xr:uid="{00000000-0005-0000-0000-000080070000}"/>
    <cellStyle name="20% - Accent1 34 22" xfId="1922" xr:uid="{00000000-0005-0000-0000-000081070000}"/>
    <cellStyle name="20% - Accent1 34 23" xfId="1923" xr:uid="{00000000-0005-0000-0000-000082070000}"/>
    <cellStyle name="20% - Accent1 34 24" xfId="1924" xr:uid="{00000000-0005-0000-0000-000083070000}"/>
    <cellStyle name="20% - Accent1 34 25" xfId="1925" xr:uid="{00000000-0005-0000-0000-000084070000}"/>
    <cellStyle name="20% - Accent1 34 26" xfId="1926" xr:uid="{00000000-0005-0000-0000-000085070000}"/>
    <cellStyle name="20% - Accent1 34 27" xfId="1927" xr:uid="{00000000-0005-0000-0000-000086070000}"/>
    <cellStyle name="20% - Accent1 34 28" xfId="1928" xr:uid="{00000000-0005-0000-0000-000087070000}"/>
    <cellStyle name="20% - Accent1 34 29" xfId="1929" xr:uid="{00000000-0005-0000-0000-000088070000}"/>
    <cellStyle name="20% - Accent1 34 3" xfId="1930" xr:uid="{00000000-0005-0000-0000-000089070000}"/>
    <cellStyle name="20% - Accent1 34 30" xfId="1931" xr:uid="{00000000-0005-0000-0000-00008A070000}"/>
    <cellStyle name="20% - Accent1 34 31" xfId="1932" xr:uid="{00000000-0005-0000-0000-00008B070000}"/>
    <cellStyle name="20% - Accent1 34 32" xfId="1933" xr:uid="{00000000-0005-0000-0000-00008C070000}"/>
    <cellStyle name="20% - Accent1 34 33" xfId="1934" xr:uid="{00000000-0005-0000-0000-00008D070000}"/>
    <cellStyle name="20% - Accent1 34 34" xfId="1935" xr:uid="{00000000-0005-0000-0000-00008E070000}"/>
    <cellStyle name="20% - Accent1 34 35" xfId="1936" xr:uid="{00000000-0005-0000-0000-00008F070000}"/>
    <cellStyle name="20% - Accent1 34 36" xfId="1937" xr:uid="{00000000-0005-0000-0000-000090070000}"/>
    <cellStyle name="20% - Accent1 34 37" xfId="1938" xr:uid="{00000000-0005-0000-0000-000091070000}"/>
    <cellStyle name="20% - Accent1 34 38" xfId="1939" xr:uid="{00000000-0005-0000-0000-000092070000}"/>
    <cellStyle name="20% - Accent1 34 39" xfId="1940" xr:uid="{00000000-0005-0000-0000-000093070000}"/>
    <cellStyle name="20% - Accent1 34 4" xfId="1941" xr:uid="{00000000-0005-0000-0000-000094070000}"/>
    <cellStyle name="20% - Accent1 34 40" xfId="1942" xr:uid="{00000000-0005-0000-0000-000095070000}"/>
    <cellStyle name="20% - Accent1 34 41" xfId="1943" xr:uid="{00000000-0005-0000-0000-000096070000}"/>
    <cellStyle name="20% - Accent1 34 42" xfId="1944" xr:uid="{00000000-0005-0000-0000-000097070000}"/>
    <cellStyle name="20% - Accent1 34 43" xfId="1945" xr:uid="{00000000-0005-0000-0000-000098070000}"/>
    <cellStyle name="20% - Accent1 34 44" xfId="1946" xr:uid="{00000000-0005-0000-0000-000099070000}"/>
    <cellStyle name="20% - Accent1 34 45" xfId="1947" xr:uid="{00000000-0005-0000-0000-00009A070000}"/>
    <cellStyle name="20% - Accent1 34 46" xfId="1948" xr:uid="{00000000-0005-0000-0000-00009B070000}"/>
    <cellStyle name="20% - Accent1 34 47" xfId="1949" xr:uid="{00000000-0005-0000-0000-00009C070000}"/>
    <cellStyle name="20% - Accent1 34 48" xfId="1950" xr:uid="{00000000-0005-0000-0000-00009D070000}"/>
    <cellStyle name="20% - Accent1 34 49" xfId="1951" xr:uid="{00000000-0005-0000-0000-00009E070000}"/>
    <cellStyle name="20% - Accent1 34 5" xfId="1952" xr:uid="{00000000-0005-0000-0000-00009F070000}"/>
    <cellStyle name="20% - Accent1 34 50" xfId="1953" xr:uid="{00000000-0005-0000-0000-0000A0070000}"/>
    <cellStyle name="20% - Accent1 34 51" xfId="1954" xr:uid="{00000000-0005-0000-0000-0000A1070000}"/>
    <cellStyle name="20% - Accent1 34 52" xfId="1955" xr:uid="{00000000-0005-0000-0000-0000A2070000}"/>
    <cellStyle name="20% - Accent1 34 53" xfId="1956" xr:uid="{00000000-0005-0000-0000-0000A3070000}"/>
    <cellStyle name="20% - Accent1 34 54" xfId="1957" xr:uid="{00000000-0005-0000-0000-0000A4070000}"/>
    <cellStyle name="20% - Accent1 34 55" xfId="1958" xr:uid="{00000000-0005-0000-0000-0000A5070000}"/>
    <cellStyle name="20% - Accent1 34 56" xfId="1959" xr:uid="{00000000-0005-0000-0000-0000A6070000}"/>
    <cellStyle name="20% - Accent1 34 57" xfId="1960" xr:uid="{00000000-0005-0000-0000-0000A7070000}"/>
    <cellStyle name="20% - Accent1 34 58" xfId="1961" xr:uid="{00000000-0005-0000-0000-0000A8070000}"/>
    <cellStyle name="20% - Accent1 34 59" xfId="1962" xr:uid="{00000000-0005-0000-0000-0000A9070000}"/>
    <cellStyle name="20% - Accent1 34 6" xfId="1963" xr:uid="{00000000-0005-0000-0000-0000AA070000}"/>
    <cellStyle name="20% - Accent1 34 60" xfId="1964" xr:uid="{00000000-0005-0000-0000-0000AB070000}"/>
    <cellStyle name="20% - Accent1 34 61" xfId="1965" xr:uid="{00000000-0005-0000-0000-0000AC070000}"/>
    <cellStyle name="20% - Accent1 34 62" xfId="1966" xr:uid="{00000000-0005-0000-0000-0000AD070000}"/>
    <cellStyle name="20% - Accent1 34 63" xfId="1967" xr:uid="{00000000-0005-0000-0000-0000AE070000}"/>
    <cellStyle name="20% - Accent1 34 64" xfId="1968" xr:uid="{00000000-0005-0000-0000-0000AF070000}"/>
    <cellStyle name="20% - Accent1 34 65" xfId="1969" xr:uid="{00000000-0005-0000-0000-0000B0070000}"/>
    <cellStyle name="20% - Accent1 34 66" xfId="1970" xr:uid="{00000000-0005-0000-0000-0000B1070000}"/>
    <cellStyle name="20% - Accent1 34 67" xfId="1971" xr:uid="{00000000-0005-0000-0000-0000B2070000}"/>
    <cellStyle name="20% - Accent1 34 68" xfId="1972" xr:uid="{00000000-0005-0000-0000-0000B3070000}"/>
    <cellStyle name="20% - Accent1 34 69" xfId="1973" xr:uid="{00000000-0005-0000-0000-0000B4070000}"/>
    <cellStyle name="20% - Accent1 34 7" xfId="1974" xr:uid="{00000000-0005-0000-0000-0000B5070000}"/>
    <cellStyle name="20% - Accent1 34 70" xfId="1975" xr:uid="{00000000-0005-0000-0000-0000B6070000}"/>
    <cellStyle name="20% - Accent1 34 71" xfId="1976" xr:uid="{00000000-0005-0000-0000-0000B7070000}"/>
    <cellStyle name="20% - Accent1 34 72" xfId="1977" xr:uid="{00000000-0005-0000-0000-0000B8070000}"/>
    <cellStyle name="20% - Accent1 34 73" xfId="1978" xr:uid="{00000000-0005-0000-0000-0000B9070000}"/>
    <cellStyle name="20% - Accent1 34 8" xfId="1979" xr:uid="{00000000-0005-0000-0000-0000BA070000}"/>
    <cellStyle name="20% - Accent1 34 9" xfId="1980" xr:uid="{00000000-0005-0000-0000-0000BB070000}"/>
    <cellStyle name="20% - Accent1 35" xfId="1981" xr:uid="{00000000-0005-0000-0000-0000BC070000}"/>
    <cellStyle name="20% - Accent1 35 10" xfId="1982" xr:uid="{00000000-0005-0000-0000-0000BD070000}"/>
    <cellStyle name="20% - Accent1 35 11" xfId="1983" xr:uid="{00000000-0005-0000-0000-0000BE070000}"/>
    <cellStyle name="20% - Accent1 35 12" xfId="1984" xr:uid="{00000000-0005-0000-0000-0000BF070000}"/>
    <cellStyle name="20% - Accent1 35 13" xfId="1985" xr:uid="{00000000-0005-0000-0000-0000C0070000}"/>
    <cellStyle name="20% - Accent1 35 14" xfId="1986" xr:uid="{00000000-0005-0000-0000-0000C1070000}"/>
    <cellStyle name="20% - Accent1 35 15" xfId="1987" xr:uid="{00000000-0005-0000-0000-0000C2070000}"/>
    <cellStyle name="20% - Accent1 35 16" xfId="1988" xr:uid="{00000000-0005-0000-0000-0000C3070000}"/>
    <cellStyle name="20% - Accent1 35 17" xfId="1989" xr:uid="{00000000-0005-0000-0000-0000C4070000}"/>
    <cellStyle name="20% - Accent1 35 18" xfId="1990" xr:uid="{00000000-0005-0000-0000-0000C5070000}"/>
    <cellStyle name="20% - Accent1 35 19" xfId="1991" xr:uid="{00000000-0005-0000-0000-0000C6070000}"/>
    <cellStyle name="20% - Accent1 35 2" xfId="1992" xr:uid="{00000000-0005-0000-0000-0000C7070000}"/>
    <cellStyle name="20% - Accent1 35 20" xfId="1993" xr:uid="{00000000-0005-0000-0000-0000C8070000}"/>
    <cellStyle name="20% - Accent1 35 21" xfId="1994" xr:uid="{00000000-0005-0000-0000-0000C9070000}"/>
    <cellStyle name="20% - Accent1 35 22" xfId="1995" xr:uid="{00000000-0005-0000-0000-0000CA070000}"/>
    <cellStyle name="20% - Accent1 35 23" xfId="1996" xr:uid="{00000000-0005-0000-0000-0000CB070000}"/>
    <cellStyle name="20% - Accent1 35 24" xfId="1997" xr:uid="{00000000-0005-0000-0000-0000CC070000}"/>
    <cellStyle name="20% - Accent1 35 25" xfId="1998" xr:uid="{00000000-0005-0000-0000-0000CD070000}"/>
    <cellStyle name="20% - Accent1 35 26" xfId="1999" xr:uid="{00000000-0005-0000-0000-0000CE070000}"/>
    <cellStyle name="20% - Accent1 35 27" xfId="2000" xr:uid="{00000000-0005-0000-0000-0000CF070000}"/>
    <cellStyle name="20% - Accent1 35 28" xfId="2001" xr:uid="{00000000-0005-0000-0000-0000D0070000}"/>
    <cellStyle name="20% - Accent1 35 29" xfId="2002" xr:uid="{00000000-0005-0000-0000-0000D1070000}"/>
    <cellStyle name="20% - Accent1 35 3" xfId="2003" xr:uid="{00000000-0005-0000-0000-0000D2070000}"/>
    <cellStyle name="20% - Accent1 35 30" xfId="2004" xr:uid="{00000000-0005-0000-0000-0000D3070000}"/>
    <cellStyle name="20% - Accent1 35 31" xfId="2005" xr:uid="{00000000-0005-0000-0000-0000D4070000}"/>
    <cellStyle name="20% - Accent1 35 32" xfId="2006" xr:uid="{00000000-0005-0000-0000-0000D5070000}"/>
    <cellStyle name="20% - Accent1 35 33" xfId="2007" xr:uid="{00000000-0005-0000-0000-0000D6070000}"/>
    <cellStyle name="20% - Accent1 35 34" xfId="2008" xr:uid="{00000000-0005-0000-0000-0000D7070000}"/>
    <cellStyle name="20% - Accent1 35 35" xfId="2009" xr:uid="{00000000-0005-0000-0000-0000D8070000}"/>
    <cellStyle name="20% - Accent1 35 36" xfId="2010" xr:uid="{00000000-0005-0000-0000-0000D9070000}"/>
    <cellStyle name="20% - Accent1 35 37" xfId="2011" xr:uid="{00000000-0005-0000-0000-0000DA070000}"/>
    <cellStyle name="20% - Accent1 35 38" xfId="2012" xr:uid="{00000000-0005-0000-0000-0000DB070000}"/>
    <cellStyle name="20% - Accent1 35 39" xfId="2013" xr:uid="{00000000-0005-0000-0000-0000DC070000}"/>
    <cellStyle name="20% - Accent1 35 4" xfId="2014" xr:uid="{00000000-0005-0000-0000-0000DD070000}"/>
    <cellStyle name="20% - Accent1 35 40" xfId="2015" xr:uid="{00000000-0005-0000-0000-0000DE070000}"/>
    <cellStyle name="20% - Accent1 35 41" xfId="2016" xr:uid="{00000000-0005-0000-0000-0000DF070000}"/>
    <cellStyle name="20% - Accent1 35 42" xfId="2017" xr:uid="{00000000-0005-0000-0000-0000E0070000}"/>
    <cellStyle name="20% - Accent1 35 43" xfId="2018" xr:uid="{00000000-0005-0000-0000-0000E1070000}"/>
    <cellStyle name="20% - Accent1 35 44" xfId="2019" xr:uid="{00000000-0005-0000-0000-0000E2070000}"/>
    <cellStyle name="20% - Accent1 35 45" xfId="2020" xr:uid="{00000000-0005-0000-0000-0000E3070000}"/>
    <cellStyle name="20% - Accent1 35 46" xfId="2021" xr:uid="{00000000-0005-0000-0000-0000E4070000}"/>
    <cellStyle name="20% - Accent1 35 47" xfId="2022" xr:uid="{00000000-0005-0000-0000-0000E5070000}"/>
    <cellStyle name="20% - Accent1 35 48" xfId="2023" xr:uid="{00000000-0005-0000-0000-0000E6070000}"/>
    <cellStyle name="20% - Accent1 35 49" xfId="2024" xr:uid="{00000000-0005-0000-0000-0000E7070000}"/>
    <cellStyle name="20% - Accent1 35 5" xfId="2025" xr:uid="{00000000-0005-0000-0000-0000E8070000}"/>
    <cellStyle name="20% - Accent1 35 50" xfId="2026" xr:uid="{00000000-0005-0000-0000-0000E9070000}"/>
    <cellStyle name="20% - Accent1 35 51" xfId="2027" xr:uid="{00000000-0005-0000-0000-0000EA070000}"/>
    <cellStyle name="20% - Accent1 35 52" xfId="2028" xr:uid="{00000000-0005-0000-0000-0000EB070000}"/>
    <cellStyle name="20% - Accent1 35 53" xfId="2029" xr:uid="{00000000-0005-0000-0000-0000EC070000}"/>
    <cellStyle name="20% - Accent1 35 54" xfId="2030" xr:uid="{00000000-0005-0000-0000-0000ED070000}"/>
    <cellStyle name="20% - Accent1 35 55" xfId="2031" xr:uid="{00000000-0005-0000-0000-0000EE070000}"/>
    <cellStyle name="20% - Accent1 35 56" xfId="2032" xr:uid="{00000000-0005-0000-0000-0000EF070000}"/>
    <cellStyle name="20% - Accent1 35 57" xfId="2033" xr:uid="{00000000-0005-0000-0000-0000F0070000}"/>
    <cellStyle name="20% - Accent1 35 58" xfId="2034" xr:uid="{00000000-0005-0000-0000-0000F1070000}"/>
    <cellStyle name="20% - Accent1 35 59" xfId="2035" xr:uid="{00000000-0005-0000-0000-0000F2070000}"/>
    <cellStyle name="20% - Accent1 35 6" xfId="2036" xr:uid="{00000000-0005-0000-0000-0000F3070000}"/>
    <cellStyle name="20% - Accent1 35 60" xfId="2037" xr:uid="{00000000-0005-0000-0000-0000F4070000}"/>
    <cellStyle name="20% - Accent1 35 61" xfId="2038" xr:uid="{00000000-0005-0000-0000-0000F5070000}"/>
    <cellStyle name="20% - Accent1 35 62" xfId="2039" xr:uid="{00000000-0005-0000-0000-0000F6070000}"/>
    <cellStyle name="20% - Accent1 35 63" xfId="2040" xr:uid="{00000000-0005-0000-0000-0000F7070000}"/>
    <cellStyle name="20% - Accent1 35 64" xfId="2041" xr:uid="{00000000-0005-0000-0000-0000F8070000}"/>
    <cellStyle name="20% - Accent1 35 65" xfId="2042" xr:uid="{00000000-0005-0000-0000-0000F9070000}"/>
    <cellStyle name="20% - Accent1 35 66" xfId="2043" xr:uid="{00000000-0005-0000-0000-0000FA070000}"/>
    <cellStyle name="20% - Accent1 35 67" xfId="2044" xr:uid="{00000000-0005-0000-0000-0000FB070000}"/>
    <cellStyle name="20% - Accent1 35 68" xfId="2045" xr:uid="{00000000-0005-0000-0000-0000FC070000}"/>
    <cellStyle name="20% - Accent1 35 69" xfId="2046" xr:uid="{00000000-0005-0000-0000-0000FD070000}"/>
    <cellStyle name="20% - Accent1 35 7" xfId="2047" xr:uid="{00000000-0005-0000-0000-0000FE070000}"/>
    <cellStyle name="20% - Accent1 35 70" xfId="2048" xr:uid="{00000000-0005-0000-0000-0000FF070000}"/>
    <cellStyle name="20% - Accent1 35 71" xfId="2049" xr:uid="{00000000-0005-0000-0000-000000080000}"/>
    <cellStyle name="20% - Accent1 35 72" xfId="2050" xr:uid="{00000000-0005-0000-0000-000001080000}"/>
    <cellStyle name="20% - Accent1 35 73" xfId="2051" xr:uid="{00000000-0005-0000-0000-000002080000}"/>
    <cellStyle name="20% - Accent1 35 8" xfId="2052" xr:uid="{00000000-0005-0000-0000-000003080000}"/>
    <cellStyle name="20% - Accent1 35 9" xfId="2053" xr:uid="{00000000-0005-0000-0000-000004080000}"/>
    <cellStyle name="20% - Accent1 36" xfId="2054" xr:uid="{00000000-0005-0000-0000-000005080000}"/>
    <cellStyle name="20% - Accent1 36 10" xfId="2055" xr:uid="{00000000-0005-0000-0000-000006080000}"/>
    <cellStyle name="20% - Accent1 36 11" xfId="2056" xr:uid="{00000000-0005-0000-0000-000007080000}"/>
    <cellStyle name="20% - Accent1 36 12" xfId="2057" xr:uid="{00000000-0005-0000-0000-000008080000}"/>
    <cellStyle name="20% - Accent1 36 13" xfId="2058" xr:uid="{00000000-0005-0000-0000-000009080000}"/>
    <cellStyle name="20% - Accent1 36 14" xfId="2059" xr:uid="{00000000-0005-0000-0000-00000A080000}"/>
    <cellStyle name="20% - Accent1 36 15" xfId="2060" xr:uid="{00000000-0005-0000-0000-00000B080000}"/>
    <cellStyle name="20% - Accent1 36 16" xfId="2061" xr:uid="{00000000-0005-0000-0000-00000C080000}"/>
    <cellStyle name="20% - Accent1 36 17" xfId="2062" xr:uid="{00000000-0005-0000-0000-00000D080000}"/>
    <cellStyle name="20% - Accent1 36 18" xfId="2063" xr:uid="{00000000-0005-0000-0000-00000E080000}"/>
    <cellStyle name="20% - Accent1 36 19" xfId="2064" xr:uid="{00000000-0005-0000-0000-00000F080000}"/>
    <cellStyle name="20% - Accent1 36 2" xfId="2065" xr:uid="{00000000-0005-0000-0000-000010080000}"/>
    <cellStyle name="20% - Accent1 36 20" xfId="2066" xr:uid="{00000000-0005-0000-0000-000011080000}"/>
    <cellStyle name="20% - Accent1 36 21" xfId="2067" xr:uid="{00000000-0005-0000-0000-000012080000}"/>
    <cellStyle name="20% - Accent1 36 22" xfId="2068" xr:uid="{00000000-0005-0000-0000-000013080000}"/>
    <cellStyle name="20% - Accent1 36 23" xfId="2069" xr:uid="{00000000-0005-0000-0000-000014080000}"/>
    <cellStyle name="20% - Accent1 36 24" xfId="2070" xr:uid="{00000000-0005-0000-0000-000015080000}"/>
    <cellStyle name="20% - Accent1 36 25" xfId="2071" xr:uid="{00000000-0005-0000-0000-000016080000}"/>
    <cellStyle name="20% - Accent1 36 26" xfId="2072" xr:uid="{00000000-0005-0000-0000-000017080000}"/>
    <cellStyle name="20% - Accent1 36 27" xfId="2073" xr:uid="{00000000-0005-0000-0000-000018080000}"/>
    <cellStyle name="20% - Accent1 36 28" xfId="2074" xr:uid="{00000000-0005-0000-0000-000019080000}"/>
    <cellStyle name="20% - Accent1 36 29" xfId="2075" xr:uid="{00000000-0005-0000-0000-00001A080000}"/>
    <cellStyle name="20% - Accent1 36 3" xfId="2076" xr:uid="{00000000-0005-0000-0000-00001B080000}"/>
    <cellStyle name="20% - Accent1 36 30" xfId="2077" xr:uid="{00000000-0005-0000-0000-00001C080000}"/>
    <cellStyle name="20% - Accent1 36 31" xfId="2078" xr:uid="{00000000-0005-0000-0000-00001D080000}"/>
    <cellStyle name="20% - Accent1 36 32" xfId="2079" xr:uid="{00000000-0005-0000-0000-00001E080000}"/>
    <cellStyle name="20% - Accent1 36 33" xfId="2080" xr:uid="{00000000-0005-0000-0000-00001F080000}"/>
    <cellStyle name="20% - Accent1 36 34" xfId="2081" xr:uid="{00000000-0005-0000-0000-000020080000}"/>
    <cellStyle name="20% - Accent1 36 35" xfId="2082" xr:uid="{00000000-0005-0000-0000-000021080000}"/>
    <cellStyle name="20% - Accent1 36 36" xfId="2083" xr:uid="{00000000-0005-0000-0000-000022080000}"/>
    <cellStyle name="20% - Accent1 36 37" xfId="2084" xr:uid="{00000000-0005-0000-0000-000023080000}"/>
    <cellStyle name="20% - Accent1 36 38" xfId="2085" xr:uid="{00000000-0005-0000-0000-000024080000}"/>
    <cellStyle name="20% - Accent1 36 39" xfId="2086" xr:uid="{00000000-0005-0000-0000-000025080000}"/>
    <cellStyle name="20% - Accent1 36 4" xfId="2087" xr:uid="{00000000-0005-0000-0000-000026080000}"/>
    <cellStyle name="20% - Accent1 36 40" xfId="2088" xr:uid="{00000000-0005-0000-0000-000027080000}"/>
    <cellStyle name="20% - Accent1 36 41" xfId="2089" xr:uid="{00000000-0005-0000-0000-000028080000}"/>
    <cellStyle name="20% - Accent1 36 42" xfId="2090" xr:uid="{00000000-0005-0000-0000-000029080000}"/>
    <cellStyle name="20% - Accent1 36 43" xfId="2091" xr:uid="{00000000-0005-0000-0000-00002A080000}"/>
    <cellStyle name="20% - Accent1 36 44" xfId="2092" xr:uid="{00000000-0005-0000-0000-00002B080000}"/>
    <cellStyle name="20% - Accent1 36 45" xfId="2093" xr:uid="{00000000-0005-0000-0000-00002C080000}"/>
    <cellStyle name="20% - Accent1 36 46" xfId="2094" xr:uid="{00000000-0005-0000-0000-00002D080000}"/>
    <cellStyle name="20% - Accent1 36 47" xfId="2095" xr:uid="{00000000-0005-0000-0000-00002E080000}"/>
    <cellStyle name="20% - Accent1 36 48" xfId="2096" xr:uid="{00000000-0005-0000-0000-00002F080000}"/>
    <cellStyle name="20% - Accent1 36 49" xfId="2097" xr:uid="{00000000-0005-0000-0000-000030080000}"/>
    <cellStyle name="20% - Accent1 36 5" xfId="2098" xr:uid="{00000000-0005-0000-0000-000031080000}"/>
    <cellStyle name="20% - Accent1 36 50" xfId="2099" xr:uid="{00000000-0005-0000-0000-000032080000}"/>
    <cellStyle name="20% - Accent1 36 51" xfId="2100" xr:uid="{00000000-0005-0000-0000-000033080000}"/>
    <cellStyle name="20% - Accent1 36 52" xfId="2101" xr:uid="{00000000-0005-0000-0000-000034080000}"/>
    <cellStyle name="20% - Accent1 36 53" xfId="2102" xr:uid="{00000000-0005-0000-0000-000035080000}"/>
    <cellStyle name="20% - Accent1 36 54" xfId="2103" xr:uid="{00000000-0005-0000-0000-000036080000}"/>
    <cellStyle name="20% - Accent1 36 55" xfId="2104" xr:uid="{00000000-0005-0000-0000-000037080000}"/>
    <cellStyle name="20% - Accent1 36 56" xfId="2105" xr:uid="{00000000-0005-0000-0000-000038080000}"/>
    <cellStyle name="20% - Accent1 36 57" xfId="2106" xr:uid="{00000000-0005-0000-0000-000039080000}"/>
    <cellStyle name="20% - Accent1 36 58" xfId="2107" xr:uid="{00000000-0005-0000-0000-00003A080000}"/>
    <cellStyle name="20% - Accent1 36 59" xfId="2108" xr:uid="{00000000-0005-0000-0000-00003B080000}"/>
    <cellStyle name="20% - Accent1 36 6" xfId="2109" xr:uid="{00000000-0005-0000-0000-00003C080000}"/>
    <cellStyle name="20% - Accent1 36 60" xfId="2110" xr:uid="{00000000-0005-0000-0000-00003D080000}"/>
    <cellStyle name="20% - Accent1 36 61" xfId="2111" xr:uid="{00000000-0005-0000-0000-00003E080000}"/>
    <cellStyle name="20% - Accent1 36 62" xfId="2112" xr:uid="{00000000-0005-0000-0000-00003F080000}"/>
    <cellStyle name="20% - Accent1 36 63" xfId="2113" xr:uid="{00000000-0005-0000-0000-000040080000}"/>
    <cellStyle name="20% - Accent1 36 64" xfId="2114" xr:uid="{00000000-0005-0000-0000-000041080000}"/>
    <cellStyle name="20% - Accent1 36 65" xfId="2115" xr:uid="{00000000-0005-0000-0000-000042080000}"/>
    <cellStyle name="20% - Accent1 36 66" xfId="2116" xr:uid="{00000000-0005-0000-0000-000043080000}"/>
    <cellStyle name="20% - Accent1 36 67" xfId="2117" xr:uid="{00000000-0005-0000-0000-000044080000}"/>
    <cellStyle name="20% - Accent1 36 68" xfId="2118" xr:uid="{00000000-0005-0000-0000-000045080000}"/>
    <cellStyle name="20% - Accent1 36 69" xfId="2119" xr:uid="{00000000-0005-0000-0000-000046080000}"/>
    <cellStyle name="20% - Accent1 36 7" xfId="2120" xr:uid="{00000000-0005-0000-0000-000047080000}"/>
    <cellStyle name="20% - Accent1 36 70" xfId="2121" xr:uid="{00000000-0005-0000-0000-000048080000}"/>
    <cellStyle name="20% - Accent1 36 71" xfId="2122" xr:uid="{00000000-0005-0000-0000-000049080000}"/>
    <cellStyle name="20% - Accent1 36 72" xfId="2123" xr:uid="{00000000-0005-0000-0000-00004A080000}"/>
    <cellStyle name="20% - Accent1 36 73" xfId="2124" xr:uid="{00000000-0005-0000-0000-00004B080000}"/>
    <cellStyle name="20% - Accent1 36 8" xfId="2125" xr:uid="{00000000-0005-0000-0000-00004C080000}"/>
    <cellStyle name="20% - Accent1 36 9" xfId="2126" xr:uid="{00000000-0005-0000-0000-00004D080000}"/>
    <cellStyle name="20% - Accent1 37" xfId="2127" xr:uid="{00000000-0005-0000-0000-00004E080000}"/>
    <cellStyle name="20% - Accent1 37 10" xfId="2128" xr:uid="{00000000-0005-0000-0000-00004F080000}"/>
    <cellStyle name="20% - Accent1 37 11" xfId="2129" xr:uid="{00000000-0005-0000-0000-000050080000}"/>
    <cellStyle name="20% - Accent1 37 12" xfId="2130" xr:uid="{00000000-0005-0000-0000-000051080000}"/>
    <cellStyle name="20% - Accent1 37 13" xfId="2131" xr:uid="{00000000-0005-0000-0000-000052080000}"/>
    <cellStyle name="20% - Accent1 37 14" xfId="2132" xr:uid="{00000000-0005-0000-0000-000053080000}"/>
    <cellStyle name="20% - Accent1 37 15" xfId="2133" xr:uid="{00000000-0005-0000-0000-000054080000}"/>
    <cellStyle name="20% - Accent1 37 16" xfId="2134" xr:uid="{00000000-0005-0000-0000-000055080000}"/>
    <cellStyle name="20% - Accent1 37 17" xfId="2135" xr:uid="{00000000-0005-0000-0000-000056080000}"/>
    <cellStyle name="20% - Accent1 37 18" xfId="2136" xr:uid="{00000000-0005-0000-0000-000057080000}"/>
    <cellStyle name="20% - Accent1 37 19" xfId="2137" xr:uid="{00000000-0005-0000-0000-000058080000}"/>
    <cellStyle name="20% - Accent1 37 2" xfId="2138" xr:uid="{00000000-0005-0000-0000-000059080000}"/>
    <cellStyle name="20% - Accent1 37 20" xfId="2139" xr:uid="{00000000-0005-0000-0000-00005A080000}"/>
    <cellStyle name="20% - Accent1 37 21" xfId="2140" xr:uid="{00000000-0005-0000-0000-00005B080000}"/>
    <cellStyle name="20% - Accent1 37 22" xfId="2141" xr:uid="{00000000-0005-0000-0000-00005C080000}"/>
    <cellStyle name="20% - Accent1 37 23" xfId="2142" xr:uid="{00000000-0005-0000-0000-00005D080000}"/>
    <cellStyle name="20% - Accent1 37 24" xfId="2143" xr:uid="{00000000-0005-0000-0000-00005E080000}"/>
    <cellStyle name="20% - Accent1 37 25" xfId="2144" xr:uid="{00000000-0005-0000-0000-00005F080000}"/>
    <cellStyle name="20% - Accent1 37 26" xfId="2145" xr:uid="{00000000-0005-0000-0000-000060080000}"/>
    <cellStyle name="20% - Accent1 37 27" xfId="2146" xr:uid="{00000000-0005-0000-0000-000061080000}"/>
    <cellStyle name="20% - Accent1 37 28" xfId="2147" xr:uid="{00000000-0005-0000-0000-000062080000}"/>
    <cellStyle name="20% - Accent1 37 29" xfId="2148" xr:uid="{00000000-0005-0000-0000-000063080000}"/>
    <cellStyle name="20% - Accent1 37 3" xfId="2149" xr:uid="{00000000-0005-0000-0000-000064080000}"/>
    <cellStyle name="20% - Accent1 37 30" xfId="2150" xr:uid="{00000000-0005-0000-0000-000065080000}"/>
    <cellStyle name="20% - Accent1 37 31" xfId="2151" xr:uid="{00000000-0005-0000-0000-000066080000}"/>
    <cellStyle name="20% - Accent1 37 32" xfId="2152" xr:uid="{00000000-0005-0000-0000-000067080000}"/>
    <cellStyle name="20% - Accent1 37 33" xfId="2153" xr:uid="{00000000-0005-0000-0000-000068080000}"/>
    <cellStyle name="20% - Accent1 37 34" xfId="2154" xr:uid="{00000000-0005-0000-0000-000069080000}"/>
    <cellStyle name="20% - Accent1 37 35" xfId="2155" xr:uid="{00000000-0005-0000-0000-00006A080000}"/>
    <cellStyle name="20% - Accent1 37 36" xfId="2156" xr:uid="{00000000-0005-0000-0000-00006B080000}"/>
    <cellStyle name="20% - Accent1 37 37" xfId="2157" xr:uid="{00000000-0005-0000-0000-00006C080000}"/>
    <cellStyle name="20% - Accent1 37 38" xfId="2158" xr:uid="{00000000-0005-0000-0000-00006D080000}"/>
    <cellStyle name="20% - Accent1 37 39" xfId="2159" xr:uid="{00000000-0005-0000-0000-00006E080000}"/>
    <cellStyle name="20% - Accent1 37 4" xfId="2160" xr:uid="{00000000-0005-0000-0000-00006F080000}"/>
    <cellStyle name="20% - Accent1 37 40" xfId="2161" xr:uid="{00000000-0005-0000-0000-000070080000}"/>
    <cellStyle name="20% - Accent1 37 41" xfId="2162" xr:uid="{00000000-0005-0000-0000-000071080000}"/>
    <cellStyle name="20% - Accent1 37 42" xfId="2163" xr:uid="{00000000-0005-0000-0000-000072080000}"/>
    <cellStyle name="20% - Accent1 37 43" xfId="2164" xr:uid="{00000000-0005-0000-0000-000073080000}"/>
    <cellStyle name="20% - Accent1 37 44" xfId="2165" xr:uid="{00000000-0005-0000-0000-000074080000}"/>
    <cellStyle name="20% - Accent1 37 45" xfId="2166" xr:uid="{00000000-0005-0000-0000-000075080000}"/>
    <cellStyle name="20% - Accent1 37 46" xfId="2167" xr:uid="{00000000-0005-0000-0000-000076080000}"/>
    <cellStyle name="20% - Accent1 37 47" xfId="2168" xr:uid="{00000000-0005-0000-0000-000077080000}"/>
    <cellStyle name="20% - Accent1 37 48" xfId="2169" xr:uid="{00000000-0005-0000-0000-000078080000}"/>
    <cellStyle name="20% - Accent1 37 49" xfId="2170" xr:uid="{00000000-0005-0000-0000-000079080000}"/>
    <cellStyle name="20% - Accent1 37 5" xfId="2171" xr:uid="{00000000-0005-0000-0000-00007A080000}"/>
    <cellStyle name="20% - Accent1 37 50" xfId="2172" xr:uid="{00000000-0005-0000-0000-00007B080000}"/>
    <cellStyle name="20% - Accent1 37 51" xfId="2173" xr:uid="{00000000-0005-0000-0000-00007C080000}"/>
    <cellStyle name="20% - Accent1 37 52" xfId="2174" xr:uid="{00000000-0005-0000-0000-00007D080000}"/>
    <cellStyle name="20% - Accent1 37 53" xfId="2175" xr:uid="{00000000-0005-0000-0000-00007E080000}"/>
    <cellStyle name="20% - Accent1 37 54" xfId="2176" xr:uid="{00000000-0005-0000-0000-00007F080000}"/>
    <cellStyle name="20% - Accent1 37 55" xfId="2177" xr:uid="{00000000-0005-0000-0000-000080080000}"/>
    <cellStyle name="20% - Accent1 37 56" xfId="2178" xr:uid="{00000000-0005-0000-0000-000081080000}"/>
    <cellStyle name="20% - Accent1 37 57" xfId="2179" xr:uid="{00000000-0005-0000-0000-000082080000}"/>
    <cellStyle name="20% - Accent1 37 58" xfId="2180" xr:uid="{00000000-0005-0000-0000-000083080000}"/>
    <cellStyle name="20% - Accent1 37 59" xfId="2181" xr:uid="{00000000-0005-0000-0000-000084080000}"/>
    <cellStyle name="20% - Accent1 37 6" xfId="2182" xr:uid="{00000000-0005-0000-0000-000085080000}"/>
    <cellStyle name="20% - Accent1 37 60" xfId="2183" xr:uid="{00000000-0005-0000-0000-000086080000}"/>
    <cellStyle name="20% - Accent1 37 61" xfId="2184" xr:uid="{00000000-0005-0000-0000-000087080000}"/>
    <cellStyle name="20% - Accent1 37 62" xfId="2185" xr:uid="{00000000-0005-0000-0000-000088080000}"/>
    <cellStyle name="20% - Accent1 37 63" xfId="2186" xr:uid="{00000000-0005-0000-0000-000089080000}"/>
    <cellStyle name="20% - Accent1 37 64" xfId="2187" xr:uid="{00000000-0005-0000-0000-00008A080000}"/>
    <cellStyle name="20% - Accent1 37 65" xfId="2188" xr:uid="{00000000-0005-0000-0000-00008B080000}"/>
    <cellStyle name="20% - Accent1 37 66" xfId="2189" xr:uid="{00000000-0005-0000-0000-00008C080000}"/>
    <cellStyle name="20% - Accent1 37 67" xfId="2190" xr:uid="{00000000-0005-0000-0000-00008D080000}"/>
    <cellStyle name="20% - Accent1 37 68" xfId="2191" xr:uid="{00000000-0005-0000-0000-00008E080000}"/>
    <cellStyle name="20% - Accent1 37 69" xfId="2192" xr:uid="{00000000-0005-0000-0000-00008F080000}"/>
    <cellStyle name="20% - Accent1 37 7" xfId="2193" xr:uid="{00000000-0005-0000-0000-000090080000}"/>
    <cellStyle name="20% - Accent1 37 70" xfId="2194" xr:uid="{00000000-0005-0000-0000-000091080000}"/>
    <cellStyle name="20% - Accent1 37 71" xfId="2195" xr:uid="{00000000-0005-0000-0000-000092080000}"/>
    <cellStyle name="20% - Accent1 37 72" xfId="2196" xr:uid="{00000000-0005-0000-0000-000093080000}"/>
    <cellStyle name="20% - Accent1 37 73" xfId="2197" xr:uid="{00000000-0005-0000-0000-000094080000}"/>
    <cellStyle name="20% - Accent1 37 8" xfId="2198" xr:uid="{00000000-0005-0000-0000-000095080000}"/>
    <cellStyle name="20% - Accent1 37 9" xfId="2199" xr:uid="{00000000-0005-0000-0000-000096080000}"/>
    <cellStyle name="20% - Accent1 38" xfId="2200" xr:uid="{00000000-0005-0000-0000-000097080000}"/>
    <cellStyle name="20% - Accent1 38 10" xfId="2201" xr:uid="{00000000-0005-0000-0000-000098080000}"/>
    <cellStyle name="20% - Accent1 38 11" xfId="2202" xr:uid="{00000000-0005-0000-0000-000099080000}"/>
    <cellStyle name="20% - Accent1 38 12" xfId="2203" xr:uid="{00000000-0005-0000-0000-00009A080000}"/>
    <cellStyle name="20% - Accent1 38 13" xfId="2204" xr:uid="{00000000-0005-0000-0000-00009B080000}"/>
    <cellStyle name="20% - Accent1 38 14" xfId="2205" xr:uid="{00000000-0005-0000-0000-00009C080000}"/>
    <cellStyle name="20% - Accent1 38 15" xfId="2206" xr:uid="{00000000-0005-0000-0000-00009D080000}"/>
    <cellStyle name="20% - Accent1 38 16" xfId="2207" xr:uid="{00000000-0005-0000-0000-00009E080000}"/>
    <cellStyle name="20% - Accent1 38 17" xfId="2208" xr:uid="{00000000-0005-0000-0000-00009F080000}"/>
    <cellStyle name="20% - Accent1 38 18" xfId="2209" xr:uid="{00000000-0005-0000-0000-0000A0080000}"/>
    <cellStyle name="20% - Accent1 38 19" xfId="2210" xr:uid="{00000000-0005-0000-0000-0000A1080000}"/>
    <cellStyle name="20% - Accent1 38 2" xfId="2211" xr:uid="{00000000-0005-0000-0000-0000A2080000}"/>
    <cellStyle name="20% - Accent1 38 20" xfId="2212" xr:uid="{00000000-0005-0000-0000-0000A3080000}"/>
    <cellStyle name="20% - Accent1 38 21" xfId="2213" xr:uid="{00000000-0005-0000-0000-0000A4080000}"/>
    <cellStyle name="20% - Accent1 38 22" xfId="2214" xr:uid="{00000000-0005-0000-0000-0000A5080000}"/>
    <cellStyle name="20% - Accent1 38 23" xfId="2215" xr:uid="{00000000-0005-0000-0000-0000A6080000}"/>
    <cellStyle name="20% - Accent1 38 24" xfId="2216" xr:uid="{00000000-0005-0000-0000-0000A7080000}"/>
    <cellStyle name="20% - Accent1 38 25" xfId="2217" xr:uid="{00000000-0005-0000-0000-0000A8080000}"/>
    <cellStyle name="20% - Accent1 38 26" xfId="2218" xr:uid="{00000000-0005-0000-0000-0000A9080000}"/>
    <cellStyle name="20% - Accent1 38 27" xfId="2219" xr:uid="{00000000-0005-0000-0000-0000AA080000}"/>
    <cellStyle name="20% - Accent1 38 28" xfId="2220" xr:uid="{00000000-0005-0000-0000-0000AB080000}"/>
    <cellStyle name="20% - Accent1 38 29" xfId="2221" xr:uid="{00000000-0005-0000-0000-0000AC080000}"/>
    <cellStyle name="20% - Accent1 38 3" xfId="2222" xr:uid="{00000000-0005-0000-0000-0000AD080000}"/>
    <cellStyle name="20% - Accent1 38 30" xfId="2223" xr:uid="{00000000-0005-0000-0000-0000AE080000}"/>
    <cellStyle name="20% - Accent1 38 31" xfId="2224" xr:uid="{00000000-0005-0000-0000-0000AF080000}"/>
    <cellStyle name="20% - Accent1 38 32" xfId="2225" xr:uid="{00000000-0005-0000-0000-0000B0080000}"/>
    <cellStyle name="20% - Accent1 38 33" xfId="2226" xr:uid="{00000000-0005-0000-0000-0000B1080000}"/>
    <cellStyle name="20% - Accent1 38 34" xfId="2227" xr:uid="{00000000-0005-0000-0000-0000B2080000}"/>
    <cellStyle name="20% - Accent1 38 35" xfId="2228" xr:uid="{00000000-0005-0000-0000-0000B3080000}"/>
    <cellStyle name="20% - Accent1 38 36" xfId="2229" xr:uid="{00000000-0005-0000-0000-0000B4080000}"/>
    <cellStyle name="20% - Accent1 38 37" xfId="2230" xr:uid="{00000000-0005-0000-0000-0000B5080000}"/>
    <cellStyle name="20% - Accent1 38 38" xfId="2231" xr:uid="{00000000-0005-0000-0000-0000B6080000}"/>
    <cellStyle name="20% - Accent1 38 39" xfId="2232" xr:uid="{00000000-0005-0000-0000-0000B7080000}"/>
    <cellStyle name="20% - Accent1 38 4" xfId="2233" xr:uid="{00000000-0005-0000-0000-0000B8080000}"/>
    <cellStyle name="20% - Accent1 38 40" xfId="2234" xr:uid="{00000000-0005-0000-0000-0000B9080000}"/>
    <cellStyle name="20% - Accent1 38 41" xfId="2235" xr:uid="{00000000-0005-0000-0000-0000BA080000}"/>
    <cellStyle name="20% - Accent1 38 42" xfId="2236" xr:uid="{00000000-0005-0000-0000-0000BB080000}"/>
    <cellStyle name="20% - Accent1 38 43" xfId="2237" xr:uid="{00000000-0005-0000-0000-0000BC080000}"/>
    <cellStyle name="20% - Accent1 38 44" xfId="2238" xr:uid="{00000000-0005-0000-0000-0000BD080000}"/>
    <cellStyle name="20% - Accent1 38 45" xfId="2239" xr:uid="{00000000-0005-0000-0000-0000BE080000}"/>
    <cellStyle name="20% - Accent1 38 46" xfId="2240" xr:uid="{00000000-0005-0000-0000-0000BF080000}"/>
    <cellStyle name="20% - Accent1 38 47" xfId="2241" xr:uid="{00000000-0005-0000-0000-0000C0080000}"/>
    <cellStyle name="20% - Accent1 38 48" xfId="2242" xr:uid="{00000000-0005-0000-0000-0000C1080000}"/>
    <cellStyle name="20% - Accent1 38 49" xfId="2243" xr:uid="{00000000-0005-0000-0000-0000C2080000}"/>
    <cellStyle name="20% - Accent1 38 5" xfId="2244" xr:uid="{00000000-0005-0000-0000-0000C3080000}"/>
    <cellStyle name="20% - Accent1 38 50" xfId="2245" xr:uid="{00000000-0005-0000-0000-0000C4080000}"/>
    <cellStyle name="20% - Accent1 38 51" xfId="2246" xr:uid="{00000000-0005-0000-0000-0000C5080000}"/>
    <cellStyle name="20% - Accent1 38 52" xfId="2247" xr:uid="{00000000-0005-0000-0000-0000C6080000}"/>
    <cellStyle name="20% - Accent1 38 53" xfId="2248" xr:uid="{00000000-0005-0000-0000-0000C7080000}"/>
    <cellStyle name="20% - Accent1 38 54" xfId="2249" xr:uid="{00000000-0005-0000-0000-0000C8080000}"/>
    <cellStyle name="20% - Accent1 38 55" xfId="2250" xr:uid="{00000000-0005-0000-0000-0000C9080000}"/>
    <cellStyle name="20% - Accent1 38 56" xfId="2251" xr:uid="{00000000-0005-0000-0000-0000CA080000}"/>
    <cellStyle name="20% - Accent1 38 57" xfId="2252" xr:uid="{00000000-0005-0000-0000-0000CB080000}"/>
    <cellStyle name="20% - Accent1 38 58" xfId="2253" xr:uid="{00000000-0005-0000-0000-0000CC080000}"/>
    <cellStyle name="20% - Accent1 38 59" xfId="2254" xr:uid="{00000000-0005-0000-0000-0000CD080000}"/>
    <cellStyle name="20% - Accent1 38 6" xfId="2255" xr:uid="{00000000-0005-0000-0000-0000CE080000}"/>
    <cellStyle name="20% - Accent1 38 60" xfId="2256" xr:uid="{00000000-0005-0000-0000-0000CF080000}"/>
    <cellStyle name="20% - Accent1 38 61" xfId="2257" xr:uid="{00000000-0005-0000-0000-0000D0080000}"/>
    <cellStyle name="20% - Accent1 38 62" xfId="2258" xr:uid="{00000000-0005-0000-0000-0000D1080000}"/>
    <cellStyle name="20% - Accent1 38 63" xfId="2259" xr:uid="{00000000-0005-0000-0000-0000D2080000}"/>
    <cellStyle name="20% - Accent1 38 64" xfId="2260" xr:uid="{00000000-0005-0000-0000-0000D3080000}"/>
    <cellStyle name="20% - Accent1 38 65" xfId="2261" xr:uid="{00000000-0005-0000-0000-0000D4080000}"/>
    <cellStyle name="20% - Accent1 38 66" xfId="2262" xr:uid="{00000000-0005-0000-0000-0000D5080000}"/>
    <cellStyle name="20% - Accent1 38 67" xfId="2263" xr:uid="{00000000-0005-0000-0000-0000D6080000}"/>
    <cellStyle name="20% - Accent1 38 68" xfId="2264" xr:uid="{00000000-0005-0000-0000-0000D7080000}"/>
    <cellStyle name="20% - Accent1 38 69" xfId="2265" xr:uid="{00000000-0005-0000-0000-0000D8080000}"/>
    <cellStyle name="20% - Accent1 38 7" xfId="2266" xr:uid="{00000000-0005-0000-0000-0000D9080000}"/>
    <cellStyle name="20% - Accent1 38 70" xfId="2267" xr:uid="{00000000-0005-0000-0000-0000DA080000}"/>
    <cellStyle name="20% - Accent1 38 71" xfId="2268" xr:uid="{00000000-0005-0000-0000-0000DB080000}"/>
    <cellStyle name="20% - Accent1 38 72" xfId="2269" xr:uid="{00000000-0005-0000-0000-0000DC080000}"/>
    <cellStyle name="20% - Accent1 38 73" xfId="2270" xr:uid="{00000000-0005-0000-0000-0000DD080000}"/>
    <cellStyle name="20% - Accent1 38 8" xfId="2271" xr:uid="{00000000-0005-0000-0000-0000DE080000}"/>
    <cellStyle name="20% - Accent1 38 9" xfId="2272" xr:uid="{00000000-0005-0000-0000-0000DF080000}"/>
    <cellStyle name="20% - Accent1 39" xfId="2273" xr:uid="{00000000-0005-0000-0000-0000E0080000}"/>
    <cellStyle name="20% - Accent1 39 10" xfId="2274" xr:uid="{00000000-0005-0000-0000-0000E1080000}"/>
    <cellStyle name="20% - Accent1 39 11" xfId="2275" xr:uid="{00000000-0005-0000-0000-0000E2080000}"/>
    <cellStyle name="20% - Accent1 39 12" xfId="2276" xr:uid="{00000000-0005-0000-0000-0000E3080000}"/>
    <cellStyle name="20% - Accent1 39 13" xfId="2277" xr:uid="{00000000-0005-0000-0000-0000E4080000}"/>
    <cellStyle name="20% - Accent1 39 14" xfId="2278" xr:uid="{00000000-0005-0000-0000-0000E5080000}"/>
    <cellStyle name="20% - Accent1 39 15" xfId="2279" xr:uid="{00000000-0005-0000-0000-0000E6080000}"/>
    <cellStyle name="20% - Accent1 39 16" xfId="2280" xr:uid="{00000000-0005-0000-0000-0000E7080000}"/>
    <cellStyle name="20% - Accent1 39 17" xfId="2281" xr:uid="{00000000-0005-0000-0000-0000E8080000}"/>
    <cellStyle name="20% - Accent1 39 18" xfId="2282" xr:uid="{00000000-0005-0000-0000-0000E9080000}"/>
    <cellStyle name="20% - Accent1 39 19" xfId="2283" xr:uid="{00000000-0005-0000-0000-0000EA080000}"/>
    <cellStyle name="20% - Accent1 39 2" xfId="2284" xr:uid="{00000000-0005-0000-0000-0000EB080000}"/>
    <cellStyle name="20% - Accent1 39 20" xfId="2285" xr:uid="{00000000-0005-0000-0000-0000EC080000}"/>
    <cellStyle name="20% - Accent1 39 21" xfId="2286" xr:uid="{00000000-0005-0000-0000-0000ED080000}"/>
    <cellStyle name="20% - Accent1 39 22" xfId="2287" xr:uid="{00000000-0005-0000-0000-0000EE080000}"/>
    <cellStyle name="20% - Accent1 39 23" xfId="2288" xr:uid="{00000000-0005-0000-0000-0000EF080000}"/>
    <cellStyle name="20% - Accent1 39 24" xfId="2289" xr:uid="{00000000-0005-0000-0000-0000F0080000}"/>
    <cellStyle name="20% - Accent1 39 25" xfId="2290" xr:uid="{00000000-0005-0000-0000-0000F1080000}"/>
    <cellStyle name="20% - Accent1 39 26" xfId="2291" xr:uid="{00000000-0005-0000-0000-0000F2080000}"/>
    <cellStyle name="20% - Accent1 39 27" xfId="2292" xr:uid="{00000000-0005-0000-0000-0000F3080000}"/>
    <cellStyle name="20% - Accent1 39 28" xfId="2293" xr:uid="{00000000-0005-0000-0000-0000F4080000}"/>
    <cellStyle name="20% - Accent1 39 29" xfId="2294" xr:uid="{00000000-0005-0000-0000-0000F5080000}"/>
    <cellStyle name="20% - Accent1 39 3" xfId="2295" xr:uid="{00000000-0005-0000-0000-0000F6080000}"/>
    <cellStyle name="20% - Accent1 39 30" xfId="2296" xr:uid="{00000000-0005-0000-0000-0000F7080000}"/>
    <cellStyle name="20% - Accent1 39 31" xfId="2297" xr:uid="{00000000-0005-0000-0000-0000F8080000}"/>
    <cellStyle name="20% - Accent1 39 32" xfId="2298" xr:uid="{00000000-0005-0000-0000-0000F9080000}"/>
    <cellStyle name="20% - Accent1 39 33" xfId="2299" xr:uid="{00000000-0005-0000-0000-0000FA080000}"/>
    <cellStyle name="20% - Accent1 39 34" xfId="2300" xr:uid="{00000000-0005-0000-0000-0000FB080000}"/>
    <cellStyle name="20% - Accent1 39 35" xfId="2301" xr:uid="{00000000-0005-0000-0000-0000FC080000}"/>
    <cellStyle name="20% - Accent1 39 36" xfId="2302" xr:uid="{00000000-0005-0000-0000-0000FD080000}"/>
    <cellStyle name="20% - Accent1 39 37" xfId="2303" xr:uid="{00000000-0005-0000-0000-0000FE080000}"/>
    <cellStyle name="20% - Accent1 39 38" xfId="2304" xr:uid="{00000000-0005-0000-0000-0000FF080000}"/>
    <cellStyle name="20% - Accent1 39 39" xfId="2305" xr:uid="{00000000-0005-0000-0000-000000090000}"/>
    <cellStyle name="20% - Accent1 39 4" xfId="2306" xr:uid="{00000000-0005-0000-0000-000001090000}"/>
    <cellStyle name="20% - Accent1 39 40" xfId="2307" xr:uid="{00000000-0005-0000-0000-000002090000}"/>
    <cellStyle name="20% - Accent1 39 41" xfId="2308" xr:uid="{00000000-0005-0000-0000-000003090000}"/>
    <cellStyle name="20% - Accent1 39 42" xfId="2309" xr:uid="{00000000-0005-0000-0000-000004090000}"/>
    <cellStyle name="20% - Accent1 39 43" xfId="2310" xr:uid="{00000000-0005-0000-0000-000005090000}"/>
    <cellStyle name="20% - Accent1 39 44" xfId="2311" xr:uid="{00000000-0005-0000-0000-000006090000}"/>
    <cellStyle name="20% - Accent1 39 45" xfId="2312" xr:uid="{00000000-0005-0000-0000-000007090000}"/>
    <cellStyle name="20% - Accent1 39 46" xfId="2313" xr:uid="{00000000-0005-0000-0000-000008090000}"/>
    <cellStyle name="20% - Accent1 39 47" xfId="2314" xr:uid="{00000000-0005-0000-0000-000009090000}"/>
    <cellStyle name="20% - Accent1 39 48" xfId="2315" xr:uid="{00000000-0005-0000-0000-00000A090000}"/>
    <cellStyle name="20% - Accent1 39 49" xfId="2316" xr:uid="{00000000-0005-0000-0000-00000B090000}"/>
    <cellStyle name="20% - Accent1 39 5" xfId="2317" xr:uid="{00000000-0005-0000-0000-00000C090000}"/>
    <cellStyle name="20% - Accent1 39 50" xfId="2318" xr:uid="{00000000-0005-0000-0000-00000D090000}"/>
    <cellStyle name="20% - Accent1 39 51" xfId="2319" xr:uid="{00000000-0005-0000-0000-00000E090000}"/>
    <cellStyle name="20% - Accent1 39 52" xfId="2320" xr:uid="{00000000-0005-0000-0000-00000F090000}"/>
    <cellStyle name="20% - Accent1 39 53" xfId="2321" xr:uid="{00000000-0005-0000-0000-000010090000}"/>
    <cellStyle name="20% - Accent1 39 54" xfId="2322" xr:uid="{00000000-0005-0000-0000-000011090000}"/>
    <cellStyle name="20% - Accent1 39 55" xfId="2323" xr:uid="{00000000-0005-0000-0000-000012090000}"/>
    <cellStyle name="20% - Accent1 39 56" xfId="2324" xr:uid="{00000000-0005-0000-0000-000013090000}"/>
    <cellStyle name="20% - Accent1 39 57" xfId="2325" xr:uid="{00000000-0005-0000-0000-000014090000}"/>
    <cellStyle name="20% - Accent1 39 58" xfId="2326" xr:uid="{00000000-0005-0000-0000-000015090000}"/>
    <cellStyle name="20% - Accent1 39 59" xfId="2327" xr:uid="{00000000-0005-0000-0000-000016090000}"/>
    <cellStyle name="20% - Accent1 39 6" xfId="2328" xr:uid="{00000000-0005-0000-0000-000017090000}"/>
    <cellStyle name="20% - Accent1 39 60" xfId="2329" xr:uid="{00000000-0005-0000-0000-000018090000}"/>
    <cellStyle name="20% - Accent1 39 61" xfId="2330" xr:uid="{00000000-0005-0000-0000-000019090000}"/>
    <cellStyle name="20% - Accent1 39 62" xfId="2331" xr:uid="{00000000-0005-0000-0000-00001A090000}"/>
    <cellStyle name="20% - Accent1 39 63" xfId="2332" xr:uid="{00000000-0005-0000-0000-00001B090000}"/>
    <cellStyle name="20% - Accent1 39 64" xfId="2333" xr:uid="{00000000-0005-0000-0000-00001C090000}"/>
    <cellStyle name="20% - Accent1 39 65" xfId="2334" xr:uid="{00000000-0005-0000-0000-00001D090000}"/>
    <cellStyle name="20% - Accent1 39 66" xfId="2335" xr:uid="{00000000-0005-0000-0000-00001E090000}"/>
    <cellStyle name="20% - Accent1 39 67" xfId="2336" xr:uid="{00000000-0005-0000-0000-00001F090000}"/>
    <cellStyle name="20% - Accent1 39 68" xfId="2337" xr:uid="{00000000-0005-0000-0000-000020090000}"/>
    <cellStyle name="20% - Accent1 39 69" xfId="2338" xr:uid="{00000000-0005-0000-0000-000021090000}"/>
    <cellStyle name="20% - Accent1 39 7" xfId="2339" xr:uid="{00000000-0005-0000-0000-000022090000}"/>
    <cellStyle name="20% - Accent1 39 70" xfId="2340" xr:uid="{00000000-0005-0000-0000-000023090000}"/>
    <cellStyle name="20% - Accent1 39 71" xfId="2341" xr:uid="{00000000-0005-0000-0000-000024090000}"/>
    <cellStyle name="20% - Accent1 39 72" xfId="2342" xr:uid="{00000000-0005-0000-0000-000025090000}"/>
    <cellStyle name="20% - Accent1 39 73" xfId="2343" xr:uid="{00000000-0005-0000-0000-000026090000}"/>
    <cellStyle name="20% - Accent1 39 8" xfId="2344" xr:uid="{00000000-0005-0000-0000-000027090000}"/>
    <cellStyle name="20% - Accent1 39 9" xfId="2345" xr:uid="{00000000-0005-0000-0000-000028090000}"/>
    <cellStyle name="20% - Accent1 4" xfId="2346" xr:uid="{00000000-0005-0000-0000-000029090000}"/>
    <cellStyle name="20% - Accent1 4 10" xfId="2347" xr:uid="{00000000-0005-0000-0000-00002A090000}"/>
    <cellStyle name="20% - Accent1 4 11" xfId="2348" xr:uid="{00000000-0005-0000-0000-00002B090000}"/>
    <cellStyle name="20% - Accent1 4 12" xfId="2349" xr:uid="{00000000-0005-0000-0000-00002C090000}"/>
    <cellStyle name="20% - Accent1 4 13" xfId="2350" xr:uid="{00000000-0005-0000-0000-00002D090000}"/>
    <cellStyle name="20% - Accent1 4 14" xfId="2351" xr:uid="{00000000-0005-0000-0000-00002E090000}"/>
    <cellStyle name="20% - Accent1 4 15" xfId="2352" xr:uid="{00000000-0005-0000-0000-00002F090000}"/>
    <cellStyle name="20% - Accent1 4 16" xfId="2353" xr:uid="{00000000-0005-0000-0000-000030090000}"/>
    <cellStyle name="20% - Accent1 4 17" xfId="2354" xr:uid="{00000000-0005-0000-0000-000031090000}"/>
    <cellStyle name="20% - Accent1 4 18" xfId="2355" xr:uid="{00000000-0005-0000-0000-000032090000}"/>
    <cellStyle name="20% - Accent1 4 19" xfId="2356" xr:uid="{00000000-0005-0000-0000-000033090000}"/>
    <cellStyle name="20% - Accent1 4 2" xfId="2357" xr:uid="{00000000-0005-0000-0000-000034090000}"/>
    <cellStyle name="20% - Accent1 4 2 2" xfId="53243" xr:uid="{00000000-0005-0000-0000-000035090000}"/>
    <cellStyle name="20% - Accent1 4 20" xfId="2358" xr:uid="{00000000-0005-0000-0000-000036090000}"/>
    <cellStyle name="20% - Accent1 4 21" xfId="2359" xr:uid="{00000000-0005-0000-0000-000037090000}"/>
    <cellStyle name="20% - Accent1 4 22" xfId="2360" xr:uid="{00000000-0005-0000-0000-000038090000}"/>
    <cellStyle name="20% - Accent1 4 23" xfId="2361" xr:uid="{00000000-0005-0000-0000-000039090000}"/>
    <cellStyle name="20% - Accent1 4 24" xfId="2362" xr:uid="{00000000-0005-0000-0000-00003A090000}"/>
    <cellStyle name="20% - Accent1 4 25" xfId="2363" xr:uid="{00000000-0005-0000-0000-00003B090000}"/>
    <cellStyle name="20% - Accent1 4 26" xfId="2364" xr:uid="{00000000-0005-0000-0000-00003C090000}"/>
    <cellStyle name="20% - Accent1 4 27" xfId="2365" xr:uid="{00000000-0005-0000-0000-00003D090000}"/>
    <cellStyle name="20% - Accent1 4 28" xfId="2366" xr:uid="{00000000-0005-0000-0000-00003E090000}"/>
    <cellStyle name="20% - Accent1 4 29" xfId="2367" xr:uid="{00000000-0005-0000-0000-00003F090000}"/>
    <cellStyle name="20% - Accent1 4 3" xfId="2368" xr:uid="{00000000-0005-0000-0000-000040090000}"/>
    <cellStyle name="20% - Accent1 4 30" xfId="2369" xr:uid="{00000000-0005-0000-0000-000041090000}"/>
    <cellStyle name="20% - Accent1 4 31" xfId="2370" xr:uid="{00000000-0005-0000-0000-000042090000}"/>
    <cellStyle name="20% - Accent1 4 32" xfId="2371" xr:uid="{00000000-0005-0000-0000-000043090000}"/>
    <cellStyle name="20% - Accent1 4 33" xfId="2372" xr:uid="{00000000-0005-0000-0000-000044090000}"/>
    <cellStyle name="20% - Accent1 4 34" xfId="2373" xr:uid="{00000000-0005-0000-0000-000045090000}"/>
    <cellStyle name="20% - Accent1 4 35" xfId="2374" xr:uid="{00000000-0005-0000-0000-000046090000}"/>
    <cellStyle name="20% - Accent1 4 36" xfId="2375" xr:uid="{00000000-0005-0000-0000-000047090000}"/>
    <cellStyle name="20% - Accent1 4 37" xfId="2376" xr:uid="{00000000-0005-0000-0000-000048090000}"/>
    <cellStyle name="20% - Accent1 4 38" xfId="2377" xr:uid="{00000000-0005-0000-0000-000049090000}"/>
    <cellStyle name="20% - Accent1 4 39" xfId="2378" xr:uid="{00000000-0005-0000-0000-00004A090000}"/>
    <cellStyle name="20% - Accent1 4 4" xfId="2379" xr:uid="{00000000-0005-0000-0000-00004B090000}"/>
    <cellStyle name="20% - Accent1 4 40" xfId="2380" xr:uid="{00000000-0005-0000-0000-00004C090000}"/>
    <cellStyle name="20% - Accent1 4 41" xfId="2381" xr:uid="{00000000-0005-0000-0000-00004D090000}"/>
    <cellStyle name="20% - Accent1 4 42" xfId="2382" xr:uid="{00000000-0005-0000-0000-00004E090000}"/>
    <cellStyle name="20% - Accent1 4 43" xfId="2383" xr:uid="{00000000-0005-0000-0000-00004F090000}"/>
    <cellStyle name="20% - Accent1 4 44" xfId="2384" xr:uid="{00000000-0005-0000-0000-000050090000}"/>
    <cellStyle name="20% - Accent1 4 45" xfId="2385" xr:uid="{00000000-0005-0000-0000-000051090000}"/>
    <cellStyle name="20% - Accent1 4 46" xfId="2386" xr:uid="{00000000-0005-0000-0000-000052090000}"/>
    <cellStyle name="20% - Accent1 4 47" xfId="2387" xr:uid="{00000000-0005-0000-0000-000053090000}"/>
    <cellStyle name="20% - Accent1 4 48" xfId="2388" xr:uid="{00000000-0005-0000-0000-000054090000}"/>
    <cellStyle name="20% - Accent1 4 49" xfId="2389" xr:uid="{00000000-0005-0000-0000-000055090000}"/>
    <cellStyle name="20% - Accent1 4 5" xfId="2390" xr:uid="{00000000-0005-0000-0000-000056090000}"/>
    <cellStyle name="20% - Accent1 4 50" xfId="2391" xr:uid="{00000000-0005-0000-0000-000057090000}"/>
    <cellStyle name="20% - Accent1 4 51" xfId="2392" xr:uid="{00000000-0005-0000-0000-000058090000}"/>
    <cellStyle name="20% - Accent1 4 52" xfId="2393" xr:uid="{00000000-0005-0000-0000-000059090000}"/>
    <cellStyle name="20% - Accent1 4 53" xfId="2394" xr:uid="{00000000-0005-0000-0000-00005A090000}"/>
    <cellStyle name="20% - Accent1 4 54" xfId="2395" xr:uid="{00000000-0005-0000-0000-00005B090000}"/>
    <cellStyle name="20% - Accent1 4 55" xfId="2396" xr:uid="{00000000-0005-0000-0000-00005C090000}"/>
    <cellStyle name="20% - Accent1 4 56" xfId="2397" xr:uid="{00000000-0005-0000-0000-00005D090000}"/>
    <cellStyle name="20% - Accent1 4 57" xfId="2398" xr:uid="{00000000-0005-0000-0000-00005E090000}"/>
    <cellStyle name="20% - Accent1 4 58" xfId="2399" xr:uid="{00000000-0005-0000-0000-00005F090000}"/>
    <cellStyle name="20% - Accent1 4 59" xfId="2400" xr:uid="{00000000-0005-0000-0000-000060090000}"/>
    <cellStyle name="20% - Accent1 4 6" xfId="2401" xr:uid="{00000000-0005-0000-0000-000061090000}"/>
    <cellStyle name="20% - Accent1 4 60" xfId="2402" xr:uid="{00000000-0005-0000-0000-000062090000}"/>
    <cellStyle name="20% - Accent1 4 61" xfId="2403" xr:uid="{00000000-0005-0000-0000-000063090000}"/>
    <cellStyle name="20% - Accent1 4 62" xfId="2404" xr:uid="{00000000-0005-0000-0000-000064090000}"/>
    <cellStyle name="20% - Accent1 4 63" xfId="2405" xr:uid="{00000000-0005-0000-0000-000065090000}"/>
    <cellStyle name="20% - Accent1 4 64" xfId="2406" xr:uid="{00000000-0005-0000-0000-000066090000}"/>
    <cellStyle name="20% - Accent1 4 65" xfId="2407" xr:uid="{00000000-0005-0000-0000-000067090000}"/>
    <cellStyle name="20% - Accent1 4 66" xfId="2408" xr:uid="{00000000-0005-0000-0000-000068090000}"/>
    <cellStyle name="20% - Accent1 4 67" xfId="2409" xr:uid="{00000000-0005-0000-0000-000069090000}"/>
    <cellStyle name="20% - Accent1 4 68" xfId="2410" xr:uid="{00000000-0005-0000-0000-00006A090000}"/>
    <cellStyle name="20% - Accent1 4 69" xfId="2411" xr:uid="{00000000-0005-0000-0000-00006B090000}"/>
    <cellStyle name="20% - Accent1 4 7" xfId="2412" xr:uid="{00000000-0005-0000-0000-00006C090000}"/>
    <cellStyle name="20% - Accent1 4 70" xfId="2413" xr:uid="{00000000-0005-0000-0000-00006D090000}"/>
    <cellStyle name="20% - Accent1 4 71" xfId="2414" xr:uid="{00000000-0005-0000-0000-00006E090000}"/>
    <cellStyle name="20% - Accent1 4 72" xfId="2415" xr:uid="{00000000-0005-0000-0000-00006F090000}"/>
    <cellStyle name="20% - Accent1 4 73" xfId="2416" xr:uid="{00000000-0005-0000-0000-000070090000}"/>
    <cellStyle name="20% - Accent1 4 74" xfId="53127" xr:uid="{00000000-0005-0000-0000-000071090000}"/>
    <cellStyle name="20% - Accent1 4 8" xfId="2417" xr:uid="{00000000-0005-0000-0000-000072090000}"/>
    <cellStyle name="20% - Accent1 4 9" xfId="2418" xr:uid="{00000000-0005-0000-0000-000073090000}"/>
    <cellStyle name="20% - Accent1 40" xfId="2419" xr:uid="{00000000-0005-0000-0000-000074090000}"/>
    <cellStyle name="20% - Accent1 40 10" xfId="2420" xr:uid="{00000000-0005-0000-0000-000075090000}"/>
    <cellStyle name="20% - Accent1 40 11" xfId="2421" xr:uid="{00000000-0005-0000-0000-000076090000}"/>
    <cellStyle name="20% - Accent1 40 12" xfId="2422" xr:uid="{00000000-0005-0000-0000-000077090000}"/>
    <cellStyle name="20% - Accent1 40 13" xfId="2423" xr:uid="{00000000-0005-0000-0000-000078090000}"/>
    <cellStyle name="20% - Accent1 40 14" xfId="2424" xr:uid="{00000000-0005-0000-0000-000079090000}"/>
    <cellStyle name="20% - Accent1 40 15" xfId="2425" xr:uid="{00000000-0005-0000-0000-00007A090000}"/>
    <cellStyle name="20% - Accent1 40 16" xfId="2426" xr:uid="{00000000-0005-0000-0000-00007B090000}"/>
    <cellStyle name="20% - Accent1 40 17" xfId="2427" xr:uid="{00000000-0005-0000-0000-00007C090000}"/>
    <cellStyle name="20% - Accent1 40 18" xfId="2428" xr:uid="{00000000-0005-0000-0000-00007D090000}"/>
    <cellStyle name="20% - Accent1 40 19" xfId="2429" xr:uid="{00000000-0005-0000-0000-00007E090000}"/>
    <cellStyle name="20% - Accent1 40 2" xfId="2430" xr:uid="{00000000-0005-0000-0000-00007F090000}"/>
    <cellStyle name="20% - Accent1 40 20" xfId="2431" xr:uid="{00000000-0005-0000-0000-000080090000}"/>
    <cellStyle name="20% - Accent1 40 21" xfId="2432" xr:uid="{00000000-0005-0000-0000-000081090000}"/>
    <cellStyle name="20% - Accent1 40 22" xfId="2433" xr:uid="{00000000-0005-0000-0000-000082090000}"/>
    <cellStyle name="20% - Accent1 40 23" xfId="2434" xr:uid="{00000000-0005-0000-0000-000083090000}"/>
    <cellStyle name="20% - Accent1 40 24" xfId="2435" xr:uid="{00000000-0005-0000-0000-000084090000}"/>
    <cellStyle name="20% - Accent1 40 25" xfId="2436" xr:uid="{00000000-0005-0000-0000-000085090000}"/>
    <cellStyle name="20% - Accent1 40 26" xfId="2437" xr:uid="{00000000-0005-0000-0000-000086090000}"/>
    <cellStyle name="20% - Accent1 40 27" xfId="2438" xr:uid="{00000000-0005-0000-0000-000087090000}"/>
    <cellStyle name="20% - Accent1 40 28" xfId="2439" xr:uid="{00000000-0005-0000-0000-000088090000}"/>
    <cellStyle name="20% - Accent1 40 29" xfId="2440" xr:uid="{00000000-0005-0000-0000-000089090000}"/>
    <cellStyle name="20% - Accent1 40 3" xfId="2441" xr:uid="{00000000-0005-0000-0000-00008A090000}"/>
    <cellStyle name="20% - Accent1 40 30" xfId="2442" xr:uid="{00000000-0005-0000-0000-00008B090000}"/>
    <cellStyle name="20% - Accent1 40 31" xfId="2443" xr:uid="{00000000-0005-0000-0000-00008C090000}"/>
    <cellStyle name="20% - Accent1 40 32" xfId="2444" xr:uid="{00000000-0005-0000-0000-00008D090000}"/>
    <cellStyle name="20% - Accent1 40 33" xfId="2445" xr:uid="{00000000-0005-0000-0000-00008E090000}"/>
    <cellStyle name="20% - Accent1 40 34" xfId="2446" xr:uid="{00000000-0005-0000-0000-00008F090000}"/>
    <cellStyle name="20% - Accent1 40 35" xfId="2447" xr:uid="{00000000-0005-0000-0000-000090090000}"/>
    <cellStyle name="20% - Accent1 40 36" xfId="2448" xr:uid="{00000000-0005-0000-0000-000091090000}"/>
    <cellStyle name="20% - Accent1 40 37" xfId="2449" xr:uid="{00000000-0005-0000-0000-000092090000}"/>
    <cellStyle name="20% - Accent1 40 38" xfId="2450" xr:uid="{00000000-0005-0000-0000-000093090000}"/>
    <cellStyle name="20% - Accent1 40 39" xfId="2451" xr:uid="{00000000-0005-0000-0000-000094090000}"/>
    <cellStyle name="20% - Accent1 40 4" xfId="2452" xr:uid="{00000000-0005-0000-0000-000095090000}"/>
    <cellStyle name="20% - Accent1 40 40" xfId="2453" xr:uid="{00000000-0005-0000-0000-000096090000}"/>
    <cellStyle name="20% - Accent1 40 41" xfId="2454" xr:uid="{00000000-0005-0000-0000-000097090000}"/>
    <cellStyle name="20% - Accent1 40 42" xfId="2455" xr:uid="{00000000-0005-0000-0000-000098090000}"/>
    <cellStyle name="20% - Accent1 40 43" xfId="2456" xr:uid="{00000000-0005-0000-0000-000099090000}"/>
    <cellStyle name="20% - Accent1 40 44" xfId="2457" xr:uid="{00000000-0005-0000-0000-00009A090000}"/>
    <cellStyle name="20% - Accent1 40 45" xfId="2458" xr:uid="{00000000-0005-0000-0000-00009B090000}"/>
    <cellStyle name="20% - Accent1 40 46" xfId="2459" xr:uid="{00000000-0005-0000-0000-00009C090000}"/>
    <cellStyle name="20% - Accent1 40 47" xfId="2460" xr:uid="{00000000-0005-0000-0000-00009D090000}"/>
    <cellStyle name="20% - Accent1 40 48" xfId="2461" xr:uid="{00000000-0005-0000-0000-00009E090000}"/>
    <cellStyle name="20% - Accent1 40 49" xfId="2462" xr:uid="{00000000-0005-0000-0000-00009F090000}"/>
    <cellStyle name="20% - Accent1 40 5" xfId="2463" xr:uid="{00000000-0005-0000-0000-0000A0090000}"/>
    <cellStyle name="20% - Accent1 40 50" xfId="2464" xr:uid="{00000000-0005-0000-0000-0000A1090000}"/>
    <cellStyle name="20% - Accent1 40 51" xfId="2465" xr:uid="{00000000-0005-0000-0000-0000A2090000}"/>
    <cellStyle name="20% - Accent1 40 52" xfId="2466" xr:uid="{00000000-0005-0000-0000-0000A3090000}"/>
    <cellStyle name="20% - Accent1 40 53" xfId="2467" xr:uid="{00000000-0005-0000-0000-0000A4090000}"/>
    <cellStyle name="20% - Accent1 40 54" xfId="2468" xr:uid="{00000000-0005-0000-0000-0000A5090000}"/>
    <cellStyle name="20% - Accent1 40 55" xfId="2469" xr:uid="{00000000-0005-0000-0000-0000A6090000}"/>
    <cellStyle name="20% - Accent1 40 56" xfId="2470" xr:uid="{00000000-0005-0000-0000-0000A7090000}"/>
    <cellStyle name="20% - Accent1 40 57" xfId="2471" xr:uid="{00000000-0005-0000-0000-0000A8090000}"/>
    <cellStyle name="20% - Accent1 40 58" xfId="2472" xr:uid="{00000000-0005-0000-0000-0000A9090000}"/>
    <cellStyle name="20% - Accent1 40 59" xfId="2473" xr:uid="{00000000-0005-0000-0000-0000AA090000}"/>
    <cellStyle name="20% - Accent1 40 6" xfId="2474" xr:uid="{00000000-0005-0000-0000-0000AB090000}"/>
    <cellStyle name="20% - Accent1 40 60" xfId="2475" xr:uid="{00000000-0005-0000-0000-0000AC090000}"/>
    <cellStyle name="20% - Accent1 40 61" xfId="2476" xr:uid="{00000000-0005-0000-0000-0000AD090000}"/>
    <cellStyle name="20% - Accent1 40 62" xfId="2477" xr:uid="{00000000-0005-0000-0000-0000AE090000}"/>
    <cellStyle name="20% - Accent1 40 63" xfId="2478" xr:uid="{00000000-0005-0000-0000-0000AF090000}"/>
    <cellStyle name="20% - Accent1 40 64" xfId="2479" xr:uid="{00000000-0005-0000-0000-0000B0090000}"/>
    <cellStyle name="20% - Accent1 40 65" xfId="2480" xr:uid="{00000000-0005-0000-0000-0000B1090000}"/>
    <cellStyle name="20% - Accent1 40 66" xfId="2481" xr:uid="{00000000-0005-0000-0000-0000B2090000}"/>
    <cellStyle name="20% - Accent1 40 67" xfId="2482" xr:uid="{00000000-0005-0000-0000-0000B3090000}"/>
    <cellStyle name="20% - Accent1 40 68" xfId="2483" xr:uid="{00000000-0005-0000-0000-0000B4090000}"/>
    <cellStyle name="20% - Accent1 40 69" xfId="2484" xr:uid="{00000000-0005-0000-0000-0000B5090000}"/>
    <cellStyle name="20% - Accent1 40 7" xfId="2485" xr:uid="{00000000-0005-0000-0000-0000B6090000}"/>
    <cellStyle name="20% - Accent1 40 70" xfId="2486" xr:uid="{00000000-0005-0000-0000-0000B7090000}"/>
    <cellStyle name="20% - Accent1 40 71" xfId="2487" xr:uid="{00000000-0005-0000-0000-0000B8090000}"/>
    <cellStyle name="20% - Accent1 40 72" xfId="2488" xr:uid="{00000000-0005-0000-0000-0000B9090000}"/>
    <cellStyle name="20% - Accent1 40 73" xfId="2489" xr:uid="{00000000-0005-0000-0000-0000BA090000}"/>
    <cellStyle name="20% - Accent1 40 8" xfId="2490" xr:uid="{00000000-0005-0000-0000-0000BB090000}"/>
    <cellStyle name="20% - Accent1 40 9" xfId="2491" xr:uid="{00000000-0005-0000-0000-0000BC090000}"/>
    <cellStyle name="20% - Accent1 5" xfId="2492" xr:uid="{00000000-0005-0000-0000-0000BD090000}"/>
    <cellStyle name="20% - Accent1 5 10" xfId="2493" xr:uid="{00000000-0005-0000-0000-0000BE090000}"/>
    <cellStyle name="20% - Accent1 5 11" xfId="2494" xr:uid="{00000000-0005-0000-0000-0000BF090000}"/>
    <cellStyle name="20% - Accent1 5 12" xfId="2495" xr:uid="{00000000-0005-0000-0000-0000C0090000}"/>
    <cellStyle name="20% - Accent1 5 13" xfId="2496" xr:uid="{00000000-0005-0000-0000-0000C1090000}"/>
    <cellStyle name="20% - Accent1 5 14" xfId="2497" xr:uid="{00000000-0005-0000-0000-0000C2090000}"/>
    <cellStyle name="20% - Accent1 5 15" xfId="2498" xr:uid="{00000000-0005-0000-0000-0000C3090000}"/>
    <cellStyle name="20% - Accent1 5 16" xfId="2499" xr:uid="{00000000-0005-0000-0000-0000C4090000}"/>
    <cellStyle name="20% - Accent1 5 17" xfId="2500" xr:uid="{00000000-0005-0000-0000-0000C5090000}"/>
    <cellStyle name="20% - Accent1 5 18" xfId="2501" xr:uid="{00000000-0005-0000-0000-0000C6090000}"/>
    <cellStyle name="20% - Accent1 5 19" xfId="2502" xr:uid="{00000000-0005-0000-0000-0000C7090000}"/>
    <cellStyle name="20% - Accent1 5 2" xfId="2503" xr:uid="{00000000-0005-0000-0000-0000C8090000}"/>
    <cellStyle name="20% - Accent1 5 2 2" xfId="53286" xr:uid="{00000000-0005-0000-0000-0000C9090000}"/>
    <cellStyle name="20% - Accent1 5 20" xfId="2504" xr:uid="{00000000-0005-0000-0000-0000CA090000}"/>
    <cellStyle name="20% - Accent1 5 21" xfId="2505" xr:uid="{00000000-0005-0000-0000-0000CB090000}"/>
    <cellStyle name="20% - Accent1 5 22" xfId="2506" xr:uid="{00000000-0005-0000-0000-0000CC090000}"/>
    <cellStyle name="20% - Accent1 5 23" xfId="2507" xr:uid="{00000000-0005-0000-0000-0000CD090000}"/>
    <cellStyle name="20% - Accent1 5 24" xfId="2508" xr:uid="{00000000-0005-0000-0000-0000CE090000}"/>
    <cellStyle name="20% - Accent1 5 25" xfId="2509" xr:uid="{00000000-0005-0000-0000-0000CF090000}"/>
    <cellStyle name="20% - Accent1 5 26" xfId="2510" xr:uid="{00000000-0005-0000-0000-0000D0090000}"/>
    <cellStyle name="20% - Accent1 5 27" xfId="2511" xr:uid="{00000000-0005-0000-0000-0000D1090000}"/>
    <cellStyle name="20% - Accent1 5 28" xfId="2512" xr:uid="{00000000-0005-0000-0000-0000D2090000}"/>
    <cellStyle name="20% - Accent1 5 29" xfId="2513" xr:uid="{00000000-0005-0000-0000-0000D3090000}"/>
    <cellStyle name="20% - Accent1 5 3" xfId="2514" xr:uid="{00000000-0005-0000-0000-0000D4090000}"/>
    <cellStyle name="20% - Accent1 5 30" xfId="2515" xr:uid="{00000000-0005-0000-0000-0000D5090000}"/>
    <cellStyle name="20% - Accent1 5 31" xfId="2516" xr:uid="{00000000-0005-0000-0000-0000D6090000}"/>
    <cellStyle name="20% - Accent1 5 32" xfId="2517" xr:uid="{00000000-0005-0000-0000-0000D7090000}"/>
    <cellStyle name="20% - Accent1 5 33" xfId="2518" xr:uid="{00000000-0005-0000-0000-0000D8090000}"/>
    <cellStyle name="20% - Accent1 5 34" xfId="2519" xr:uid="{00000000-0005-0000-0000-0000D9090000}"/>
    <cellStyle name="20% - Accent1 5 35" xfId="2520" xr:uid="{00000000-0005-0000-0000-0000DA090000}"/>
    <cellStyle name="20% - Accent1 5 36" xfId="2521" xr:uid="{00000000-0005-0000-0000-0000DB090000}"/>
    <cellStyle name="20% - Accent1 5 37" xfId="2522" xr:uid="{00000000-0005-0000-0000-0000DC090000}"/>
    <cellStyle name="20% - Accent1 5 38" xfId="2523" xr:uid="{00000000-0005-0000-0000-0000DD090000}"/>
    <cellStyle name="20% - Accent1 5 39" xfId="2524" xr:uid="{00000000-0005-0000-0000-0000DE090000}"/>
    <cellStyle name="20% - Accent1 5 4" xfId="2525" xr:uid="{00000000-0005-0000-0000-0000DF090000}"/>
    <cellStyle name="20% - Accent1 5 40" xfId="2526" xr:uid="{00000000-0005-0000-0000-0000E0090000}"/>
    <cellStyle name="20% - Accent1 5 41" xfId="2527" xr:uid="{00000000-0005-0000-0000-0000E1090000}"/>
    <cellStyle name="20% - Accent1 5 42" xfId="2528" xr:uid="{00000000-0005-0000-0000-0000E2090000}"/>
    <cellStyle name="20% - Accent1 5 43" xfId="2529" xr:uid="{00000000-0005-0000-0000-0000E3090000}"/>
    <cellStyle name="20% - Accent1 5 44" xfId="2530" xr:uid="{00000000-0005-0000-0000-0000E4090000}"/>
    <cellStyle name="20% - Accent1 5 45" xfId="2531" xr:uid="{00000000-0005-0000-0000-0000E5090000}"/>
    <cellStyle name="20% - Accent1 5 46" xfId="2532" xr:uid="{00000000-0005-0000-0000-0000E6090000}"/>
    <cellStyle name="20% - Accent1 5 47" xfId="2533" xr:uid="{00000000-0005-0000-0000-0000E7090000}"/>
    <cellStyle name="20% - Accent1 5 48" xfId="2534" xr:uid="{00000000-0005-0000-0000-0000E8090000}"/>
    <cellStyle name="20% - Accent1 5 49" xfId="2535" xr:uid="{00000000-0005-0000-0000-0000E9090000}"/>
    <cellStyle name="20% - Accent1 5 5" xfId="2536" xr:uid="{00000000-0005-0000-0000-0000EA090000}"/>
    <cellStyle name="20% - Accent1 5 50" xfId="2537" xr:uid="{00000000-0005-0000-0000-0000EB090000}"/>
    <cellStyle name="20% - Accent1 5 51" xfId="2538" xr:uid="{00000000-0005-0000-0000-0000EC090000}"/>
    <cellStyle name="20% - Accent1 5 52" xfId="2539" xr:uid="{00000000-0005-0000-0000-0000ED090000}"/>
    <cellStyle name="20% - Accent1 5 53" xfId="2540" xr:uid="{00000000-0005-0000-0000-0000EE090000}"/>
    <cellStyle name="20% - Accent1 5 54" xfId="2541" xr:uid="{00000000-0005-0000-0000-0000EF090000}"/>
    <cellStyle name="20% - Accent1 5 55" xfId="2542" xr:uid="{00000000-0005-0000-0000-0000F0090000}"/>
    <cellStyle name="20% - Accent1 5 56" xfId="2543" xr:uid="{00000000-0005-0000-0000-0000F1090000}"/>
    <cellStyle name="20% - Accent1 5 57" xfId="2544" xr:uid="{00000000-0005-0000-0000-0000F2090000}"/>
    <cellStyle name="20% - Accent1 5 58" xfId="2545" xr:uid="{00000000-0005-0000-0000-0000F3090000}"/>
    <cellStyle name="20% - Accent1 5 59" xfId="2546" xr:uid="{00000000-0005-0000-0000-0000F4090000}"/>
    <cellStyle name="20% - Accent1 5 6" xfId="2547" xr:uid="{00000000-0005-0000-0000-0000F5090000}"/>
    <cellStyle name="20% - Accent1 5 60" xfId="2548" xr:uid="{00000000-0005-0000-0000-0000F6090000}"/>
    <cellStyle name="20% - Accent1 5 61" xfId="2549" xr:uid="{00000000-0005-0000-0000-0000F7090000}"/>
    <cellStyle name="20% - Accent1 5 62" xfId="2550" xr:uid="{00000000-0005-0000-0000-0000F8090000}"/>
    <cellStyle name="20% - Accent1 5 63" xfId="2551" xr:uid="{00000000-0005-0000-0000-0000F9090000}"/>
    <cellStyle name="20% - Accent1 5 64" xfId="2552" xr:uid="{00000000-0005-0000-0000-0000FA090000}"/>
    <cellStyle name="20% - Accent1 5 65" xfId="2553" xr:uid="{00000000-0005-0000-0000-0000FB090000}"/>
    <cellStyle name="20% - Accent1 5 66" xfId="2554" xr:uid="{00000000-0005-0000-0000-0000FC090000}"/>
    <cellStyle name="20% - Accent1 5 67" xfId="2555" xr:uid="{00000000-0005-0000-0000-0000FD090000}"/>
    <cellStyle name="20% - Accent1 5 68" xfId="2556" xr:uid="{00000000-0005-0000-0000-0000FE090000}"/>
    <cellStyle name="20% - Accent1 5 69" xfId="2557" xr:uid="{00000000-0005-0000-0000-0000FF090000}"/>
    <cellStyle name="20% - Accent1 5 7" xfId="2558" xr:uid="{00000000-0005-0000-0000-0000000A0000}"/>
    <cellStyle name="20% - Accent1 5 70" xfId="2559" xr:uid="{00000000-0005-0000-0000-0000010A0000}"/>
    <cellStyle name="20% - Accent1 5 71" xfId="2560" xr:uid="{00000000-0005-0000-0000-0000020A0000}"/>
    <cellStyle name="20% - Accent1 5 72" xfId="2561" xr:uid="{00000000-0005-0000-0000-0000030A0000}"/>
    <cellStyle name="20% - Accent1 5 73" xfId="2562" xr:uid="{00000000-0005-0000-0000-0000040A0000}"/>
    <cellStyle name="20% - Accent1 5 74" xfId="53102" xr:uid="{00000000-0005-0000-0000-0000050A0000}"/>
    <cellStyle name="20% - Accent1 5 75" xfId="53191" xr:uid="{00000000-0005-0000-0000-0000060A0000}"/>
    <cellStyle name="20% - Accent1 5 8" xfId="2563" xr:uid="{00000000-0005-0000-0000-0000070A0000}"/>
    <cellStyle name="20% - Accent1 5 9" xfId="2564" xr:uid="{00000000-0005-0000-0000-0000080A0000}"/>
    <cellStyle name="20% - Accent1 6" xfId="2565" xr:uid="{00000000-0005-0000-0000-0000090A0000}"/>
    <cellStyle name="20% - Accent1 6 10" xfId="2566" xr:uid="{00000000-0005-0000-0000-00000A0A0000}"/>
    <cellStyle name="20% - Accent1 6 11" xfId="2567" xr:uid="{00000000-0005-0000-0000-00000B0A0000}"/>
    <cellStyle name="20% - Accent1 6 12" xfId="2568" xr:uid="{00000000-0005-0000-0000-00000C0A0000}"/>
    <cellStyle name="20% - Accent1 6 13" xfId="2569" xr:uid="{00000000-0005-0000-0000-00000D0A0000}"/>
    <cellStyle name="20% - Accent1 6 14" xfId="2570" xr:uid="{00000000-0005-0000-0000-00000E0A0000}"/>
    <cellStyle name="20% - Accent1 6 15" xfId="2571" xr:uid="{00000000-0005-0000-0000-00000F0A0000}"/>
    <cellStyle name="20% - Accent1 6 16" xfId="2572" xr:uid="{00000000-0005-0000-0000-0000100A0000}"/>
    <cellStyle name="20% - Accent1 6 17" xfId="2573" xr:uid="{00000000-0005-0000-0000-0000110A0000}"/>
    <cellStyle name="20% - Accent1 6 18" xfId="2574" xr:uid="{00000000-0005-0000-0000-0000120A0000}"/>
    <cellStyle name="20% - Accent1 6 19" xfId="2575" xr:uid="{00000000-0005-0000-0000-0000130A0000}"/>
    <cellStyle name="20% - Accent1 6 2" xfId="2576" xr:uid="{00000000-0005-0000-0000-0000140A0000}"/>
    <cellStyle name="20% - Accent1 6 20" xfId="2577" xr:uid="{00000000-0005-0000-0000-0000150A0000}"/>
    <cellStyle name="20% - Accent1 6 21" xfId="2578" xr:uid="{00000000-0005-0000-0000-0000160A0000}"/>
    <cellStyle name="20% - Accent1 6 22" xfId="2579" xr:uid="{00000000-0005-0000-0000-0000170A0000}"/>
    <cellStyle name="20% - Accent1 6 23" xfId="2580" xr:uid="{00000000-0005-0000-0000-0000180A0000}"/>
    <cellStyle name="20% - Accent1 6 24" xfId="2581" xr:uid="{00000000-0005-0000-0000-0000190A0000}"/>
    <cellStyle name="20% - Accent1 6 25" xfId="2582" xr:uid="{00000000-0005-0000-0000-00001A0A0000}"/>
    <cellStyle name="20% - Accent1 6 26" xfId="2583" xr:uid="{00000000-0005-0000-0000-00001B0A0000}"/>
    <cellStyle name="20% - Accent1 6 27" xfId="2584" xr:uid="{00000000-0005-0000-0000-00001C0A0000}"/>
    <cellStyle name="20% - Accent1 6 28" xfId="2585" xr:uid="{00000000-0005-0000-0000-00001D0A0000}"/>
    <cellStyle name="20% - Accent1 6 29" xfId="2586" xr:uid="{00000000-0005-0000-0000-00001E0A0000}"/>
    <cellStyle name="20% - Accent1 6 3" xfId="2587" xr:uid="{00000000-0005-0000-0000-00001F0A0000}"/>
    <cellStyle name="20% - Accent1 6 30" xfId="2588" xr:uid="{00000000-0005-0000-0000-0000200A0000}"/>
    <cellStyle name="20% - Accent1 6 31" xfId="2589" xr:uid="{00000000-0005-0000-0000-0000210A0000}"/>
    <cellStyle name="20% - Accent1 6 32" xfId="2590" xr:uid="{00000000-0005-0000-0000-0000220A0000}"/>
    <cellStyle name="20% - Accent1 6 33" xfId="2591" xr:uid="{00000000-0005-0000-0000-0000230A0000}"/>
    <cellStyle name="20% - Accent1 6 34" xfId="2592" xr:uid="{00000000-0005-0000-0000-0000240A0000}"/>
    <cellStyle name="20% - Accent1 6 35" xfId="2593" xr:uid="{00000000-0005-0000-0000-0000250A0000}"/>
    <cellStyle name="20% - Accent1 6 36" xfId="2594" xr:uid="{00000000-0005-0000-0000-0000260A0000}"/>
    <cellStyle name="20% - Accent1 6 37" xfId="2595" xr:uid="{00000000-0005-0000-0000-0000270A0000}"/>
    <cellStyle name="20% - Accent1 6 38" xfId="2596" xr:uid="{00000000-0005-0000-0000-0000280A0000}"/>
    <cellStyle name="20% - Accent1 6 39" xfId="2597" xr:uid="{00000000-0005-0000-0000-0000290A0000}"/>
    <cellStyle name="20% - Accent1 6 4" xfId="2598" xr:uid="{00000000-0005-0000-0000-00002A0A0000}"/>
    <cellStyle name="20% - Accent1 6 40" xfId="2599" xr:uid="{00000000-0005-0000-0000-00002B0A0000}"/>
    <cellStyle name="20% - Accent1 6 41" xfId="2600" xr:uid="{00000000-0005-0000-0000-00002C0A0000}"/>
    <cellStyle name="20% - Accent1 6 42" xfId="2601" xr:uid="{00000000-0005-0000-0000-00002D0A0000}"/>
    <cellStyle name="20% - Accent1 6 43" xfId="2602" xr:uid="{00000000-0005-0000-0000-00002E0A0000}"/>
    <cellStyle name="20% - Accent1 6 44" xfId="2603" xr:uid="{00000000-0005-0000-0000-00002F0A0000}"/>
    <cellStyle name="20% - Accent1 6 45" xfId="2604" xr:uid="{00000000-0005-0000-0000-0000300A0000}"/>
    <cellStyle name="20% - Accent1 6 46" xfId="2605" xr:uid="{00000000-0005-0000-0000-0000310A0000}"/>
    <cellStyle name="20% - Accent1 6 47" xfId="2606" xr:uid="{00000000-0005-0000-0000-0000320A0000}"/>
    <cellStyle name="20% - Accent1 6 48" xfId="2607" xr:uid="{00000000-0005-0000-0000-0000330A0000}"/>
    <cellStyle name="20% - Accent1 6 49" xfId="2608" xr:uid="{00000000-0005-0000-0000-0000340A0000}"/>
    <cellStyle name="20% - Accent1 6 5" xfId="2609" xr:uid="{00000000-0005-0000-0000-0000350A0000}"/>
    <cellStyle name="20% - Accent1 6 50" xfId="2610" xr:uid="{00000000-0005-0000-0000-0000360A0000}"/>
    <cellStyle name="20% - Accent1 6 51" xfId="2611" xr:uid="{00000000-0005-0000-0000-0000370A0000}"/>
    <cellStyle name="20% - Accent1 6 52" xfId="2612" xr:uid="{00000000-0005-0000-0000-0000380A0000}"/>
    <cellStyle name="20% - Accent1 6 53" xfId="2613" xr:uid="{00000000-0005-0000-0000-0000390A0000}"/>
    <cellStyle name="20% - Accent1 6 54" xfId="2614" xr:uid="{00000000-0005-0000-0000-00003A0A0000}"/>
    <cellStyle name="20% - Accent1 6 55" xfId="2615" xr:uid="{00000000-0005-0000-0000-00003B0A0000}"/>
    <cellStyle name="20% - Accent1 6 56" xfId="2616" xr:uid="{00000000-0005-0000-0000-00003C0A0000}"/>
    <cellStyle name="20% - Accent1 6 57" xfId="2617" xr:uid="{00000000-0005-0000-0000-00003D0A0000}"/>
    <cellStyle name="20% - Accent1 6 58" xfId="2618" xr:uid="{00000000-0005-0000-0000-00003E0A0000}"/>
    <cellStyle name="20% - Accent1 6 59" xfId="2619" xr:uid="{00000000-0005-0000-0000-00003F0A0000}"/>
    <cellStyle name="20% - Accent1 6 6" xfId="2620" xr:uid="{00000000-0005-0000-0000-0000400A0000}"/>
    <cellStyle name="20% - Accent1 6 60" xfId="2621" xr:uid="{00000000-0005-0000-0000-0000410A0000}"/>
    <cellStyle name="20% - Accent1 6 61" xfId="2622" xr:uid="{00000000-0005-0000-0000-0000420A0000}"/>
    <cellStyle name="20% - Accent1 6 62" xfId="2623" xr:uid="{00000000-0005-0000-0000-0000430A0000}"/>
    <cellStyle name="20% - Accent1 6 63" xfId="2624" xr:uid="{00000000-0005-0000-0000-0000440A0000}"/>
    <cellStyle name="20% - Accent1 6 64" xfId="2625" xr:uid="{00000000-0005-0000-0000-0000450A0000}"/>
    <cellStyle name="20% - Accent1 6 65" xfId="2626" xr:uid="{00000000-0005-0000-0000-0000460A0000}"/>
    <cellStyle name="20% - Accent1 6 66" xfId="2627" xr:uid="{00000000-0005-0000-0000-0000470A0000}"/>
    <cellStyle name="20% - Accent1 6 67" xfId="2628" xr:uid="{00000000-0005-0000-0000-0000480A0000}"/>
    <cellStyle name="20% - Accent1 6 68" xfId="2629" xr:uid="{00000000-0005-0000-0000-0000490A0000}"/>
    <cellStyle name="20% - Accent1 6 69" xfId="2630" xr:uid="{00000000-0005-0000-0000-00004A0A0000}"/>
    <cellStyle name="20% - Accent1 6 7" xfId="2631" xr:uid="{00000000-0005-0000-0000-00004B0A0000}"/>
    <cellStyle name="20% - Accent1 6 70" xfId="2632" xr:uid="{00000000-0005-0000-0000-00004C0A0000}"/>
    <cellStyle name="20% - Accent1 6 71" xfId="2633" xr:uid="{00000000-0005-0000-0000-00004D0A0000}"/>
    <cellStyle name="20% - Accent1 6 72" xfId="2634" xr:uid="{00000000-0005-0000-0000-00004E0A0000}"/>
    <cellStyle name="20% - Accent1 6 73" xfId="2635" xr:uid="{00000000-0005-0000-0000-00004F0A0000}"/>
    <cellStyle name="20% - Accent1 6 8" xfId="2636" xr:uid="{00000000-0005-0000-0000-0000500A0000}"/>
    <cellStyle name="20% - Accent1 6 9" xfId="2637" xr:uid="{00000000-0005-0000-0000-0000510A0000}"/>
    <cellStyle name="20% - Accent1 7" xfId="2638" xr:uid="{00000000-0005-0000-0000-0000520A0000}"/>
    <cellStyle name="20% - Accent1 7 10" xfId="2639" xr:uid="{00000000-0005-0000-0000-0000530A0000}"/>
    <cellStyle name="20% - Accent1 7 11" xfId="2640" xr:uid="{00000000-0005-0000-0000-0000540A0000}"/>
    <cellStyle name="20% - Accent1 7 12" xfId="2641" xr:uid="{00000000-0005-0000-0000-0000550A0000}"/>
    <cellStyle name="20% - Accent1 7 13" xfId="2642" xr:uid="{00000000-0005-0000-0000-0000560A0000}"/>
    <cellStyle name="20% - Accent1 7 14" xfId="2643" xr:uid="{00000000-0005-0000-0000-0000570A0000}"/>
    <cellStyle name="20% - Accent1 7 15" xfId="2644" xr:uid="{00000000-0005-0000-0000-0000580A0000}"/>
    <cellStyle name="20% - Accent1 7 16" xfId="2645" xr:uid="{00000000-0005-0000-0000-0000590A0000}"/>
    <cellStyle name="20% - Accent1 7 17" xfId="2646" xr:uid="{00000000-0005-0000-0000-00005A0A0000}"/>
    <cellStyle name="20% - Accent1 7 18" xfId="2647" xr:uid="{00000000-0005-0000-0000-00005B0A0000}"/>
    <cellStyle name="20% - Accent1 7 19" xfId="2648" xr:uid="{00000000-0005-0000-0000-00005C0A0000}"/>
    <cellStyle name="20% - Accent1 7 2" xfId="2649" xr:uid="{00000000-0005-0000-0000-00005D0A0000}"/>
    <cellStyle name="20% - Accent1 7 20" xfId="2650" xr:uid="{00000000-0005-0000-0000-00005E0A0000}"/>
    <cellStyle name="20% - Accent1 7 21" xfId="2651" xr:uid="{00000000-0005-0000-0000-00005F0A0000}"/>
    <cellStyle name="20% - Accent1 7 22" xfId="2652" xr:uid="{00000000-0005-0000-0000-0000600A0000}"/>
    <cellStyle name="20% - Accent1 7 23" xfId="2653" xr:uid="{00000000-0005-0000-0000-0000610A0000}"/>
    <cellStyle name="20% - Accent1 7 24" xfId="2654" xr:uid="{00000000-0005-0000-0000-0000620A0000}"/>
    <cellStyle name="20% - Accent1 7 25" xfId="2655" xr:uid="{00000000-0005-0000-0000-0000630A0000}"/>
    <cellStyle name="20% - Accent1 7 26" xfId="2656" xr:uid="{00000000-0005-0000-0000-0000640A0000}"/>
    <cellStyle name="20% - Accent1 7 27" xfId="2657" xr:uid="{00000000-0005-0000-0000-0000650A0000}"/>
    <cellStyle name="20% - Accent1 7 28" xfId="2658" xr:uid="{00000000-0005-0000-0000-0000660A0000}"/>
    <cellStyle name="20% - Accent1 7 29" xfId="2659" xr:uid="{00000000-0005-0000-0000-0000670A0000}"/>
    <cellStyle name="20% - Accent1 7 3" xfId="2660" xr:uid="{00000000-0005-0000-0000-0000680A0000}"/>
    <cellStyle name="20% - Accent1 7 30" xfId="2661" xr:uid="{00000000-0005-0000-0000-0000690A0000}"/>
    <cellStyle name="20% - Accent1 7 31" xfId="2662" xr:uid="{00000000-0005-0000-0000-00006A0A0000}"/>
    <cellStyle name="20% - Accent1 7 32" xfId="2663" xr:uid="{00000000-0005-0000-0000-00006B0A0000}"/>
    <cellStyle name="20% - Accent1 7 33" xfId="2664" xr:uid="{00000000-0005-0000-0000-00006C0A0000}"/>
    <cellStyle name="20% - Accent1 7 34" xfId="2665" xr:uid="{00000000-0005-0000-0000-00006D0A0000}"/>
    <cellStyle name="20% - Accent1 7 35" xfId="2666" xr:uid="{00000000-0005-0000-0000-00006E0A0000}"/>
    <cellStyle name="20% - Accent1 7 36" xfId="2667" xr:uid="{00000000-0005-0000-0000-00006F0A0000}"/>
    <cellStyle name="20% - Accent1 7 37" xfId="2668" xr:uid="{00000000-0005-0000-0000-0000700A0000}"/>
    <cellStyle name="20% - Accent1 7 38" xfId="2669" xr:uid="{00000000-0005-0000-0000-0000710A0000}"/>
    <cellStyle name="20% - Accent1 7 39" xfId="2670" xr:uid="{00000000-0005-0000-0000-0000720A0000}"/>
    <cellStyle name="20% - Accent1 7 4" xfId="2671" xr:uid="{00000000-0005-0000-0000-0000730A0000}"/>
    <cellStyle name="20% - Accent1 7 40" xfId="2672" xr:uid="{00000000-0005-0000-0000-0000740A0000}"/>
    <cellStyle name="20% - Accent1 7 41" xfId="2673" xr:uid="{00000000-0005-0000-0000-0000750A0000}"/>
    <cellStyle name="20% - Accent1 7 42" xfId="2674" xr:uid="{00000000-0005-0000-0000-0000760A0000}"/>
    <cellStyle name="20% - Accent1 7 43" xfId="2675" xr:uid="{00000000-0005-0000-0000-0000770A0000}"/>
    <cellStyle name="20% - Accent1 7 44" xfId="2676" xr:uid="{00000000-0005-0000-0000-0000780A0000}"/>
    <cellStyle name="20% - Accent1 7 45" xfId="2677" xr:uid="{00000000-0005-0000-0000-0000790A0000}"/>
    <cellStyle name="20% - Accent1 7 46" xfId="2678" xr:uid="{00000000-0005-0000-0000-00007A0A0000}"/>
    <cellStyle name="20% - Accent1 7 47" xfId="2679" xr:uid="{00000000-0005-0000-0000-00007B0A0000}"/>
    <cellStyle name="20% - Accent1 7 48" xfId="2680" xr:uid="{00000000-0005-0000-0000-00007C0A0000}"/>
    <cellStyle name="20% - Accent1 7 49" xfId="2681" xr:uid="{00000000-0005-0000-0000-00007D0A0000}"/>
    <cellStyle name="20% - Accent1 7 5" xfId="2682" xr:uid="{00000000-0005-0000-0000-00007E0A0000}"/>
    <cellStyle name="20% - Accent1 7 50" xfId="2683" xr:uid="{00000000-0005-0000-0000-00007F0A0000}"/>
    <cellStyle name="20% - Accent1 7 51" xfId="2684" xr:uid="{00000000-0005-0000-0000-0000800A0000}"/>
    <cellStyle name="20% - Accent1 7 52" xfId="2685" xr:uid="{00000000-0005-0000-0000-0000810A0000}"/>
    <cellStyle name="20% - Accent1 7 53" xfId="2686" xr:uid="{00000000-0005-0000-0000-0000820A0000}"/>
    <cellStyle name="20% - Accent1 7 54" xfId="2687" xr:uid="{00000000-0005-0000-0000-0000830A0000}"/>
    <cellStyle name="20% - Accent1 7 55" xfId="2688" xr:uid="{00000000-0005-0000-0000-0000840A0000}"/>
    <cellStyle name="20% - Accent1 7 56" xfId="2689" xr:uid="{00000000-0005-0000-0000-0000850A0000}"/>
    <cellStyle name="20% - Accent1 7 57" xfId="2690" xr:uid="{00000000-0005-0000-0000-0000860A0000}"/>
    <cellStyle name="20% - Accent1 7 58" xfId="2691" xr:uid="{00000000-0005-0000-0000-0000870A0000}"/>
    <cellStyle name="20% - Accent1 7 59" xfId="2692" xr:uid="{00000000-0005-0000-0000-0000880A0000}"/>
    <cellStyle name="20% - Accent1 7 6" xfId="2693" xr:uid="{00000000-0005-0000-0000-0000890A0000}"/>
    <cellStyle name="20% - Accent1 7 60" xfId="2694" xr:uid="{00000000-0005-0000-0000-00008A0A0000}"/>
    <cellStyle name="20% - Accent1 7 61" xfId="2695" xr:uid="{00000000-0005-0000-0000-00008B0A0000}"/>
    <cellStyle name="20% - Accent1 7 62" xfId="2696" xr:uid="{00000000-0005-0000-0000-00008C0A0000}"/>
    <cellStyle name="20% - Accent1 7 63" xfId="2697" xr:uid="{00000000-0005-0000-0000-00008D0A0000}"/>
    <cellStyle name="20% - Accent1 7 64" xfId="2698" xr:uid="{00000000-0005-0000-0000-00008E0A0000}"/>
    <cellStyle name="20% - Accent1 7 65" xfId="2699" xr:uid="{00000000-0005-0000-0000-00008F0A0000}"/>
    <cellStyle name="20% - Accent1 7 66" xfId="2700" xr:uid="{00000000-0005-0000-0000-0000900A0000}"/>
    <cellStyle name="20% - Accent1 7 67" xfId="2701" xr:uid="{00000000-0005-0000-0000-0000910A0000}"/>
    <cellStyle name="20% - Accent1 7 68" xfId="2702" xr:uid="{00000000-0005-0000-0000-0000920A0000}"/>
    <cellStyle name="20% - Accent1 7 69" xfId="2703" xr:uid="{00000000-0005-0000-0000-0000930A0000}"/>
    <cellStyle name="20% - Accent1 7 7" xfId="2704" xr:uid="{00000000-0005-0000-0000-0000940A0000}"/>
    <cellStyle name="20% - Accent1 7 70" xfId="2705" xr:uid="{00000000-0005-0000-0000-0000950A0000}"/>
    <cellStyle name="20% - Accent1 7 71" xfId="2706" xr:uid="{00000000-0005-0000-0000-0000960A0000}"/>
    <cellStyle name="20% - Accent1 7 72" xfId="2707" xr:uid="{00000000-0005-0000-0000-0000970A0000}"/>
    <cellStyle name="20% - Accent1 7 73" xfId="2708" xr:uid="{00000000-0005-0000-0000-0000980A0000}"/>
    <cellStyle name="20% - Accent1 7 8" xfId="2709" xr:uid="{00000000-0005-0000-0000-0000990A0000}"/>
    <cellStyle name="20% - Accent1 7 9" xfId="2710" xr:uid="{00000000-0005-0000-0000-00009A0A0000}"/>
    <cellStyle name="20% - Accent1 8" xfId="2711" xr:uid="{00000000-0005-0000-0000-00009B0A0000}"/>
    <cellStyle name="20% - Accent1 8 10" xfId="2712" xr:uid="{00000000-0005-0000-0000-00009C0A0000}"/>
    <cellStyle name="20% - Accent1 8 11" xfId="2713" xr:uid="{00000000-0005-0000-0000-00009D0A0000}"/>
    <cellStyle name="20% - Accent1 8 12" xfId="2714" xr:uid="{00000000-0005-0000-0000-00009E0A0000}"/>
    <cellStyle name="20% - Accent1 8 13" xfId="2715" xr:uid="{00000000-0005-0000-0000-00009F0A0000}"/>
    <cellStyle name="20% - Accent1 8 14" xfId="2716" xr:uid="{00000000-0005-0000-0000-0000A00A0000}"/>
    <cellStyle name="20% - Accent1 8 15" xfId="2717" xr:uid="{00000000-0005-0000-0000-0000A10A0000}"/>
    <cellStyle name="20% - Accent1 8 16" xfId="2718" xr:uid="{00000000-0005-0000-0000-0000A20A0000}"/>
    <cellStyle name="20% - Accent1 8 17" xfId="2719" xr:uid="{00000000-0005-0000-0000-0000A30A0000}"/>
    <cellStyle name="20% - Accent1 8 18" xfId="2720" xr:uid="{00000000-0005-0000-0000-0000A40A0000}"/>
    <cellStyle name="20% - Accent1 8 19" xfId="2721" xr:uid="{00000000-0005-0000-0000-0000A50A0000}"/>
    <cellStyle name="20% - Accent1 8 2" xfId="2722" xr:uid="{00000000-0005-0000-0000-0000A60A0000}"/>
    <cellStyle name="20% - Accent1 8 20" xfId="2723" xr:uid="{00000000-0005-0000-0000-0000A70A0000}"/>
    <cellStyle name="20% - Accent1 8 21" xfId="2724" xr:uid="{00000000-0005-0000-0000-0000A80A0000}"/>
    <cellStyle name="20% - Accent1 8 22" xfId="2725" xr:uid="{00000000-0005-0000-0000-0000A90A0000}"/>
    <cellStyle name="20% - Accent1 8 23" xfId="2726" xr:uid="{00000000-0005-0000-0000-0000AA0A0000}"/>
    <cellStyle name="20% - Accent1 8 24" xfId="2727" xr:uid="{00000000-0005-0000-0000-0000AB0A0000}"/>
    <cellStyle name="20% - Accent1 8 25" xfId="2728" xr:uid="{00000000-0005-0000-0000-0000AC0A0000}"/>
    <cellStyle name="20% - Accent1 8 26" xfId="2729" xr:uid="{00000000-0005-0000-0000-0000AD0A0000}"/>
    <cellStyle name="20% - Accent1 8 27" xfId="2730" xr:uid="{00000000-0005-0000-0000-0000AE0A0000}"/>
    <cellStyle name="20% - Accent1 8 28" xfId="2731" xr:uid="{00000000-0005-0000-0000-0000AF0A0000}"/>
    <cellStyle name="20% - Accent1 8 29" xfId="2732" xr:uid="{00000000-0005-0000-0000-0000B00A0000}"/>
    <cellStyle name="20% - Accent1 8 3" xfId="2733" xr:uid="{00000000-0005-0000-0000-0000B10A0000}"/>
    <cellStyle name="20% - Accent1 8 30" xfId="2734" xr:uid="{00000000-0005-0000-0000-0000B20A0000}"/>
    <cellStyle name="20% - Accent1 8 31" xfId="2735" xr:uid="{00000000-0005-0000-0000-0000B30A0000}"/>
    <cellStyle name="20% - Accent1 8 32" xfId="2736" xr:uid="{00000000-0005-0000-0000-0000B40A0000}"/>
    <cellStyle name="20% - Accent1 8 33" xfId="2737" xr:uid="{00000000-0005-0000-0000-0000B50A0000}"/>
    <cellStyle name="20% - Accent1 8 34" xfId="2738" xr:uid="{00000000-0005-0000-0000-0000B60A0000}"/>
    <cellStyle name="20% - Accent1 8 35" xfId="2739" xr:uid="{00000000-0005-0000-0000-0000B70A0000}"/>
    <cellStyle name="20% - Accent1 8 36" xfId="2740" xr:uid="{00000000-0005-0000-0000-0000B80A0000}"/>
    <cellStyle name="20% - Accent1 8 37" xfId="2741" xr:uid="{00000000-0005-0000-0000-0000B90A0000}"/>
    <cellStyle name="20% - Accent1 8 38" xfId="2742" xr:uid="{00000000-0005-0000-0000-0000BA0A0000}"/>
    <cellStyle name="20% - Accent1 8 39" xfId="2743" xr:uid="{00000000-0005-0000-0000-0000BB0A0000}"/>
    <cellStyle name="20% - Accent1 8 4" xfId="2744" xr:uid="{00000000-0005-0000-0000-0000BC0A0000}"/>
    <cellStyle name="20% - Accent1 8 40" xfId="2745" xr:uid="{00000000-0005-0000-0000-0000BD0A0000}"/>
    <cellStyle name="20% - Accent1 8 41" xfId="2746" xr:uid="{00000000-0005-0000-0000-0000BE0A0000}"/>
    <cellStyle name="20% - Accent1 8 42" xfId="2747" xr:uid="{00000000-0005-0000-0000-0000BF0A0000}"/>
    <cellStyle name="20% - Accent1 8 43" xfId="2748" xr:uid="{00000000-0005-0000-0000-0000C00A0000}"/>
    <cellStyle name="20% - Accent1 8 44" xfId="2749" xr:uid="{00000000-0005-0000-0000-0000C10A0000}"/>
    <cellStyle name="20% - Accent1 8 45" xfId="2750" xr:uid="{00000000-0005-0000-0000-0000C20A0000}"/>
    <cellStyle name="20% - Accent1 8 46" xfId="2751" xr:uid="{00000000-0005-0000-0000-0000C30A0000}"/>
    <cellStyle name="20% - Accent1 8 47" xfId="2752" xr:uid="{00000000-0005-0000-0000-0000C40A0000}"/>
    <cellStyle name="20% - Accent1 8 48" xfId="2753" xr:uid="{00000000-0005-0000-0000-0000C50A0000}"/>
    <cellStyle name="20% - Accent1 8 49" xfId="2754" xr:uid="{00000000-0005-0000-0000-0000C60A0000}"/>
    <cellStyle name="20% - Accent1 8 5" xfId="2755" xr:uid="{00000000-0005-0000-0000-0000C70A0000}"/>
    <cellStyle name="20% - Accent1 8 50" xfId="2756" xr:uid="{00000000-0005-0000-0000-0000C80A0000}"/>
    <cellStyle name="20% - Accent1 8 51" xfId="2757" xr:uid="{00000000-0005-0000-0000-0000C90A0000}"/>
    <cellStyle name="20% - Accent1 8 52" xfId="2758" xr:uid="{00000000-0005-0000-0000-0000CA0A0000}"/>
    <cellStyle name="20% - Accent1 8 53" xfId="2759" xr:uid="{00000000-0005-0000-0000-0000CB0A0000}"/>
    <cellStyle name="20% - Accent1 8 54" xfId="2760" xr:uid="{00000000-0005-0000-0000-0000CC0A0000}"/>
    <cellStyle name="20% - Accent1 8 55" xfId="2761" xr:uid="{00000000-0005-0000-0000-0000CD0A0000}"/>
    <cellStyle name="20% - Accent1 8 56" xfId="2762" xr:uid="{00000000-0005-0000-0000-0000CE0A0000}"/>
    <cellStyle name="20% - Accent1 8 57" xfId="2763" xr:uid="{00000000-0005-0000-0000-0000CF0A0000}"/>
    <cellStyle name="20% - Accent1 8 58" xfId="2764" xr:uid="{00000000-0005-0000-0000-0000D00A0000}"/>
    <cellStyle name="20% - Accent1 8 59" xfId="2765" xr:uid="{00000000-0005-0000-0000-0000D10A0000}"/>
    <cellStyle name="20% - Accent1 8 6" xfId="2766" xr:uid="{00000000-0005-0000-0000-0000D20A0000}"/>
    <cellStyle name="20% - Accent1 8 60" xfId="2767" xr:uid="{00000000-0005-0000-0000-0000D30A0000}"/>
    <cellStyle name="20% - Accent1 8 61" xfId="2768" xr:uid="{00000000-0005-0000-0000-0000D40A0000}"/>
    <cellStyle name="20% - Accent1 8 62" xfId="2769" xr:uid="{00000000-0005-0000-0000-0000D50A0000}"/>
    <cellStyle name="20% - Accent1 8 63" xfId="2770" xr:uid="{00000000-0005-0000-0000-0000D60A0000}"/>
    <cellStyle name="20% - Accent1 8 64" xfId="2771" xr:uid="{00000000-0005-0000-0000-0000D70A0000}"/>
    <cellStyle name="20% - Accent1 8 65" xfId="2772" xr:uid="{00000000-0005-0000-0000-0000D80A0000}"/>
    <cellStyle name="20% - Accent1 8 66" xfId="2773" xr:uid="{00000000-0005-0000-0000-0000D90A0000}"/>
    <cellStyle name="20% - Accent1 8 67" xfId="2774" xr:uid="{00000000-0005-0000-0000-0000DA0A0000}"/>
    <cellStyle name="20% - Accent1 8 68" xfId="2775" xr:uid="{00000000-0005-0000-0000-0000DB0A0000}"/>
    <cellStyle name="20% - Accent1 8 69" xfId="2776" xr:uid="{00000000-0005-0000-0000-0000DC0A0000}"/>
    <cellStyle name="20% - Accent1 8 7" xfId="2777" xr:uid="{00000000-0005-0000-0000-0000DD0A0000}"/>
    <cellStyle name="20% - Accent1 8 70" xfId="2778" xr:uid="{00000000-0005-0000-0000-0000DE0A0000}"/>
    <cellStyle name="20% - Accent1 8 71" xfId="2779" xr:uid="{00000000-0005-0000-0000-0000DF0A0000}"/>
    <cellStyle name="20% - Accent1 8 72" xfId="2780" xr:uid="{00000000-0005-0000-0000-0000E00A0000}"/>
    <cellStyle name="20% - Accent1 8 73" xfId="2781" xr:uid="{00000000-0005-0000-0000-0000E10A0000}"/>
    <cellStyle name="20% - Accent1 8 8" xfId="2782" xr:uid="{00000000-0005-0000-0000-0000E20A0000}"/>
    <cellStyle name="20% - Accent1 8 9" xfId="2783" xr:uid="{00000000-0005-0000-0000-0000E30A0000}"/>
    <cellStyle name="20% - Accent1 9" xfId="2784" xr:uid="{00000000-0005-0000-0000-0000E40A0000}"/>
    <cellStyle name="20% - Accent1 9 10" xfId="2785" xr:uid="{00000000-0005-0000-0000-0000E50A0000}"/>
    <cellStyle name="20% - Accent1 9 11" xfId="2786" xr:uid="{00000000-0005-0000-0000-0000E60A0000}"/>
    <cellStyle name="20% - Accent1 9 12" xfId="2787" xr:uid="{00000000-0005-0000-0000-0000E70A0000}"/>
    <cellStyle name="20% - Accent1 9 13" xfId="2788" xr:uid="{00000000-0005-0000-0000-0000E80A0000}"/>
    <cellStyle name="20% - Accent1 9 14" xfId="2789" xr:uid="{00000000-0005-0000-0000-0000E90A0000}"/>
    <cellStyle name="20% - Accent1 9 15" xfId="2790" xr:uid="{00000000-0005-0000-0000-0000EA0A0000}"/>
    <cellStyle name="20% - Accent1 9 16" xfId="2791" xr:uid="{00000000-0005-0000-0000-0000EB0A0000}"/>
    <cellStyle name="20% - Accent1 9 17" xfId="2792" xr:uid="{00000000-0005-0000-0000-0000EC0A0000}"/>
    <cellStyle name="20% - Accent1 9 18" xfId="2793" xr:uid="{00000000-0005-0000-0000-0000ED0A0000}"/>
    <cellStyle name="20% - Accent1 9 19" xfId="2794" xr:uid="{00000000-0005-0000-0000-0000EE0A0000}"/>
    <cellStyle name="20% - Accent1 9 2" xfId="2795" xr:uid="{00000000-0005-0000-0000-0000EF0A0000}"/>
    <cellStyle name="20% - Accent1 9 20" xfId="2796" xr:uid="{00000000-0005-0000-0000-0000F00A0000}"/>
    <cellStyle name="20% - Accent1 9 21" xfId="2797" xr:uid="{00000000-0005-0000-0000-0000F10A0000}"/>
    <cellStyle name="20% - Accent1 9 22" xfId="2798" xr:uid="{00000000-0005-0000-0000-0000F20A0000}"/>
    <cellStyle name="20% - Accent1 9 23" xfId="2799" xr:uid="{00000000-0005-0000-0000-0000F30A0000}"/>
    <cellStyle name="20% - Accent1 9 24" xfId="2800" xr:uid="{00000000-0005-0000-0000-0000F40A0000}"/>
    <cellStyle name="20% - Accent1 9 25" xfId="2801" xr:uid="{00000000-0005-0000-0000-0000F50A0000}"/>
    <cellStyle name="20% - Accent1 9 26" xfId="2802" xr:uid="{00000000-0005-0000-0000-0000F60A0000}"/>
    <cellStyle name="20% - Accent1 9 27" xfId="2803" xr:uid="{00000000-0005-0000-0000-0000F70A0000}"/>
    <cellStyle name="20% - Accent1 9 28" xfId="2804" xr:uid="{00000000-0005-0000-0000-0000F80A0000}"/>
    <cellStyle name="20% - Accent1 9 29" xfId="2805" xr:uid="{00000000-0005-0000-0000-0000F90A0000}"/>
    <cellStyle name="20% - Accent1 9 3" xfId="2806" xr:uid="{00000000-0005-0000-0000-0000FA0A0000}"/>
    <cellStyle name="20% - Accent1 9 30" xfId="2807" xr:uid="{00000000-0005-0000-0000-0000FB0A0000}"/>
    <cellStyle name="20% - Accent1 9 31" xfId="2808" xr:uid="{00000000-0005-0000-0000-0000FC0A0000}"/>
    <cellStyle name="20% - Accent1 9 32" xfId="2809" xr:uid="{00000000-0005-0000-0000-0000FD0A0000}"/>
    <cellStyle name="20% - Accent1 9 33" xfId="2810" xr:uid="{00000000-0005-0000-0000-0000FE0A0000}"/>
    <cellStyle name="20% - Accent1 9 34" xfId="2811" xr:uid="{00000000-0005-0000-0000-0000FF0A0000}"/>
    <cellStyle name="20% - Accent1 9 35" xfId="2812" xr:uid="{00000000-0005-0000-0000-0000000B0000}"/>
    <cellStyle name="20% - Accent1 9 36" xfId="2813" xr:uid="{00000000-0005-0000-0000-0000010B0000}"/>
    <cellStyle name="20% - Accent1 9 37" xfId="2814" xr:uid="{00000000-0005-0000-0000-0000020B0000}"/>
    <cellStyle name="20% - Accent1 9 38" xfId="2815" xr:uid="{00000000-0005-0000-0000-0000030B0000}"/>
    <cellStyle name="20% - Accent1 9 39" xfId="2816" xr:uid="{00000000-0005-0000-0000-0000040B0000}"/>
    <cellStyle name="20% - Accent1 9 4" xfId="2817" xr:uid="{00000000-0005-0000-0000-0000050B0000}"/>
    <cellStyle name="20% - Accent1 9 40" xfId="2818" xr:uid="{00000000-0005-0000-0000-0000060B0000}"/>
    <cellStyle name="20% - Accent1 9 41" xfId="2819" xr:uid="{00000000-0005-0000-0000-0000070B0000}"/>
    <cellStyle name="20% - Accent1 9 42" xfId="2820" xr:uid="{00000000-0005-0000-0000-0000080B0000}"/>
    <cellStyle name="20% - Accent1 9 43" xfId="2821" xr:uid="{00000000-0005-0000-0000-0000090B0000}"/>
    <cellStyle name="20% - Accent1 9 44" xfId="2822" xr:uid="{00000000-0005-0000-0000-00000A0B0000}"/>
    <cellStyle name="20% - Accent1 9 45" xfId="2823" xr:uid="{00000000-0005-0000-0000-00000B0B0000}"/>
    <cellStyle name="20% - Accent1 9 46" xfId="2824" xr:uid="{00000000-0005-0000-0000-00000C0B0000}"/>
    <cellStyle name="20% - Accent1 9 47" xfId="2825" xr:uid="{00000000-0005-0000-0000-00000D0B0000}"/>
    <cellStyle name="20% - Accent1 9 48" xfId="2826" xr:uid="{00000000-0005-0000-0000-00000E0B0000}"/>
    <cellStyle name="20% - Accent1 9 49" xfId="2827" xr:uid="{00000000-0005-0000-0000-00000F0B0000}"/>
    <cellStyle name="20% - Accent1 9 5" xfId="2828" xr:uid="{00000000-0005-0000-0000-0000100B0000}"/>
    <cellStyle name="20% - Accent1 9 50" xfId="2829" xr:uid="{00000000-0005-0000-0000-0000110B0000}"/>
    <cellStyle name="20% - Accent1 9 51" xfId="2830" xr:uid="{00000000-0005-0000-0000-0000120B0000}"/>
    <cellStyle name="20% - Accent1 9 52" xfId="2831" xr:uid="{00000000-0005-0000-0000-0000130B0000}"/>
    <cellStyle name="20% - Accent1 9 53" xfId="2832" xr:uid="{00000000-0005-0000-0000-0000140B0000}"/>
    <cellStyle name="20% - Accent1 9 54" xfId="2833" xr:uid="{00000000-0005-0000-0000-0000150B0000}"/>
    <cellStyle name="20% - Accent1 9 55" xfId="2834" xr:uid="{00000000-0005-0000-0000-0000160B0000}"/>
    <cellStyle name="20% - Accent1 9 56" xfId="2835" xr:uid="{00000000-0005-0000-0000-0000170B0000}"/>
    <cellStyle name="20% - Accent1 9 57" xfId="2836" xr:uid="{00000000-0005-0000-0000-0000180B0000}"/>
    <cellStyle name="20% - Accent1 9 58" xfId="2837" xr:uid="{00000000-0005-0000-0000-0000190B0000}"/>
    <cellStyle name="20% - Accent1 9 59" xfId="2838" xr:uid="{00000000-0005-0000-0000-00001A0B0000}"/>
    <cellStyle name="20% - Accent1 9 6" xfId="2839" xr:uid="{00000000-0005-0000-0000-00001B0B0000}"/>
    <cellStyle name="20% - Accent1 9 60" xfId="2840" xr:uid="{00000000-0005-0000-0000-00001C0B0000}"/>
    <cellStyle name="20% - Accent1 9 61" xfId="2841" xr:uid="{00000000-0005-0000-0000-00001D0B0000}"/>
    <cellStyle name="20% - Accent1 9 62" xfId="2842" xr:uid="{00000000-0005-0000-0000-00001E0B0000}"/>
    <cellStyle name="20% - Accent1 9 63" xfId="2843" xr:uid="{00000000-0005-0000-0000-00001F0B0000}"/>
    <cellStyle name="20% - Accent1 9 64" xfId="2844" xr:uid="{00000000-0005-0000-0000-0000200B0000}"/>
    <cellStyle name="20% - Accent1 9 65" xfId="2845" xr:uid="{00000000-0005-0000-0000-0000210B0000}"/>
    <cellStyle name="20% - Accent1 9 66" xfId="2846" xr:uid="{00000000-0005-0000-0000-0000220B0000}"/>
    <cellStyle name="20% - Accent1 9 67" xfId="2847" xr:uid="{00000000-0005-0000-0000-0000230B0000}"/>
    <cellStyle name="20% - Accent1 9 68" xfId="2848" xr:uid="{00000000-0005-0000-0000-0000240B0000}"/>
    <cellStyle name="20% - Accent1 9 69" xfId="2849" xr:uid="{00000000-0005-0000-0000-0000250B0000}"/>
    <cellStyle name="20% - Accent1 9 7" xfId="2850" xr:uid="{00000000-0005-0000-0000-0000260B0000}"/>
    <cellStyle name="20% - Accent1 9 70" xfId="2851" xr:uid="{00000000-0005-0000-0000-0000270B0000}"/>
    <cellStyle name="20% - Accent1 9 71" xfId="2852" xr:uid="{00000000-0005-0000-0000-0000280B0000}"/>
    <cellStyle name="20% - Accent1 9 72" xfId="2853" xr:uid="{00000000-0005-0000-0000-0000290B0000}"/>
    <cellStyle name="20% - Accent1 9 73" xfId="2854" xr:uid="{00000000-0005-0000-0000-00002A0B0000}"/>
    <cellStyle name="20% - Accent1 9 8" xfId="2855" xr:uid="{00000000-0005-0000-0000-00002B0B0000}"/>
    <cellStyle name="20% - Accent1 9 9" xfId="2856" xr:uid="{00000000-0005-0000-0000-00002C0B0000}"/>
    <cellStyle name="20% - Accent2 10" xfId="2857" xr:uid="{00000000-0005-0000-0000-00002D0B0000}"/>
    <cellStyle name="20% - Accent2 10 10" xfId="2858" xr:uid="{00000000-0005-0000-0000-00002E0B0000}"/>
    <cellStyle name="20% - Accent2 10 11" xfId="2859" xr:uid="{00000000-0005-0000-0000-00002F0B0000}"/>
    <cellStyle name="20% - Accent2 10 12" xfId="2860" xr:uid="{00000000-0005-0000-0000-0000300B0000}"/>
    <cellStyle name="20% - Accent2 10 13" xfId="2861" xr:uid="{00000000-0005-0000-0000-0000310B0000}"/>
    <cellStyle name="20% - Accent2 10 14" xfId="2862" xr:uid="{00000000-0005-0000-0000-0000320B0000}"/>
    <cellStyle name="20% - Accent2 10 15" xfId="2863" xr:uid="{00000000-0005-0000-0000-0000330B0000}"/>
    <cellStyle name="20% - Accent2 10 16" xfId="2864" xr:uid="{00000000-0005-0000-0000-0000340B0000}"/>
    <cellStyle name="20% - Accent2 10 17" xfId="2865" xr:uid="{00000000-0005-0000-0000-0000350B0000}"/>
    <cellStyle name="20% - Accent2 10 18" xfId="2866" xr:uid="{00000000-0005-0000-0000-0000360B0000}"/>
    <cellStyle name="20% - Accent2 10 19" xfId="2867" xr:uid="{00000000-0005-0000-0000-0000370B0000}"/>
    <cellStyle name="20% - Accent2 10 2" xfId="2868" xr:uid="{00000000-0005-0000-0000-0000380B0000}"/>
    <cellStyle name="20% - Accent2 10 20" xfId="2869" xr:uid="{00000000-0005-0000-0000-0000390B0000}"/>
    <cellStyle name="20% - Accent2 10 21" xfId="2870" xr:uid="{00000000-0005-0000-0000-00003A0B0000}"/>
    <cellStyle name="20% - Accent2 10 22" xfId="2871" xr:uid="{00000000-0005-0000-0000-00003B0B0000}"/>
    <cellStyle name="20% - Accent2 10 23" xfId="2872" xr:uid="{00000000-0005-0000-0000-00003C0B0000}"/>
    <cellStyle name="20% - Accent2 10 24" xfId="2873" xr:uid="{00000000-0005-0000-0000-00003D0B0000}"/>
    <cellStyle name="20% - Accent2 10 25" xfId="2874" xr:uid="{00000000-0005-0000-0000-00003E0B0000}"/>
    <cellStyle name="20% - Accent2 10 26" xfId="2875" xr:uid="{00000000-0005-0000-0000-00003F0B0000}"/>
    <cellStyle name="20% - Accent2 10 27" xfId="2876" xr:uid="{00000000-0005-0000-0000-0000400B0000}"/>
    <cellStyle name="20% - Accent2 10 28" xfId="2877" xr:uid="{00000000-0005-0000-0000-0000410B0000}"/>
    <cellStyle name="20% - Accent2 10 29" xfId="2878" xr:uid="{00000000-0005-0000-0000-0000420B0000}"/>
    <cellStyle name="20% - Accent2 10 3" xfId="2879" xr:uid="{00000000-0005-0000-0000-0000430B0000}"/>
    <cellStyle name="20% - Accent2 10 30" xfId="2880" xr:uid="{00000000-0005-0000-0000-0000440B0000}"/>
    <cellStyle name="20% - Accent2 10 31" xfId="2881" xr:uid="{00000000-0005-0000-0000-0000450B0000}"/>
    <cellStyle name="20% - Accent2 10 32" xfId="2882" xr:uid="{00000000-0005-0000-0000-0000460B0000}"/>
    <cellStyle name="20% - Accent2 10 33" xfId="2883" xr:uid="{00000000-0005-0000-0000-0000470B0000}"/>
    <cellStyle name="20% - Accent2 10 34" xfId="2884" xr:uid="{00000000-0005-0000-0000-0000480B0000}"/>
    <cellStyle name="20% - Accent2 10 35" xfId="2885" xr:uid="{00000000-0005-0000-0000-0000490B0000}"/>
    <cellStyle name="20% - Accent2 10 36" xfId="2886" xr:uid="{00000000-0005-0000-0000-00004A0B0000}"/>
    <cellStyle name="20% - Accent2 10 37" xfId="2887" xr:uid="{00000000-0005-0000-0000-00004B0B0000}"/>
    <cellStyle name="20% - Accent2 10 38" xfId="2888" xr:uid="{00000000-0005-0000-0000-00004C0B0000}"/>
    <cellStyle name="20% - Accent2 10 39" xfId="2889" xr:uid="{00000000-0005-0000-0000-00004D0B0000}"/>
    <cellStyle name="20% - Accent2 10 4" xfId="2890" xr:uid="{00000000-0005-0000-0000-00004E0B0000}"/>
    <cellStyle name="20% - Accent2 10 40" xfId="2891" xr:uid="{00000000-0005-0000-0000-00004F0B0000}"/>
    <cellStyle name="20% - Accent2 10 41" xfId="2892" xr:uid="{00000000-0005-0000-0000-0000500B0000}"/>
    <cellStyle name="20% - Accent2 10 42" xfId="2893" xr:uid="{00000000-0005-0000-0000-0000510B0000}"/>
    <cellStyle name="20% - Accent2 10 43" xfId="2894" xr:uid="{00000000-0005-0000-0000-0000520B0000}"/>
    <cellStyle name="20% - Accent2 10 44" xfId="2895" xr:uid="{00000000-0005-0000-0000-0000530B0000}"/>
    <cellStyle name="20% - Accent2 10 45" xfId="2896" xr:uid="{00000000-0005-0000-0000-0000540B0000}"/>
    <cellStyle name="20% - Accent2 10 46" xfId="2897" xr:uid="{00000000-0005-0000-0000-0000550B0000}"/>
    <cellStyle name="20% - Accent2 10 47" xfId="2898" xr:uid="{00000000-0005-0000-0000-0000560B0000}"/>
    <cellStyle name="20% - Accent2 10 48" xfId="2899" xr:uid="{00000000-0005-0000-0000-0000570B0000}"/>
    <cellStyle name="20% - Accent2 10 49" xfId="2900" xr:uid="{00000000-0005-0000-0000-0000580B0000}"/>
    <cellStyle name="20% - Accent2 10 5" xfId="2901" xr:uid="{00000000-0005-0000-0000-0000590B0000}"/>
    <cellStyle name="20% - Accent2 10 50" xfId="2902" xr:uid="{00000000-0005-0000-0000-00005A0B0000}"/>
    <cellStyle name="20% - Accent2 10 51" xfId="2903" xr:uid="{00000000-0005-0000-0000-00005B0B0000}"/>
    <cellStyle name="20% - Accent2 10 52" xfId="2904" xr:uid="{00000000-0005-0000-0000-00005C0B0000}"/>
    <cellStyle name="20% - Accent2 10 53" xfId="2905" xr:uid="{00000000-0005-0000-0000-00005D0B0000}"/>
    <cellStyle name="20% - Accent2 10 54" xfId="2906" xr:uid="{00000000-0005-0000-0000-00005E0B0000}"/>
    <cellStyle name="20% - Accent2 10 55" xfId="2907" xr:uid="{00000000-0005-0000-0000-00005F0B0000}"/>
    <cellStyle name="20% - Accent2 10 56" xfId="2908" xr:uid="{00000000-0005-0000-0000-0000600B0000}"/>
    <cellStyle name="20% - Accent2 10 57" xfId="2909" xr:uid="{00000000-0005-0000-0000-0000610B0000}"/>
    <cellStyle name="20% - Accent2 10 58" xfId="2910" xr:uid="{00000000-0005-0000-0000-0000620B0000}"/>
    <cellStyle name="20% - Accent2 10 59" xfId="2911" xr:uid="{00000000-0005-0000-0000-0000630B0000}"/>
    <cellStyle name="20% - Accent2 10 6" xfId="2912" xr:uid="{00000000-0005-0000-0000-0000640B0000}"/>
    <cellStyle name="20% - Accent2 10 60" xfId="2913" xr:uid="{00000000-0005-0000-0000-0000650B0000}"/>
    <cellStyle name="20% - Accent2 10 61" xfId="2914" xr:uid="{00000000-0005-0000-0000-0000660B0000}"/>
    <cellStyle name="20% - Accent2 10 62" xfId="2915" xr:uid="{00000000-0005-0000-0000-0000670B0000}"/>
    <cellStyle name="20% - Accent2 10 63" xfId="2916" xr:uid="{00000000-0005-0000-0000-0000680B0000}"/>
    <cellStyle name="20% - Accent2 10 64" xfId="2917" xr:uid="{00000000-0005-0000-0000-0000690B0000}"/>
    <cellStyle name="20% - Accent2 10 65" xfId="2918" xr:uid="{00000000-0005-0000-0000-00006A0B0000}"/>
    <cellStyle name="20% - Accent2 10 66" xfId="2919" xr:uid="{00000000-0005-0000-0000-00006B0B0000}"/>
    <cellStyle name="20% - Accent2 10 67" xfId="2920" xr:uid="{00000000-0005-0000-0000-00006C0B0000}"/>
    <cellStyle name="20% - Accent2 10 68" xfId="2921" xr:uid="{00000000-0005-0000-0000-00006D0B0000}"/>
    <cellStyle name="20% - Accent2 10 69" xfId="2922" xr:uid="{00000000-0005-0000-0000-00006E0B0000}"/>
    <cellStyle name="20% - Accent2 10 7" xfId="2923" xr:uid="{00000000-0005-0000-0000-00006F0B0000}"/>
    <cellStyle name="20% - Accent2 10 70" xfId="2924" xr:uid="{00000000-0005-0000-0000-0000700B0000}"/>
    <cellStyle name="20% - Accent2 10 71" xfId="2925" xr:uid="{00000000-0005-0000-0000-0000710B0000}"/>
    <cellStyle name="20% - Accent2 10 72" xfId="2926" xr:uid="{00000000-0005-0000-0000-0000720B0000}"/>
    <cellStyle name="20% - Accent2 10 73" xfId="2927" xr:uid="{00000000-0005-0000-0000-0000730B0000}"/>
    <cellStyle name="20% - Accent2 10 8" xfId="2928" xr:uid="{00000000-0005-0000-0000-0000740B0000}"/>
    <cellStyle name="20% - Accent2 10 9" xfId="2929" xr:uid="{00000000-0005-0000-0000-0000750B0000}"/>
    <cellStyle name="20% - Accent2 11" xfId="2930" xr:uid="{00000000-0005-0000-0000-0000760B0000}"/>
    <cellStyle name="20% - Accent2 11 10" xfId="2931" xr:uid="{00000000-0005-0000-0000-0000770B0000}"/>
    <cellStyle name="20% - Accent2 11 11" xfId="2932" xr:uid="{00000000-0005-0000-0000-0000780B0000}"/>
    <cellStyle name="20% - Accent2 11 12" xfId="2933" xr:uid="{00000000-0005-0000-0000-0000790B0000}"/>
    <cellStyle name="20% - Accent2 11 13" xfId="2934" xr:uid="{00000000-0005-0000-0000-00007A0B0000}"/>
    <cellStyle name="20% - Accent2 11 14" xfId="2935" xr:uid="{00000000-0005-0000-0000-00007B0B0000}"/>
    <cellStyle name="20% - Accent2 11 15" xfId="2936" xr:uid="{00000000-0005-0000-0000-00007C0B0000}"/>
    <cellStyle name="20% - Accent2 11 16" xfId="2937" xr:uid="{00000000-0005-0000-0000-00007D0B0000}"/>
    <cellStyle name="20% - Accent2 11 17" xfId="2938" xr:uid="{00000000-0005-0000-0000-00007E0B0000}"/>
    <cellStyle name="20% - Accent2 11 18" xfId="2939" xr:uid="{00000000-0005-0000-0000-00007F0B0000}"/>
    <cellStyle name="20% - Accent2 11 19" xfId="2940" xr:uid="{00000000-0005-0000-0000-0000800B0000}"/>
    <cellStyle name="20% - Accent2 11 2" xfId="2941" xr:uid="{00000000-0005-0000-0000-0000810B0000}"/>
    <cellStyle name="20% - Accent2 11 20" xfId="2942" xr:uid="{00000000-0005-0000-0000-0000820B0000}"/>
    <cellStyle name="20% - Accent2 11 21" xfId="2943" xr:uid="{00000000-0005-0000-0000-0000830B0000}"/>
    <cellStyle name="20% - Accent2 11 22" xfId="2944" xr:uid="{00000000-0005-0000-0000-0000840B0000}"/>
    <cellStyle name="20% - Accent2 11 23" xfId="2945" xr:uid="{00000000-0005-0000-0000-0000850B0000}"/>
    <cellStyle name="20% - Accent2 11 24" xfId="2946" xr:uid="{00000000-0005-0000-0000-0000860B0000}"/>
    <cellStyle name="20% - Accent2 11 25" xfId="2947" xr:uid="{00000000-0005-0000-0000-0000870B0000}"/>
    <cellStyle name="20% - Accent2 11 26" xfId="2948" xr:uid="{00000000-0005-0000-0000-0000880B0000}"/>
    <cellStyle name="20% - Accent2 11 27" xfId="2949" xr:uid="{00000000-0005-0000-0000-0000890B0000}"/>
    <cellStyle name="20% - Accent2 11 28" xfId="2950" xr:uid="{00000000-0005-0000-0000-00008A0B0000}"/>
    <cellStyle name="20% - Accent2 11 29" xfId="2951" xr:uid="{00000000-0005-0000-0000-00008B0B0000}"/>
    <cellStyle name="20% - Accent2 11 3" xfId="2952" xr:uid="{00000000-0005-0000-0000-00008C0B0000}"/>
    <cellStyle name="20% - Accent2 11 30" xfId="2953" xr:uid="{00000000-0005-0000-0000-00008D0B0000}"/>
    <cellStyle name="20% - Accent2 11 31" xfId="2954" xr:uid="{00000000-0005-0000-0000-00008E0B0000}"/>
    <cellStyle name="20% - Accent2 11 32" xfId="2955" xr:uid="{00000000-0005-0000-0000-00008F0B0000}"/>
    <cellStyle name="20% - Accent2 11 33" xfId="2956" xr:uid="{00000000-0005-0000-0000-0000900B0000}"/>
    <cellStyle name="20% - Accent2 11 34" xfId="2957" xr:uid="{00000000-0005-0000-0000-0000910B0000}"/>
    <cellStyle name="20% - Accent2 11 35" xfId="2958" xr:uid="{00000000-0005-0000-0000-0000920B0000}"/>
    <cellStyle name="20% - Accent2 11 36" xfId="2959" xr:uid="{00000000-0005-0000-0000-0000930B0000}"/>
    <cellStyle name="20% - Accent2 11 37" xfId="2960" xr:uid="{00000000-0005-0000-0000-0000940B0000}"/>
    <cellStyle name="20% - Accent2 11 38" xfId="2961" xr:uid="{00000000-0005-0000-0000-0000950B0000}"/>
    <cellStyle name="20% - Accent2 11 39" xfId="2962" xr:uid="{00000000-0005-0000-0000-0000960B0000}"/>
    <cellStyle name="20% - Accent2 11 4" xfId="2963" xr:uid="{00000000-0005-0000-0000-0000970B0000}"/>
    <cellStyle name="20% - Accent2 11 40" xfId="2964" xr:uid="{00000000-0005-0000-0000-0000980B0000}"/>
    <cellStyle name="20% - Accent2 11 41" xfId="2965" xr:uid="{00000000-0005-0000-0000-0000990B0000}"/>
    <cellStyle name="20% - Accent2 11 42" xfId="2966" xr:uid="{00000000-0005-0000-0000-00009A0B0000}"/>
    <cellStyle name="20% - Accent2 11 43" xfId="2967" xr:uid="{00000000-0005-0000-0000-00009B0B0000}"/>
    <cellStyle name="20% - Accent2 11 44" xfId="2968" xr:uid="{00000000-0005-0000-0000-00009C0B0000}"/>
    <cellStyle name="20% - Accent2 11 45" xfId="2969" xr:uid="{00000000-0005-0000-0000-00009D0B0000}"/>
    <cellStyle name="20% - Accent2 11 46" xfId="2970" xr:uid="{00000000-0005-0000-0000-00009E0B0000}"/>
    <cellStyle name="20% - Accent2 11 47" xfId="2971" xr:uid="{00000000-0005-0000-0000-00009F0B0000}"/>
    <cellStyle name="20% - Accent2 11 48" xfId="2972" xr:uid="{00000000-0005-0000-0000-0000A00B0000}"/>
    <cellStyle name="20% - Accent2 11 49" xfId="2973" xr:uid="{00000000-0005-0000-0000-0000A10B0000}"/>
    <cellStyle name="20% - Accent2 11 5" xfId="2974" xr:uid="{00000000-0005-0000-0000-0000A20B0000}"/>
    <cellStyle name="20% - Accent2 11 50" xfId="2975" xr:uid="{00000000-0005-0000-0000-0000A30B0000}"/>
    <cellStyle name="20% - Accent2 11 51" xfId="2976" xr:uid="{00000000-0005-0000-0000-0000A40B0000}"/>
    <cellStyle name="20% - Accent2 11 52" xfId="2977" xr:uid="{00000000-0005-0000-0000-0000A50B0000}"/>
    <cellStyle name="20% - Accent2 11 53" xfId="2978" xr:uid="{00000000-0005-0000-0000-0000A60B0000}"/>
    <cellStyle name="20% - Accent2 11 54" xfId="2979" xr:uid="{00000000-0005-0000-0000-0000A70B0000}"/>
    <cellStyle name="20% - Accent2 11 55" xfId="2980" xr:uid="{00000000-0005-0000-0000-0000A80B0000}"/>
    <cellStyle name="20% - Accent2 11 56" xfId="2981" xr:uid="{00000000-0005-0000-0000-0000A90B0000}"/>
    <cellStyle name="20% - Accent2 11 57" xfId="2982" xr:uid="{00000000-0005-0000-0000-0000AA0B0000}"/>
    <cellStyle name="20% - Accent2 11 58" xfId="2983" xr:uid="{00000000-0005-0000-0000-0000AB0B0000}"/>
    <cellStyle name="20% - Accent2 11 59" xfId="2984" xr:uid="{00000000-0005-0000-0000-0000AC0B0000}"/>
    <cellStyle name="20% - Accent2 11 6" xfId="2985" xr:uid="{00000000-0005-0000-0000-0000AD0B0000}"/>
    <cellStyle name="20% - Accent2 11 60" xfId="2986" xr:uid="{00000000-0005-0000-0000-0000AE0B0000}"/>
    <cellStyle name="20% - Accent2 11 61" xfId="2987" xr:uid="{00000000-0005-0000-0000-0000AF0B0000}"/>
    <cellStyle name="20% - Accent2 11 62" xfId="2988" xr:uid="{00000000-0005-0000-0000-0000B00B0000}"/>
    <cellStyle name="20% - Accent2 11 63" xfId="2989" xr:uid="{00000000-0005-0000-0000-0000B10B0000}"/>
    <cellStyle name="20% - Accent2 11 64" xfId="2990" xr:uid="{00000000-0005-0000-0000-0000B20B0000}"/>
    <cellStyle name="20% - Accent2 11 65" xfId="2991" xr:uid="{00000000-0005-0000-0000-0000B30B0000}"/>
    <cellStyle name="20% - Accent2 11 66" xfId="2992" xr:uid="{00000000-0005-0000-0000-0000B40B0000}"/>
    <cellStyle name="20% - Accent2 11 67" xfId="2993" xr:uid="{00000000-0005-0000-0000-0000B50B0000}"/>
    <cellStyle name="20% - Accent2 11 68" xfId="2994" xr:uid="{00000000-0005-0000-0000-0000B60B0000}"/>
    <cellStyle name="20% - Accent2 11 69" xfId="2995" xr:uid="{00000000-0005-0000-0000-0000B70B0000}"/>
    <cellStyle name="20% - Accent2 11 7" xfId="2996" xr:uid="{00000000-0005-0000-0000-0000B80B0000}"/>
    <cellStyle name="20% - Accent2 11 70" xfId="2997" xr:uid="{00000000-0005-0000-0000-0000B90B0000}"/>
    <cellStyle name="20% - Accent2 11 71" xfId="2998" xr:uid="{00000000-0005-0000-0000-0000BA0B0000}"/>
    <cellStyle name="20% - Accent2 11 72" xfId="2999" xr:uid="{00000000-0005-0000-0000-0000BB0B0000}"/>
    <cellStyle name="20% - Accent2 11 73" xfId="3000" xr:uid="{00000000-0005-0000-0000-0000BC0B0000}"/>
    <cellStyle name="20% - Accent2 11 8" xfId="3001" xr:uid="{00000000-0005-0000-0000-0000BD0B0000}"/>
    <cellStyle name="20% - Accent2 11 9" xfId="3002" xr:uid="{00000000-0005-0000-0000-0000BE0B0000}"/>
    <cellStyle name="20% - Accent2 12" xfId="3003" xr:uid="{00000000-0005-0000-0000-0000BF0B0000}"/>
    <cellStyle name="20% - Accent2 12 10" xfId="3004" xr:uid="{00000000-0005-0000-0000-0000C00B0000}"/>
    <cellStyle name="20% - Accent2 12 11" xfId="3005" xr:uid="{00000000-0005-0000-0000-0000C10B0000}"/>
    <cellStyle name="20% - Accent2 12 12" xfId="3006" xr:uid="{00000000-0005-0000-0000-0000C20B0000}"/>
    <cellStyle name="20% - Accent2 12 13" xfId="3007" xr:uid="{00000000-0005-0000-0000-0000C30B0000}"/>
    <cellStyle name="20% - Accent2 12 14" xfId="3008" xr:uid="{00000000-0005-0000-0000-0000C40B0000}"/>
    <cellStyle name="20% - Accent2 12 15" xfId="3009" xr:uid="{00000000-0005-0000-0000-0000C50B0000}"/>
    <cellStyle name="20% - Accent2 12 16" xfId="3010" xr:uid="{00000000-0005-0000-0000-0000C60B0000}"/>
    <cellStyle name="20% - Accent2 12 17" xfId="3011" xr:uid="{00000000-0005-0000-0000-0000C70B0000}"/>
    <cellStyle name="20% - Accent2 12 18" xfId="3012" xr:uid="{00000000-0005-0000-0000-0000C80B0000}"/>
    <cellStyle name="20% - Accent2 12 19" xfId="3013" xr:uid="{00000000-0005-0000-0000-0000C90B0000}"/>
    <cellStyle name="20% - Accent2 12 2" xfId="3014" xr:uid="{00000000-0005-0000-0000-0000CA0B0000}"/>
    <cellStyle name="20% - Accent2 12 20" xfId="3015" xr:uid="{00000000-0005-0000-0000-0000CB0B0000}"/>
    <cellStyle name="20% - Accent2 12 21" xfId="3016" xr:uid="{00000000-0005-0000-0000-0000CC0B0000}"/>
    <cellStyle name="20% - Accent2 12 22" xfId="3017" xr:uid="{00000000-0005-0000-0000-0000CD0B0000}"/>
    <cellStyle name="20% - Accent2 12 23" xfId="3018" xr:uid="{00000000-0005-0000-0000-0000CE0B0000}"/>
    <cellStyle name="20% - Accent2 12 24" xfId="3019" xr:uid="{00000000-0005-0000-0000-0000CF0B0000}"/>
    <cellStyle name="20% - Accent2 12 25" xfId="3020" xr:uid="{00000000-0005-0000-0000-0000D00B0000}"/>
    <cellStyle name="20% - Accent2 12 26" xfId="3021" xr:uid="{00000000-0005-0000-0000-0000D10B0000}"/>
    <cellStyle name="20% - Accent2 12 27" xfId="3022" xr:uid="{00000000-0005-0000-0000-0000D20B0000}"/>
    <cellStyle name="20% - Accent2 12 28" xfId="3023" xr:uid="{00000000-0005-0000-0000-0000D30B0000}"/>
    <cellStyle name="20% - Accent2 12 29" xfId="3024" xr:uid="{00000000-0005-0000-0000-0000D40B0000}"/>
    <cellStyle name="20% - Accent2 12 3" xfId="3025" xr:uid="{00000000-0005-0000-0000-0000D50B0000}"/>
    <cellStyle name="20% - Accent2 12 30" xfId="3026" xr:uid="{00000000-0005-0000-0000-0000D60B0000}"/>
    <cellStyle name="20% - Accent2 12 31" xfId="3027" xr:uid="{00000000-0005-0000-0000-0000D70B0000}"/>
    <cellStyle name="20% - Accent2 12 32" xfId="3028" xr:uid="{00000000-0005-0000-0000-0000D80B0000}"/>
    <cellStyle name="20% - Accent2 12 33" xfId="3029" xr:uid="{00000000-0005-0000-0000-0000D90B0000}"/>
    <cellStyle name="20% - Accent2 12 34" xfId="3030" xr:uid="{00000000-0005-0000-0000-0000DA0B0000}"/>
    <cellStyle name="20% - Accent2 12 35" xfId="3031" xr:uid="{00000000-0005-0000-0000-0000DB0B0000}"/>
    <cellStyle name="20% - Accent2 12 36" xfId="3032" xr:uid="{00000000-0005-0000-0000-0000DC0B0000}"/>
    <cellStyle name="20% - Accent2 12 37" xfId="3033" xr:uid="{00000000-0005-0000-0000-0000DD0B0000}"/>
    <cellStyle name="20% - Accent2 12 38" xfId="3034" xr:uid="{00000000-0005-0000-0000-0000DE0B0000}"/>
    <cellStyle name="20% - Accent2 12 39" xfId="3035" xr:uid="{00000000-0005-0000-0000-0000DF0B0000}"/>
    <cellStyle name="20% - Accent2 12 4" xfId="3036" xr:uid="{00000000-0005-0000-0000-0000E00B0000}"/>
    <cellStyle name="20% - Accent2 12 40" xfId="3037" xr:uid="{00000000-0005-0000-0000-0000E10B0000}"/>
    <cellStyle name="20% - Accent2 12 41" xfId="3038" xr:uid="{00000000-0005-0000-0000-0000E20B0000}"/>
    <cellStyle name="20% - Accent2 12 42" xfId="3039" xr:uid="{00000000-0005-0000-0000-0000E30B0000}"/>
    <cellStyle name="20% - Accent2 12 43" xfId="3040" xr:uid="{00000000-0005-0000-0000-0000E40B0000}"/>
    <cellStyle name="20% - Accent2 12 44" xfId="3041" xr:uid="{00000000-0005-0000-0000-0000E50B0000}"/>
    <cellStyle name="20% - Accent2 12 45" xfId="3042" xr:uid="{00000000-0005-0000-0000-0000E60B0000}"/>
    <cellStyle name="20% - Accent2 12 46" xfId="3043" xr:uid="{00000000-0005-0000-0000-0000E70B0000}"/>
    <cellStyle name="20% - Accent2 12 47" xfId="3044" xr:uid="{00000000-0005-0000-0000-0000E80B0000}"/>
    <cellStyle name="20% - Accent2 12 48" xfId="3045" xr:uid="{00000000-0005-0000-0000-0000E90B0000}"/>
    <cellStyle name="20% - Accent2 12 49" xfId="3046" xr:uid="{00000000-0005-0000-0000-0000EA0B0000}"/>
    <cellStyle name="20% - Accent2 12 5" xfId="3047" xr:uid="{00000000-0005-0000-0000-0000EB0B0000}"/>
    <cellStyle name="20% - Accent2 12 50" xfId="3048" xr:uid="{00000000-0005-0000-0000-0000EC0B0000}"/>
    <cellStyle name="20% - Accent2 12 51" xfId="3049" xr:uid="{00000000-0005-0000-0000-0000ED0B0000}"/>
    <cellStyle name="20% - Accent2 12 52" xfId="3050" xr:uid="{00000000-0005-0000-0000-0000EE0B0000}"/>
    <cellStyle name="20% - Accent2 12 53" xfId="3051" xr:uid="{00000000-0005-0000-0000-0000EF0B0000}"/>
    <cellStyle name="20% - Accent2 12 54" xfId="3052" xr:uid="{00000000-0005-0000-0000-0000F00B0000}"/>
    <cellStyle name="20% - Accent2 12 55" xfId="3053" xr:uid="{00000000-0005-0000-0000-0000F10B0000}"/>
    <cellStyle name="20% - Accent2 12 56" xfId="3054" xr:uid="{00000000-0005-0000-0000-0000F20B0000}"/>
    <cellStyle name="20% - Accent2 12 57" xfId="3055" xr:uid="{00000000-0005-0000-0000-0000F30B0000}"/>
    <cellStyle name="20% - Accent2 12 58" xfId="3056" xr:uid="{00000000-0005-0000-0000-0000F40B0000}"/>
    <cellStyle name="20% - Accent2 12 59" xfId="3057" xr:uid="{00000000-0005-0000-0000-0000F50B0000}"/>
    <cellStyle name="20% - Accent2 12 6" xfId="3058" xr:uid="{00000000-0005-0000-0000-0000F60B0000}"/>
    <cellStyle name="20% - Accent2 12 60" xfId="3059" xr:uid="{00000000-0005-0000-0000-0000F70B0000}"/>
    <cellStyle name="20% - Accent2 12 61" xfId="3060" xr:uid="{00000000-0005-0000-0000-0000F80B0000}"/>
    <cellStyle name="20% - Accent2 12 62" xfId="3061" xr:uid="{00000000-0005-0000-0000-0000F90B0000}"/>
    <cellStyle name="20% - Accent2 12 63" xfId="3062" xr:uid="{00000000-0005-0000-0000-0000FA0B0000}"/>
    <cellStyle name="20% - Accent2 12 64" xfId="3063" xr:uid="{00000000-0005-0000-0000-0000FB0B0000}"/>
    <cellStyle name="20% - Accent2 12 65" xfId="3064" xr:uid="{00000000-0005-0000-0000-0000FC0B0000}"/>
    <cellStyle name="20% - Accent2 12 66" xfId="3065" xr:uid="{00000000-0005-0000-0000-0000FD0B0000}"/>
    <cellStyle name="20% - Accent2 12 67" xfId="3066" xr:uid="{00000000-0005-0000-0000-0000FE0B0000}"/>
    <cellStyle name="20% - Accent2 12 68" xfId="3067" xr:uid="{00000000-0005-0000-0000-0000FF0B0000}"/>
    <cellStyle name="20% - Accent2 12 69" xfId="3068" xr:uid="{00000000-0005-0000-0000-0000000C0000}"/>
    <cellStyle name="20% - Accent2 12 7" xfId="3069" xr:uid="{00000000-0005-0000-0000-0000010C0000}"/>
    <cellStyle name="20% - Accent2 12 70" xfId="3070" xr:uid="{00000000-0005-0000-0000-0000020C0000}"/>
    <cellStyle name="20% - Accent2 12 71" xfId="3071" xr:uid="{00000000-0005-0000-0000-0000030C0000}"/>
    <cellStyle name="20% - Accent2 12 72" xfId="3072" xr:uid="{00000000-0005-0000-0000-0000040C0000}"/>
    <cellStyle name="20% - Accent2 12 73" xfId="3073" xr:uid="{00000000-0005-0000-0000-0000050C0000}"/>
    <cellStyle name="20% - Accent2 12 8" xfId="3074" xr:uid="{00000000-0005-0000-0000-0000060C0000}"/>
    <cellStyle name="20% - Accent2 12 9" xfId="3075" xr:uid="{00000000-0005-0000-0000-0000070C0000}"/>
    <cellStyle name="20% - Accent2 13" xfId="3076" xr:uid="{00000000-0005-0000-0000-0000080C0000}"/>
    <cellStyle name="20% - Accent2 13 10" xfId="3077" xr:uid="{00000000-0005-0000-0000-0000090C0000}"/>
    <cellStyle name="20% - Accent2 13 11" xfId="3078" xr:uid="{00000000-0005-0000-0000-00000A0C0000}"/>
    <cellStyle name="20% - Accent2 13 12" xfId="3079" xr:uid="{00000000-0005-0000-0000-00000B0C0000}"/>
    <cellStyle name="20% - Accent2 13 13" xfId="3080" xr:uid="{00000000-0005-0000-0000-00000C0C0000}"/>
    <cellStyle name="20% - Accent2 13 14" xfId="3081" xr:uid="{00000000-0005-0000-0000-00000D0C0000}"/>
    <cellStyle name="20% - Accent2 13 15" xfId="3082" xr:uid="{00000000-0005-0000-0000-00000E0C0000}"/>
    <cellStyle name="20% - Accent2 13 16" xfId="3083" xr:uid="{00000000-0005-0000-0000-00000F0C0000}"/>
    <cellStyle name="20% - Accent2 13 17" xfId="3084" xr:uid="{00000000-0005-0000-0000-0000100C0000}"/>
    <cellStyle name="20% - Accent2 13 18" xfId="3085" xr:uid="{00000000-0005-0000-0000-0000110C0000}"/>
    <cellStyle name="20% - Accent2 13 19" xfId="3086" xr:uid="{00000000-0005-0000-0000-0000120C0000}"/>
    <cellStyle name="20% - Accent2 13 2" xfId="3087" xr:uid="{00000000-0005-0000-0000-0000130C0000}"/>
    <cellStyle name="20% - Accent2 13 20" xfId="3088" xr:uid="{00000000-0005-0000-0000-0000140C0000}"/>
    <cellStyle name="20% - Accent2 13 21" xfId="3089" xr:uid="{00000000-0005-0000-0000-0000150C0000}"/>
    <cellStyle name="20% - Accent2 13 22" xfId="3090" xr:uid="{00000000-0005-0000-0000-0000160C0000}"/>
    <cellStyle name="20% - Accent2 13 23" xfId="3091" xr:uid="{00000000-0005-0000-0000-0000170C0000}"/>
    <cellStyle name="20% - Accent2 13 24" xfId="3092" xr:uid="{00000000-0005-0000-0000-0000180C0000}"/>
    <cellStyle name="20% - Accent2 13 25" xfId="3093" xr:uid="{00000000-0005-0000-0000-0000190C0000}"/>
    <cellStyle name="20% - Accent2 13 26" xfId="3094" xr:uid="{00000000-0005-0000-0000-00001A0C0000}"/>
    <cellStyle name="20% - Accent2 13 27" xfId="3095" xr:uid="{00000000-0005-0000-0000-00001B0C0000}"/>
    <cellStyle name="20% - Accent2 13 28" xfId="3096" xr:uid="{00000000-0005-0000-0000-00001C0C0000}"/>
    <cellStyle name="20% - Accent2 13 29" xfId="3097" xr:uid="{00000000-0005-0000-0000-00001D0C0000}"/>
    <cellStyle name="20% - Accent2 13 3" xfId="3098" xr:uid="{00000000-0005-0000-0000-00001E0C0000}"/>
    <cellStyle name="20% - Accent2 13 30" xfId="3099" xr:uid="{00000000-0005-0000-0000-00001F0C0000}"/>
    <cellStyle name="20% - Accent2 13 31" xfId="3100" xr:uid="{00000000-0005-0000-0000-0000200C0000}"/>
    <cellStyle name="20% - Accent2 13 32" xfId="3101" xr:uid="{00000000-0005-0000-0000-0000210C0000}"/>
    <cellStyle name="20% - Accent2 13 33" xfId="3102" xr:uid="{00000000-0005-0000-0000-0000220C0000}"/>
    <cellStyle name="20% - Accent2 13 34" xfId="3103" xr:uid="{00000000-0005-0000-0000-0000230C0000}"/>
    <cellStyle name="20% - Accent2 13 35" xfId="3104" xr:uid="{00000000-0005-0000-0000-0000240C0000}"/>
    <cellStyle name="20% - Accent2 13 36" xfId="3105" xr:uid="{00000000-0005-0000-0000-0000250C0000}"/>
    <cellStyle name="20% - Accent2 13 37" xfId="3106" xr:uid="{00000000-0005-0000-0000-0000260C0000}"/>
    <cellStyle name="20% - Accent2 13 38" xfId="3107" xr:uid="{00000000-0005-0000-0000-0000270C0000}"/>
    <cellStyle name="20% - Accent2 13 39" xfId="3108" xr:uid="{00000000-0005-0000-0000-0000280C0000}"/>
    <cellStyle name="20% - Accent2 13 4" xfId="3109" xr:uid="{00000000-0005-0000-0000-0000290C0000}"/>
    <cellStyle name="20% - Accent2 13 40" xfId="3110" xr:uid="{00000000-0005-0000-0000-00002A0C0000}"/>
    <cellStyle name="20% - Accent2 13 41" xfId="3111" xr:uid="{00000000-0005-0000-0000-00002B0C0000}"/>
    <cellStyle name="20% - Accent2 13 42" xfId="3112" xr:uid="{00000000-0005-0000-0000-00002C0C0000}"/>
    <cellStyle name="20% - Accent2 13 43" xfId="3113" xr:uid="{00000000-0005-0000-0000-00002D0C0000}"/>
    <cellStyle name="20% - Accent2 13 44" xfId="3114" xr:uid="{00000000-0005-0000-0000-00002E0C0000}"/>
    <cellStyle name="20% - Accent2 13 45" xfId="3115" xr:uid="{00000000-0005-0000-0000-00002F0C0000}"/>
    <cellStyle name="20% - Accent2 13 46" xfId="3116" xr:uid="{00000000-0005-0000-0000-0000300C0000}"/>
    <cellStyle name="20% - Accent2 13 47" xfId="3117" xr:uid="{00000000-0005-0000-0000-0000310C0000}"/>
    <cellStyle name="20% - Accent2 13 48" xfId="3118" xr:uid="{00000000-0005-0000-0000-0000320C0000}"/>
    <cellStyle name="20% - Accent2 13 49" xfId="3119" xr:uid="{00000000-0005-0000-0000-0000330C0000}"/>
    <cellStyle name="20% - Accent2 13 5" xfId="3120" xr:uid="{00000000-0005-0000-0000-0000340C0000}"/>
    <cellStyle name="20% - Accent2 13 50" xfId="3121" xr:uid="{00000000-0005-0000-0000-0000350C0000}"/>
    <cellStyle name="20% - Accent2 13 51" xfId="3122" xr:uid="{00000000-0005-0000-0000-0000360C0000}"/>
    <cellStyle name="20% - Accent2 13 52" xfId="3123" xr:uid="{00000000-0005-0000-0000-0000370C0000}"/>
    <cellStyle name="20% - Accent2 13 53" xfId="3124" xr:uid="{00000000-0005-0000-0000-0000380C0000}"/>
    <cellStyle name="20% - Accent2 13 54" xfId="3125" xr:uid="{00000000-0005-0000-0000-0000390C0000}"/>
    <cellStyle name="20% - Accent2 13 55" xfId="3126" xr:uid="{00000000-0005-0000-0000-00003A0C0000}"/>
    <cellStyle name="20% - Accent2 13 56" xfId="3127" xr:uid="{00000000-0005-0000-0000-00003B0C0000}"/>
    <cellStyle name="20% - Accent2 13 57" xfId="3128" xr:uid="{00000000-0005-0000-0000-00003C0C0000}"/>
    <cellStyle name="20% - Accent2 13 58" xfId="3129" xr:uid="{00000000-0005-0000-0000-00003D0C0000}"/>
    <cellStyle name="20% - Accent2 13 59" xfId="3130" xr:uid="{00000000-0005-0000-0000-00003E0C0000}"/>
    <cellStyle name="20% - Accent2 13 6" xfId="3131" xr:uid="{00000000-0005-0000-0000-00003F0C0000}"/>
    <cellStyle name="20% - Accent2 13 60" xfId="3132" xr:uid="{00000000-0005-0000-0000-0000400C0000}"/>
    <cellStyle name="20% - Accent2 13 61" xfId="3133" xr:uid="{00000000-0005-0000-0000-0000410C0000}"/>
    <cellStyle name="20% - Accent2 13 62" xfId="3134" xr:uid="{00000000-0005-0000-0000-0000420C0000}"/>
    <cellStyle name="20% - Accent2 13 63" xfId="3135" xr:uid="{00000000-0005-0000-0000-0000430C0000}"/>
    <cellStyle name="20% - Accent2 13 64" xfId="3136" xr:uid="{00000000-0005-0000-0000-0000440C0000}"/>
    <cellStyle name="20% - Accent2 13 65" xfId="3137" xr:uid="{00000000-0005-0000-0000-0000450C0000}"/>
    <cellStyle name="20% - Accent2 13 66" xfId="3138" xr:uid="{00000000-0005-0000-0000-0000460C0000}"/>
    <cellStyle name="20% - Accent2 13 67" xfId="3139" xr:uid="{00000000-0005-0000-0000-0000470C0000}"/>
    <cellStyle name="20% - Accent2 13 68" xfId="3140" xr:uid="{00000000-0005-0000-0000-0000480C0000}"/>
    <cellStyle name="20% - Accent2 13 69" xfId="3141" xr:uid="{00000000-0005-0000-0000-0000490C0000}"/>
    <cellStyle name="20% - Accent2 13 7" xfId="3142" xr:uid="{00000000-0005-0000-0000-00004A0C0000}"/>
    <cellStyle name="20% - Accent2 13 70" xfId="3143" xr:uid="{00000000-0005-0000-0000-00004B0C0000}"/>
    <cellStyle name="20% - Accent2 13 71" xfId="3144" xr:uid="{00000000-0005-0000-0000-00004C0C0000}"/>
    <cellStyle name="20% - Accent2 13 72" xfId="3145" xr:uid="{00000000-0005-0000-0000-00004D0C0000}"/>
    <cellStyle name="20% - Accent2 13 73" xfId="3146" xr:uid="{00000000-0005-0000-0000-00004E0C0000}"/>
    <cellStyle name="20% - Accent2 13 8" xfId="3147" xr:uid="{00000000-0005-0000-0000-00004F0C0000}"/>
    <cellStyle name="20% - Accent2 13 9" xfId="3148" xr:uid="{00000000-0005-0000-0000-0000500C0000}"/>
    <cellStyle name="20% - Accent2 14" xfId="3149" xr:uid="{00000000-0005-0000-0000-0000510C0000}"/>
    <cellStyle name="20% - Accent2 14 10" xfId="3150" xr:uid="{00000000-0005-0000-0000-0000520C0000}"/>
    <cellStyle name="20% - Accent2 14 11" xfId="3151" xr:uid="{00000000-0005-0000-0000-0000530C0000}"/>
    <cellStyle name="20% - Accent2 14 12" xfId="3152" xr:uid="{00000000-0005-0000-0000-0000540C0000}"/>
    <cellStyle name="20% - Accent2 14 13" xfId="3153" xr:uid="{00000000-0005-0000-0000-0000550C0000}"/>
    <cellStyle name="20% - Accent2 14 14" xfId="3154" xr:uid="{00000000-0005-0000-0000-0000560C0000}"/>
    <cellStyle name="20% - Accent2 14 15" xfId="3155" xr:uid="{00000000-0005-0000-0000-0000570C0000}"/>
    <cellStyle name="20% - Accent2 14 16" xfId="3156" xr:uid="{00000000-0005-0000-0000-0000580C0000}"/>
    <cellStyle name="20% - Accent2 14 17" xfId="3157" xr:uid="{00000000-0005-0000-0000-0000590C0000}"/>
    <cellStyle name="20% - Accent2 14 18" xfId="3158" xr:uid="{00000000-0005-0000-0000-00005A0C0000}"/>
    <cellStyle name="20% - Accent2 14 19" xfId="3159" xr:uid="{00000000-0005-0000-0000-00005B0C0000}"/>
    <cellStyle name="20% - Accent2 14 2" xfId="3160" xr:uid="{00000000-0005-0000-0000-00005C0C0000}"/>
    <cellStyle name="20% - Accent2 14 20" xfId="3161" xr:uid="{00000000-0005-0000-0000-00005D0C0000}"/>
    <cellStyle name="20% - Accent2 14 21" xfId="3162" xr:uid="{00000000-0005-0000-0000-00005E0C0000}"/>
    <cellStyle name="20% - Accent2 14 22" xfId="3163" xr:uid="{00000000-0005-0000-0000-00005F0C0000}"/>
    <cellStyle name="20% - Accent2 14 23" xfId="3164" xr:uid="{00000000-0005-0000-0000-0000600C0000}"/>
    <cellStyle name="20% - Accent2 14 24" xfId="3165" xr:uid="{00000000-0005-0000-0000-0000610C0000}"/>
    <cellStyle name="20% - Accent2 14 25" xfId="3166" xr:uid="{00000000-0005-0000-0000-0000620C0000}"/>
    <cellStyle name="20% - Accent2 14 26" xfId="3167" xr:uid="{00000000-0005-0000-0000-0000630C0000}"/>
    <cellStyle name="20% - Accent2 14 27" xfId="3168" xr:uid="{00000000-0005-0000-0000-0000640C0000}"/>
    <cellStyle name="20% - Accent2 14 28" xfId="3169" xr:uid="{00000000-0005-0000-0000-0000650C0000}"/>
    <cellStyle name="20% - Accent2 14 29" xfId="3170" xr:uid="{00000000-0005-0000-0000-0000660C0000}"/>
    <cellStyle name="20% - Accent2 14 3" xfId="3171" xr:uid="{00000000-0005-0000-0000-0000670C0000}"/>
    <cellStyle name="20% - Accent2 14 30" xfId="3172" xr:uid="{00000000-0005-0000-0000-0000680C0000}"/>
    <cellStyle name="20% - Accent2 14 31" xfId="3173" xr:uid="{00000000-0005-0000-0000-0000690C0000}"/>
    <cellStyle name="20% - Accent2 14 32" xfId="3174" xr:uid="{00000000-0005-0000-0000-00006A0C0000}"/>
    <cellStyle name="20% - Accent2 14 33" xfId="3175" xr:uid="{00000000-0005-0000-0000-00006B0C0000}"/>
    <cellStyle name="20% - Accent2 14 34" xfId="3176" xr:uid="{00000000-0005-0000-0000-00006C0C0000}"/>
    <cellStyle name="20% - Accent2 14 35" xfId="3177" xr:uid="{00000000-0005-0000-0000-00006D0C0000}"/>
    <cellStyle name="20% - Accent2 14 36" xfId="3178" xr:uid="{00000000-0005-0000-0000-00006E0C0000}"/>
    <cellStyle name="20% - Accent2 14 37" xfId="3179" xr:uid="{00000000-0005-0000-0000-00006F0C0000}"/>
    <cellStyle name="20% - Accent2 14 38" xfId="3180" xr:uid="{00000000-0005-0000-0000-0000700C0000}"/>
    <cellStyle name="20% - Accent2 14 39" xfId="3181" xr:uid="{00000000-0005-0000-0000-0000710C0000}"/>
    <cellStyle name="20% - Accent2 14 4" xfId="3182" xr:uid="{00000000-0005-0000-0000-0000720C0000}"/>
    <cellStyle name="20% - Accent2 14 40" xfId="3183" xr:uid="{00000000-0005-0000-0000-0000730C0000}"/>
    <cellStyle name="20% - Accent2 14 41" xfId="3184" xr:uid="{00000000-0005-0000-0000-0000740C0000}"/>
    <cellStyle name="20% - Accent2 14 42" xfId="3185" xr:uid="{00000000-0005-0000-0000-0000750C0000}"/>
    <cellStyle name="20% - Accent2 14 43" xfId="3186" xr:uid="{00000000-0005-0000-0000-0000760C0000}"/>
    <cellStyle name="20% - Accent2 14 44" xfId="3187" xr:uid="{00000000-0005-0000-0000-0000770C0000}"/>
    <cellStyle name="20% - Accent2 14 45" xfId="3188" xr:uid="{00000000-0005-0000-0000-0000780C0000}"/>
    <cellStyle name="20% - Accent2 14 46" xfId="3189" xr:uid="{00000000-0005-0000-0000-0000790C0000}"/>
    <cellStyle name="20% - Accent2 14 47" xfId="3190" xr:uid="{00000000-0005-0000-0000-00007A0C0000}"/>
    <cellStyle name="20% - Accent2 14 48" xfId="3191" xr:uid="{00000000-0005-0000-0000-00007B0C0000}"/>
    <cellStyle name="20% - Accent2 14 49" xfId="3192" xr:uid="{00000000-0005-0000-0000-00007C0C0000}"/>
    <cellStyle name="20% - Accent2 14 5" xfId="3193" xr:uid="{00000000-0005-0000-0000-00007D0C0000}"/>
    <cellStyle name="20% - Accent2 14 50" xfId="3194" xr:uid="{00000000-0005-0000-0000-00007E0C0000}"/>
    <cellStyle name="20% - Accent2 14 51" xfId="3195" xr:uid="{00000000-0005-0000-0000-00007F0C0000}"/>
    <cellStyle name="20% - Accent2 14 52" xfId="3196" xr:uid="{00000000-0005-0000-0000-0000800C0000}"/>
    <cellStyle name="20% - Accent2 14 53" xfId="3197" xr:uid="{00000000-0005-0000-0000-0000810C0000}"/>
    <cellStyle name="20% - Accent2 14 54" xfId="3198" xr:uid="{00000000-0005-0000-0000-0000820C0000}"/>
    <cellStyle name="20% - Accent2 14 55" xfId="3199" xr:uid="{00000000-0005-0000-0000-0000830C0000}"/>
    <cellStyle name="20% - Accent2 14 56" xfId="3200" xr:uid="{00000000-0005-0000-0000-0000840C0000}"/>
    <cellStyle name="20% - Accent2 14 57" xfId="3201" xr:uid="{00000000-0005-0000-0000-0000850C0000}"/>
    <cellStyle name="20% - Accent2 14 58" xfId="3202" xr:uid="{00000000-0005-0000-0000-0000860C0000}"/>
    <cellStyle name="20% - Accent2 14 59" xfId="3203" xr:uid="{00000000-0005-0000-0000-0000870C0000}"/>
    <cellStyle name="20% - Accent2 14 6" xfId="3204" xr:uid="{00000000-0005-0000-0000-0000880C0000}"/>
    <cellStyle name="20% - Accent2 14 60" xfId="3205" xr:uid="{00000000-0005-0000-0000-0000890C0000}"/>
    <cellStyle name="20% - Accent2 14 61" xfId="3206" xr:uid="{00000000-0005-0000-0000-00008A0C0000}"/>
    <cellStyle name="20% - Accent2 14 62" xfId="3207" xr:uid="{00000000-0005-0000-0000-00008B0C0000}"/>
    <cellStyle name="20% - Accent2 14 63" xfId="3208" xr:uid="{00000000-0005-0000-0000-00008C0C0000}"/>
    <cellStyle name="20% - Accent2 14 64" xfId="3209" xr:uid="{00000000-0005-0000-0000-00008D0C0000}"/>
    <cellStyle name="20% - Accent2 14 65" xfId="3210" xr:uid="{00000000-0005-0000-0000-00008E0C0000}"/>
    <cellStyle name="20% - Accent2 14 66" xfId="3211" xr:uid="{00000000-0005-0000-0000-00008F0C0000}"/>
    <cellStyle name="20% - Accent2 14 67" xfId="3212" xr:uid="{00000000-0005-0000-0000-0000900C0000}"/>
    <cellStyle name="20% - Accent2 14 68" xfId="3213" xr:uid="{00000000-0005-0000-0000-0000910C0000}"/>
    <cellStyle name="20% - Accent2 14 69" xfId="3214" xr:uid="{00000000-0005-0000-0000-0000920C0000}"/>
    <cellStyle name="20% - Accent2 14 7" xfId="3215" xr:uid="{00000000-0005-0000-0000-0000930C0000}"/>
    <cellStyle name="20% - Accent2 14 70" xfId="3216" xr:uid="{00000000-0005-0000-0000-0000940C0000}"/>
    <cellStyle name="20% - Accent2 14 71" xfId="3217" xr:uid="{00000000-0005-0000-0000-0000950C0000}"/>
    <cellStyle name="20% - Accent2 14 72" xfId="3218" xr:uid="{00000000-0005-0000-0000-0000960C0000}"/>
    <cellStyle name="20% - Accent2 14 73" xfId="3219" xr:uid="{00000000-0005-0000-0000-0000970C0000}"/>
    <cellStyle name="20% - Accent2 14 8" xfId="3220" xr:uid="{00000000-0005-0000-0000-0000980C0000}"/>
    <cellStyle name="20% - Accent2 14 9" xfId="3221" xr:uid="{00000000-0005-0000-0000-0000990C0000}"/>
    <cellStyle name="20% - Accent2 15" xfId="3222" xr:uid="{00000000-0005-0000-0000-00009A0C0000}"/>
    <cellStyle name="20% - Accent2 15 10" xfId="3223" xr:uid="{00000000-0005-0000-0000-00009B0C0000}"/>
    <cellStyle name="20% - Accent2 15 11" xfId="3224" xr:uid="{00000000-0005-0000-0000-00009C0C0000}"/>
    <cellStyle name="20% - Accent2 15 12" xfId="3225" xr:uid="{00000000-0005-0000-0000-00009D0C0000}"/>
    <cellStyle name="20% - Accent2 15 13" xfId="3226" xr:uid="{00000000-0005-0000-0000-00009E0C0000}"/>
    <cellStyle name="20% - Accent2 15 14" xfId="3227" xr:uid="{00000000-0005-0000-0000-00009F0C0000}"/>
    <cellStyle name="20% - Accent2 15 15" xfId="3228" xr:uid="{00000000-0005-0000-0000-0000A00C0000}"/>
    <cellStyle name="20% - Accent2 15 16" xfId="3229" xr:uid="{00000000-0005-0000-0000-0000A10C0000}"/>
    <cellStyle name="20% - Accent2 15 17" xfId="3230" xr:uid="{00000000-0005-0000-0000-0000A20C0000}"/>
    <cellStyle name="20% - Accent2 15 18" xfId="3231" xr:uid="{00000000-0005-0000-0000-0000A30C0000}"/>
    <cellStyle name="20% - Accent2 15 19" xfId="3232" xr:uid="{00000000-0005-0000-0000-0000A40C0000}"/>
    <cellStyle name="20% - Accent2 15 2" xfId="3233" xr:uid="{00000000-0005-0000-0000-0000A50C0000}"/>
    <cellStyle name="20% - Accent2 15 20" xfId="3234" xr:uid="{00000000-0005-0000-0000-0000A60C0000}"/>
    <cellStyle name="20% - Accent2 15 21" xfId="3235" xr:uid="{00000000-0005-0000-0000-0000A70C0000}"/>
    <cellStyle name="20% - Accent2 15 22" xfId="3236" xr:uid="{00000000-0005-0000-0000-0000A80C0000}"/>
    <cellStyle name="20% - Accent2 15 23" xfId="3237" xr:uid="{00000000-0005-0000-0000-0000A90C0000}"/>
    <cellStyle name="20% - Accent2 15 24" xfId="3238" xr:uid="{00000000-0005-0000-0000-0000AA0C0000}"/>
    <cellStyle name="20% - Accent2 15 25" xfId="3239" xr:uid="{00000000-0005-0000-0000-0000AB0C0000}"/>
    <cellStyle name="20% - Accent2 15 26" xfId="3240" xr:uid="{00000000-0005-0000-0000-0000AC0C0000}"/>
    <cellStyle name="20% - Accent2 15 27" xfId="3241" xr:uid="{00000000-0005-0000-0000-0000AD0C0000}"/>
    <cellStyle name="20% - Accent2 15 28" xfId="3242" xr:uid="{00000000-0005-0000-0000-0000AE0C0000}"/>
    <cellStyle name="20% - Accent2 15 29" xfId="3243" xr:uid="{00000000-0005-0000-0000-0000AF0C0000}"/>
    <cellStyle name="20% - Accent2 15 3" xfId="3244" xr:uid="{00000000-0005-0000-0000-0000B00C0000}"/>
    <cellStyle name="20% - Accent2 15 30" xfId="3245" xr:uid="{00000000-0005-0000-0000-0000B10C0000}"/>
    <cellStyle name="20% - Accent2 15 31" xfId="3246" xr:uid="{00000000-0005-0000-0000-0000B20C0000}"/>
    <cellStyle name="20% - Accent2 15 32" xfId="3247" xr:uid="{00000000-0005-0000-0000-0000B30C0000}"/>
    <cellStyle name="20% - Accent2 15 33" xfId="3248" xr:uid="{00000000-0005-0000-0000-0000B40C0000}"/>
    <cellStyle name="20% - Accent2 15 34" xfId="3249" xr:uid="{00000000-0005-0000-0000-0000B50C0000}"/>
    <cellStyle name="20% - Accent2 15 35" xfId="3250" xr:uid="{00000000-0005-0000-0000-0000B60C0000}"/>
    <cellStyle name="20% - Accent2 15 36" xfId="3251" xr:uid="{00000000-0005-0000-0000-0000B70C0000}"/>
    <cellStyle name="20% - Accent2 15 37" xfId="3252" xr:uid="{00000000-0005-0000-0000-0000B80C0000}"/>
    <cellStyle name="20% - Accent2 15 38" xfId="3253" xr:uid="{00000000-0005-0000-0000-0000B90C0000}"/>
    <cellStyle name="20% - Accent2 15 39" xfId="3254" xr:uid="{00000000-0005-0000-0000-0000BA0C0000}"/>
    <cellStyle name="20% - Accent2 15 4" xfId="3255" xr:uid="{00000000-0005-0000-0000-0000BB0C0000}"/>
    <cellStyle name="20% - Accent2 15 40" xfId="3256" xr:uid="{00000000-0005-0000-0000-0000BC0C0000}"/>
    <cellStyle name="20% - Accent2 15 41" xfId="3257" xr:uid="{00000000-0005-0000-0000-0000BD0C0000}"/>
    <cellStyle name="20% - Accent2 15 42" xfId="3258" xr:uid="{00000000-0005-0000-0000-0000BE0C0000}"/>
    <cellStyle name="20% - Accent2 15 43" xfId="3259" xr:uid="{00000000-0005-0000-0000-0000BF0C0000}"/>
    <cellStyle name="20% - Accent2 15 44" xfId="3260" xr:uid="{00000000-0005-0000-0000-0000C00C0000}"/>
    <cellStyle name="20% - Accent2 15 45" xfId="3261" xr:uid="{00000000-0005-0000-0000-0000C10C0000}"/>
    <cellStyle name="20% - Accent2 15 46" xfId="3262" xr:uid="{00000000-0005-0000-0000-0000C20C0000}"/>
    <cellStyle name="20% - Accent2 15 47" xfId="3263" xr:uid="{00000000-0005-0000-0000-0000C30C0000}"/>
    <cellStyle name="20% - Accent2 15 48" xfId="3264" xr:uid="{00000000-0005-0000-0000-0000C40C0000}"/>
    <cellStyle name="20% - Accent2 15 49" xfId="3265" xr:uid="{00000000-0005-0000-0000-0000C50C0000}"/>
    <cellStyle name="20% - Accent2 15 5" xfId="3266" xr:uid="{00000000-0005-0000-0000-0000C60C0000}"/>
    <cellStyle name="20% - Accent2 15 50" xfId="3267" xr:uid="{00000000-0005-0000-0000-0000C70C0000}"/>
    <cellStyle name="20% - Accent2 15 51" xfId="3268" xr:uid="{00000000-0005-0000-0000-0000C80C0000}"/>
    <cellStyle name="20% - Accent2 15 52" xfId="3269" xr:uid="{00000000-0005-0000-0000-0000C90C0000}"/>
    <cellStyle name="20% - Accent2 15 53" xfId="3270" xr:uid="{00000000-0005-0000-0000-0000CA0C0000}"/>
    <cellStyle name="20% - Accent2 15 54" xfId="3271" xr:uid="{00000000-0005-0000-0000-0000CB0C0000}"/>
    <cellStyle name="20% - Accent2 15 55" xfId="3272" xr:uid="{00000000-0005-0000-0000-0000CC0C0000}"/>
    <cellStyle name="20% - Accent2 15 56" xfId="3273" xr:uid="{00000000-0005-0000-0000-0000CD0C0000}"/>
    <cellStyle name="20% - Accent2 15 57" xfId="3274" xr:uid="{00000000-0005-0000-0000-0000CE0C0000}"/>
    <cellStyle name="20% - Accent2 15 58" xfId="3275" xr:uid="{00000000-0005-0000-0000-0000CF0C0000}"/>
    <cellStyle name="20% - Accent2 15 59" xfId="3276" xr:uid="{00000000-0005-0000-0000-0000D00C0000}"/>
    <cellStyle name="20% - Accent2 15 6" xfId="3277" xr:uid="{00000000-0005-0000-0000-0000D10C0000}"/>
    <cellStyle name="20% - Accent2 15 60" xfId="3278" xr:uid="{00000000-0005-0000-0000-0000D20C0000}"/>
    <cellStyle name="20% - Accent2 15 61" xfId="3279" xr:uid="{00000000-0005-0000-0000-0000D30C0000}"/>
    <cellStyle name="20% - Accent2 15 62" xfId="3280" xr:uid="{00000000-0005-0000-0000-0000D40C0000}"/>
    <cellStyle name="20% - Accent2 15 63" xfId="3281" xr:uid="{00000000-0005-0000-0000-0000D50C0000}"/>
    <cellStyle name="20% - Accent2 15 64" xfId="3282" xr:uid="{00000000-0005-0000-0000-0000D60C0000}"/>
    <cellStyle name="20% - Accent2 15 65" xfId="3283" xr:uid="{00000000-0005-0000-0000-0000D70C0000}"/>
    <cellStyle name="20% - Accent2 15 66" xfId="3284" xr:uid="{00000000-0005-0000-0000-0000D80C0000}"/>
    <cellStyle name="20% - Accent2 15 67" xfId="3285" xr:uid="{00000000-0005-0000-0000-0000D90C0000}"/>
    <cellStyle name="20% - Accent2 15 68" xfId="3286" xr:uid="{00000000-0005-0000-0000-0000DA0C0000}"/>
    <cellStyle name="20% - Accent2 15 69" xfId="3287" xr:uid="{00000000-0005-0000-0000-0000DB0C0000}"/>
    <cellStyle name="20% - Accent2 15 7" xfId="3288" xr:uid="{00000000-0005-0000-0000-0000DC0C0000}"/>
    <cellStyle name="20% - Accent2 15 70" xfId="3289" xr:uid="{00000000-0005-0000-0000-0000DD0C0000}"/>
    <cellStyle name="20% - Accent2 15 71" xfId="3290" xr:uid="{00000000-0005-0000-0000-0000DE0C0000}"/>
    <cellStyle name="20% - Accent2 15 72" xfId="3291" xr:uid="{00000000-0005-0000-0000-0000DF0C0000}"/>
    <cellStyle name="20% - Accent2 15 73" xfId="3292" xr:uid="{00000000-0005-0000-0000-0000E00C0000}"/>
    <cellStyle name="20% - Accent2 15 8" xfId="3293" xr:uid="{00000000-0005-0000-0000-0000E10C0000}"/>
    <cellStyle name="20% - Accent2 15 9" xfId="3294" xr:uid="{00000000-0005-0000-0000-0000E20C0000}"/>
    <cellStyle name="20% - Accent2 16" xfId="3295" xr:uid="{00000000-0005-0000-0000-0000E30C0000}"/>
    <cellStyle name="20% - Accent2 16 10" xfId="3296" xr:uid="{00000000-0005-0000-0000-0000E40C0000}"/>
    <cellStyle name="20% - Accent2 16 11" xfId="3297" xr:uid="{00000000-0005-0000-0000-0000E50C0000}"/>
    <cellStyle name="20% - Accent2 16 12" xfId="3298" xr:uid="{00000000-0005-0000-0000-0000E60C0000}"/>
    <cellStyle name="20% - Accent2 16 13" xfId="3299" xr:uid="{00000000-0005-0000-0000-0000E70C0000}"/>
    <cellStyle name="20% - Accent2 16 14" xfId="3300" xr:uid="{00000000-0005-0000-0000-0000E80C0000}"/>
    <cellStyle name="20% - Accent2 16 15" xfId="3301" xr:uid="{00000000-0005-0000-0000-0000E90C0000}"/>
    <cellStyle name="20% - Accent2 16 16" xfId="3302" xr:uid="{00000000-0005-0000-0000-0000EA0C0000}"/>
    <cellStyle name="20% - Accent2 16 17" xfId="3303" xr:uid="{00000000-0005-0000-0000-0000EB0C0000}"/>
    <cellStyle name="20% - Accent2 16 18" xfId="3304" xr:uid="{00000000-0005-0000-0000-0000EC0C0000}"/>
    <cellStyle name="20% - Accent2 16 19" xfId="3305" xr:uid="{00000000-0005-0000-0000-0000ED0C0000}"/>
    <cellStyle name="20% - Accent2 16 2" xfId="3306" xr:uid="{00000000-0005-0000-0000-0000EE0C0000}"/>
    <cellStyle name="20% - Accent2 16 20" xfId="3307" xr:uid="{00000000-0005-0000-0000-0000EF0C0000}"/>
    <cellStyle name="20% - Accent2 16 21" xfId="3308" xr:uid="{00000000-0005-0000-0000-0000F00C0000}"/>
    <cellStyle name="20% - Accent2 16 22" xfId="3309" xr:uid="{00000000-0005-0000-0000-0000F10C0000}"/>
    <cellStyle name="20% - Accent2 16 23" xfId="3310" xr:uid="{00000000-0005-0000-0000-0000F20C0000}"/>
    <cellStyle name="20% - Accent2 16 24" xfId="3311" xr:uid="{00000000-0005-0000-0000-0000F30C0000}"/>
    <cellStyle name="20% - Accent2 16 25" xfId="3312" xr:uid="{00000000-0005-0000-0000-0000F40C0000}"/>
    <cellStyle name="20% - Accent2 16 26" xfId="3313" xr:uid="{00000000-0005-0000-0000-0000F50C0000}"/>
    <cellStyle name="20% - Accent2 16 27" xfId="3314" xr:uid="{00000000-0005-0000-0000-0000F60C0000}"/>
    <cellStyle name="20% - Accent2 16 28" xfId="3315" xr:uid="{00000000-0005-0000-0000-0000F70C0000}"/>
    <cellStyle name="20% - Accent2 16 29" xfId="3316" xr:uid="{00000000-0005-0000-0000-0000F80C0000}"/>
    <cellStyle name="20% - Accent2 16 3" xfId="3317" xr:uid="{00000000-0005-0000-0000-0000F90C0000}"/>
    <cellStyle name="20% - Accent2 16 30" xfId="3318" xr:uid="{00000000-0005-0000-0000-0000FA0C0000}"/>
    <cellStyle name="20% - Accent2 16 31" xfId="3319" xr:uid="{00000000-0005-0000-0000-0000FB0C0000}"/>
    <cellStyle name="20% - Accent2 16 32" xfId="3320" xr:uid="{00000000-0005-0000-0000-0000FC0C0000}"/>
    <cellStyle name="20% - Accent2 16 33" xfId="3321" xr:uid="{00000000-0005-0000-0000-0000FD0C0000}"/>
    <cellStyle name="20% - Accent2 16 34" xfId="3322" xr:uid="{00000000-0005-0000-0000-0000FE0C0000}"/>
    <cellStyle name="20% - Accent2 16 35" xfId="3323" xr:uid="{00000000-0005-0000-0000-0000FF0C0000}"/>
    <cellStyle name="20% - Accent2 16 36" xfId="3324" xr:uid="{00000000-0005-0000-0000-0000000D0000}"/>
    <cellStyle name="20% - Accent2 16 37" xfId="3325" xr:uid="{00000000-0005-0000-0000-0000010D0000}"/>
    <cellStyle name="20% - Accent2 16 38" xfId="3326" xr:uid="{00000000-0005-0000-0000-0000020D0000}"/>
    <cellStyle name="20% - Accent2 16 39" xfId="3327" xr:uid="{00000000-0005-0000-0000-0000030D0000}"/>
    <cellStyle name="20% - Accent2 16 4" xfId="3328" xr:uid="{00000000-0005-0000-0000-0000040D0000}"/>
    <cellStyle name="20% - Accent2 16 40" xfId="3329" xr:uid="{00000000-0005-0000-0000-0000050D0000}"/>
    <cellStyle name="20% - Accent2 16 41" xfId="3330" xr:uid="{00000000-0005-0000-0000-0000060D0000}"/>
    <cellStyle name="20% - Accent2 16 42" xfId="3331" xr:uid="{00000000-0005-0000-0000-0000070D0000}"/>
    <cellStyle name="20% - Accent2 16 43" xfId="3332" xr:uid="{00000000-0005-0000-0000-0000080D0000}"/>
    <cellStyle name="20% - Accent2 16 44" xfId="3333" xr:uid="{00000000-0005-0000-0000-0000090D0000}"/>
    <cellStyle name="20% - Accent2 16 45" xfId="3334" xr:uid="{00000000-0005-0000-0000-00000A0D0000}"/>
    <cellStyle name="20% - Accent2 16 46" xfId="3335" xr:uid="{00000000-0005-0000-0000-00000B0D0000}"/>
    <cellStyle name="20% - Accent2 16 47" xfId="3336" xr:uid="{00000000-0005-0000-0000-00000C0D0000}"/>
    <cellStyle name="20% - Accent2 16 48" xfId="3337" xr:uid="{00000000-0005-0000-0000-00000D0D0000}"/>
    <cellStyle name="20% - Accent2 16 49" xfId="3338" xr:uid="{00000000-0005-0000-0000-00000E0D0000}"/>
    <cellStyle name="20% - Accent2 16 5" xfId="3339" xr:uid="{00000000-0005-0000-0000-00000F0D0000}"/>
    <cellStyle name="20% - Accent2 16 50" xfId="3340" xr:uid="{00000000-0005-0000-0000-0000100D0000}"/>
    <cellStyle name="20% - Accent2 16 51" xfId="3341" xr:uid="{00000000-0005-0000-0000-0000110D0000}"/>
    <cellStyle name="20% - Accent2 16 52" xfId="3342" xr:uid="{00000000-0005-0000-0000-0000120D0000}"/>
    <cellStyle name="20% - Accent2 16 53" xfId="3343" xr:uid="{00000000-0005-0000-0000-0000130D0000}"/>
    <cellStyle name="20% - Accent2 16 54" xfId="3344" xr:uid="{00000000-0005-0000-0000-0000140D0000}"/>
    <cellStyle name="20% - Accent2 16 55" xfId="3345" xr:uid="{00000000-0005-0000-0000-0000150D0000}"/>
    <cellStyle name="20% - Accent2 16 56" xfId="3346" xr:uid="{00000000-0005-0000-0000-0000160D0000}"/>
    <cellStyle name="20% - Accent2 16 57" xfId="3347" xr:uid="{00000000-0005-0000-0000-0000170D0000}"/>
    <cellStyle name="20% - Accent2 16 58" xfId="3348" xr:uid="{00000000-0005-0000-0000-0000180D0000}"/>
    <cellStyle name="20% - Accent2 16 59" xfId="3349" xr:uid="{00000000-0005-0000-0000-0000190D0000}"/>
    <cellStyle name="20% - Accent2 16 6" xfId="3350" xr:uid="{00000000-0005-0000-0000-00001A0D0000}"/>
    <cellStyle name="20% - Accent2 16 60" xfId="3351" xr:uid="{00000000-0005-0000-0000-00001B0D0000}"/>
    <cellStyle name="20% - Accent2 16 61" xfId="3352" xr:uid="{00000000-0005-0000-0000-00001C0D0000}"/>
    <cellStyle name="20% - Accent2 16 62" xfId="3353" xr:uid="{00000000-0005-0000-0000-00001D0D0000}"/>
    <cellStyle name="20% - Accent2 16 63" xfId="3354" xr:uid="{00000000-0005-0000-0000-00001E0D0000}"/>
    <cellStyle name="20% - Accent2 16 64" xfId="3355" xr:uid="{00000000-0005-0000-0000-00001F0D0000}"/>
    <cellStyle name="20% - Accent2 16 65" xfId="3356" xr:uid="{00000000-0005-0000-0000-0000200D0000}"/>
    <cellStyle name="20% - Accent2 16 66" xfId="3357" xr:uid="{00000000-0005-0000-0000-0000210D0000}"/>
    <cellStyle name="20% - Accent2 16 67" xfId="3358" xr:uid="{00000000-0005-0000-0000-0000220D0000}"/>
    <cellStyle name="20% - Accent2 16 68" xfId="3359" xr:uid="{00000000-0005-0000-0000-0000230D0000}"/>
    <cellStyle name="20% - Accent2 16 69" xfId="3360" xr:uid="{00000000-0005-0000-0000-0000240D0000}"/>
    <cellStyle name="20% - Accent2 16 7" xfId="3361" xr:uid="{00000000-0005-0000-0000-0000250D0000}"/>
    <cellStyle name="20% - Accent2 16 70" xfId="3362" xr:uid="{00000000-0005-0000-0000-0000260D0000}"/>
    <cellStyle name="20% - Accent2 16 71" xfId="3363" xr:uid="{00000000-0005-0000-0000-0000270D0000}"/>
    <cellStyle name="20% - Accent2 16 72" xfId="3364" xr:uid="{00000000-0005-0000-0000-0000280D0000}"/>
    <cellStyle name="20% - Accent2 16 73" xfId="3365" xr:uid="{00000000-0005-0000-0000-0000290D0000}"/>
    <cellStyle name="20% - Accent2 16 8" xfId="3366" xr:uid="{00000000-0005-0000-0000-00002A0D0000}"/>
    <cellStyle name="20% - Accent2 16 9" xfId="3367" xr:uid="{00000000-0005-0000-0000-00002B0D0000}"/>
    <cellStyle name="20% - Accent2 17" xfId="3368" xr:uid="{00000000-0005-0000-0000-00002C0D0000}"/>
    <cellStyle name="20% - Accent2 17 10" xfId="3369" xr:uid="{00000000-0005-0000-0000-00002D0D0000}"/>
    <cellStyle name="20% - Accent2 17 11" xfId="3370" xr:uid="{00000000-0005-0000-0000-00002E0D0000}"/>
    <cellStyle name="20% - Accent2 17 12" xfId="3371" xr:uid="{00000000-0005-0000-0000-00002F0D0000}"/>
    <cellStyle name="20% - Accent2 17 13" xfId="3372" xr:uid="{00000000-0005-0000-0000-0000300D0000}"/>
    <cellStyle name="20% - Accent2 17 14" xfId="3373" xr:uid="{00000000-0005-0000-0000-0000310D0000}"/>
    <cellStyle name="20% - Accent2 17 15" xfId="3374" xr:uid="{00000000-0005-0000-0000-0000320D0000}"/>
    <cellStyle name="20% - Accent2 17 16" xfId="3375" xr:uid="{00000000-0005-0000-0000-0000330D0000}"/>
    <cellStyle name="20% - Accent2 17 17" xfId="3376" xr:uid="{00000000-0005-0000-0000-0000340D0000}"/>
    <cellStyle name="20% - Accent2 17 18" xfId="3377" xr:uid="{00000000-0005-0000-0000-0000350D0000}"/>
    <cellStyle name="20% - Accent2 17 19" xfId="3378" xr:uid="{00000000-0005-0000-0000-0000360D0000}"/>
    <cellStyle name="20% - Accent2 17 2" xfId="3379" xr:uid="{00000000-0005-0000-0000-0000370D0000}"/>
    <cellStyle name="20% - Accent2 17 20" xfId="3380" xr:uid="{00000000-0005-0000-0000-0000380D0000}"/>
    <cellStyle name="20% - Accent2 17 21" xfId="3381" xr:uid="{00000000-0005-0000-0000-0000390D0000}"/>
    <cellStyle name="20% - Accent2 17 22" xfId="3382" xr:uid="{00000000-0005-0000-0000-00003A0D0000}"/>
    <cellStyle name="20% - Accent2 17 23" xfId="3383" xr:uid="{00000000-0005-0000-0000-00003B0D0000}"/>
    <cellStyle name="20% - Accent2 17 24" xfId="3384" xr:uid="{00000000-0005-0000-0000-00003C0D0000}"/>
    <cellStyle name="20% - Accent2 17 25" xfId="3385" xr:uid="{00000000-0005-0000-0000-00003D0D0000}"/>
    <cellStyle name="20% - Accent2 17 26" xfId="3386" xr:uid="{00000000-0005-0000-0000-00003E0D0000}"/>
    <cellStyle name="20% - Accent2 17 27" xfId="3387" xr:uid="{00000000-0005-0000-0000-00003F0D0000}"/>
    <cellStyle name="20% - Accent2 17 28" xfId="3388" xr:uid="{00000000-0005-0000-0000-0000400D0000}"/>
    <cellStyle name="20% - Accent2 17 29" xfId="3389" xr:uid="{00000000-0005-0000-0000-0000410D0000}"/>
    <cellStyle name="20% - Accent2 17 3" xfId="3390" xr:uid="{00000000-0005-0000-0000-0000420D0000}"/>
    <cellStyle name="20% - Accent2 17 30" xfId="3391" xr:uid="{00000000-0005-0000-0000-0000430D0000}"/>
    <cellStyle name="20% - Accent2 17 31" xfId="3392" xr:uid="{00000000-0005-0000-0000-0000440D0000}"/>
    <cellStyle name="20% - Accent2 17 32" xfId="3393" xr:uid="{00000000-0005-0000-0000-0000450D0000}"/>
    <cellStyle name="20% - Accent2 17 33" xfId="3394" xr:uid="{00000000-0005-0000-0000-0000460D0000}"/>
    <cellStyle name="20% - Accent2 17 34" xfId="3395" xr:uid="{00000000-0005-0000-0000-0000470D0000}"/>
    <cellStyle name="20% - Accent2 17 35" xfId="3396" xr:uid="{00000000-0005-0000-0000-0000480D0000}"/>
    <cellStyle name="20% - Accent2 17 36" xfId="3397" xr:uid="{00000000-0005-0000-0000-0000490D0000}"/>
    <cellStyle name="20% - Accent2 17 37" xfId="3398" xr:uid="{00000000-0005-0000-0000-00004A0D0000}"/>
    <cellStyle name="20% - Accent2 17 38" xfId="3399" xr:uid="{00000000-0005-0000-0000-00004B0D0000}"/>
    <cellStyle name="20% - Accent2 17 39" xfId="3400" xr:uid="{00000000-0005-0000-0000-00004C0D0000}"/>
    <cellStyle name="20% - Accent2 17 4" xfId="3401" xr:uid="{00000000-0005-0000-0000-00004D0D0000}"/>
    <cellStyle name="20% - Accent2 17 40" xfId="3402" xr:uid="{00000000-0005-0000-0000-00004E0D0000}"/>
    <cellStyle name="20% - Accent2 17 41" xfId="3403" xr:uid="{00000000-0005-0000-0000-00004F0D0000}"/>
    <cellStyle name="20% - Accent2 17 42" xfId="3404" xr:uid="{00000000-0005-0000-0000-0000500D0000}"/>
    <cellStyle name="20% - Accent2 17 43" xfId="3405" xr:uid="{00000000-0005-0000-0000-0000510D0000}"/>
    <cellStyle name="20% - Accent2 17 44" xfId="3406" xr:uid="{00000000-0005-0000-0000-0000520D0000}"/>
    <cellStyle name="20% - Accent2 17 45" xfId="3407" xr:uid="{00000000-0005-0000-0000-0000530D0000}"/>
    <cellStyle name="20% - Accent2 17 46" xfId="3408" xr:uid="{00000000-0005-0000-0000-0000540D0000}"/>
    <cellStyle name="20% - Accent2 17 47" xfId="3409" xr:uid="{00000000-0005-0000-0000-0000550D0000}"/>
    <cellStyle name="20% - Accent2 17 48" xfId="3410" xr:uid="{00000000-0005-0000-0000-0000560D0000}"/>
    <cellStyle name="20% - Accent2 17 49" xfId="3411" xr:uid="{00000000-0005-0000-0000-0000570D0000}"/>
    <cellStyle name="20% - Accent2 17 5" xfId="3412" xr:uid="{00000000-0005-0000-0000-0000580D0000}"/>
    <cellStyle name="20% - Accent2 17 50" xfId="3413" xr:uid="{00000000-0005-0000-0000-0000590D0000}"/>
    <cellStyle name="20% - Accent2 17 51" xfId="3414" xr:uid="{00000000-0005-0000-0000-00005A0D0000}"/>
    <cellStyle name="20% - Accent2 17 52" xfId="3415" xr:uid="{00000000-0005-0000-0000-00005B0D0000}"/>
    <cellStyle name="20% - Accent2 17 53" xfId="3416" xr:uid="{00000000-0005-0000-0000-00005C0D0000}"/>
    <cellStyle name="20% - Accent2 17 54" xfId="3417" xr:uid="{00000000-0005-0000-0000-00005D0D0000}"/>
    <cellStyle name="20% - Accent2 17 55" xfId="3418" xr:uid="{00000000-0005-0000-0000-00005E0D0000}"/>
    <cellStyle name="20% - Accent2 17 56" xfId="3419" xr:uid="{00000000-0005-0000-0000-00005F0D0000}"/>
    <cellStyle name="20% - Accent2 17 57" xfId="3420" xr:uid="{00000000-0005-0000-0000-0000600D0000}"/>
    <cellStyle name="20% - Accent2 17 58" xfId="3421" xr:uid="{00000000-0005-0000-0000-0000610D0000}"/>
    <cellStyle name="20% - Accent2 17 59" xfId="3422" xr:uid="{00000000-0005-0000-0000-0000620D0000}"/>
    <cellStyle name="20% - Accent2 17 6" xfId="3423" xr:uid="{00000000-0005-0000-0000-0000630D0000}"/>
    <cellStyle name="20% - Accent2 17 60" xfId="3424" xr:uid="{00000000-0005-0000-0000-0000640D0000}"/>
    <cellStyle name="20% - Accent2 17 61" xfId="3425" xr:uid="{00000000-0005-0000-0000-0000650D0000}"/>
    <cellStyle name="20% - Accent2 17 62" xfId="3426" xr:uid="{00000000-0005-0000-0000-0000660D0000}"/>
    <cellStyle name="20% - Accent2 17 63" xfId="3427" xr:uid="{00000000-0005-0000-0000-0000670D0000}"/>
    <cellStyle name="20% - Accent2 17 64" xfId="3428" xr:uid="{00000000-0005-0000-0000-0000680D0000}"/>
    <cellStyle name="20% - Accent2 17 65" xfId="3429" xr:uid="{00000000-0005-0000-0000-0000690D0000}"/>
    <cellStyle name="20% - Accent2 17 66" xfId="3430" xr:uid="{00000000-0005-0000-0000-00006A0D0000}"/>
    <cellStyle name="20% - Accent2 17 67" xfId="3431" xr:uid="{00000000-0005-0000-0000-00006B0D0000}"/>
    <cellStyle name="20% - Accent2 17 68" xfId="3432" xr:uid="{00000000-0005-0000-0000-00006C0D0000}"/>
    <cellStyle name="20% - Accent2 17 69" xfId="3433" xr:uid="{00000000-0005-0000-0000-00006D0D0000}"/>
    <cellStyle name="20% - Accent2 17 7" xfId="3434" xr:uid="{00000000-0005-0000-0000-00006E0D0000}"/>
    <cellStyle name="20% - Accent2 17 70" xfId="3435" xr:uid="{00000000-0005-0000-0000-00006F0D0000}"/>
    <cellStyle name="20% - Accent2 17 71" xfId="3436" xr:uid="{00000000-0005-0000-0000-0000700D0000}"/>
    <cellStyle name="20% - Accent2 17 72" xfId="3437" xr:uid="{00000000-0005-0000-0000-0000710D0000}"/>
    <cellStyle name="20% - Accent2 17 73" xfId="3438" xr:uid="{00000000-0005-0000-0000-0000720D0000}"/>
    <cellStyle name="20% - Accent2 17 8" xfId="3439" xr:uid="{00000000-0005-0000-0000-0000730D0000}"/>
    <cellStyle name="20% - Accent2 17 9" xfId="3440" xr:uid="{00000000-0005-0000-0000-0000740D0000}"/>
    <cellStyle name="20% - Accent2 18" xfId="3441" xr:uid="{00000000-0005-0000-0000-0000750D0000}"/>
    <cellStyle name="20% - Accent2 18 10" xfId="3442" xr:uid="{00000000-0005-0000-0000-0000760D0000}"/>
    <cellStyle name="20% - Accent2 18 11" xfId="3443" xr:uid="{00000000-0005-0000-0000-0000770D0000}"/>
    <cellStyle name="20% - Accent2 18 12" xfId="3444" xr:uid="{00000000-0005-0000-0000-0000780D0000}"/>
    <cellStyle name="20% - Accent2 18 13" xfId="3445" xr:uid="{00000000-0005-0000-0000-0000790D0000}"/>
    <cellStyle name="20% - Accent2 18 14" xfId="3446" xr:uid="{00000000-0005-0000-0000-00007A0D0000}"/>
    <cellStyle name="20% - Accent2 18 15" xfId="3447" xr:uid="{00000000-0005-0000-0000-00007B0D0000}"/>
    <cellStyle name="20% - Accent2 18 16" xfId="3448" xr:uid="{00000000-0005-0000-0000-00007C0D0000}"/>
    <cellStyle name="20% - Accent2 18 17" xfId="3449" xr:uid="{00000000-0005-0000-0000-00007D0D0000}"/>
    <cellStyle name="20% - Accent2 18 18" xfId="3450" xr:uid="{00000000-0005-0000-0000-00007E0D0000}"/>
    <cellStyle name="20% - Accent2 18 19" xfId="3451" xr:uid="{00000000-0005-0000-0000-00007F0D0000}"/>
    <cellStyle name="20% - Accent2 18 2" xfId="3452" xr:uid="{00000000-0005-0000-0000-0000800D0000}"/>
    <cellStyle name="20% - Accent2 18 20" xfId="3453" xr:uid="{00000000-0005-0000-0000-0000810D0000}"/>
    <cellStyle name="20% - Accent2 18 21" xfId="3454" xr:uid="{00000000-0005-0000-0000-0000820D0000}"/>
    <cellStyle name="20% - Accent2 18 22" xfId="3455" xr:uid="{00000000-0005-0000-0000-0000830D0000}"/>
    <cellStyle name="20% - Accent2 18 23" xfId="3456" xr:uid="{00000000-0005-0000-0000-0000840D0000}"/>
    <cellStyle name="20% - Accent2 18 24" xfId="3457" xr:uid="{00000000-0005-0000-0000-0000850D0000}"/>
    <cellStyle name="20% - Accent2 18 25" xfId="3458" xr:uid="{00000000-0005-0000-0000-0000860D0000}"/>
    <cellStyle name="20% - Accent2 18 26" xfId="3459" xr:uid="{00000000-0005-0000-0000-0000870D0000}"/>
    <cellStyle name="20% - Accent2 18 27" xfId="3460" xr:uid="{00000000-0005-0000-0000-0000880D0000}"/>
    <cellStyle name="20% - Accent2 18 28" xfId="3461" xr:uid="{00000000-0005-0000-0000-0000890D0000}"/>
    <cellStyle name="20% - Accent2 18 29" xfId="3462" xr:uid="{00000000-0005-0000-0000-00008A0D0000}"/>
    <cellStyle name="20% - Accent2 18 3" xfId="3463" xr:uid="{00000000-0005-0000-0000-00008B0D0000}"/>
    <cellStyle name="20% - Accent2 18 30" xfId="3464" xr:uid="{00000000-0005-0000-0000-00008C0D0000}"/>
    <cellStyle name="20% - Accent2 18 31" xfId="3465" xr:uid="{00000000-0005-0000-0000-00008D0D0000}"/>
    <cellStyle name="20% - Accent2 18 32" xfId="3466" xr:uid="{00000000-0005-0000-0000-00008E0D0000}"/>
    <cellStyle name="20% - Accent2 18 33" xfId="3467" xr:uid="{00000000-0005-0000-0000-00008F0D0000}"/>
    <cellStyle name="20% - Accent2 18 34" xfId="3468" xr:uid="{00000000-0005-0000-0000-0000900D0000}"/>
    <cellStyle name="20% - Accent2 18 35" xfId="3469" xr:uid="{00000000-0005-0000-0000-0000910D0000}"/>
    <cellStyle name="20% - Accent2 18 36" xfId="3470" xr:uid="{00000000-0005-0000-0000-0000920D0000}"/>
    <cellStyle name="20% - Accent2 18 37" xfId="3471" xr:uid="{00000000-0005-0000-0000-0000930D0000}"/>
    <cellStyle name="20% - Accent2 18 38" xfId="3472" xr:uid="{00000000-0005-0000-0000-0000940D0000}"/>
    <cellStyle name="20% - Accent2 18 39" xfId="3473" xr:uid="{00000000-0005-0000-0000-0000950D0000}"/>
    <cellStyle name="20% - Accent2 18 4" xfId="3474" xr:uid="{00000000-0005-0000-0000-0000960D0000}"/>
    <cellStyle name="20% - Accent2 18 40" xfId="3475" xr:uid="{00000000-0005-0000-0000-0000970D0000}"/>
    <cellStyle name="20% - Accent2 18 41" xfId="3476" xr:uid="{00000000-0005-0000-0000-0000980D0000}"/>
    <cellStyle name="20% - Accent2 18 42" xfId="3477" xr:uid="{00000000-0005-0000-0000-0000990D0000}"/>
    <cellStyle name="20% - Accent2 18 43" xfId="3478" xr:uid="{00000000-0005-0000-0000-00009A0D0000}"/>
    <cellStyle name="20% - Accent2 18 44" xfId="3479" xr:uid="{00000000-0005-0000-0000-00009B0D0000}"/>
    <cellStyle name="20% - Accent2 18 45" xfId="3480" xr:uid="{00000000-0005-0000-0000-00009C0D0000}"/>
    <cellStyle name="20% - Accent2 18 46" xfId="3481" xr:uid="{00000000-0005-0000-0000-00009D0D0000}"/>
    <cellStyle name="20% - Accent2 18 47" xfId="3482" xr:uid="{00000000-0005-0000-0000-00009E0D0000}"/>
    <cellStyle name="20% - Accent2 18 48" xfId="3483" xr:uid="{00000000-0005-0000-0000-00009F0D0000}"/>
    <cellStyle name="20% - Accent2 18 49" xfId="3484" xr:uid="{00000000-0005-0000-0000-0000A00D0000}"/>
    <cellStyle name="20% - Accent2 18 5" xfId="3485" xr:uid="{00000000-0005-0000-0000-0000A10D0000}"/>
    <cellStyle name="20% - Accent2 18 50" xfId="3486" xr:uid="{00000000-0005-0000-0000-0000A20D0000}"/>
    <cellStyle name="20% - Accent2 18 51" xfId="3487" xr:uid="{00000000-0005-0000-0000-0000A30D0000}"/>
    <cellStyle name="20% - Accent2 18 52" xfId="3488" xr:uid="{00000000-0005-0000-0000-0000A40D0000}"/>
    <cellStyle name="20% - Accent2 18 53" xfId="3489" xr:uid="{00000000-0005-0000-0000-0000A50D0000}"/>
    <cellStyle name="20% - Accent2 18 54" xfId="3490" xr:uid="{00000000-0005-0000-0000-0000A60D0000}"/>
    <cellStyle name="20% - Accent2 18 55" xfId="3491" xr:uid="{00000000-0005-0000-0000-0000A70D0000}"/>
    <cellStyle name="20% - Accent2 18 56" xfId="3492" xr:uid="{00000000-0005-0000-0000-0000A80D0000}"/>
    <cellStyle name="20% - Accent2 18 57" xfId="3493" xr:uid="{00000000-0005-0000-0000-0000A90D0000}"/>
    <cellStyle name="20% - Accent2 18 58" xfId="3494" xr:uid="{00000000-0005-0000-0000-0000AA0D0000}"/>
    <cellStyle name="20% - Accent2 18 59" xfId="3495" xr:uid="{00000000-0005-0000-0000-0000AB0D0000}"/>
    <cellStyle name="20% - Accent2 18 6" xfId="3496" xr:uid="{00000000-0005-0000-0000-0000AC0D0000}"/>
    <cellStyle name="20% - Accent2 18 60" xfId="3497" xr:uid="{00000000-0005-0000-0000-0000AD0D0000}"/>
    <cellStyle name="20% - Accent2 18 61" xfId="3498" xr:uid="{00000000-0005-0000-0000-0000AE0D0000}"/>
    <cellStyle name="20% - Accent2 18 62" xfId="3499" xr:uid="{00000000-0005-0000-0000-0000AF0D0000}"/>
    <cellStyle name="20% - Accent2 18 63" xfId="3500" xr:uid="{00000000-0005-0000-0000-0000B00D0000}"/>
    <cellStyle name="20% - Accent2 18 64" xfId="3501" xr:uid="{00000000-0005-0000-0000-0000B10D0000}"/>
    <cellStyle name="20% - Accent2 18 65" xfId="3502" xr:uid="{00000000-0005-0000-0000-0000B20D0000}"/>
    <cellStyle name="20% - Accent2 18 66" xfId="3503" xr:uid="{00000000-0005-0000-0000-0000B30D0000}"/>
    <cellStyle name="20% - Accent2 18 67" xfId="3504" xr:uid="{00000000-0005-0000-0000-0000B40D0000}"/>
    <cellStyle name="20% - Accent2 18 68" xfId="3505" xr:uid="{00000000-0005-0000-0000-0000B50D0000}"/>
    <cellStyle name="20% - Accent2 18 69" xfId="3506" xr:uid="{00000000-0005-0000-0000-0000B60D0000}"/>
    <cellStyle name="20% - Accent2 18 7" xfId="3507" xr:uid="{00000000-0005-0000-0000-0000B70D0000}"/>
    <cellStyle name="20% - Accent2 18 70" xfId="3508" xr:uid="{00000000-0005-0000-0000-0000B80D0000}"/>
    <cellStyle name="20% - Accent2 18 71" xfId="3509" xr:uid="{00000000-0005-0000-0000-0000B90D0000}"/>
    <cellStyle name="20% - Accent2 18 72" xfId="3510" xr:uid="{00000000-0005-0000-0000-0000BA0D0000}"/>
    <cellStyle name="20% - Accent2 18 73" xfId="3511" xr:uid="{00000000-0005-0000-0000-0000BB0D0000}"/>
    <cellStyle name="20% - Accent2 18 8" xfId="3512" xr:uid="{00000000-0005-0000-0000-0000BC0D0000}"/>
    <cellStyle name="20% - Accent2 18 9" xfId="3513" xr:uid="{00000000-0005-0000-0000-0000BD0D0000}"/>
    <cellStyle name="20% - Accent2 19" xfId="3514" xr:uid="{00000000-0005-0000-0000-0000BE0D0000}"/>
    <cellStyle name="20% - Accent2 19 10" xfId="3515" xr:uid="{00000000-0005-0000-0000-0000BF0D0000}"/>
    <cellStyle name="20% - Accent2 19 11" xfId="3516" xr:uid="{00000000-0005-0000-0000-0000C00D0000}"/>
    <cellStyle name="20% - Accent2 19 12" xfId="3517" xr:uid="{00000000-0005-0000-0000-0000C10D0000}"/>
    <cellStyle name="20% - Accent2 19 13" xfId="3518" xr:uid="{00000000-0005-0000-0000-0000C20D0000}"/>
    <cellStyle name="20% - Accent2 19 14" xfId="3519" xr:uid="{00000000-0005-0000-0000-0000C30D0000}"/>
    <cellStyle name="20% - Accent2 19 15" xfId="3520" xr:uid="{00000000-0005-0000-0000-0000C40D0000}"/>
    <cellStyle name="20% - Accent2 19 16" xfId="3521" xr:uid="{00000000-0005-0000-0000-0000C50D0000}"/>
    <cellStyle name="20% - Accent2 19 17" xfId="3522" xr:uid="{00000000-0005-0000-0000-0000C60D0000}"/>
    <cellStyle name="20% - Accent2 19 18" xfId="3523" xr:uid="{00000000-0005-0000-0000-0000C70D0000}"/>
    <cellStyle name="20% - Accent2 19 19" xfId="3524" xr:uid="{00000000-0005-0000-0000-0000C80D0000}"/>
    <cellStyle name="20% - Accent2 19 2" xfId="3525" xr:uid="{00000000-0005-0000-0000-0000C90D0000}"/>
    <cellStyle name="20% - Accent2 19 20" xfId="3526" xr:uid="{00000000-0005-0000-0000-0000CA0D0000}"/>
    <cellStyle name="20% - Accent2 19 21" xfId="3527" xr:uid="{00000000-0005-0000-0000-0000CB0D0000}"/>
    <cellStyle name="20% - Accent2 19 22" xfId="3528" xr:uid="{00000000-0005-0000-0000-0000CC0D0000}"/>
    <cellStyle name="20% - Accent2 19 23" xfId="3529" xr:uid="{00000000-0005-0000-0000-0000CD0D0000}"/>
    <cellStyle name="20% - Accent2 19 24" xfId="3530" xr:uid="{00000000-0005-0000-0000-0000CE0D0000}"/>
    <cellStyle name="20% - Accent2 19 25" xfId="3531" xr:uid="{00000000-0005-0000-0000-0000CF0D0000}"/>
    <cellStyle name="20% - Accent2 19 26" xfId="3532" xr:uid="{00000000-0005-0000-0000-0000D00D0000}"/>
    <cellStyle name="20% - Accent2 19 27" xfId="3533" xr:uid="{00000000-0005-0000-0000-0000D10D0000}"/>
    <cellStyle name="20% - Accent2 19 28" xfId="3534" xr:uid="{00000000-0005-0000-0000-0000D20D0000}"/>
    <cellStyle name="20% - Accent2 19 29" xfId="3535" xr:uid="{00000000-0005-0000-0000-0000D30D0000}"/>
    <cellStyle name="20% - Accent2 19 3" xfId="3536" xr:uid="{00000000-0005-0000-0000-0000D40D0000}"/>
    <cellStyle name="20% - Accent2 19 30" xfId="3537" xr:uid="{00000000-0005-0000-0000-0000D50D0000}"/>
    <cellStyle name="20% - Accent2 19 31" xfId="3538" xr:uid="{00000000-0005-0000-0000-0000D60D0000}"/>
    <cellStyle name="20% - Accent2 19 32" xfId="3539" xr:uid="{00000000-0005-0000-0000-0000D70D0000}"/>
    <cellStyle name="20% - Accent2 19 33" xfId="3540" xr:uid="{00000000-0005-0000-0000-0000D80D0000}"/>
    <cellStyle name="20% - Accent2 19 34" xfId="3541" xr:uid="{00000000-0005-0000-0000-0000D90D0000}"/>
    <cellStyle name="20% - Accent2 19 35" xfId="3542" xr:uid="{00000000-0005-0000-0000-0000DA0D0000}"/>
    <cellStyle name="20% - Accent2 19 36" xfId="3543" xr:uid="{00000000-0005-0000-0000-0000DB0D0000}"/>
    <cellStyle name="20% - Accent2 19 37" xfId="3544" xr:uid="{00000000-0005-0000-0000-0000DC0D0000}"/>
    <cellStyle name="20% - Accent2 19 38" xfId="3545" xr:uid="{00000000-0005-0000-0000-0000DD0D0000}"/>
    <cellStyle name="20% - Accent2 19 39" xfId="3546" xr:uid="{00000000-0005-0000-0000-0000DE0D0000}"/>
    <cellStyle name="20% - Accent2 19 4" xfId="3547" xr:uid="{00000000-0005-0000-0000-0000DF0D0000}"/>
    <cellStyle name="20% - Accent2 19 40" xfId="3548" xr:uid="{00000000-0005-0000-0000-0000E00D0000}"/>
    <cellStyle name="20% - Accent2 19 41" xfId="3549" xr:uid="{00000000-0005-0000-0000-0000E10D0000}"/>
    <cellStyle name="20% - Accent2 19 42" xfId="3550" xr:uid="{00000000-0005-0000-0000-0000E20D0000}"/>
    <cellStyle name="20% - Accent2 19 43" xfId="3551" xr:uid="{00000000-0005-0000-0000-0000E30D0000}"/>
    <cellStyle name="20% - Accent2 19 44" xfId="3552" xr:uid="{00000000-0005-0000-0000-0000E40D0000}"/>
    <cellStyle name="20% - Accent2 19 45" xfId="3553" xr:uid="{00000000-0005-0000-0000-0000E50D0000}"/>
    <cellStyle name="20% - Accent2 19 46" xfId="3554" xr:uid="{00000000-0005-0000-0000-0000E60D0000}"/>
    <cellStyle name="20% - Accent2 19 47" xfId="3555" xr:uid="{00000000-0005-0000-0000-0000E70D0000}"/>
    <cellStyle name="20% - Accent2 19 48" xfId="3556" xr:uid="{00000000-0005-0000-0000-0000E80D0000}"/>
    <cellStyle name="20% - Accent2 19 49" xfId="3557" xr:uid="{00000000-0005-0000-0000-0000E90D0000}"/>
    <cellStyle name="20% - Accent2 19 5" xfId="3558" xr:uid="{00000000-0005-0000-0000-0000EA0D0000}"/>
    <cellStyle name="20% - Accent2 19 50" xfId="3559" xr:uid="{00000000-0005-0000-0000-0000EB0D0000}"/>
    <cellStyle name="20% - Accent2 19 51" xfId="3560" xr:uid="{00000000-0005-0000-0000-0000EC0D0000}"/>
    <cellStyle name="20% - Accent2 19 52" xfId="3561" xr:uid="{00000000-0005-0000-0000-0000ED0D0000}"/>
    <cellStyle name="20% - Accent2 19 53" xfId="3562" xr:uid="{00000000-0005-0000-0000-0000EE0D0000}"/>
    <cellStyle name="20% - Accent2 19 54" xfId="3563" xr:uid="{00000000-0005-0000-0000-0000EF0D0000}"/>
    <cellStyle name="20% - Accent2 19 55" xfId="3564" xr:uid="{00000000-0005-0000-0000-0000F00D0000}"/>
    <cellStyle name="20% - Accent2 19 56" xfId="3565" xr:uid="{00000000-0005-0000-0000-0000F10D0000}"/>
    <cellStyle name="20% - Accent2 19 57" xfId="3566" xr:uid="{00000000-0005-0000-0000-0000F20D0000}"/>
    <cellStyle name="20% - Accent2 19 58" xfId="3567" xr:uid="{00000000-0005-0000-0000-0000F30D0000}"/>
    <cellStyle name="20% - Accent2 19 59" xfId="3568" xr:uid="{00000000-0005-0000-0000-0000F40D0000}"/>
    <cellStyle name="20% - Accent2 19 6" xfId="3569" xr:uid="{00000000-0005-0000-0000-0000F50D0000}"/>
    <cellStyle name="20% - Accent2 19 60" xfId="3570" xr:uid="{00000000-0005-0000-0000-0000F60D0000}"/>
    <cellStyle name="20% - Accent2 19 61" xfId="3571" xr:uid="{00000000-0005-0000-0000-0000F70D0000}"/>
    <cellStyle name="20% - Accent2 19 62" xfId="3572" xr:uid="{00000000-0005-0000-0000-0000F80D0000}"/>
    <cellStyle name="20% - Accent2 19 63" xfId="3573" xr:uid="{00000000-0005-0000-0000-0000F90D0000}"/>
    <cellStyle name="20% - Accent2 19 64" xfId="3574" xr:uid="{00000000-0005-0000-0000-0000FA0D0000}"/>
    <cellStyle name="20% - Accent2 19 65" xfId="3575" xr:uid="{00000000-0005-0000-0000-0000FB0D0000}"/>
    <cellStyle name="20% - Accent2 19 66" xfId="3576" xr:uid="{00000000-0005-0000-0000-0000FC0D0000}"/>
    <cellStyle name="20% - Accent2 19 67" xfId="3577" xr:uid="{00000000-0005-0000-0000-0000FD0D0000}"/>
    <cellStyle name="20% - Accent2 19 68" xfId="3578" xr:uid="{00000000-0005-0000-0000-0000FE0D0000}"/>
    <cellStyle name="20% - Accent2 19 69" xfId="3579" xr:uid="{00000000-0005-0000-0000-0000FF0D0000}"/>
    <cellStyle name="20% - Accent2 19 7" xfId="3580" xr:uid="{00000000-0005-0000-0000-0000000E0000}"/>
    <cellStyle name="20% - Accent2 19 70" xfId="3581" xr:uid="{00000000-0005-0000-0000-0000010E0000}"/>
    <cellStyle name="20% - Accent2 19 71" xfId="3582" xr:uid="{00000000-0005-0000-0000-0000020E0000}"/>
    <cellStyle name="20% - Accent2 19 72" xfId="3583" xr:uid="{00000000-0005-0000-0000-0000030E0000}"/>
    <cellStyle name="20% - Accent2 19 73" xfId="3584" xr:uid="{00000000-0005-0000-0000-0000040E0000}"/>
    <cellStyle name="20% - Accent2 19 8" xfId="3585" xr:uid="{00000000-0005-0000-0000-0000050E0000}"/>
    <cellStyle name="20% - Accent2 19 9" xfId="3586" xr:uid="{00000000-0005-0000-0000-0000060E0000}"/>
    <cellStyle name="20% - Accent2 2" xfId="3587" xr:uid="{00000000-0005-0000-0000-0000070E0000}"/>
    <cellStyle name="20% - Accent2 2 10" xfId="3588" xr:uid="{00000000-0005-0000-0000-0000080E0000}"/>
    <cellStyle name="20% - Accent2 2 11" xfId="3589" xr:uid="{00000000-0005-0000-0000-0000090E0000}"/>
    <cellStyle name="20% - Accent2 2 12" xfId="3590" xr:uid="{00000000-0005-0000-0000-00000A0E0000}"/>
    <cellStyle name="20% - Accent2 2 13" xfId="3591" xr:uid="{00000000-0005-0000-0000-00000B0E0000}"/>
    <cellStyle name="20% - Accent2 2 14" xfId="3592" xr:uid="{00000000-0005-0000-0000-00000C0E0000}"/>
    <cellStyle name="20% - Accent2 2 15" xfId="3593" xr:uid="{00000000-0005-0000-0000-00000D0E0000}"/>
    <cellStyle name="20% - Accent2 2 16" xfId="3594" xr:uid="{00000000-0005-0000-0000-00000E0E0000}"/>
    <cellStyle name="20% - Accent2 2 17" xfId="3595" xr:uid="{00000000-0005-0000-0000-00000F0E0000}"/>
    <cellStyle name="20% - Accent2 2 18" xfId="3596" xr:uid="{00000000-0005-0000-0000-0000100E0000}"/>
    <cellStyle name="20% - Accent2 2 19" xfId="3597" xr:uid="{00000000-0005-0000-0000-0000110E0000}"/>
    <cellStyle name="20% - Accent2 2 2" xfId="3598" xr:uid="{00000000-0005-0000-0000-0000120E0000}"/>
    <cellStyle name="20% - Accent2 2 2 2" xfId="53145" xr:uid="{00000000-0005-0000-0000-0000130E0000}"/>
    <cellStyle name="20% - Accent2 2 2 2 2" xfId="53256" xr:uid="{00000000-0005-0000-0000-0000140E0000}"/>
    <cellStyle name="20% - Accent2 2 2 3" xfId="53012" xr:uid="{00000000-0005-0000-0000-0000150E0000}"/>
    <cellStyle name="20% - Accent2 2 20" xfId="3599" xr:uid="{00000000-0005-0000-0000-0000160E0000}"/>
    <cellStyle name="20% - Accent2 2 21" xfId="3600" xr:uid="{00000000-0005-0000-0000-0000170E0000}"/>
    <cellStyle name="20% - Accent2 2 22" xfId="3601" xr:uid="{00000000-0005-0000-0000-0000180E0000}"/>
    <cellStyle name="20% - Accent2 2 23" xfId="3602" xr:uid="{00000000-0005-0000-0000-0000190E0000}"/>
    <cellStyle name="20% - Accent2 2 24" xfId="3603" xr:uid="{00000000-0005-0000-0000-00001A0E0000}"/>
    <cellStyle name="20% - Accent2 2 25" xfId="3604" xr:uid="{00000000-0005-0000-0000-00001B0E0000}"/>
    <cellStyle name="20% - Accent2 2 26" xfId="3605" xr:uid="{00000000-0005-0000-0000-00001C0E0000}"/>
    <cellStyle name="20% - Accent2 2 27" xfId="3606" xr:uid="{00000000-0005-0000-0000-00001D0E0000}"/>
    <cellStyle name="20% - Accent2 2 28" xfId="3607" xr:uid="{00000000-0005-0000-0000-00001E0E0000}"/>
    <cellStyle name="20% - Accent2 2 29" xfId="3608" xr:uid="{00000000-0005-0000-0000-00001F0E0000}"/>
    <cellStyle name="20% - Accent2 2 3" xfId="3609" xr:uid="{00000000-0005-0000-0000-0000200E0000}"/>
    <cellStyle name="20% - Accent2 2 3 2" xfId="53144" xr:uid="{00000000-0005-0000-0000-0000210E0000}"/>
    <cellStyle name="20% - Accent2 2 30" xfId="3610" xr:uid="{00000000-0005-0000-0000-0000220E0000}"/>
    <cellStyle name="20% - Accent2 2 31" xfId="3611" xr:uid="{00000000-0005-0000-0000-0000230E0000}"/>
    <cellStyle name="20% - Accent2 2 32" xfId="3612" xr:uid="{00000000-0005-0000-0000-0000240E0000}"/>
    <cellStyle name="20% - Accent2 2 33" xfId="3613" xr:uid="{00000000-0005-0000-0000-0000250E0000}"/>
    <cellStyle name="20% - Accent2 2 34" xfId="3614" xr:uid="{00000000-0005-0000-0000-0000260E0000}"/>
    <cellStyle name="20% - Accent2 2 35" xfId="3615" xr:uid="{00000000-0005-0000-0000-0000270E0000}"/>
    <cellStyle name="20% - Accent2 2 36" xfId="3616" xr:uid="{00000000-0005-0000-0000-0000280E0000}"/>
    <cellStyle name="20% - Accent2 2 37" xfId="3617" xr:uid="{00000000-0005-0000-0000-0000290E0000}"/>
    <cellStyle name="20% - Accent2 2 38" xfId="3618" xr:uid="{00000000-0005-0000-0000-00002A0E0000}"/>
    <cellStyle name="20% - Accent2 2 39" xfId="3619" xr:uid="{00000000-0005-0000-0000-00002B0E0000}"/>
    <cellStyle name="20% - Accent2 2 4" xfId="3620" xr:uid="{00000000-0005-0000-0000-00002C0E0000}"/>
    <cellStyle name="20% - Accent2 2 4 2" xfId="53209" xr:uid="{00000000-0005-0000-0000-00002D0E0000}"/>
    <cellStyle name="20% - Accent2 2 40" xfId="3621" xr:uid="{00000000-0005-0000-0000-00002E0E0000}"/>
    <cellStyle name="20% - Accent2 2 41" xfId="3622" xr:uid="{00000000-0005-0000-0000-00002F0E0000}"/>
    <cellStyle name="20% - Accent2 2 42" xfId="3623" xr:uid="{00000000-0005-0000-0000-0000300E0000}"/>
    <cellStyle name="20% - Accent2 2 43" xfId="3624" xr:uid="{00000000-0005-0000-0000-0000310E0000}"/>
    <cellStyle name="20% - Accent2 2 44" xfId="3625" xr:uid="{00000000-0005-0000-0000-0000320E0000}"/>
    <cellStyle name="20% - Accent2 2 45" xfId="3626" xr:uid="{00000000-0005-0000-0000-0000330E0000}"/>
    <cellStyle name="20% - Accent2 2 46" xfId="3627" xr:uid="{00000000-0005-0000-0000-0000340E0000}"/>
    <cellStyle name="20% - Accent2 2 47" xfId="3628" xr:uid="{00000000-0005-0000-0000-0000350E0000}"/>
    <cellStyle name="20% - Accent2 2 48" xfId="3629" xr:uid="{00000000-0005-0000-0000-0000360E0000}"/>
    <cellStyle name="20% - Accent2 2 49" xfId="3630" xr:uid="{00000000-0005-0000-0000-0000370E0000}"/>
    <cellStyle name="20% - Accent2 2 5" xfId="3631" xr:uid="{00000000-0005-0000-0000-0000380E0000}"/>
    <cellStyle name="20% - Accent2 2 50" xfId="3632" xr:uid="{00000000-0005-0000-0000-0000390E0000}"/>
    <cellStyle name="20% - Accent2 2 51" xfId="3633" xr:uid="{00000000-0005-0000-0000-00003A0E0000}"/>
    <cellStyle name="20% - Accent2 2 52" xfId="3634" xr:uid="{00000000-0005-0000-0000-00003B0E0000}"/>
    <cellStyle name="20% - Accent2 2 53" xfId="3635" xr:uid="{00000000-0005-0000-0000-00003C0E0000}"/>
    <cellStyle name="20% - Accent2 2 54" xfId="3636" xr:uid="{00000000-0005-0000-0000-00003D0E0000}"/>
    <cellStyle name="20% - Accent2 2 55" xfId="3637" xr:uid="{00000000-0005-0000-0000-00003E0E0000}"/>
    <cellStyle name="20% - Accent2 2 56" xfId="3638" xr:uid="{00000000-0005-0000-0000-00003F0E0000}"/>
    <cellStyle name="20% - Accent2 2 57" xfId="3639" xr:uid="{00000000-0005-0000-0000-0000400E0000}"/>
    <cellStyle name="20% - Accent2 2 58" xfId="3640" xr:uid="{00000000-0005-0000-0000-0000410E0000}"/>
    <cellStyle name="20% - Accent2 2 59" xfId="3641" xr:uid="{00000000-0005-0000-0000-0000420E0000}"/>
    <cellStyle name="20% - Accent2 2 6" xfId="3642" xr:uid="{00000000-0005-0000-0000-0000430E0000}"/>
    <cellStyle name="20% - Accent2 2 60" xfId="3643" xr:uid="{00000000-0005-0000-0000-0000440E0000}"/>
    <cellStyle name="20% - Accent2 2 61" xfId="3644" xr:uid="{00000000-0005-0000-0000-0000450E0000}"/>
    <cellStyle name="20% - Accent2 2 62" xfId="3645" xr:uid="{00000000-0005-0000-0000-0000460E0000}"/>
    <cellStyle name="20% - Accent2 2 63" xfId="3646" xr:uid="{00000000-0005-0000-0000-0000470E0000}"/>
    <cellStyle name="20% - Accent2 2 64" xfId="3647" xr:uid="{00000000-0005-0000-0000-0000480E0000}"/>
    <cellStyle name="20% - Accent2 2 65" xfId="3648" xr:uid="{00000000-0005-0000-0000-0000490E0000}"/>
    <cellStyle name="20% - Accent2 2 66" xfId="3649" xr:uid="{00000000-0005-0000-0000-00004A0E0000}"/>
    <cellStyle name="20% - Accent2 2 67" xfId="3650" xr:uid="{00000000-0005-0000-0000-00004B0E0000}"/>
    <cellStyle name="20% - Accent2 2 68" xfId="3651" xr:uid="{00000000-0005-0000-0000-00004C0E0000}"/>
    <cellStyle name="20% - Accent2 2 69" xfId="3652" xr:uid="{00000000-0005-0000-0000-00004D0E0000}"/>
    <cellStyle name="20% - Accent2 2 7" xfId="3653" xr:uid="{00000000-0005-0000-0000-00004E0E0000}"/>
    <cellStyle name="20% - Accent2 2 70" xfId="3654" xr:uid="{00000000-0005-0000-0000-00004F0E0000}"/>
    <cellStyle name="20% - Accent2 2 71" xfId="3655" xr:uid="{00000000-0005-0000-0000-0000500E0000}"/>
    <cellStyle name="20% - Accent2 2 72" xfId="3656" xr:uid="{00000000-0005-0000-0000-0000510E0000}"/>
    <cellStyle name="20% - Accent2 2 73" xfId="3657" xr:uid="{00000000-0005-0000-0000-0000520E0000}"/>
    <cellStyle name="20% - Accent2 2 74" xfId="53011" xr:uid="{00000000-0005-0000-0000-0000530E0000}"/>
    <cellStyle name="20% - Accent2 2 8" xfId="3658" xr:uid="{00000000-0005-0000-0000-0000540E0000}"/>
    <cellStyle name="20% - Accent2 2 9" xfId="3659" xr:uid="{00000000-0005-0000-0000-0000550E0000}"/>
    <cellStyle name="20% - Accent2 20" xfId="3660" xr:uid="{00000000-0005-0000-0000-0000560E0000}"/>
    <cellStyle name="20% - Accent2 20 10" xfId="3661" xr:uid="{00000000-0005-0000-0000-0000570E0000}"/>
    <cellStyle name="20% - Accent2 20 11" xfId="3662" xr:uid="{00000000-0005-0000-0000-0000580E0000}"/>
    <cellStyle name="20% - Accent2 20 12" xfId="3663" xr:uid="{00000000-0005-0000-0000-0000590E0000}"/>
    <cellStyle name="20% - Accent2 20 13" xfId="3664" xr:uid="{00000000-0005-0000-0000-00005A0E0000}"/>
    <cellStyle name="20% - Accent2 20 14" xfId="3665" xr:uid="{00000000-0005-0000-0000-00005B0E0000}"/>
    <cellStyle name="20% - Accent2 20 15" xfId="3666" xr:uid="{00000000-0005-0000-0000-00005C0E0000}"/>
    <cellStyle name="20% - Accent2 20 16" xfId="3667" xr:uid="{00000000-0005-0000-0000-00005D0E0000}"/>
    <cellStyle name="20% - Accent2 20 17" xfId="3668" xr:uid="{00000000-0005-0000-0000-00005E0E0000}"/>
    <cellStyle name="20% - Accent2 20 18" xfId="3669" xr:uid="{00000000-0005-0000-0000-00005F0E0000}"/>
    <cellStyle name="20% - Accent2 20 19" xfId="3670" xr:uid="{00000000-0005-0000-0000-0000600E0000}"/>
    <cellStyle name="20% - Accent2 20 2" xfId="3671" xr:uid="{00000000-0005-0000-0000-0000610E0000}"/>
    <cellStyle name="20% - Accent2 20 20" xfId="3672" xr:uid="{00000000-0005-0000-0000-0000620E0000}"/>
    <cellStyle name="20% - Accent2 20 21" xfId="3673" xr:uid="{00000000-0005-0000-0000-0000630E0000}"/>
    <cellStyle name="20% - Accent2 20 22" xfId="3674" xr:uid="{00000000-0005-0000-0000-0000640E0000}"/>
    <cellStyle name="20% - Accent2 20 23" xfId="3675" xr:uid="{00000000-0005-0000-0000-0000650E0000}"/>
    <cellStyle name="20% - Accent2 20 24" xfId="3676" xr:uid="{00000000-0005-0000-0000-0000660E0000}"/>
    <cellStyle name="20% - Accent2 20 25" xfId="3677" xr:uid="{00000000-0005-0000-0000-0000670E0000}"/>
    <cellStyle name="20% - Accent2 20 26" xfId="3678" xr:uid="{00000000-0005-0000-0000-0000680E0000}"/>
    <cellStyle name="20% - Accent2 20 27" xfId="3679" xr:uid="{00000000-0005-0000-0000-0000690E0000}"/>
    <cellStyle name="20% - Accent2 20 28" xfId="3680" xr:uid="{00000000-0005-0000-0000-00006A0E0000}"/>
    <cellStyle name="20% - Accent2 20 29" xfId="3681" xr:uid="{00000000-0005-0000-0000-00006B0E0000}"/>
    <cellStyle name="20% - Accent2 20 3" xfId="3682" xr:uid="{00000000-0005-0000-0000-00006C0E0000}"/>
    <cellStyle name="20% - Accent2 20 30" xfId="3683" xr:uid="{00000000-0005-0000-0000-00006D0E0000}"/>
    <cellStyle name="20% - Accent2 20 31" xfId="3684" xr:uid="{00000000-0005-0000-0000-00006E0E0000}"/>
    <cellStyle name="20% - Accent2 20 32" xfId="3685" xr:uid="{00000000-0005-0000-0000-00006F0E0000}"/>
    <cellStyle name="20% - Accent2 20 33" xfId="3686" xr:uid="{00000000-0005-0000-0000-0000700E0000}"/>
    <cellStyle name="20% - Accent2 20 34" xfId="3687" xr:uid="{00000000-0005-0000-0000-0000710E0000}"/>
    <cellStyle name="20% - Accent2 20 35" xfId="3688" xr:uid="{00000000-0005-0000-0000-0000720E0000}"/>
    <cellStyle name="20% - Accent2 20 36" xfId="3689" xr:uid="{00000000-0005-0000-0000-0000730E0000}"/>
    <cellStyle name="20% - Accent2 20 37" xfId="3690" xr:uid="{00000000-0005-0000-0000-0000740E0000}"/>
    <cellStyle name="20% - Accent2 20 38" xfId="3691" xr:uid="{00000000-0005-0000-0000-0000750E0000}"/>
    <cellStyle name="20% - Accent2 20 39" xfId="3692" xr:uid="{00000000-0005-0000-0000-0000760E0000}"/>
    <cellStyle name="20% - Accent2 20 4" xfId="3693" xr:uid="{00000000-0005-0000-0000-0000770E0000}"/>
    <cellStyle name="20% - Accent2 20 40" xfId="3694" xr:uid="{00000000-0005-0000-0000-0000780E0000}"/>
    <cellStyle name="20% - Accent2 20 41" xfId="3695" xr:uid="{00000000-0005-0000-0000-0000790E0000}"/>
    <cellStyle name="20% - Accent2 20 42" xfId="3696" xr:uid="{00000000-0005-0000-0000-00007A0E0000}"/>
    <cellStyle name="20% - Accent2 20 43" xfId="3697" xr:uid="{00000000-0005-0000-0000-00007B0E0000}"/>
    <cellStyle name="20% - Accent2 20 44" xfId="3698" xr:uid="{00000000-0005-0000-0000-00007C0E0000}"/>
    <cellStyle name="20% - Accent2 20 45" xfId="3699" xr:uid="{00000000-0005-0000-0000-00007D0E0000}"/>
    <cellStyle name="20% - Accent2 20 46" xfId="3700" xr:uid="{00000000-0005-0000-0000-00007E0E0000}"/>
    <cellStyle name="20% - Accent2 20 47" xfId="3701" xr:uid="{00000000-0005-0000-0000-00007F0E0000}"/>
    <cellStyle name="20% - Accent2 20 48" xfId="3702" xr:uid="{00000000-0005-0000-0000-0000800E0000}"/>
    <cellStyle name="20% - Accent2 20 49" xfId="3703" xr:uid="{00000000-0005-0000-0000-0000810E0000}"/>
    <cellStyle name="20% - Accent2 20 5" xfId="3704" xr:uid="{00000000-0005-0000-0000-0000820E0000}"/>
    <cellStyle name="20% - Accent2 20 50" xfId="3705" xr:uid="{00000000-0005-0000-0000-0000830E0000}"/>
    <cellStyle name="20% - Accent2 20 51" xfId="3706" xr:uid="{00000000-0005-0000-0000-0000840E0000}"/>
    <cellStyle name="20% - Accent2 20 52" xfId="3707" xr:uid="{00000000-0005-0000-0000-0000850E0000}"/>
    <cellStyle name="20% - Accent2 20 53" xfId="3708" xr:uid="{00000000-0005-0000-0000-0000860E0000}"/>
    <cellStyle name="20% - Accent2 20 54" xfId="3709" xr:uid="{00000000-0005-0000-0000-0000870E0000}"/>
    <cellStyle name="20% - Accent2 20 55" xfId="3710" xr:uid="{00000000-0005-0000-0000-0000880E0000}"/>
    <cellStyle name="20% - Accent2 20 56" xfId="3711" xr:uid="{00000000-0005-0000-0000-0000890E0000}"/>
    <cellStyle name="20% - Accent2 20 57" xfId="3712" xr:uid="{00000000-0005-0000-0000-00008A0E0000}"/>
    <cellStyle name="20% - Accent2 20 58" xfId="3713" xr:uid="{00000000-0005-0000-0000-00008B0E0000}"/>
    <cellStyle name="20% - Accent2 20 59" xfId="3714" xr:uid="{00000000-0005-0000-0000-00008C0E0000}"/>
    <cellStyle name="20% - Accent2 20 6" xfId="3715" xr:uid="{00000000-0005-0000-0000-00008D0E0000}"/>
    <cellStyle name="20% - Accent2 20 60" xfId="3716" xr:uid="{00000000-0005-0000-0000-00008E0E0000}"/>
    <cellStyle name="20% - Accent2 20 61" xfId="3717" xr:uid="{00000000-0005-0000-0000-00008F0E0000}"/>
    <cellStyle name="20% - Accent2 20 62" xfId="3718" xr:uid="{00000000-0005-0000-0000-0000900E0000}"/>
    <cellStyle name="20% - Accent2 20 63" xfId="3719" xr:uid="{00000000-0005-0000-0000-0000910E0000}"/>
    <cellStyle name="20% - Accent2 20 64" xfId="3720" xr:uid="{00000000-0005-0000-0000-0000920E0000}"/>
    <cellStyle name="20% - Accent2 20 65" xfId="3721" xr:uid="{00000000-0005-0000-0000-0000930E0000}"/>
    <cellStyle name="20% - Accent2 20 66" xfId="3722" xr:uid="{00000000-0005-0000-0000-0000940E0000}"/>
    <cellStyle name="20% - Accent2 20 67" xfId="3723" xr:uid="{00000000-0005-0000-0000-0000950E0000}"/>
    <cellStyle name="20% - Accent2 20 68" xfId="3724" xr:uid="{00000000-0005-0000-0000-0000960E0000}"/>
    <cellStyle name="20% - Accent2 20 69" xfId="3725" xr:uid="{00000000-0005-0000-0000-0000970E0000}"/>
    <cellStyle name="20% - Accent2 20 7" xfId="3726" xr:uid="{00000000-0005-0000-0000-0000980E0000}"/>
    <cellStyle name="20% - Accent2 20 70" xfId="3727" xr:uid="{00000000-0005-0000-0000-0000990E0000}"/>
    <cellStyle name="20% - Accent2 20 71" xfId="3728" xr:uid="{00000000-0005-0000-0000-00009A0E0000}"/>
    <cellStyle name="20% - Accent2 20 72" xfId="3729" xr:uid="{00000000-0005-0000-0000-00009B0E0000}"/>
    <cellStyle name="20% - Accent2 20 73" xfId="3730" xr:uid="{00000000-0005-0000-0000-00009C0E0000}"/>
    <cellStyle name="20% - Accent2 20 8" xfId="3731" xr:uid="{00000000-0005-0000-0000-00009D0E0000}"/>
    <cellStyle name="20% - Accent2 20 9" xfId="3732" xr:uid="{00000000-0005-0000-0000-00009E0E0000}"/>
    <cellStyle name="20% - Accent2 21" xfId="3733" xr:uid="{00000000-0005-0000-0000-00009F0E0000}"/>
    <cellStyle name="20% - Accent2 21 10" xfId="3734" xr:uid="{00000000-0005-0000-0000-0000A00E0000}"/>
    <cellStyle name="20% - Accent2 21 11" xfId="3735" xr:uid="{00000000-0005-0000-0000-0000A10E0000}"/>
    <cellStyle name="20% - Accent2 21 12" xfId="3736" xr:uid="{00000000-0005-0000-0000-0000A20E0000}"/>
    <cellStyle name="20% - Accent2 21 13" xfId="3737" xr:uid="{00000000-0005-0000-0000-0000A30E0000}"/>
    <cellStyle name="20% - Accent2 21 14" xfId="3738" xr:uid="{00000000-0005-0000-0000-0000A40E0000}"/>
    <cellStyle name="20% - Accent2 21 15" xfId="3739" xr:uid="{00000000-0005-0000-0000-0000A50E0000}"/>
    <cellStyle name="20% - Accent2 21 16" xfId="3740" xr:uid="{00000000-0005-0000-0000-0000A60E0000}"/>
    <cellStyle name="20% - Accent2 21 17" xfId="3741" xr:uid="{00000000-0005-0000-0000-0000A70E0000}"/>
    <cellStyle name="20% - Accent2 21 18" xfId="3742" xr:uid="{00000000-0005-0000-0000-0000A80E0000}"/>
    <cellStyle name="20% - Accent2 21 19" xfId="3743" xr:uid="{00000000-0005-0000-0000-0000A90E0000}"/>
    <cellStyle name="20% - Accent2 21 2" xfId="3744" xr:uid="{00000000-0005-0000-0000-0000AA0E0000}"/>
    <cellStyle name="20% - Accent2 21 20" xfId="3745" xr:uid="{00000000-0005-0000-0000-0000AB0E0000}"/>
    <cellStyle name="20% - Accent2 21 21" xfId="3746" xr:uid="{00000000-0005-0000-0000-0000AC0E0000}"/>
    <cellStyle name="20% - Accent2 21 22" xfId="3747" xr:uid="{00000000-0005-0000-0000-0000AD0E0000}"/>
    <cellStyle name="20% - Accent2 21 23" xfId="3748" xr:uid="{00000000-0005-0000-0000-0000AE0E0000}"/>
    <cellStyle name="20% - Accent2 21 24" xfId="3749" xr:uid="{00000000-0005-0000-0000-0000AF0E0000}"/>
    <cellStyle name="20% - Accent2 21 25" xfId="3750" xr:uid="{00000000-0005-0000-0000-0000B00E0000}"/>
    <cellStyle name="20% - Accent2 21 26" xfId="3751" xr:uid="{00000000-0005-0000-0000-0000B10E0000}"/>
    <cellStyle name="20% - Accent2 21 27" xfId="3752" xr:uid="{00000000-0005-0000-0000-0000B20E0000}"/>
    <cellStyle name="20% - Accent2 21 28" xfId="3753" xr:uid="{00000000-0005-0000-0000-0000B30E0000}"/>
    <cellStyle name="20% - Accent2 21 29" xfId="3754" xr:uid="{00000000-0005-0000-0000-0000B40E0000}"/>
    <cellStyle name="20% - Accent2 21 3" xfId="3755" xr:uid="{00000000-0005-0000-0000-0000B50E0000}"/>
    <cellStyle name="20% - Accent2 21 30" xfId="3756" xr:uid="{00000000-0005-0000-0000-0000B60E0000}"/>
    <cellStyle name="20% - Accent2 21 31" xfId="3757" xr:uid="{00000000-0005-0000-0000-0000B70E0000}"/>
    <cellStyle name="20% - Accent2 21 32" xfId="3758" xr:uid="{00000000-0005-0000-0000-0000B80E0000}"/>
    <cellStyle name="20% - Accent2 21 33" xfId="3759" xr:uid="{00000000-0005-0000-0000-0000B90E0000}"/>
    <cellStyle name="20% - Accent2 21 34" xfId="3760" xr:uid="{00000000-0005-0000-0000-0000BA0E0000}"/>
    <cellStyle name="20% - Accent2 21 35" xfId="3761" xr:uid="{00000000-0005-0000-0000-0000BB0E0000}"/>
    <cellStyle name="20% - Accent2 21 36" xfId="3762" xr:uid="{00000000-0005-0000-0000-0000BC0E0000}"/>
    <cellStyle name="20% - Accent2 21 37" xfId="3763" xr:uid="{00000000-0005-0000-0000-0000BD0E0000}"/>
    <cellStyle name="20% - Accent2 21 38" xfId="3764" xr:uid="{00000000-0005-0000-0000-0000BE0E0000}"/>
    <cellStyle name="20% - Accent2 21 39" xfId="3765" xr:uid="{00000000-0005-0000-0000-0000BF0E0000}"/>
    <cellStyle name="20% - Accent2 21 4" xfId="3766" xr:uid="{00000000-0005-0000-0000-0000C00E0000}"/>
    <cellStyle name="20% - Accent2 21 40" xfId="3767" xr:uid="{00000000-0005-0000-0000-0000C10E0000}"/>
    <cellStyle name="20% - Accent2 21 41" xfId="3768" xr:uid="{00000000-0005-0000-0000-0000C20E0000}"/>
    <cellStyle name="20% - Accent2 21 42" xfId="3769" xr:uid="{00000000-0005-0000-0000-0000C30E0000}"/>
    <cellStyle name="20% - Accent2 21 43" xfId="3770" xr:uid="{00000000-0005-0000-0000-0000C40E0000}"/>
    <cellStyle name="20% - Accent2 21 44" xfId="3771" xr:uid="{00000000-0005-0000-0000-0000C50E0000}"/>
    <cellStyle name="20% - Accent2 21 45" xfId="3772" xr:uid="{00000000-0005-0000-0000-0000C60E0000}"/>
    <cellStyle name="20% - Accent2 21 46" xfId="3773" xr:uid="{00000000-0005-0000-0000-0000C70E0000}"/>
    <cellStyle name="20% - Accent2 21 47" xfId="3774" xr:uid="{00000000-0005-0000-0000-0000C80E0000}"/>
    <cellStyle name="20% - Accent2 21 48" xfId="3775" xr:uid="{00000000-0005-0000-0000-0000C90E0000}"/>
    <cellStyle name="20% - Accent2 21 49" xfId="3776" xr:uid="{00000000-0005-0000-0000-0000CA0E0000}"/>
    <cellStyle name="20% - Accent2 21 5" xfId="3777" xr:uid="{00000000-0005-0000-0000-0000CB0E0000}"/>
    <cellStyle name="20% - Accent2 21 50" xfId="3778" xr:uid="{00000000-0005-0000-0000-0000CC0E0000}"/>
    <cellStyle name="20% - Accent2 21 51" xfId="3779" xr:uid="{00000000-0005-0000-0000-0000CD0E0000}"/>
    <cellStyle name="20% - Accent2 21 52" xfId="3780" xr:uid="{00000000-0005-0000-0000-0000CE0E0000}"/>
    <cellStyle name="20% - Accent2 21 53" xfId="3781" xr:uid="{00000000-0005-0000-0000-0000CF0E0000}"/>
    <cellStyle name="20% - Accent2 21 54" xfId="3782" xr:uid="{00000000-0005-0000-0000-0000D00E0000}"/>
    <cellStyle name="20% - Accent2 21 55" xfId="3783" xr:uid="{00000000-0005-0000-0000-0000D10E0000}"/>
    <cellStyle name="20% - Accent2 21 56" xfId="3784" xr:uid="{00000000-0005-0000-0000-0000D20E0000}"/>
    <cellStyle name="20% - Accent2 21 57" xfId="3785" xr:uid="{00000000-0005-0000-0000-0000D30E0000}"/>
    <cellStyle name="20% - Accent2 21 58" xfId="3786" xr:uid="{00000000-0005-0000-0000-0000D40E0000}"/>
    <cellStyle name="20% - Accent2 21 59" xfId="3787" xr:uid="{00000000-0005-0000-0000-0000D50E0000}"/>
    <cellStyle name="20% - Accent2 21 6" xfId="3788" xr:uid="{00000000-0005-0000-0000-0000D60E0000}"/>
    <cellStyle name="20% - Accent2 21 60" xfId="3789" xr:uid="{00000000-0005-0000-0000-0000D70E0000}"/>
    <cellStyle name="20% - Accent2 21 61" xfId="3790" xr:uid="{00000000-0005-0000-0000-0000D80E0000}"/>
    <cellStyle name="20% - Accent2 21 62" xfId="3791" xr:uid="{00000000-0005-0000-0000-0000D90E0000}"/>
    <cellStyle name="20% - Accent2 21 63" xfId="3792" xr:uid="{00000000-0005-0000-0000-0000DA0E0000}"/>
    <cellStyle name="20% - Accent2 21 64" xfId="3793" xr:uid="{00000000-0005-0000-0000-0000DB0E0000}"/>
    <cellStyle name="20% - Accent2 21 65" xfId="3794" xr:uid="{00000000-0005-0000-0000-0000DC0E0000}"/>
    <cellStyle name="20% - Accent2 21 66" xfId="3795" xr:uid="{00000000-0005-0000-0000-0000DD0E0000}"/>
    <cellStyle name="20% - Accent2 21 67" xfId="3796" xr:uid="{00000000-0005-0000-0000-0000DE0E0000}"/>
    <cellStyle name="20% - Accent2 21 68" xfId="3797" xr:uid="{00000000-0005-0000-0000-0000DF0E0000}"/>
    <cellStyle name="20% - Accent2 21 69" xfId="3798" xr:uid="{00000000-0005-0000-0000-0000E00E0000}"/>
    <cellStyle name="20% - Accent2 21 7" xfId="3799" xr:uid="{00000000-0005-0000-0000-0000E10E0000}"/>
    <cellStyle name="20% - Accent2 21 70" xfId="3800" xr:uid="{00000000-0005-0000-0000-0000E20E0000}"/>
    <cellStyle name="20% - Accent2 21 71" xfId="3801" xr:uid="{00000000-0005-0000-0000-0000E30E0000}"/>
    <cellStyle name="20% - Accent2 21 72" xfId="3802" xr:uid="{00000000-0005-0000-0000-0000E40E0000}"/>
    <cellStyle name="20% - Accent2 21 73" xfId="3803" xr:uid="{00000000-0005-0000-0000-0000E50E0000}"/>
    <cellStyle name="20% - Accent2 21 8" xfId="3804" xr:uid="{00000000-0005-0000-0000-0000E60E0000}"/>
    <cellStyle name="20% - Accent2 21 9" xfId="3805" xr:uid="{00000000-0005-0000-0000-0000E70E0000}"/>
    <cellStyle name="20% - Accent2 22" xfId="3806" xr:uid="{00000000-0005-0000-0000-0000E80E0000}"/>
    <cellStyle name="20% - Accent2 22 10" xfId="3807" xr:uid="{00000000-0005-0000-0000-0000E90E0000}"/>
    <cellStyle name="20% - Accent2 22 11" xfId="3808" xr:uid="{00000000-0005-0000-0000-0000EA0E0000}"/>
    <cellStyle name="20% - Accent2 22 12" xfId="3809" xr:uid="{00000000-0005-0000-0000-0000EB0E0000}"/>
    <cellStyle name="20% - Accent2 22 13" xfId="3810" xr:uid="{00000000-0005-0000-0000-0000EC0E0000}"/>
    <cellStyle name="20% - Accent2 22 14" xfId="3811" xr:uid="{00000000-0005-0000-0000-0000ED0E0000}"/>
    <cellStyle name="20% - Accent2 22 15" xfId="3812" xr:uid="{00000000-0005-0000-0000-0000EE0E0000}"/>
    <cellStyle name="20% - Accent2 22 16" xfId="3813" xr:uid="{00000000-0005-0000-0000-0000EF0E0000}"/>
    <cellStyle name="20% - Accent2 22 17" xfId="3814" xr:uid="{00000000-0005-0000-0000-0000F00E0000}"/>
    <cellStyle name="20% - Accent2 22 18" xfId="3815" xr:uid="{00000000-0005-0000-0000-0000F10E0000}"/>
    <cellStyle name="20% - Accent2 22 19" xfId="3816" xr:uid="{00000000-0005-0000-0000-0000F20E0000}"/>
    <cellStyle name="20% - Accent2 22 2" xfId="3817" xr:uid="{00000000-0005-0000-0000-0000F30E0000}"/>
    <cellStyle name="20% - Accent2 22 20" xfId="3818" xr:uid="{00000000-0005-0000-0000-0000F40E0000}"/>
    <cellStyle name="20% - Accent2 22 21" xfId="3819" xr:uid="{00000000-0005-0000-0000-0000F50E0000}"/>
    <cellStyle name="20% - Accent2 22 22" xfId="3820" xr:uid="{00000000-0005-0000-0000-0000F60E0000}"/>
    <cellStyle name="20% - Accent2 22 23" xfId="3821" xr:uid="{00000000-0005-0000-0000-0000F70E0000}"/>
    <cellStyle name="20% - Accent2 22 24" xfId="3822" xr:uid="{00000000-0005-0000-0000-0000F80E0000}"/>
    <cellStyle name="20% - Accent2 22 25" xfId="3823" xr:uid="{00000000-0005-0000-0000-0000F90E0000}"/>
    <cellStyle name="20% - Accent2 22 26" xfId="3824" xr:uid="{00000000-0005-0000-0000-0000FA0E0000}"/>
    <cellStyle name="20% - Accent2 22 27" xfId="3825" xr:uid="{00000000-0005-0000-0000-0000FB0E0000}"/>
    <cellStyle name="20% - Accent2 22 28" xfId="3826" xr:uid="{00000000-0005-0000-0000-0000FC0E0000}"/>
    <cellStyle name="20% - Accent2 22 29" xfId="3827" xr:uid="{00000000-0005-0000-0000-0000FD0E0000}"/>
    <cellStyle name="20% - Accent2 22 3" xfId="3828" xr:uid="{00000000-0005-0000-0000-0000FE0E0000}"/>
    <cellStyle name="20% - Accent2 22 30" xfId="3829" xr:uid="{00000000-0005-0000-0000-0000FF0E0000}"/>
    <cellStyle name="20% - Accent2 22 31" xfId="3830" xr:uid="{00000000-0005-0000-0000-0000000F0000}"/>
    <cellStyle name="20% - Accent2 22 32" xfId="3831" xr:uid="{00000000-0005-0000-0000-0000010F0000}"/>
    <cellStyle name="20% - Accent2 22 33" xfId="3832" xr:uid="{00000000-0005-0000-0000-0000020F0000}"/>
    <cellStyle name="20% - Accent2 22 34" xfId="3833" xr:uid="{00000000-0005-0000-0000-0000030F0000}"/>
    <cellStyle name="20% - Accent2 22 35" xfId="3834" xr:uid="{00000000-0005-0000-0000-0000040F0000}"/>
    <cellStyle name="20% - Accent2 22 36" xfId="3835" xr:uid="{00000000-0005-0000-0000-0000050F0000}"/>
    <cellStyle name="20% - Accent2 22 37" xfId="3836" xr:uid="{00000000-0005-0000-0000-0000060F0000}"/>
    <cellStyle name="20% - Accent2 22 38" xfId="3837" xr:uid="{00000000-0005-0000-0000-0000070F0000}"/>
    <cellStyle name="20% - Accent2 22 39" xfId="3838" xr:uid="{00000000-0005-0000-0000-0000080F0000}"/>
    <cellStyle name="20% - Accent2 22 4" xfId="3839" xr:uid="{00000000-0005-0000-0000-0000090F0000}"/>
    <cellStyle name="20% - Accent2 22 40" xfId="3840" xr:uid="{00000000-0005-0000-0000-00000A0F0000}"/>
    <cellStyle name="20% - Accent2 22 41" xfId="3841" xr:uid="{00000000-0005-0000-0000-00000B0F0000}"/>
    <cellStyle name="20% - Accent2 22 42" xfId="3842" xr:uid="{00000000-0005-0000-0000-00000C0F0000}"/>
    <cellStyle name="20% - Accent2 22 43" xfId="3843" xr:uid="{00000000-0005-0000-0000-00000D0F0000}"/>
    <cellStyle name="20% - Accent2 22 44" xfId="3844" xr:uid="{00000000-0005-0000-0000-00000E0F0000}"/>
    <cellStyle name="20% - Accent2 22 45" xfId="3845" xr:uid="{00000000-0005-0000-0000-00000F0F0000}"/>
    <cellStyle name="20% - Accent2 22 46" xfId="3846" xr:uid="{00000000-0005-0000-0000-0000100F0000}"/>
    <cellStyle name="20% - Accent2 22 47" xfId="3847" xr:uid="{00000000-0005-0000-0000-0000110F0000}"/>
    <cellStyle name="20% - Accent2 22 48" xfId="3848" xr:uid="{00000000-0005-0000-0000-0000120F0000}"/>
    <cellStyle name="20% - Accent2 22 49" xfId="3849" xr:uid="{00000000-0005-0000-0000-0000130F0000}"/>
    <cellStyle name="20% - Accent2 22 5" xfId="3850" xr:uid="{00000000-0005-0000-0000-0000140F0000}"/>
    <cellStyle name="20% - Accent2 22 50" xfId="3851" xr:uid="{00000000-0005-0000-0000-0000150F0000}"/>
    <cellStyle name="20% - Accent2 22 51" xfId="3852" xr:uid="{00000000-0005-0000-0000-0000160F0000}"/>
    <cellStyle name="20% - Accent2 22 52" xfId="3853" xr:uid="{00000000-0005-0000-0000-0000170F0000}"/>
    <cellStyle name="20% - Accent2 22 53" xfId="3854" xr:uid="{00000000-0005-0000-0000-0000180F0000}"/>
    <cellStyle name="20% - Accent2 22 54" xfId="3855" xr:uid="{00000000-0005-0000-0000-0000190F0000}"/>
    <cellStyle name="20% - Accent2 22 55" xfId="3856" xr:uid="{00000000-0005-0000-0000-00001A0F0000}"/>
    <cellStyle name="20% - Accent2 22 56" xfId="3857" xr:uid="{00000000-0005-0000-0000-00001B0F0000}"/>
    <cellStyle name="20% - Accent2 22 57" xfId="3858" xr:uid="{00000000-0005-0000-0000-00001C0F0000}"/>
    <cellStyle name="20% - Accent2 22 58" xfId="3859" xr:uid="{00000000-0005-0000-0000-00001D0F0000}"/>
    <cellStyle name="20% - Accent2 22 59" xfId="3860" xr:uid="{00000000-0005-0000-0000-00001E0F0000}"/>
    <cellStyle name="20% - Accent2 22 6" xfId="3861" xr:uid="{00000000-0005-0000-0000-00001F0F0000}"/>
    <cellStyle name="20% - Accent2 22 60" xfId="3862" xr:uid="{00000000-0005-0000-0000-0000200F0000}"/>
    <cellStyle name="20% - Accent2 22 61" xfId="3863" xr:uid="{00000000-0005-0000-0000-0000210F0000}"/>
    <cellStyle name="20% - Accent2 22 62" xfId="3864" xr:uid="{00000000-0005-0000-0000-0000220F0000}"/>
    <cellStyle name="20% - Accent2 22 63" xfId="3865" xr:uid="{00000000-0005-0000-0000-0000230F0000}"/>
    <cellStyle name="20% - Accent2 22 64" xfId="3866" xr:uid="{00000000-0005-0000-0000-0000240F0000}"/>
    <cellStyle name="20% - Accent2 22 65" xfId="3867" xr:uid="{00000000-0005-0000-0000-0000250F0000}"/>
    <cellStyle name="20% - Accent2 22 66" xfId="3868" xr:uid="{00000000-0005-0000-0000-0000260F0000}"/>
    <cellStyle name="20% - Accent2 22 67" xfId="3869" xr:uid="{00000000-0005-0000-0000-0000270F0000}"/>
    <cellStyle name="20% - Accent2 22 68" xfId="3870" xr:uid="{00000000-0005-0000-0000-0000280F0000}"/>
    <cellStyle name="20% - Accent2 22 69" xfId="3871" xr:uid="{00000000-0005-0000-0000-0000290F0000}"/>
    <cellStyle name="20% - Accent2 22 7" xfId="3872" xr:uid="{00000000-0005-0000-0000-00002A0F0000}"/>
    <cellStyle name="20% - Accent2 22 70" xfId="3873" xr:uid="{00000000-0005-0000-0000-00002B0F0000}"/>
    <cellStyle name="20% - Accent2 22 71" xfId="3874" xr:uid="{00000000-0005-0000-0000-00002C0F0000}"/>
    <cellStyle name="20% - Accent2 22 72" xfId="3875" xr:uid="{00000000-0005-0000-0000-00002D0F0000}"/>
    <cellStyle name="20% - Accent2 22 73" xfId="3876" xr:uid="{00000000-0005-0000-0000-00002E0F0000}"/>
    <cellStyle name="20% - Accent2 22 8" xfId="3877" xr:uid="{00000000-0005-0000-0000-00002F0F0000}"/>
    <cellStyle name="20% - Accent2 22 9" xfId="3878" xr:uid="{00000000-0005-0000-0000-0000300F0000}"/>
    <cellStyle name="20% - Accent2 23" xfId="3879" xr:uid="{00000000-0005-0000-0000-0000310F0000}"/>
    <cellStyle name="20% - Accent2 23 10" xfId="3880" xr:uid="{00000000-0005-0000-0000-0000320F0000}"/>
    <cellStyle name="20% - Accent2 23 11" xfId="3881" xr:uid="{00000000-0005-0000-0000-0000330F0000}"/>
    <cellStyle name="20% - Accent2 23 12" xfId="3882" xr:uid="{00000000-0005-0000-0000-0000340F0000}"/>
    <cellStyle name="20% - Accent2 23 13" xfId="3883" xr:uid="{00000000-0005-0000-0000-0000350F0000}"/>
    <cellStyle name="20% - Accent2 23 14" xfId="3884" xr:uid="{00000000-0005-0000-0000-0000360F0000}"/>
    <cellStyle name="20% - Accent2 23 15" xfId="3885" xr:uid="{00000000-0005-0000-0000-0000370F0000}"/>
    <cellStyle name="20% - Accent2 23 16" xfId="3886" xr:uid="{00000000-0005-0000-0000-0000380F0000}"/>
    <cellStyle name="20% - Accent2 23 17" xfId="3887" xr:uid="{00000000-0005-0000-0000-0000390F0000}"/>
    <cellStyle name="20% - Accent2 23 18" xfId="3888" xr:uid="{00000000-0005-0000-0000-00003A0F0000}"/>
    <cellStyle name="20% - Accent2 23 19" xfId="3889" xr:uid="{00000000-0005-0000-0000-00003B0F0000}"/>
    <cellStyle name="20% - Accent2 23 2" xfId="3890" xr:uid="{00000000-0005-0000-0000-00003C0F0000}"/>
    <cellStyle name="20% - Accent2 23 20" xfId="3891" xr:uid="{00000000-0005-0000-0000-00003D0F0000}"/>
    <cellStyle name="20% - Accent2 23 21" xfId="3892" xr:uid="{00000000-0005-0000-0000-00003E0F0000}"/>
    <cellStyle name="20% - Accent2 23 22" xfId="3893" xr:uid="{00000000-0005-0000-0000-00003F0F0000}"/>
    <cellStyle name="20% - Accent2 23 23" xfId="3894" xr:uid="{00000000-0005-0000-0000-0000400F0000}"/>
    <cellStyle name="20% - Accent2 23 24" xfId="3895" xr:uid="{00000000-0005-0000-0000-0000410F0000}"/>
    <cellStyle name="20% - Accent2 23 25" xfId="3896" xr:uid="{00000000-0005-0000-0000-0000420F0000}"/>
    <cellStyle name="20% - Accent2 23 26" xfId="3897" xr:uid="{00000000-0005-0000-0000-0000430F0000}"/>
    <cellStyle name="20% - Accent2 23 27" xfId="3898" xr:uid="{00000000-0005-0000-0000-0000440F0000}"/>
    <cellStyle name="20% - Accent2 23 28" xfId="3899" xr:uid="{00000000-0005-0000-0000-0000450F0000}"/>
    <cellStyle name="20% - Accent2 23 29" xfId="3900" xr:uid="{00000000-0005-0000-0000-0000460F0000}"/>
    <cellStyle name="20% - Accent2 23 3" xfId="3901" xr:uid="{00000000-0005-0000-0000-0000470F0000}"/>
    <cellStyle name="20% - Accent2 23 30" xfId="3902" xr:uid="{00000000-0005-0000-0000-0000480F0000}"/>
    <cellStyle name="20% - Accent2 23 31" xfId="3903" xr:uid="{00000000-0005-0000-0000-0000490F0000}"/>
    <cellStyle name="20% - Accent2 23 32" xfId="3904" xr:uid="{00000000-0005-0000-0000-00004A0F0000}"/>
    <cellStyle name="20% - Accent2 23 33" xfId="3905" xr:uid="{00000000-0005-0000-0000-00004B0F0000}"/>
    <cellStyle name="20% - Accent2 23 34" xfId="3906" xr:uid="{00000000-0005-0000-0000-00004C0F0000}"/>
    <cellStyle name="20% - Accent2 23 35" xfId="3907" xr:uid="{00000000-0005-0000-0000-00004D0F0000}"/>
    <cellStyle name="20% - Accent2 23 36" xfId="3908" xr:uid="{00000000-0005-0000-0000-00004E0F0000}"/>
    <cellStyle name="20% - Accent2 23 37" xfId="3909" xr:uid="{00000000-0005-0000-0000-00004F0F0000}"/>
    <cellStyle name="20% - Accent2 23 38" xfId="3910" xr:uid="{00000000-0005-0000-0000-0000500F0000}"/>
    <cellStyle name="20% - Accent2 23 39" xfId="3911" xr:uid="{00000000-0005-0000-0000-0000510F0000}"/>
    <cellStyle name="20% - Accent2 23 4" xfId="3912" xr:uid="{00000000-0005-0000-0000-0000520F0000}"/>
    <cellStyle name="20% - Accent2 23 40" xfId="3913" xr:uid="{00000000-0005-0000-0000-0000530F0000}"/>
    <cellStyle name="20% - Accent2 23 41" xfId="3914" xr:uid="{00000000-0005-0000-0000-0000540F0000}"/>
    <cellStyle name="20% - Accent2 23 42" xfId="3915" xr:uid="{00000000-0005-0000-0000-0000550F0000}"/>
    <cellStyle name="20% - Accent2 23 43" xfId="3916" xr:uid="{00000000-0005-0000-0000-0000560F0000}"/>
    <cellStyle name="20% - Accent2 23 44" xfId="3917" xr:uid="{00000000-0005-0000-0000-0000570F0000}"/>
    <cellStyle name="20% - Accent2 23 45" xfId="3918" xr:uid="{00000000-0005-0000-0000-0000580F0000}"/>
    <cellStyle name="20% - Accent2 23 46" xfId="3919" xr:uid="{00000000-0005-0000-0000-0000590F0000}"/>
    <cellStyle name="20% - Accent2 23 47" xfId="3920" xr:uid="{00000000-0005-0000-0000-00005A0F0000}"/>
    <cellStyle name="20% - Accent2 23 48" xfId="3921" xr:uid="{00000000-0005-0000-0000-00005B0F0000}"/>
    <cellStyle name="20% - Accent2 23 49" xfId="3922" xr:uid="{00000000-0005-0000-0000-00005C0F0000}"/>
    <cellStyle name="20% - Accent2 23 5" xfId="3923" xr:uid="{00000000-0005-0000-0000-00005D0F0000}"/>
    <cellStyle name="20% - Accent2 23 50" xfId="3924" xr:uid="{00000000-0005-0000-0000-00005E0F0000}"/>
    <cellStyle name="20% - Accent2 23 51" xfId="3925" xr:uid="{00000000-0005-0000-0000-00005F0F0000}"/>
    <cellStyle name="20% - Accent2 23 52" xfId="3926" xr:uid="{00000000-0005-0000-0000-0000600F0000}"/>
    <cellStyle name="20% - Accent2 23 53" xfId="3927" xr:uid="{00000000-0005-0000-0000-0000610F0000}"/>
    <cellStyle name="20% - Accent2 23 54" xfId="3928" xr:uid="{00000000-0005-0000-0000-0000620F0000}"/>
    <cellStyle name="20% - Accent2 23 55" xfId="3929" xr:uid="{00000000-0005-0000-0000-0000630F0000}"/>
    <cellStyle name="20% - Accent2 23 56" xfId="3930" xr:uid="{00000000-0005-0000-0000-0000640F0000}"/>
    <cellStyle name="20% - Accent2 23 57" xfId="3931" xr:uid="{00000000-0005-0000-0000-0000650F0000}"/>
    <cellStyle name="20% - Accent2 23 58" xfId="3932" xr:uid="{00000000-0005-0000-0000-0000660F0000}"/>
    <cellStyle name="20% - Accent2 23 59" xfId="3933" xr:uid="{00000000-0005-0000-0000-0000670F0000}"/>
    <cellStyle name="20% - Accent2 23 6" xfId="3934" xr:uid="{00000000-0005-0000-0000-0000680F0000}"/>
    <cellStyle name="20% - Accent2 23 60" xfId="3935" xr:uid="{00000000-0005-0000-0000-0000690F0000}"/>
    <cellStyle name="20% - Accent2 23 61" xfId="3936" xr:uid="{00000000-0005-0000-0000-00006A0F0000}"/>
    <cellStyle name="20% - Accent2 23 62" xfId="3937" xr:uid="{00000000-0005-0000-0000-00006B0F0000}"/>
    <cellStyle name="20% - Accent2 23 63" xfId="3938" xr:uid="{00000000-0005-0000-0000-00006C0F0000}"/>
    <cellStyle name="20% - Accent2 23 64" xfId="3939" xr:uid="{00000000-0005-0000-0000-00006D0F0000}"/>
    <cellStyle name="20% - Accent2 23 65" xfId="3940" xr:uid="{00000000-0005-0000-0000-00006E0F0000}"/>
    <cellStyle name="20% - Accent2 23 66" xfId="3941" xr:uid="{00000000-0005-0000-0000-00006F0F0000}"/>
    <cellStyle name="20% - Accent2 23 67" xfId="3942" xr:uid="{00000000-0005-0000-0000-0000700F0000}"/>
    <cellStyle name="20% - Accent2 23 68" xfId="3943" xr:uid="{00000000-0005-0000-0000-0000710F0000}"/>
    <cellStyle name="20% - Accent2 23 69" xfId="3944" xr:uid="{00000000-0005-0000-0000-0000720F0000}"/>
    <cellStyle name="20% - Accent2 23 7" xfId="3945" xr:uid="{00000000-0005-0000-0000-0000730F0000}"/>
    <cellStyle name="20% - Accent2 23 70" xfId="3946" xr:uid="{00000000-0005-0000-0000-0000740F0000}"/>
    <cellStyle name="20% - Accent2 23 71" xfId="3947" xr:uid="{00000000-0005-0000-0000-0000750F0000}"/>
    <cellStyle name="20% - Accent2 23 72" xfId="3948" xr:uid="{00000000-0005-0000-0000-0000760F0000}"/>
    <cellStyle name="20% - Accent2 23 73" xfId="3949" xr:uid="{00000000-0005-0000-0000-0000770F0000}"/>
    <cellStyle name="20% - Accent2 23 8" xfId="3950" xr:uid="{00000000-0005-0000-0000-0000780F0000}"/>
    <cellStyle name="20% - Accent2 23 9" xfId="3951" xr:uid="{00000000-0005-0000-0000-0000790F0000}"/>
    <cellStyle name="20% - Accent2 24" xfId="3952" xr:uid="{00000000-0005-0000-0000-00007A0F0000}"/>
    <cellStyle name="20% - Accent2 24 10" xfId="3953" xr:uid="{00000000-0005-0000-0000-00007B0F0000}"/>
    <cellStyle name="20% - Accent2 24 11" xfId="3954" xr:uid="{00000000-0005-0000-0000-00007C0F0000}"/>
    <cellStyle name="20% - Accent2 24 12" xfId="3955" xr:uid="{00000000-0005-0000-0000-00007D0F0000}"/>
    <cellStyle name="20% - Accent2 24 13" xfId="3956" xr:uid="{00000000-0005-0000-0000-00007E0F0000}"/>
    <cellStyle name="20% - Accent2 24 14" xfId="3957" xr:uid="{00000000-0005-0000-0000-00007F0F0000}"/>
    <cellStyle name="20% - Accent2 24 15" xfId="3958" xr:uid="{00000000-0005-0000-0000-0000800F0000}"/>
    <cellStyle name="20% - Accent2 24 16" xfId="3959" xr:uid="{00000000-0005-0000-0000-0000810F0000}"/>
    <cellStyle name="20% - Accent2 24 17" xfId="3960" xr:uid="{00000000-0005-0000-0000-0000820F0000}"/>
    <cellStyle name="20% - Accent2 24 18" xfId="3961" xr:uid="{00000000-0005-0000-0000-0000830F0000}"/>
    <cellStyle name="20% - Accent2 24 19" xfId="3962" xr:uid="{00000000-0005-0000-0000-0000840F0000}"/>
    <cellStyle name="20% - Accent2 24 2" xfId="3963" xr:uid="{00000000-0005-0000-0000-0000850F0000}"/>
    <cellStyle name="20% - Accent2 24 20" xfId="3964" xr:uid="{00000000-0005-0000-0000-0000860F0000}"/>
    <cellStyle name="20% - Accent2 24 21" xfId="3965" xr:uid="{00000000-0005-0000-0000-0000870F0000}"/>
    <cellStyle name="20% - Accent2 24 22" xfId="3966" xr:uid="{00000000-0005-0000-0000-0000880F0000}"/>
    <cellStyle name="20% - Accent2 24 23" xfId="3967" xr:uid="{00000000-0005-0000-0000-0000890F0000}"/>
    <cellStyle name="20% - Accent2 24 24" xfId="3968" xr:uid="{00000000-0005-0000-0000-00008A0F0000}"/>
    <cellStyle name="20% - Accent2 24 25" xfId="3969" xr:uid="{00000000-0005-0000-0000-00008B0F0000}"/>
    <cellStyle name="20% - Accent2 24 26" xfId="3970" xr:uid="{00000000-0005-0000-0000-00008C0F0000}"/>
    <cellStyle name="20% - Accent2 24 27" xfId="3971" xr:uid="{00000000-0005-0000-0000-00008D0F0000}"/>
    <cellStyle name="20% - Accent2 24 28" xfId="3972" xr:uid="{00000000-0005-0000-0000-00008E0F0000}"/>
    <cellStyle name="20% - Accent2 24 29" xfId="3973" xr:uid="{00000000-0005-0000-0000-00008F0F0000}"/>
    <cellStyle name="20% - Accent2 24 3" xfId="3974" xr:uid="{00000000-0005-0000-0000-0000900F0000}"/>
    <cellStyle name="20% - Accent2 24 30" xfId="3975" xr:uid="{00000000-0005-0000-0000-0000910F0000}"/>
    <cellStyle name="20% - Accent2 24 31" xfId="3976" xr:uid="{00000000-0005-0000-0000-0000920F0000}"/>
    <cellStyle name="20% - Accent2 24 32" xfId="3977" xr:uid="{00000000-0005-0000-0000-0000930F0000}"/>
    <cellStyle name="20% - Accent2 24 33" xfId="3978" xr:uid="{00000000-0005-0000-0000-0000940F0000}"/>
    <cellStyle name="20% - Accent2 24 34" xfId="3979" xr:uid="{00000000-0005-0000-0000-0000950F0000}"/>
    <cellStyle name="20% - Accent2 24 35" xfId="3980" xr:uid="{00000000-0005-0000-0000-0000960F0000}"/>
    <cellStyle name="20% - Accent2 24 36" xfId="3981" xr:uid="{00000000-0005-0000-0000-0000970F0000}"/>
    <cellStyle name="20% - Accent2 24 37" xfId="3982" xr:uid="{00000000-0005-0000-0000-0000980F0000}"/>
    <cellStyle name="20% - Accent2 24 38" xfId="3983" xr:uid="{00000000-0005-0000-0000-0000990F0000}"/>
    <cellStyle name="20% - Accent2 24 39" xfId="3984" xr:uid="{00000000-0005-0000-0000-00009A0F0000}"/>
    <cellStyle name="20% - Accent2 24 4" xfId="3985" xr:uid="{00000000-0005-0000-0000-00009B0F0000}"/>
    <cellStyle name="20% - Accent2 24 40" xfId="3986" xr:uid="{00000000-0005-0000-0000-00009C0F0000}"/>
    <cellStyle name="20% - Accent2 24 41" xfId="3987" xr:uid="{00000000-0005-0000-0000-00009D0F0000}"/>
    <cellStyle name="20% - Accent2 24 42" xfId="3988" xr:uid="{00000000-0005-0000-0000-00009E0F0000}"/>
    <cellStyle name="20% - Accent2 24 43" xfId="3989" xr:uid="{00000000-0005-0000-0000-00009F0F0000}"/>
    <cellStyle name="20% - Accent2 24 44" xfId="3990" xr:uid="{00000000-0005-0000-0000-0000A00F0000}"/>
    <cellStyle name="20% - Accent2 24 45" xfId="3991" xr:uid="{00000000-0005-0000-0000-0000A10F0000}"/>
    <cellStyle name="20% - Accent2 24 46" xfId="3992" xr:uid="{00000000-0005-0000-0000-0000A20F0000}"/>
    <cellStyle name="20% - Accent2 24 47" xfId="3993" xr:uid="{00000000-0005-0000-0000-0000A30F0000}"/>
    <cellStyle name="20% - Accent2 24 48" xfId="3994" xr:uid="{00000000-0005-0000-0000-0000A40F0000}"/>
    <cellStyle name="20% - Accent2 24 49" xfId="3995" xr:uid="{00000000-0005-0000-0000-0000A50F0000}"/>
    <cellStyle name="20% - Accent2 24 5" xfId="3996" xr:uid="{00000000-0005-0000-0000-0000A60F0000}"/>
    <cellStyle name="20% - Accent2 24 50" xfId="3997" xr:uid="{00000000-0005-0000-0000-0000A70F0000}"/>
    <cellStyle name="20% - Accent2 24 51" xfId="3998" xr:uid="{00000000-0005-0000-0000-0000A80F0000}"/>
    <cellStyle name="20% - Accent2 24 52" xfId="3999" xr:uid="{00000000-0005-0000-0000-0000A90F0000}"/>
    <cellStyle name="20% - Accent2 24 53" xfId="4000" xr:uid="{00000000-0005-0000-0000-0000AA0F0000}"/>
    <cellStyle name="20% - Accent2 24 54" xfId="4001" xr:uid="{00000000-0005-0000-0000-0000AB0F0000}"/>
    <cellStyle name="20% - Accent2 24 55" xfId="4002" xr:uid="{00000000-0005-0000-0000-0000AC0F0000}"/>
    <cellStyle name="20% - Accent2 24 56" xfId="4003" xr:uid="{00000000-0005-0000-0000-0000AD0F0000}"/>
    <cellStyle name="20% - Accent2 24 57" xfId="4004" xr:uid="{00000000-0005-0000-0000-0000AE0F0000}"/>
    <cellStyle name="20% - Accent2 24 58" xfId="4005" xr:uid="{00000000-0005-0000-0000-0000AF0F0000}"/>
    <cellStyle name="20% - Accent2 24 59" xfId="4006" xr:uid="{00000000-0005-0000-0000-0000B00F0000}"/>
    <cellStyle name="20% - Accent2 24 6" xfId="4007" xr:uid="{00000000-0005-0000-0000-0000B10F0000}"/>
    <cellStyle name="20% - Accent2 24 60" xfId="4008" xr:uid="{00000000-0005-0000-0000-0000B20F0000}"/>
    <cellStyle name="20% - Accent2 24 61" xfId="4009" xr:uid="{00000000-0005-0000-0000-0000B30F0000}"/>
    <cellStyle name="20% - Accent2 24 62" xfId="4010" xr:uid="{00000000-0005-0000-0000-0000B40F0000}"/>
    <cellStyle name="20% - Accent2 24 63" xfId="4011" xr:uid="{00000000-0005-0000-0000-0000B50F0000}"/>
    <cellStyle name="20% - Accent2 24 64" xfId="4012" xr:uid="{00000000-0005-0000-0000-0000B60F0000}"/>
    <cellStyle name="20% - Accent2 24 65" xfId="4013" xr:uid="{00000000-0005-0000-0000-0000B70F0000}"/>
    <cellStyle name="20% - Accent2 24 66" xfId="4014" xr:uid="{00000000-0005-0000-0000-0000B80F0000}"/>
    <cellStyle name="20% - Accent2 24 67" xfId="4015" xr:uid="{00000000-0005-0000-0000-0000B90F0000}"/>
    <cellStyle name="20% - Accent2 24 68" xfId="4016" xr:uid="{00000000-0005-0000-0000-0000BA0F0000}"/>
    <cellStyle name="20% - Accent2 24 69" xfId="4017" xr:uid="{00000000-0005-0000-0000-0000BB0F0000}"/>
    <cellStyle name="20% - Accent2 24 7" xfId="4018" xr:uid="{00000000-0005-0000-0000-0000BC0F0000}"/>
    <cellStyle name="20% - Accent2 24 70" xfId="4019" xr:uid="{00000000-0005-0000-0000-0000BD0F0000}"/>
    <cellStyle name="20% - Accent2 24 71" xfId="4020" xr:uid="{00000000-0005-0000-0000-0000BE0F0000}"/>
    <cellStyle name="20% - Accent2 24 72" xfId="4021" xr:uid="{00000000-0005-0000-0000-0000BF0F0000}"/>
    <cellStyle name="20% - Accent2 24 73" xfId="4022" xr:uid="{00000000-0005-0000-0000-0000C00F0000}"/>
    <cellStyle name="20% - Accent2 24 8" xfId="4023" xr:uid="{00000000-0005-0000-0000-0000C10F0000}"/>
    <cellStyle name="20% - Accent2 24 9" xfId="4024" xr:uid="{00000000-0005-0000-0000-0000C20F0000}"/>
    <cellStyle name="20% - Accent2 25" xfId="4025" xr:uid="{00000000-0005-0000-0000-0000C30F0000}"/>
    <cellStyle name="20% - Accent2 25 10" xfId="4026" xr:uid="{00000000-0005-0000-0000-0000C40F0000}"/>
    <cellStyle name="20% - Accent2 25 11" xfId="4027" xr:uid="{00000000-0005-0000-0000-0000C50F0000}"/>
    <cellStyle name="20% - Accent2 25 12" xfId="4028" xr:uid="{00000000-0005-0000-0000-0000C60F0000}"/>
    <cellStyle name="20% - Accent2 25 13" xfId="4029" xr:uid="{00000000-0005-0000-0000-0000C70F0000}"/>
    <cellStyle name="20% - Accent2 25 14" xfId="4030" xr:uid="{00000000-0005-0000-0000-0000C80F0000}"/>
    <cellStyle name="20% - Accent2 25 15" xfId="4031" xr:uid="{00000000-0005-0000-0000-0000C90F0000}"/>
    <cellStyle name="20% - Accent2 25 16" xfId="4032" xr:uid="{00000000-0005-0000-0000-0000CA0F0000}"/>
    <cellStyle name="20% - Accent2 25 17" xfId="4033" xr:uid="{00000000-0005-0000-0000-0000CB0F0000}"/>
    <cellStyle name="20% - Accent2 25 18" xfId="4034" xr:uid="{00000000-0005-0000-0000-0000CC0F0000}"/>
    <cellStyle name="20% - Accent2 25 19" xfId="4035" xr:uid="{00000000-0005-0000-0000-0000CD0F0000}"/>
    <cellStyle name="20% - Accent2 25 2" xfId="4036" xr:uid="{00000000-0005-0000-0000-0000CE0F0000}"/>
    <cellStyle name="20% - Accent2 25 20" xfId="4037" xr:uid="{00000000-0005-0000-0000-0000CF0F0000}"/>
    <cellStyle name="20% - Accent2 25 21" xfId="4038" xr:uid="{00000000-0005-0000-0000-0000D00F0000}"/>
    <cellStyle name="20% - Accent2 25 22" xfId="4039" xr:uid="{00000000-0005-0000-0000-0000D10F0000}"/>
    <cellStyle name="20% - Accent2 25 23" xfId="4040" xr:uid="{00000000-0005-0000-0000-0000D20F0000}"/>
    <cellStyle name="20% - Accent2 25 24" xfId="4041" xr:uid="{00000000-0005-0000-0000-0000D30F0000}"/>
    <cellStyle name="20% - Accent2 25 25" xfId="4042" xr:uid="{00000000-0005-0000-0000-0000D40F0000}"/>
    <cellStyle name="20% - Accent2 25 26" xfId="4043" xr:uid="{00000000-0005-0000-0000-0000D50F0000}"/>
    <cellStyle name="20% - Accent2 25 27" xfId="4044" xr:uid="{00000000-0005-0000-0000-0000D60F0000}"/>
    <cellStyle name="20% - Accent2 25 28" xfId="4045" xr:uid="{00000000-0005-0000-0000-0000D70F0000}"/>
    <cellStyle name="20% - Accent2 25 29" xfId="4046" xr:uid="{00000000-0005-0000-0000-0000D80F0000}"/>
    <cellStyle name="20% - Accent2 25 3" xfId="4047" xr:uid="{00000000-0005-0000-0000-0000D90F0000}"/>
    <cellStyle name="20% - Accent2 25 30" xfId="4048" xr:uid="{00000000-0005-0000-0000-0000DA0F0000}"/>
    <cellStyle name="20% - Accent2 25 31" xfId="4049" xr:uid="{00000000-0005-0000-0000-0000DB0F0000}"/>
    <cellStyle name="20% - Accent2 25 32" xfId="4050" xr:uid="{00000000-0005-0000-0000-0000DC0F0000}"/>
    <cellStyle name="20% - Accent2 25 33" xfId="4051" xr:uid="{00000000-0005-0000-0000-0000DD0F0000}"/>
    <cellStyle name="20% - Accent2 25 34" xfId="4052" xr:uid="{00000000-0005-0000-0000-0000DE0F0000}"/>
    <cellStyle name="20% - Accent2 25 35" xfId="4053" xr:uid="{00000000-0005-0000-0000-0000DF0F0000}"/>
    <cellStyle name="20% - Accent2 25 36" xfId="4054" xr:uid="{00000000-0005-0000-0000-0000E00F0000}"/>
    <cellStyle name="20% - Accent2 25 37" xfId="4055" xr:uid="{00000000-0005-0000-0000-0000E10F0000}"/>
    <cellStyle name="20% - Accent2 25 38" xfId="4056" xr:uid="{00000000-0005-0000-0000-0000E20F0000}"/>
    <cellStyle name="20% - Accent2 25 39" xfId="4057" xr:uid="{00000000-0005-0000-0000-0000E30F0000}"/>
    <cellStyle name="20% - Accent2 25 4" xfId="4058" xr:uid="{00000000-0005-0000-0000-0000E40F0000}"/>
    <cellStyle name="20% - Accent2 25 40" xfId="4059" xr:uid="{00000000-0005-0000-0000-0000E50F0000}"/>
    <cellStyle name="20% - Accent2 25 41" xfId="4060" xr:uid="{00000000-0005-0000-0000-0000E60F0000}"/>
    <cellStyle name="20% - Accent2 25 42" xfId="4061" xr:uid="{00000000-0005-0000-0000-0000E70F0000}"/>
    <cellStyle name="20% - Accent2 25 43" xfId="4062" xr:uid="{00000000-0005-0000-0000-0000E80F0000}"/>
    <cellStyle name="20% - Accent2 25 44" xfId="4063" xr:uid="{00000000-0005-0000-0000-0000E90F0000}"/>
    <cellStyle name="20% - Accent2 25 45" xfId="4064" xr:uid="{00000000-0005-0000-0000-0000EA0F0000}"/>
    <cellStyle name="20% - Accent2 25 46" xfId="4065" xr:uid="{00000000-0005-0000-0000-0000EB0F0000}"/>
    <cellStyle name="20% - Accent2 25 47" xfId="4066" xr:uid="{00000000-0005-0000-0000-0000EC0F0000}"/>
    <cellStyle name="20% - Accent2 25 48" xfId="4067" xr:uid="{00000000-0005-0000-0000-0000ED0F0000}"/>
    <cellStyle name="20% - Accent2 25 49" xfId="4068" xr:uid="{00000000-0005-0000-0000-0000EE0F0000}"/>
    <cellStyle name="20% - Accent2 25 5" xfId="4069" xr:uid="{00000000-0005-0000-0000-0000EF0F0000}"/>
    <cellStyle name="20% - Accent2 25 50" xfId="4070" xr:uid="{00000000-0005-0000-0000-0000F00F0000}"/>
    <cellStyle name="20% - Accent2 25 51" xfId="4071" xr:uid="{00000000-0005-0000-0000-0000F10F0000}"/>
    <cellStyle name="20% - Accent2 25 52" xfId="4072" xr:uid="{00000000-0005-0000-0000-0000F20F0000}"/>
    <cellStyle name="20% - Accent2 25 53" xfId="4073" xr:uid="{00000000-0005-0000-0000-0000F30F0000}"/>
    <cellStyle name="20% - Accent2 25 54" xfId="4074" xr:uid="{00000000-0005-0000-0000-0000F40F0000}"/>
    <cellStyle name="20% - Accent2 25 55" xfId="4075" xr:uid="{00000000-0005-0000-0000-0000F50F0000}"/>
    <cellStyle name="20% - Accent2 25 56" xfId="4076" xr:uid="{00000000-0005-0000-0000-0000F60F0000}"/>
    <cellStyle name="20% - Accent2 25 57" xfId="4077" xr:uid="{00000000-0005-0000-0000-0000F70F0000}"/>
    <cellStyle name="20% - Accent2 25 58" xfId="4078" xr:uid="{00000000-0005-0000-0000-0000F80F0000}"/>
    <cellStyle name="20% - Accent2 25 59" xfId="4079" xr:uid="{00000000-0005-0000-0000-0000F90F0000}"/>
    <cellStyle name="20% - Accent2 25 6" xfId="4080" xr:uid="{00000000-0005-0000-0000-0000FA0F0000}"/>
    <cellStyle name="20% - Accent2 25 60" xfId="4081" xr:uid="{00000000-0005-0000-0000-0000FB0F0000}"/>
    <cellStyle name="20% - Accent2 25 61" xfId="4082" xr:uid="{00000000-0005-0000-0000-0000FC0F0000}"/>
    <cellStyle name="20% - Accent2 25 62" xfId="4083" xr:uid="{00000000-0005-0000-0000-0000FD0F0000}"/>
    <cellStyle name="20% - Accent2 25 63" xfId="4084" xr:uid="{00000000-0005-0000-0000-0000FE0F0000}"/>
    <cellStyle name="20% - Accent2 25 64" xfId="4085" xr:uid="{00000000-0005-0000-0000-0000FF0F0000}"/>
    <cellStyle name="20% - Accent2 25 65" xfId="4086" xr:uid="{00000000-0005-0000-0000-000000100000}"/>
    <cellStyle name="20% - Accent2 25 66" xfId="4087" xr:uid="{00000000-0005-0000-0000-000001100000}"/>
    <cellStyle name="20% - Accent2 25 67" xfId="4088" xr:uid="{00000000-0005-0000-0000-000002100000}"/>
    <cellStyle name="20% - Accent2 25 68" xfId="4089" xr:uid="{00000000-0005-0000-0000-000003100000}"/>
    <cellStyle name="20% - Accent2 25 69" xfId="4090" xr:uid="{00000000-0005-0000-0000-000004100000}"/>
    <cellStyle name="20% - Accent2 25 7" xfId="4091" xr:uid="{00000000-0005-0000-0000-000005100000}"/>
    <cellStyle name="20% - Accent2 25 70" xfId="4092" xr:uid="{00000000-0005-0000-0000-000006100000}"/>
    <cellStyle name="20% - Accent2 25 71" xfId="4093" xr:uid="{00000000-0005-0000-0000-000007100000}"/>
    <cellStyle name="20% - Accent2 25 72" xfId="4094" xr:uid="{00000000-0005-0000-0000-000008100000}"/>
    <cellStyle name="20% - Accent2 25 73" xfId="4095" xr:uid="{00000000-0005-0000-0000-000009100000}"/>
    <cellStyle name="20% - Accent2 25 8" xfId="4096" xr:uid="{00000000-0005-0000-0000-00000A100000}"/>
    <cellStyle name="20% - Accent2 25 9" xfId="4097" xr:uid="{00000000-0005-0000-0000-00000B100000}"/>
    <cellStyle name="20% - Accent2 26" xfId="4098" xr:uid="{00000000-0005-0000-0000-00000C100000}"/>
    <cellStyle name="20% - Accent2 26 10" xfId="4099" xr:uid="{00000000-0005-0000-0000-00000D100000}"/>
    <cellStyle name="20% - Accent2 26 11" xfId="4100" xr:uid="{00000000-0005-0000-0000-00000E100000}"/>
    <cellStyle name="20% - Accent2 26 12" xfId="4101" xr:uid="{00000000-0005-0000-0000-00000F100000}"/>
    <cellStyle name="20% - Accent2 26 13" xfId="4102" xr:uid="{00000000-0005-0000-0000-000010100000}"/>
    <cellStyle name="20% - Accent2 26 14" xfId="4103" xr:uid="{00000000-0005-0000-0000-000011100000}"/>
    <cellStyle name="20% - Accent2 26 15" xfId="4104" xr:uid="{00000000-0005-0000-0000-000012100000}"/>
    <cellStyle name="20% - Accent2 26 16" xfId="4105" xr:uid="{00000000-0005-0000-0000-000013100000}"/>
    <cellStyle name="20% - Accent2 26 17" xfId="4106" xr:uid="{00000000-0005-0000-0000-000014100000}"/>
    <cellStyle name="20% - Accent2 26 18" xfId="4107" xr:uid="{00000000-0005-0000-0000-000015100000}"/>
    <cellStyle name="20% - Accent2 26 19" xfId="4108" xr:uid="{00000000-0005-0000-0000-000016100000}"/>
    <cellStyle name="20% - Accent2 26 2" xfId="4109" xr:uid="{00000000-0005-0000-0000-000017100000}"/>
    <cellStyle name="20% - Accent2 26 20" xfId="4110" xr:uid="{00000000-0005-0000-0000-000018100000}"/>
    <cellStyle name="20% - Accent2 26 21" xfId="4111" xr:uid="{00000000-0005-0000-0000-000019100000}"/>
    <cellStyle name="20% - Accent2 26 22" xfId="4112" xr:uid="{00000000-0005-0000-0000-00001A100000}"/>
    <cellStyle name="20% - Accent2 26 23" xfId="4113" xr:uid="{00000000-0005-0000-0000-00001B100000}"/>
    <cellStyle name="20% - Accent2 26 24" xfId="4114" xr:uid="{00000000-0005-0000-0000-00001C100000}"/>
    <cellStyle name="20% - Accent2 26 25" xfId="4115" xr:uid="{00000000-0005-0000-0000-00001D100000}"/>
    <cellStyle name="20% - Accent2 26 26" xfId="4116" xr:uid="{00000000-0005-0000-0000-00001E100000}"/>
    <cellStyle name="20% - Accent2 26 27" xfId="4117" xr:uid="{00000000-0005-0000-0000-00001F100000}"/>
    <cellStyle name="20% - Accent2 26 28" xfId="4118" xr:uid="{00000000-0005-0000-0000-000020100000}"/>
    <cellStyle name="20% - Accent2 26 29" xfId="4119" xr:uid="{00000000-0005-0000-0000-000021100000}"/>
    <cellStyle name="20% - Accent2 26 3" xfId="4120" xr:uid="{00000000-0005-0000-0000-000022100000}"/>
    <cellStyle name="20% - Accent2 26 30" xfId="4121" xr:uid="{00000000-0005-0000-0000-000023100000}"/>
    <cellStyle name="20% - Accent2 26 31" xfId="4122" xr:uid="{00000000-0005-0000-0000-000024100000}"/>
    <cellStyle name="20% - Accent2 26 32" xfId="4123" xr:uid="{00000000-0005-0000-0000-000025100000}"/>
    <cellStyle name="20% - Accent2 26 33" xfId="4124" xr:uid="{00000000-0005-0000-0000-000026100000}"/>
    <cellStyle name="20% - Accent2 26 34" xfId="4125" xr:uid="{00000000-0005-0000-0000-000027100000}"/>
    <cellStyle name="20% - Accent2 26 35" xfId="4126" xr:uid="{00000000-0005-0000-0000-000028100000}"/>
    <cellStyle name="20% - Accent2 26 36" xfId="4127" xr:uid="{00000000-0005-0000-0000-000029100000}"/>
    <cellStyle name="20% - Accent2 26 37" xfId="4128" xr:uid="{00000000-0005-0000-0000-00002A100000}"/>
    <cellStyle name="20% - Accent2 26 38" xfId="4129" xr:uid="{00000000-0005-0000-0000-00002B100000}"/>
    <cellStyle name="20% - Accent2 26 39" xfId="4130" xr:uid="{00000000-0005-0000-0000-00002C100000}"/>
    <cellStyle name="20% - Accent2 26 4" xfId="4131" xr:uid="{00000000-0005-0000-0000-00002D100000}"/>
    <cellStyle name="20% - Accent2 26 40" xfId="4132" xr:uid="{00000000-0005-0000-0000-00002E100000}"/>
    <cellStyle name="20% - Accent2 26 41" xfId="4133" xr:uid="{00000000-0005-0000-0000-00002F100000}"/>
    <cellStyle name="20% - Accent2 26 42" xfId="4134" xr:uid="{00000000-0005-0000-0000-000030100000}"/>
    <cellStyle name="20% - Accent2 26 43" xfId="4135" xr:uid="{00000000-0005-0000-0000-000031100000}"/>
    <cellStyle name="20% - Accent2 26 44" xfId="4136" xr:uid="{00000000-0005-0000-0000-000032100000}"/>
    <cellStyle name="20% - Accent2 26 45" xfId="4137" xr:uid="{00000000-0005-0000-0000-000033100000}"/>
    <cellStyle name="20% - Accent2 26 46" xfId="4138" xr:uid="{00000000-0005-0000-0000-000034100000}"/>
    <cellStyle name="20% - Accent2 26 47" xfId="4139" xr:uid="{00000000-0005-0000-0000-000035100000}"/>
    <cellStyle name="20% - Accent2 26 48" xfId="4140" xr:uid="{00000000-0005-0000-0000-000036100000}"/>
    <cellStyle name="20% - Accent2 26 49" xfId="4141" xr:uid="{00000000-0005-0000-0000-000037100000}"/>
    <cellStyle name="20% - Accent2 26 5" xfId="4142" xr:uid="{00000000-0005-0000-0000-000038100000}"/>
    <cellStyle name="20% - Accent2 26 50" xfId="4143" xr:uid="{00000000-0005-0000-0000-000039100000}"/>
    <cellStyle name="20% - Accent2 26 51" xfId="4144" xr:uid="{00000000-0005-0000-0000-00003A100000}"/>
    <cellStyle name="20% - Accent2 26 52" xfId="4145" xr:uid="{00000000-0005-0000-0000-00003B100000}"/>
    <cellStyle name="20% - Accent2 26 53" xfId="4146" xr:uid="{00000000-0005-0000-0000-00003C100000}"/>
    <cellStyle name="20% - Accent2 26 54" xfId="4147" xr:uid="{00000000-0005-0000-0000-00003D100000}"/>
    <cellStyle name="20% - Accent2 26 55" xfId="4148" xr:uid="{00000000-0005-0000-0000-00003E100000}"/>
    <cellStyle name="20% - Accent2 26 56" xfId="4149" xr:uid="{00000000-0005-0000-0000-00003F100000}"/>
    <cellStyle name="20% - Accent2 26 57" xfId="4150" xr:uid="{00000000-0005-0000-0000-000040100000}"/>
    <cellStyle name="20% - Accent2 26 58" xfId="4151" xr:uid="{00000000-0005-0000-0000-000041100000}"/>
    <cellStyle name="20% - Accent2 26 59" xfId="4152" xr:uid="{00000000-0005-0000-0000-000042100000}"/>
    <cellStyle name="20% - Accent2 26 6" xfId="4153" xr:uid="{00000000-0005-0000-0000-000043100000}"/>
    <cellStyle name="20% - Accent2 26 60" xfId="4154" xr:uid="{00000000-0005-0000-0000-000044100000}"/>
    <cellStyle name="20% - Accent2 26 61" xfId="4155" xr:uid="{00000000-0005-0000-0000-000045100000}"/>
    <cellStyle name="20% - Accent2 26 62" xfId="4156" xr:uid="{00000000-0005-0000-0000-000046100000}"/>
    <cellStyle name="20% - Accent2 26 63" xfId="4157" xr:uid="{00000000-0005-0000-0000-000047100000}"/>
    <cellStyle name="20% - Accent2 26 64" xfId="4158" xr:uid="{00000000-0005-0000-0000-000048100000}"/>
    <cellStyle name="20% - Accent2 26 65" xfId="4159" xr:uid="{00000000-0005-0000-0000-000049100000}"/>
    <cellStyle name="20% - Accent2 26 66" xfId="4160" xr:uid="{00000000-0005-0000-0000-00004A100000}"/>
    <cellStyle name="20% - Accent2 26 67" xfId="4161" xr:uid="{00000000-0005-0000-0000-00004B100000}"/>
    <cellStyle name="20% - Accent2 26 68" xfId="4162" xr:uid="{00000000-0005-0000-0000-00004C100000}"/>
    <cellStyle name="20% - Accent2 26 69" xfId="4163" xr:uid="{00000000-0005-0000-0000-00004D100000}"/>
    <cellStyle name="20% - Accent2 26 7" xfId="4164" xr:uid="{00000000-0005-0000-0000-00004E100000}"/>
    <cellStyle name="20% - Accent2 26 70" xfId="4165" xr:uid="{00000000-0005-0000-0000-00004F100000}"/>
    <cellStyle name="20% - Accent2 26 71" xfId="4166" xr:uid="{00000000-0005-0000-0000-000050100000}"/>
    <cellStyle name="20% - Accent2 26 72" xfId="4167" xr:uid="{00000000-0005-0000-0000-000051100000}"/>
    <cellStyle name="20% - Accent2 26 73" xfId="4168" xr:uid="{00000000-0005-0000-0000-000052100000}"/>
    <cellStyle name="20% - Accent2 26 8" xfId="4169" xr:uid="{00000000-0005-0000-0000-000053100000}"/>
    <cellStyle name="20% - Accent2 26 9" xfId="4170" xr:uid="{00000000-0005-0000-0000-000054100000}"/>
    <cellStyle name="20% - Accent2 27" xfId="4171" xr:uid="{00000000-0005-0000-0000-000055100000}"/>
    <cellStyle name="20% - Accent2 27 10" xfId="4172" xr:uid="{00000000-0005-0000-0000-000056100000}"/>
    <cellStyle name="20% - Accent2 27 11" xfId="4173" xr:uid="{00000000-0005-0000-0000-000057100000}"/>
    <cellStyle name="20% - Accent2 27 12" xfId="4174" xr:uid="{00000000-0005-0000-0000-000058100000}"/>
    <cellStyle name="20% - Accent2 27 13" xfId="4175" xr:uid="{00000000-0005-0000-0000-000059100000}"/>
    <cellStyle name="20% - Accent2 27 14" xfId="4176" xr:uid="{00000000-0005-0000-0000-00005A100000}"/>
    <cellStyle name="20% - Accent2 27 15" xfId="4177" xr:uid="{00000000-0005-0000-0000-00005B100000}"/>
    <cellStyle name="20% - Accent2 27 16" xfId="4178" xr:uid="{00000000-0005-0000-0000-00005C100000}"/>
    <cellStyle name="20% - Accent2 27 17" xfId="4179" xr:uid="{00000000-0005-0000-0000-00005D100000}"/>
    <cellStyle name="20% - Accent2 27 18" xfId="4180" xr:uid="{00000000-0005-0000-0000-00005E100000}"/>
    <cellStyle name="20% - Accent2 27 19" xfId="4181" xr:uid="{00000000-0005-0000-0000-00005F100000}"/>
    <cellStyle name="20% - Accent2 27 2" xfId="4182" xr:uid="{00000000-0005-0000-0000-000060100000}"/>
    <cellStyle name="20% - Accent2 27 20" xfId="4183" xr:uid="{00000000-0005-0000-0000-000061100000}"/>
    <cellStyle name="20% - Accent2 27 21" xfId="4184" xr:uid="{00000000-0005-0000-0000-000062100000}"/>
    <cellStyle name="20% - Accent2 27 22" xfId="4185" xr:uid="{00000000-0005-0000-0000-000063100000}"/>
    <cellStyle name="20% - Accent2 27 23" xfId="4186" xr:uid="{00000000-0005-0000-0000-000064100000}"/>
    <cellStyle name="20% - Accent2 27 24" xfId="4187" xr:uid="{00000000-0005-0000-0000-000065100000}"/>
    <cellStyle name="20% - Accent2 27 25" xfId="4188" xr:uid="{00000000-0005-0000-0000-000066100000}"/>
    <cellStyle name="20% - Accent2 27 26" xfId="4189" xr:uid="{00000000-0005-0000-0000-000067100000}"/>
    <cellStyle name="20% - Accent2 27 27" xfId="4190" xr:uid="{00000000-0005-0000-0000-000068100000}"/>
    <cellStyle name="20% - Accent2 27 28" xfId="4191" xr:uid="{00000000-0005-0000-0000-000069100000}"/>
    <cellStyle name="20% - Accent2 27 29" xfId="4192" xr:uid="{00000000-0005-0000-0000-00006A100000}"/>
    <cellStyle name="20% - Accent2 27 3" xfId="4193" xr:uid="{00000000-0005-0000-0000-00006B100000}"/>
    <cellStyle name="20% - Accent2 27 30" xfId="4194" xr:uid="{00000000-0005-0000-0000-00006C100000}"/>
    <cellStyle name="20% - Accent2 27 31" xfId="4195" xr:uid="{00000000-0005-0000-0000-00006D100000}"/>
    <cellStyle name="20% - Accent2 27 32" xfId="4196" xr:uid="{00000000-0005-0000-0000-00006E100000}"/>
    <cellStyle name="20% - Accent2 27 33" xfId="4197" xr:uid="{00000000-0005-0000-0000-00006F100000}"/>
    <cellStyle name="20% - Accent2 27 34" xfId="4198" xr:uid="{00000000-0005-0000-0000-000070100000}"/>
    <cellStyle name="20% - Accent2 27 35" xfId="4199" xr:uid="{00000000-0005-0000-0000-000071100000}"/>
    <cellStyle name="20% - Accent2 27 36" xfId="4200" xr:uid="{00000000-0005-0000-0000-000072100000}"/>
    <cellStyle name="20% - Accent2 27 37" xfId="4201" xr:uid="{00000000-0005-0000-0000-000073100000}"/>
    <cellStyle name="20% - Accent2 27 38" xfId="4202" xr:uid="{00000000-0005-0000-0000-000074100000}"/>
    <cellStyle name="20% - Accent2 27 39" xfId="4203" xr:uid="{00000000-0005-0000-0000-000075100000}"/>
    <cellStyle name="20% - Accent2 27 4" xfId="4204" xr:uid="{00000000-0005-0000-0000-000076100000}"/>
    <cellStyle name="20% - Accent2 27 40" xfId="4205" xr:uid="{00000000-0005-0000-0000-000077100000}"/>
    <cellStyle name="20% - Accent2 27 41" xfId="4206" xr:uid="{00000000-0005-0000-0000-000078100000}"/>
    <cellStyle name="20% - Accent2 27 42" xfId="4207" xr:uid="{00000000-0005-0000-0000-000079100000}"/>
    <cellStyle name="20% - Accent2 27 43" xfId="4208" xr:uid="{00000000-0005-0000-0000-00007A100000}"/>
    <cellStyle name="20% - Accent2 27 44" xfId="4209" xr:uid="{00000000-0005-0000-0000-00007B100000}"/>
    <cellStyle name="20% - Accent2 27 45" xfId="4210" xr:uid="{00000000-0005-0000-0000-00007C100000}"/>
    <cellStyle name="20% - Accent2 27 46" xfId="4211" xr:uid="{00000000-0005-0000-0000-00007D100000}"/>
    <cellStyle name="20% - Accent2 27 47" xfId="4212" xr:uid="{00000000-0005-0000-0000-00007E100000}"/>
    <cellStyle name="20% - Accent2 27 48" xfId="4213" xr:uid="{00000000-0005-0000-0000-00007F100000}"/>
    <cellStyle name="20% - Accent2 27 49" xfId="4214" xr:uid="{00000000-0005-0000-0000-000080100000}"/>
    <cellStyle name="20% - Accent2 27 5" xfId="4215" xr:uid="{00000000-0005-0000-0000-000081100000}"/>
    <cellStyle name="20% - Accent2 27 50" xfId="4216" xr:uid="{00000000-0005-0000-0000-000082100000}"/>
    <cellStyle name="20% - Accent2 27 51" xfId="4217" xr:uid="{00000000-0005-0000-0000-000083100000}"/>
    <cellStyle name="20% - Accent2 27 52" xfId="4218" xr:uid="{00000000-0005-0000-0000-000084100000}"/>
    <cellStyle name="20% - Accent2 27 53" xfId="4219" xr:uid="{00000000-0005-0000-0000-000085100000}"/>
    <cellStyle name="20% - Accent2 27 54" xfId="4220" xr:uid="{00000000-0005-0000-0000-000086100000}"/>
    <cellStyle name="20% - Accent2 27 55" xfId="4221" xr:uid="{00000000-0005-0000-0000-000087100000}"/>
    <cellStyle name="20% - Accent2 27 56" xfId="4222" xr:uid="{00000000-0005-0000-0000-000088100000}"/>
    <cellStyle name="20% - Accent2 27 57" xfId="4223" xr:uid="{00000000-0005-0000-0000-000089100000}"/>
    <cellStyle name="20% - Accent2 27 58" xfId="4224" xr:uid="{00000000-0005-0000-0000-00008A100000}"/>
    <cellStyle name="20% - Accent2 27 59" xfId="4225" xr:uid="{00000000-0005-0000-0000-00008B100000}"/>
    <cellStyle name="20% - Accent2 27 6" xfId="4226" xr:uid="{00000000-0005-0000-0000-00008C100000}"/>
    <cellStyle name="20% - Accent2 27 60" xfId="4227" xr:uid="{00000000-0005-0000-0000-00008D100000}"/>
    <cellStyle name="20% - Accent2 27 61" xfId="4228" xr:uid="{00000000-0005-0000-0000-00008E100000}"/>
    <cellStyle name="20% - Accent2 27 62" xfId="4229" xr:uid="{00000000-0005-0000-0000-00008F100000}"/>
    <cellStyle name="20% - Accent2 27 63" xfId="4230" xr:uid="{00000000-0005-0000-0000-000090100000}"/>
    <cellStyle name="20% - Accent2 27 64" xfId="4231" xr:uid="{00000000-0005-0000-0000-000091100000}"/>
    <cellStyle name="20% - Accent2 27 65" xfId="4232" xr:uid="{00000000-0005-0000-0000-000092100000}"/>
    <cellStyle name="20% - Accent2 27 66" xfId="4233" xr:uid="{00000000-0005-0000-0000-000093100000}"/>
    <cellStyle name="20% - Accent2 27 67" xfId="4234" xr:uid="{00000000-0005-0000-0000-000094100000}"/>
    <cellStyle name="20% - Accent2 27 68" xfId="4235" xr:uid="{00000000-0005-0000-0000-000095100000}"/>
    <cellStyle name="20% - Accent2 27 69" xfId="4236" xr:uid="{00000000-0005-0000-0000-000096100000}"/>
    <cellStyle name="20% - Accent2 27 7" xfId="4237" xr:uid="{00000000-0005-0000-0000-000097100000}"/>
    <cellStyle name="20% - Accent2 27 70" xfId="4238" xr:uid="{00000000-0005-0000-0000-000098100000}"/>
    <cellStyle name="20% - Accent2 27 71" xfId="4239" xr:uid="{00000000-0005-0000-0000-000099100000}"/>
    <cellStyle name="20% - Accent2 27 72" xfId="4240" xr:uid="{00000000-0005-0000-0000-00009A100000}"/>
    <cellStyle name="20% - Accent2 27 73" xfId="4241" xr:uid="{00000000-0005-0000-0000-00009B100000}"/>
    <cellStyle name="20% - Accent2 27 8" xfId="4242" xr:uid="{00000000-0005-0000-0000-00009C100000}"/>
    <cellStyle name="20% - Accent2 27 9" xfId="4243" xr:uid="{00000000-0005-0000-0000-00009D100000}"/>
    <cellStyle name="20% - Accent2 28" xfId="4244" xr:uid="{00000000-0005-0000-0000-00009E100000}"/>
    <cellStyle name="20% - Accent2 28 10" xfId="4245" xr:uid="{00000000-0005-0000-0000-00009F100000}"/>
    <cellStyle name="20% - Accent2 28 11" xfId="4246" xr:uid="{00000000-0005-0000-0000-0000A0100000}"/>
    <cellStyle name="20% - Accent2 28 12" xfId="4247" xr:uid="{00000000-0005-0000-0000-0000A1100000}"/>
    <cellStyle name="20% - Accent2 28 13" xfId="4248" xr:uid="{00000000-0005-0000-0000-0000A2100000}"/>
    <cellStyle name="20% - Accent2 28 14" xfId="4249" xr:uid="{00000000-0005-0000-0000-0000A3100000}"/>
    <cellStyle name="20% - Accent2 28 15" xfId="4250" xr:uid="{00000000-0005-0000-0000-0000A4100000}"/>
    <cellStyle name="20% - Accent2 28 16" xfId="4251" xr:uid="{00000000-0005-0000-0000-0000A5100000}"/>
    <cellStyle name="20% - Accent2 28 17" xfId="4252" xr:uid="{00000000-0005-0000-0000-0000A6100000}"/>
    <cellStyle name="20% - Accent2 28 18" xfId="4253" xr:uid="{00000000-0005-0000-0000-0000A7100000}"/>
    <cellStyle name="20% - Accent2 28 19" xfId="4254" xr:uid="{00000000-0005-0000-0000-0000A8100000}"/>
    <cellStyle name="20% - Accent2 28 2" xfId="4255" xr:uid="{00000000-0005-0000-0000-0000A9100000}"/>
    <cellStyle name="20% - Accent2 28 20" xfId="4256" xr:uid="{00000000-0005-0000-0000-0000AA100000}"/>
    <cellStyle name="20% - Accent2 28 21" xfId="4257" xr:uid="{00000000-0005-0000-0000-0000AB100000}"/>
    <cellStyle name="20% - Accent2 28 22" xfId="4258" xr:uid="{00000000-0005-0000-0000-0000AC100000}"/>
    <cellStyle name="20% - Accent2 28 23" xfId="4259" xr:uid="{00000000-0005-0000-0000-0000AD100000}"/>
    <cellStyle name="20% - Accent2 28 24" xfId="4260" xr:uid="{00000000-0005-0000-0000-0000AE100000}"/>
    <cellStyle name="20% - Accent2 28 25" xfId="4261" xr:uid="{00000000-0005-0000-0000-0000AF100000}"/>
    <cellStyle name="20% - Accent2 28 26" xfId="4262" xr:uid="{00000000-0005-0000-0000-0000B0100000}"/>
    <cellStyle name="20% - Accent2 28 27" xfId="4263" xr:uid="{00000000-0005-0000-0000-0000B1100000}"/>
    <cellStyle name="20% - Accent2 28 28" xfId="4264" xr:uid="{00000000-0005-0000-0000-0000B2100000}"/>
    <cellStyle name="20% - Accent2 28 29" xfId="4265" xr:uid="{00000000-0005-0000-0000-0000B3100000}"/>
    <cellStyle name="20% - Accent2 28 3" xfId="4266" xr:uid="{00000000-0005-0000-0000-0000B4100000}"/>
    <cellStyle name="20% - Accent2 28 30" xfId="4267" xr:uid="{00000000-0005-0000-0000-0000B5100000}"/>
    <cellStyle name="20% - Accent2 28 31" xfId="4268" xr:uid="{00000000-0005-0000-0000-0000B6100000}"/>
    <cellStyle name="20% - Accent2 28 32" xfId="4269" xr:uid="{00000000-0005-0000-0000-0000B7100000}"/>
    <cellStyle name="20% - Accent2 28 33" xfId="4270" xr:uid="{00000000-0005-0000-0000-0000B8100000}"/>
    <cellStyle name="20% - Accent2 28 34" xfId="4271" xr:uid="{00000000-0005-0000-0000-0000B9100000}"/>
    <cellStyle name="20% - Accent2 28 35" xfId="4272" xr:uid="{00000000-0005-0000-0000-0000BA100000}"/>
    <cellStyle name="20% - Accent2 28 36" xfId="4273" xr:uid="{00000000-0005-0000-0000-0000BB100000}"/>
    <cellStyle name="20% - Accent2 28 37" xfId="4274" xr:uid="{00000000-0005-0000-0000-0000BC100000}"/>
    <cellStyle name="20% - Accent2 28 38" xfId="4275" xr:uid="{00000000-0005-0000-0000-0000BD100000}"/>
    <cellStyle name="20% - Accent2 28 39" xfId="4276" xr:uid="{00000000-0005-0000-0000-0000BE100000}"/>
    <cellStyle name="20% - Accent2 28 4" xfId="4277" xr:uid="{00000000-0005-0000-0000-0000BF100000}"/>
    <cellStyle name="20% - Accent2 28 40" xfId="4278" xr:uid="{00000000-0005-0000-0000-0000C0100000}"/>
    <cellStyle name="20% - Accent2 28 41" xfId="4279" xr:uid="{00000000-0005-0000-0000-0000C1100000}"/>
    <cellStyle name="20% - Accent2 28 42" xfId="4280" xr:uid="{00000000-0005-0000-0000-0000C2100000}"/>
    <cellStyle name="20% - Accent2 28 43" xfId="4281" xr:uid="{00000000-0005-0000-0000-0000C3100000}"/>
    <cellStyle name="20% - Accent2 28 44" xfId="4282" xr:uid="{00000000-0005-0000-0000-0000C4100000}"/>
    <cellStyle name="20% - Accent2 28 45" xfId="4283" xr:uid="{00000000-0005-0000-0000-0000C5100000}"/>
    <cellStyle name="20% - Accent2 28 46" xfId="4284" xr:uid="{00000000-0005-0000-0000-0000C6100000}"/>
    <cellStyle name="20% - Accent2 28 47" xfId="4285" xr:uid="{00000000-0005-0000-0000-0000C7100000}"/>
    <cellStyle name="20% - Accent2 28 48" xfId="4286" xr:uid="{00000000-0005-0000-0000-0000C8100000}"/>
    <cellStyle name="20% - Accent2 28 49" xfId="4287" xr:uid="{00000000-0005-0000-0000-0000C9100000}"/>
    <cellStyle name="20% - Accent2 28 5" xfId="4288" xr:uid="{00000000-0005-0000-0000-0000CA100000}"/>
    <cellStyle name="20% - Accent2 28 50" xfId="4289" xr:uid="{00000000-0005-0000-0000-0000CB100000}"/>
    <cellStyle name="20% - Accent2 28 51" xfId="4290" xr:uid="{00000000-0005-0000-0000-0000CC100000}"/>
    <cellStyle name="20% - Accent2 28 52" xfId="4291" xr:uid="{00000000-0005-0000-0000-0000CD100000}"/>
    <cellStyle name="20% - Accent2 28 53" xfId="4292" xr:uid="{00000000-0005-0000-0000-0000CE100000}"/>
    <cellStyle name="20% - Accent2 28 54" xfId="4293" xr:uid="{00000000-0005-0000-0000-0000CF100000}"/>
    <cellStyle name="20% - Accent2 28 55" xfId="4294" xr:uid="{00000000-0005-0000-0000-0000D0100000}"/>
    <cellStyle name="20% - Accent2 28 56" xfId="4295" xr:uid="{00000000-0005-0000-0000-0000D1100000}"/>
    <cellStyle name="20% - Accent2 28 57" xfId="4296" xr:uid="{00000000-0005-0000-0000-0000D2100000}"/>
    <cellStyle name="20% - Accent2 28 58" xfId="4297" xr:uid="{00000000-0005-0000-0000-0000D3100000}"/>
    <cellStyle name="20% - Accent2 28 59" xfId="4298" xr:uid="{00000000-0005-0000-0000-0000D4100000}"/>
    <cellStyle name="20% - Accent2 28 6" xfId="4299" xr:uid="{00000000-0005-0000-0000-0000D5100000}"/>
    <cellStyle name="20% - Accent2 28 60" xfId="4300" xr:uid="{00000000-0005-0000-0000-0000D6100000}"/>
    <cellStyle name="20% - Accent2 28 61" xfId="4301" xr:uid="{00000000-0005-0000-0000-0000D7100000}"/>
    <cellStyle name="20% - Accent2 28 62" xfId="4302" xr:uid="{00000000-0005-0000-0000-0000D8100000}"/>
    <cellStyle name="20% - Accent2 28 63" xfId="4303" xr:uid="{00000000-0005-0000-0000-0000D9100000}"/>
    <cellStyle name="20% - Accent2 28 64" xfId="4304" xr:uid="{00000000-0005-0000-0000-0000DA100000}"/>
    <cellStyle name="20% - Accent2 28 65" xfId="4305" xr:uid="{00000000-0005-0000-0000-0000DB100000}"/>
    <cellStyle name="20% - Accent2 28 66" xfId="4306" xr:uid="{00000000-0005-0000-0000-0000DC100000}"/>
    <cellStyle name="20% - Accent2 28 67" xfId="4307" xr:uid="{00000000-0005-0000-0000-0000DD100000}"/>
    <cellStyle name="20% - Accent2 28 68" xfId="4308" xr:uid="{00000000-0005-0000-0000-0000DE100000}"/>
    <cellStyle name="20% - Accent2 28 69" xfId="4309" xr:uid="{00000000-0005-0000-0000-0000DF100000}"/>
    <cellStyle name="20% - Accent2 28 7" xfId="4310" xr:uid="{00000000-0005-0000-0000-0000E0100000}"/>
    <cellStyle name="20% - Accent2 28 70" xfId="4311" xr:uid="{00000000-0005-0000-0000-0000E1100000}"/>
    <cellStyle name="20% - Accent2 28 71" xfId="4312" xr:uid="{00000000-0005-0000-0000-0000E2100000}"/>
    <cellStyle name="20% - Accent2 28 72" xfId="4313" xr:uid="{00000000-0005-0000-0000-0000E3100000}"/>
    <cellStyle name="20% - Accent2 28 73" xfId="4314" xr:uid="{00000000-0005-0000-0000-0000E4100000}"/>
    <cellStyle name="20% - Accent2 28 8" xfId="4315" xr:uid="{00000000-0005-0000-0000-0000E5100000}"/>
    <cellStyle name="20% - Accent2 28 9" xfId="4316" xr:uid="{00000000-0005-0000-0000-0000E6100000}"/>
    <cellStyle name="20% - Accent2 29" xfId="4317" xr:uid="{00000000-0005-0000-0000-0000E7100000}"/>
    <cellStyle name="20% - Accent2 29 10" xfId="4318" xr:uid="{00000000-0005-0000-0000-0000E8100000}"/>
    <cellStyle name="20% - Accent2 29 11" xfId="4319" xr:uid="{00000000-0005-0000-0000-0000E9100000}"/>
    <cellStyle name="20% - Accent2 29 12" xfId="4320" xr:uid="{00000000-0005-0000-0000-0000EA100000}"/>
    <cellStyle name="20% - Accent2 29 13" xfId="4321" xr:uid="{00000000-0005-0000-0000-0000EB100000}"/>
    <cellStyle name="20% - Accent2 29 14" xfId="4322" xr:uid="{00000000-0005-0000-0000-0000EC100000}"/>
    <cellStyle name="20% - Accent2 29 15" xfId="4323" xr:uid="{00000000-0005-0000-0000-0000ED100000}"/>
    <cellStyle name="20% - Accent2 29 16" xfId="4324" xr:uid="{00000000-0005-0000-0000-0000EE100000}"/>
    <cellStyle name="20% - Accent2 29 17" xfId="4325" xr:uid="{00000000-0005-0000-0000-0000EF100000}"/>
    <cellStyle name="20% - Accent2 29 18" xfId="4326" xr:uid="{00000000-0005-0000-0000-0000F0100000}"/>
    <cellStyle name="20% - Accent2 29 19" xfId="4327" xr:uid="{00000000-0005-0000-0000-0000F1100000}"/>
    <cellStyle name="20% - Accent2 29 2" xfId="4328" xr:uid="{00000000-0005-0000-0000-0000F2100000}"/>
    <cellStyle name="20% - Accent2 29 20" xfId="4329" xr:uid="{00000000-0005-0000-0000-0000F3100000}"/>
    <cellStyle name="20% - Accent2 29 21" xfId="4330" xr:uid="{00000000-0005-0000-0000-0000F4100000}"/>
    <cellStyle name="20% - Accent2 29 22" xfId="4331" xr:uid="{00000000-0005-0000-0000-0000F5100000}"/>
    <cellStyle name="20% - Accent2 29 23" xfId="4332" xr:uid="{00000000-0005-0000-0000-0000F6100000}"/>
    <cellStyle name="20% - Accent2 29 24" xfId="4333" xr:uid="{00000000-0005-0000-0000-0000F7100000}"/>
    <cellStyle name="20% - Accent2 29 25" xfId="4334" xr:uid="{00000000-0005-0000-0000-0000F8100000}"/>
    <cellStyle name="20% - Accent2 29 26" xfId="4335" xr:uid="{00000000-0005-0000-0000-0000F9100000}"/>
    <cellStyle name="20% - Accent2 29 27" xfId="4336" xr:uid="{00000000-0005-0000-0000-0000FA100000}"/>
    <cellStyle name="20% - Accent2 29 28" xfId="4337" xr:uid="{00000000-0005-0000-0000-0000FB100000}"/>
    <cellStyle name="20% - Accent2 29 29" xfId="4338" xr:uid="{00000000-0005-0000-0000-0000FC100000}"/>
    <cellStyle name="20% - Accent2 29 3" xfId="4339" xr:uid="{00000000-0005-0000-0000-0000FD100000}"/>
    <cellStyle name="20% - Accent2 29 30" xfId="4340" xr:uid="{00000000-0005-0000-0000-0000FE100000}"/>
    <cellStyle name="20% - Accent2 29 31" xfId="4341" xr:uid="{00000000-0005-0000-0000-0000FF100000}"/>
    <cellStyle name="20% - Accent2 29 32" xfId="4342" xr:uid="{00000000-0005-0000-0000-000000110000}"/>
    <cellStyle name="20% - Accent2 29 33" xfId="4343" xr:uid="{00000000-0005-0000-0000-000001110000}"/>
    <cellStyle name="20% - Accent2 29 34" xfId="4344" xr:uid="{00000000-0005-0000-0000-000002110000}"/>
    <cellStyle name="20% - Accent2 29 35" xfId="4345" xr:uid="{00000000-0005-0000-0000-000003110000}"/>
    <cellStyle name="20% - Accent2 29 36" xfId="4346" xr:uid="{00000000-0005-0000-0000-000004110000}"/>
    <cellStyle name="20% - Accent2 29 37" xfId="4347" xr:uid="{00000000-0005-0000-0000-000005110000}"/>
    <cellStyle name="20% - Accent2 29 38" xfId="4348" xr:uid="{00000000-0005-0000-0000-000006110000}"/>
    <cellStyle name="20% - Accent2 29 39" xfId="4349" xr:uid="{00000000-0005-0000-0000-000007110000}"/>
    <cellStyle name="20% - Accent2 29 4" xfId="4350" xr:uid="{00000000-0005-0000-0000-000008110000}"/>
    <cellStyle name="20% - Accent2 29 40" xfId="4351" xr:uid="{00000000-0005-0000-0000-000009110000}"/>
    <cellStyle name="20% - Accent2 29 41" xfId="4352" xr:uid="{00000000-0005-0000-0000-00000A110000}"/>
    <cellStyle name="20% - Accent2 29 42" xfId="4353" xr:uid="{00000000-0005-0000-0000-00000B110000}"/>
    <cellStyle name="20% - Accent2 29 43" xfId="4354" xr:uid="{00000000-0005-0000-0000-00000C110000}"/>
    <cellStyle name="20% - Accent2 29 44" xfId="4355" xr:uid="{00000000-0005-0000-0000-00000D110000}"/>
    <cellStyle name="20% - Accent2 29 45" xfId="4356" xr:uid="{00000000-0005-0000-0000-00000E110000}"/>
    <cellStyle name="20% - Accent2 29 46" xfId="4357" xr:uid="{00000000-0005-0000-0000-00000F110000}"/>
    <cellStyle name="20% - Accent2 29 47" xfId="4358" xr:uid="{00000000-0005-0000-0000-000010110000}"/>
    <cellStyle name="20% - Accent2 29 48" xfId="4359" xr:uid="{00000000-0005-0000-0000-000011110000}"/>
    <cellStyle name="20% - Accent2 29 49" xfId="4360" xr:uid="{00000000-0005-0000-0000-000012110000}"/>
    <cellStyle name="20% - Accent2 29 5" xfId="4361" xr:uid="{00000000-0005-0000-0000-000013110000}"/>
    <cellStyle name="20% - Accent2 29 50" xfId="4362" xr:uid="{00000000-0005-0000-0000-000014110000}"/>
    <cellStyle name="20% - Accent2 29 51" xfId="4363" xr:uid="{00000000-0005-0000-0000-000015110000}"/>
    <cellStyle name="20% - Accent2 29 52" xfId="4364" xr:uid="{00000000-0005-0000-0000-000016110000}"/>
    <cellStyle name="20% - Accent2 29 53" xfId="4365" xr:uid="{00000000-0005-0000-0000-000017110000}"/>
    <cellStyle name="20% - Accent2 29 54" xfId="4366" xr:uid="{00000000-0005-0000-0000-000018110000}"/>
    <cellStyle name="20% - Accent2 29 55" xfId="4367" xr:uid="{00000000-0005-0000-0000-000019110000}"/>
    <cellStyle name="20% - Accent2 29 56" xfId="4368" xr:uid="{00000000-0005-0000-0000-00001A110000}"/>
    <cellStyle name="20% - Accent2 29 57" xfId="4369" xr:uid="{00000000-0005-0000-0000-00001B110000}"/>
    <cellStyle name="20% - Accent2 29 58" xfId="4370" xr:uid="{00000000-0005-0000-0000-00001C110000}"/>
    <cellStyle name="20% - Accent2 29 59" xfId="4371" xr:uid="{00000000-0005-0000-0000-00001D110000}"/>
    <cellStyle name="20% - Accent2 29 6" xfId="4372" xr:uid="{00000000-0005-0000-0000-00001E110000}"/>
    <cellStyle name="20% - Accent2 29 60" xfId="4373" xr:uid="{00000000-0005-0000-0000-00001F110000}"/>
    <cellStyle name="20% - Accent2 29 61" xfId="4374" xr:uid="{00000000-0005-0000-0000-000020110000}"/>
    <cellStyle name="20% - Accent2 29 62" xfId="4375" xr:uid="{00000000-0005-0000-0000-000021110000}"/>
    <cellStyle name="20% - Accent2 29 63" xfId="4376" xr:uid="{00000000-0005-0000-0000-000022110000}"/>
    <cellStyle name="20% - Accent2 29 64" xfId="4377" xr:uid="{00000000-0005-0000-0000-000023110000}"/>
    <cellStyle name="20% - Accent2 29 65" xfId="4378" xr:uid="{00000000-0005-0000-0000-000024110000}"/>
    <cellStyle name="20% - Accent2 29 66" xfId="4379" xr:uid="{00000000-0005-0000-0000-000025110000}"/>
    <cellStyle name="20% - Accent2 29 67" xfId="4380" xr:uid="{00000000-0005-0000-0000-000026110000}"/>
    <cellStyle name="20% - Accent2 29 68" xfId="4381" xr:uid="{00000000-0005-0000-0000-000027110000}"/>
    <cellStyle name="20% - Accent2 29 69" xfId="4382" xr:uid="{00000000-0005-0000-0000-000028110000}"/>
    <cellStyle name="20% - Accent2 29 7" xfId="4383" xr:uid="{00000000-0005-0000-0000-000029110000}"/>
    <cellStyle name="20% - Accent2 29 70" xfId="4384" xr:uid="{00000000-0005-0000-0000-00002A110000}"/>
    <cellStyle name="20% - Accent2 29 71" xfId="4385" xr:uid="{00000000-0005-0000-0000-00002B110000}"/>
    <cellStyle name="20% - Accent2 29 72" xfId="4386" xr:uid="{00000000-0005-0000-0000-00002C110000}"/>
    <cellStyle name="20% - Accent2 29 73" xfId="4387" xr:uid="{00000000-0005-0000-0000-00002D110000}"/>
    <cellStyle name="20% - Accent2 29 8" xfId="4388" xr:uid="{00000000-0005-0000-0000-00002E110000}"/>
    <cellStyle name="20% - Accent2 29 9" xfId="4389" xr:uid="{00000000-0005-0000-0000-00002F110000}"/>
    <cellStyle name="20% - Accent2 3" xfId="4390" xr:uid="{00000000-0005-0000-0000-000030110000}"/>
    <cellStyle name="20% - Accent2 3 10" xfId="4391" xr:uid="{00000000-0005-0000-0000-000031110000}"/>
    <cellStyle name="20% - Accent2 3 11" xfId="4392" xr:uid="{00000000-0005-0000-0000-000032110000}"/>
    <cellStyle name="20% - Accent2 3 12" xfId="4393" xr:uid="{00000000-0005-0000-0000-000033110000}"/>
    <cellStyle name="20% - Accent2 3 13" xfId="4394" xr:uid="{00000000-0005-0000-0000-000034110000}"/>
    <cellStyle name="20% - Accent2 3 14" xfId="4395" xr:uid="{00000000-0005-0000-0000-000035110000}"/>
    <cellStyle name="20% - Accent2 3 15" xfId="4396" xr:uid="{00000000-0005-0000-0000-000036110000}"/>
    <cellStyle name="20% - Accent2 3 16" xfId="4397" xr:uid="{00000000-0005-0000-0000-000037110000}"/>
    <cellStyle name="20% - Accent2 3 17" xfId="4398" xr:uid="{00000000-0005-0000-0000-000038110000}"/>
    <cellStyle name="20% - Accent2 3 18" xfId="4399" xr:uid="{00000000-0005-0000-0000-000039110000}"/>
    <cellStyle name="20% - Accent2 3 19" xfId="4400" xr:uid="{00000000-0005-0000-0000-00003A110000}"/>
    <cellStyle name="20% - Accent2 3 2" xfId="4401" xr:uid="{00000000-0005-0000-0000-00003B110000}"/>
    <cellStyle name="20% - Accent2 3 2 2" xfId="53146" xr:uid="{00000000-0005-0000-0000-00003C110000}"/>
    <cellStyle name="20% - Accent2 3 20" xfId="4402" xr:uid="{00000000-0005-0000-0000-00003D110000}"/>
    <cellStyle name="20% - Accent2 3 21" xfId="4403" xr:uid="{00000000-0005-0000-0000-00003E110000}"/>
    <cellStyle name="20% - Accent2 3 22" xfId="4404" xr:uid="{00000000-0005-0000-0000-00003F110000}"/>
    <cellStyle name="20% - Accent2 3 23" xfId="4405" xr:uid="{00000000-0005-0000-0000-000040110000}"/>
    <cellStyle name="20% - Accent2 3 24" xfId="4406" xr:uid="{00000000-0005-0000-0000-000041110000}"/>
    <cellStyle name="20% - Accent2 3 25" xfId="4407" xr:uid="{00000000-0005-0000-0000-000042110000}"/>
    <cellStyle name="20% - Accent2 3 26" xfId="4408" xr:uid="{00000000-0005-0000-0000-000043110000}"/>
    <cellStyle name="20% - Accent2 3 27" xfId="4409" xr:uid="{00000000-0005-0000-0000-000044110000}"/>
    <cellStyle name="20% - Accent2 3 28" xfId="4410" xr:uid="{00000000-0005-0000-0000-000045110000}"/>
    <cellStyle name="20% - Accent2 3 29" xfId="4411" xr:uid="{00000000-0005-0000-0000-000046110000}"/>
    <cellStyle name="20% - Accent2 3 3" xfId="4412" xr:uid="{00000000-0005-0000-0000-000047110000}"/>
    <cellStyle name="20% - Accent2 3 3 2" xfId="53210" xr:uid="{00000000-0005-0000-0000-000048110000}"/>
    <cellStyle name="20% - Accent2 3 30" xfId="4413" xr:uid="{00000000-0005-0000-0000-000049110000}"/>
    <cellStyle name="20% - Accent2 3 31" xfId="4414" xr:uid="{00000000-0005-0000-0000-00004A110000}"/>
    <cellStyle name="20% - Accent2 3 32" xfId="4415" xr:uid="{00000000-0005-0000-0000-00004B110000}"/>
    <cellStyle name="20% - Accent2 3 33" xfId="4416" xr:uid="{00000000-0005-0000-0000-00004C110000}"/>
    <cellStyle name="20% - Accent2 3 34" xfId="4417" xr:uid="{00000000-0005-0000-0000-00004D110000}"/>
    <cellStyle name="20% - Accent2 3 35" xfId="4418" xr:uid="{00000000-0005-0000-0000-00004E110000}"/>
    <cellStyle name="20% - Accent2 3 36" xfId="4419" xr:uid="{00000000-0005-0000-0000-00004F110000}"/>
    <cellStyle name="20% - Accent2 3 37" xfId="4420" xr:uid="{00000000-0005-0000-0000-000050110000}"/>
    <cellStyle name="20% - Accent2 3 38" xfId="4421" xr:uid="{00000000-0005-0000-0000-000051110000}"/>
    <cellStyle name="20% - Accent2 3 39" xfId="4422" xr:uid="{00000000-0005-0000-0000-000052110000}"/>
    <cellStyle name="20% - Accent2 3 4" xfId="4423" xr:uid="{00000000-0005-0000-0000-000053110000}"/>
    <cellStyle name="20% - Accent2 3 40" xfId="4424" xr:uid="{00000000-0005-0000-0000-000054110000}"/>
    <cellStyle name="20% - Accent2 3 41" xfId="4425" xr:uid="{00000000-0005-0000-0000-000055110000}"/>
    <cellStyle name="20% - Accent2 3 42" xfId="4426" xr:uid="{00000000-0005-0000-0000-000056110000}"/>
    <cellStyle name="20% - Accent2 3 43" xfId="4427" xr:uid="{00000000-0005-0000-0000-000057110000}"/>
    <cellStyle name="20% - Accent2 3 44" xfId="4428" xr:uid="{00000000-0005-0000-0000-000058110000}"/>
    <cellStyle name="20% - Accent2 3 45" xfId="4429" xr:uid="{00000000-0005-0000-0000-000059110000}"/>
    <cellStyle name="20% - Accent2 3 46" xfId="4430" xr:uid="{00000000-0005-0000-0000-00005A110000}"/>
    <cellStyle name="20% - Accent2 3 47" xfId="4431" xr:uid="{00000000-0005-0000-0000-00005B110000}"/>
    <cellStyle name="20% - Accent2 3 48" xfId="4432" xr:uid="{00000000-0005-0000-0000-00005C110000}"/>
    <cellStyle name="20% - Accent2 3 49" xfId="4433" xr:uid="{00000000-0005-0000-0000-00005D110000}"/>
    <cellStyle name="20% - Accent2 3 5" xfId="4434" xr:uid="{00000000-0005-0000-0000-00005E110000}"/>
    <cellStyle name="20% - Accent2 3 50" xfId="4435" xr:uid="{00000000-0005-0000-0000-00005F110000}"/>
    <cellStyle name="20% - Accent2 3 51" xfId="4436" xr:uid="{00000000-0005-0000-0000-000060110000}"/>
    <cellStyle name="20% - Accent2 3 52" xfId="4437" xr:uid="{00000000-0005-0000-0000-000061110000}"/>
    <cellStyle name="20% - Accent2 3 53" xfId="4438" xr:uid="{00000000-0005-0000-0000-000062110000}"/>
    <cellStyle name="20% - Accent2 3 54" xfId="4439" xr:uid="{00000000-0005-0000-0000-000063110000}"/>
    <cellStyle name="20% - Accent2 3 55" xfId="4440" xr:uid="{00000000-0005-0000-0000-000064110000}"/>
    <cellStyle name="20% - Accent2 3 56" xfId="4441" xr:uid="{00000000-0005-0000-0000-000065110000}"/>
    <cellStyle name="20% - Accent2 3 57" xfId="4442" xr:uid="{00000000-0005-0000-0000-000066110000}"/>
    <cellStyle name="20% - Accent2 3 58" xfId="4443" xr:uid="{00000000-0005-0000-0000-000067110000}"/>
    <cellStyle name="20% - Accent2 3 59" xfId="4444" xr:uid="{00000000-0005-0000-0000-000068110000}"/>
    <cellStyle name="20% - Accent2 3 6" xfId="4445" xr:uid="{00000000-0005-0000-0000-000069110000}"/>
    <cellStyle name="20% - Accent2 3 60" xfId="4446" xr:uid="{00000000-0005-0000-0000-00006A110000}"/>
    <cellStyle name="20% - Accent2 3 61" xfId="4447" xr:uid="{00000000-0005-0000-0000-00006B110000}"/>
    <cellStyle name="20% - Accent2 3 62" xfId="4448" xr:uid="{00000000-0005-0000-0000-00006C110000}"/>
    <cellStyle name="20% - Accent2 3 63" xfId="4449" xr:uid="{00000000-0005-0000-0000-00006D110000}"/>
    <cellStyle name="20% - Accent2 3 64" xfId="4450" xr:uid="{00000000-0005-0000-0000-00006E110000}"/>
    <cellStyle name="20% - Accent2 3 65" xfId="4451" xr:uid="{00000000-0005-0000-0000-00006F110000}"/>
    <cellStyle name="20% - Accent2 3 66" xfId="4452" xr:uid="{00000000-0005-0000-0000-000070110000}"/>
    <cellStyle name="20% - Accent2 3 67" xfId="4453" xr:uid="{00000000-0005-0000-0000-000071110000}"/>
    <cellStyle name="20% - Accent2 3 68" xfId="4454" xr:uid="{00000000-0005-0000-0000-000072110000}"/>
    <cellStyle name="20% - Accent2 3 69" xfId="4455" xr:uid="{00000000-0005-0000-0000-000073110000}"/>
    <cellStyle name="20% - Accent2 3 7" xfId="4456" xr:uid="{00000000-0005-0000-0000-000074110000}"/>
    <cellStyle name="20% - Accent2 3 70" xfId="4457" xr:uid="{00000000-0005-0000-0000-000075110000}"/>
    <cellStyle name="20% - Accent2 3 71" xfId="4458" xr:uid="{00000000-0005-0000-0000-000076110000}"/>
    <cellStyle name="20% - Accent2 3 72" xfId="4459" xr:uid="{00000000-0005-0000-0000-000077110000}"/>
    <cellStyle name="20% - Accent2 3 73" xfId="4460" xr:uid="{00000000-0005-0000-0000-000078110000}"/>
    <cellStyle name="20% - Accent2 3 74" xfId="53013" xr:uid="{00000000-0005-0000-0000-000079110000}"/>
    <cellStyle name="20% - Accent2 3 8" xfId="4461" xr:uid="{00000000-0005-0000-0000-00007A110000}"/>
    <cellStyle name="20% - Accent2 3 9" xfId="4462" xr:uid="{00000000-0005-0000-0000-00007B110000}"/>
    <cellStyle name="20% - Accent2 30" xfId="4463" xr:uid="{00000000-0005-0000-0000-00007C110000}"/>
    <cellStyle name="20% - Accent2 30 10" xfId="4464" xr:uid="{00000000-0005-0000-0000-00007D110000}"/>
    <cellStyle name="20% - Accent2 30 11" xfId="4465" xr:uid="{00000000-0005-0000-0000-00007E110000}"/>
    <cellStyle name="20% - Accent2 30 12" xfId="4466" xr:uid="{00000000-0005-0000-0000-00007F110000}"/>
    <cellStyle name="20% - Accent2 30 13" xfId="4467" xr:uid="{00000000-0005-0000-0000-000080110000}"/>
    <cellStyle name="20% - Accent2 30 14" xfId="4468" xr:uid="{00000000-0005-0000-0000-000081110000}"/>
    <cellStyle name="20% - Accent2 30 15" xfId="4469" xr:uid="{00000000-0005-0000-0000-000082110000}"/>
    <cellStyle name="20% - Accent2 30 16" xfId="4470" xr:uid="{00000000-0005-0000-0000-000083110000}"/>
    <cellStyle name="20% - Accent2 30 17" xfId="4471" xr:uid="{00000000-0005-0000-0000-000084110000}"/>
    <cellStyle name="20% - Accent2 30 18" xfId="4472" xr:uid="{00000000-0005-0000-0000-000085110000}"/>
    <cellStyle name="20% - Accent2 30 19" xfId="4473" xr:uid="{00000000-0005-0000-0000-000086110000}"/>
    <cellStyle name="20% - Accent2 30 2" xfId="4474" xr:uid="{00000000-0005-0000-0000-000087110000}"/>
    <cellStyle name="20% - Accent2 30 20" xfId="4475" xr:uid="{00000000-0005-0000-0000-000088110000}"/>
    <cellStyle name="20% - Accent2 30 21" xfId="4476" xr:uid="{00000000-0005-0000-0000-000089110000}"/>
    <cellStyle name="20% - Accent2 30 22" xfId="4477" xr:uid="{00000000-0005-0000-0000-00008A110000}"/>
    <cellStyle name="20% - Accent2 30 23" xfId="4478" xr:uid="{00000000-0005-0000-0000-00008B110000}"/>
    <cellStyle name="20% - Accent2 30 24" xfId="4479" xr:uid="{00000000-0005-0000-0000-00008C110000}"/>
    <cellStyle name="20% - Accent2 30 25" xfId="4480" xr:uid="{00000000-0005-0000-0000-00008D110000}"/>
    <cellStyle name="20% - Accent2 30 26" xfId="4481" xr:uid="{00000000-0005-0000-0000-00008E110000}"/>
    <cellStyle name="20% - Accent2 30 27" xfId="4482" xr:uid="{00000000-0005-0000-0000-00008F110000}"/>
    <cellStyle name="20% - Accent2 30 28" xfId="4483" xr:uid="{00000000-0005-0000-0000-000090110000}"/>
    <cellStyle name="20% - Accent2 30 29" xfId="4484" xr:uid="{00000000-0005-0000-0000-000091110000}"/>
    <cellStyle name="20% - Accent2 30 3" xfId="4485" xr:uid="{00000000-0005-0000-0000-000092110000}"/>
    <cellStyle name="20% - Accent2 30 30" xfId="4486" xr:uid="{00000000-0005-0000-0000-000093110000}"/>
    <cellStyle name="20% - Accent2 30 31" xfId="4487" xr:uid="{00000000-0005-0000-0000-000094110000}"/>
    <cellStyle name="20% - Accent2 30 32" xfId="4488" xr:uid="{00000000-0005-0000-0000-000095110000}"/>
    <cellStyle name="20% - Accent2 30 33" xfId="4489" xr:uid="{00000000-0005-0000-0000-000096110000}"/>
    <cellStyle name="20% - Accent2 30 34" xfId="4490" xr:uid="{00000000-0005-0000-0000-000097110000}"/>
    <cellStyle name="20% - Accent2 30 35" xfId="4491" xr:uid="{00000000-0005-0000-0000-000098110000}"/>
    <cellStyle name="20% - Accent2 30 36" xfId="4492" xr:uid="{00000000-0005-0000-0000-000099110000}"/>
    <cellStyle name="20% - Accent2 30 37" xfId="4493" xr:uid="{00000000-0005-0000-0000-00009A110000}"/>
    <cellStyle name="20% - Accent2 30 38" xfId="4494" xr:uid="{00000000-0005-0000-0000-00009B110000}"/>
    <cellStyle name="20% - Accent2 30 39" xfId="4495" xr:uid="{00000000-0005-0000-0000-00009C110000}"/>
    <cellStyle name="20% - Accent2 30 4" xfId="4496" xr:uid="{00000000-0005-0000-0000-00009D110000}"/>
    <cellStyle name="20% - Accent2 30 40" xfId="4497" xr:uid="{00000000-0005-0000-0000-00009E110000}"/>
    <cellStyle name="20% - Accent2 30 41" xfId="4498" xr:uid="{00000000-0005-0000-0000-00009F110000}"/>
    <cellStyle name="20% - Accent2 30 42" xfId="4499" xr:uid="{00000000-0005-0000-0000-0000A0110000}"/>
    <cellStyle name="20% - Accent2 30 43" xfId="4500" xr:uid="{00000000-0005-0000-0000-0000A1110000}"/>
    <cellStyle name="20% - Accent2 30 44" xfId="4501" xr:uid="{00000000-0005-0000-0000-0000A2110000}"/>
    <cellStyle name="20% - Accent2 30 45" xfId="4502" xr:uid="{00000000-0005-0000-0000-0000A3110000}"/>
    <cellStyle name="20% - Accent2 30 46" xfId="4503" xr:uid="{00000000-0005-0000-0000-0000A4110000}"/>
    <cellStyle name="20% - Accent2 30 47" xfId="4504" xr:uid="{00000000-0005-0000-0000-0000A5110000}"/>
    <cellStyle name="20% - Accent2 30 48" xfId="4505" xr:uid="{00000000-0005-0000-0000-0000A6110000}"/>
    <cellStyle name="20% - Accent2 30 49" xfId="4506" xr:uid="{00000000-0005-0000-0000-0000A7110000}"/>
    <cellStyle name="20% - Accent2 30 5" xfId="4507" xr:uid="{00000000-0005-0000-0000-0000A8110000}"/>
    <cellStyle name="20% - Accent2 30 50" xfId="4508" xr:uid="{00000000-0005-0000-0000-0000A9110000}"/>
    <cellStyle name="20% - Accent2 30 51" xfId="4509" xr:uid="{00000000-0005-0000-0000-0000AA110000}"/>
    <cellStyle name="20% - Accent2 30 52" xfId="4510" xr:uid="{00000000-0005-0000-0000-0000AB110000}"/>
    <cellStyle name="20% - Accent2 30 53" xfId="4511" xr:uid="{00000000-0005-0000-0000-0000AC110000}"/>
    <cellStyle name="20% - Accent2 30 54" xfId="4512" xr:uid="{00000000-0005-0000-0000-0000AD110000}"/>
    <cellStyle name="20% - Accent2 30 55" xfId="4513" xr:uid="{00000000-0005-0000-0000-0000AE110000}"/>
    <cellStyle name="20% - Accent2 30 56" xfId="4514" xr:uid="{00000000-0005-0000-0000-0000AF110000}"/>
    <cellStyle name="20% - Accent2 30 57" xfId="4515" xr:uid="{00000000-0005-0000-0000-0000B0110000}"/>
    <cellStyle name="20% - Accent2 30 58" xfId="4516" xr:uid="{00000000-0005-0000-0000-0000B1110000}"/>
    <cellStyle name="20% - Accent2 30 59" xfId="4517" xr:uid="{00000000-0005-0000-0000-0000B2110000}"/>
    <cellStyle name="20% - Accent2 30 6" xfId="4518" xr:uid="{00000000-0005-0000-0000-0000B3110000}"/>
    <cellStyle name="20% - Accent2 30 60" xfId="4519" xr:uid="{00000000-0005-0000-0000-0000B4110000}"/>
    <cellStyle name="20% - Accent2 30 61" xfId="4520" xr:uid="{00000000-0005-0000-0000-0000B5110000}"/>
    <cellStyle name="20% - Accent2 30 62" xfId="4521" xr:uid="{00000000-0005-0000-0000-0000B6110000}"/>
    <cellStyle name="20% - Accent2 30 63" xfId="4522" xr:uid="{00000000-0005-0000-0000-0000B7110000}"/>
    <cellStyle name="20% - Accent2 30 64" xfId="4523" xr:uid="{00000000-0005-0000-0000-0000B8110000}"/>
    <cellStyle name="20% - Accent2 30 65" xfId="4524" xr:uid="{00000000-0005-0000-0000-0000B9110000}"/>
    <cellStyle name="20% - Accent2 30 66" xfId="4525" xr:uid="{00000000-0005-0000-0000-0000BA110000}"/>
    <cellStyle name="20% - Accent2 30 67" xfId="4526" xr:uid="{00000000-0005-0000-0000-0000BB110000}"/>
    <cellStyle name="20% - Accent2 30 68" xfId="4527" xr:uid="{00000000-0005-0000-0000-0000BC110000}"/>
    <cellStyle name="20% - Accent2 30 69" xfId="4528" xr:uid="{00000000-0005-0000-0000-0000BD110000}"/>
    <cellStyle name="20% - Accent2 30 7" xfId="4529" xr:uid="{00000000-0005-0000-0000-0000BE110000}"/>
    <cellStyle name="20% - Accent2 30 70" xfId="4530" xr:uid="{00000000-0005-0000-0000-0000BF110000}"/>
    <cellStyle name="20% - Accent2 30 71" xfId="4531" xr:uid="{00000000-0005-0000-0000-0000C0110000}"/>
    <cellStyle name="20% - Accent2 30 72" xfId="4532" xr:uid="{00000000-0005-0000-0000-0000C1110000}"/>
    <cellStyle name="20% - Accent2 30 73" xfId="4533" xr:uid="{00000000-0005-0000-0000-0000C2110000}"/>
    <cellStyle name="20% - Accent2 30 8" xfId="4534" xr:uid="{00000000-0005-0000-0000-0000C3110000}"/>
    <cellStyle name="20% - Accent2 30 9" xfId="4535" xr:uid="{00000000-0005-0000-0000-0000C4110000}"/>
    <cellStyle name="20% - Accent2 31" xfId="4536" xr:uid="{00000000-0005-0000-0000-0000C5110000}"/>
    <cellStyle name="20% - Accent2 31 10" xfId="4537" xr:uid="{00000000-0005-0000-0000-0000C6110000}"/>
    <cellStyle name="20% - Accent2 31 11" xfId="4538" xr:uid="{00000000-0005-0000-0000-0000C7110000}"/>
    <cellStyle name="20% - Accent2 31 12" xfId="4539" xr:uid="{00000000-0005-0000-0000-0000C8110000}"/>
    <cellStyle name="20% - Accent2 31 13" xfId="4540" xr:uid="{00000000-0005-0000-0000-0000C9110000}"/>
    <cellStyle name="20% - Accent2 31 14" xfId="4541" xr:uid="{00000000-0005-0000-0000-0000CA110000}"/>
    <cellStyle name="20% - Accent2 31 15" xfId="4542" xr:uid="{00000000-0005-0000-0000-0000CB110000}"/>
    <cellStyle name="20% - Accent2 31 16" xfId="4543" xr:uid="{00000000-0005-0000-0000-0000CC110000}"/>
    <cellStyle name="20% - Accent2 31 17" xfId="4544" xr:uid="{00000000-0005-0000-0000-0000CD110000}"/>
    <cellStyle name="20% - Accent2 31 18" xfId="4545" xr:uid="{00000000-0005-0000-0000-0000CE110000}"/>
    <cellStyle name="20% - Accent2 31 19" xfId="4546" xr:uid="{00000000-0005-0000-0000-0000CF110000}"/>
    <cellStyle name="20% - Accent2 31 2" xfId="4547" xr:uid="{00000000-0005-0000-0000-0000D0110000}"/>
    <cellStyle name="20% - Accent2 31 20" xfId="4548" xr:uid="{00000000-0005-0000-0000-0000D1110000}"/>
    <cellStyle name="20% - Accent2 31 21" xfId="4549" xr:uid="{00000000-0005-0000-0000-0000D2110000}"/>
    <cellStyle name="20% - Accent2 31 22" xfId="4550" xr:uid="{00000000-0005-0000-0000-0000D3110000}"/>
    <cellStyle name="20% - Accent2 31 23" xfId="4551" xr:uid="{00000000-0005-0000-0000-0000D4110000}"/>
    <cellStyle name="20% - Accent2 31 24" xfId="4552" xr:uid="{00000000-0005-0000-0000-0000D5110000}"/>
    <cellStyle name="20% - Accent2 31 25" xfId="4553" xr:uid="{00000000-0005-0000-0000-0000D6110000}"/>
    <cellStyle name="20% - Accent2 31 26" xfId="4554" xr:uid="{00000000-0005-0000-0000-0000D7110000}"/>
    <cellStyle name="20% - Accent2 31 27" xfId="4555" xr:uid="{00000000-0005-0000-0000-0000D8110000}"/>
    <cellStyle name="20% - Accent2 31 28" xfId="4556" xr:uid="{00000000-0005-0000-0000-0000D9110000}"/>
    <cellStyle name="20% - Accent2 31 29" xfId="4557" xr:uid="{00000000-0005-0000-0000-0000DA110000}"/>
    <cellStyle name="20% - Accent2 31 3" xfId="4558" xr:uid="{00000000-0005-0000-0000-0000DB110000}"/>
    <cellStyle name="20% - Accent2 31 30" xfId="4559" xr:uid="{00000000-0005-0000-0000-0000DC110000}"/>
    <cellStyle name="20% - Accent2 31 31" xfId="4560" xr:uid="{00000000-0005-0000-0000-0000DD110000}"/>
    <cellStyle name="20% - Accent2 31 32" xfId="4561" xr:uid="{00000000-0005-0000-0000-0000DE110000}"/>
    <cellStyle name="20% - Accent2 31 33" xfId="4562" xr:uid="{00000000-0005-0000-0000-0000DF110000}"/>
    <cellStyle name="20% - Accent2 31 34" xfId="4563" xr:uid="{00000000-0005-0000-0000-0000E0110000}"/>
    <cellStyle name="20% - Accent2 31 35" xfId="4564" xr:uid="{00000000-0005-0000-0000-0000E1110000}"/>
    <cellStyle name="20% - Accent2 31 36" xfId="4565" xr:uid="{00000000-0005-0000-0000-0000E2110000}"/>
    <cellStyle name="20% - Accent2 31 37" xfId="4566" xr:uid="{00000000-0005-0000-0000-0000E3110000}"/>
    <cellStyle name="20% - Accent2 31 38" xfId="4567" xr:uid="{00000000-0005-0000-0000-0000E4110000}"/>
    <cellStyle name="20% - Accent2 31 39" xfId="4568" xr:uid="{00000000-0005-0000-0000-0000E5110000}"/>
    <cellStyle name="20% - Accent2 31 4" xfId="4569" xr:uid="{00000000-0005-0000-0000-0000E6110000}"/>
    <cellStyle name="20% - Accent2 31 40" xfId="4570" xr:uid="{00000000-0005-0000-0000-0000E7110000}"/>
    <cellStyle name="20% - Accent2 31 41" xfId="4571" xr:uid="{00000000-0005-0000-0000-0000E8110000}"/>
    <cellStyle name="20% - Accent2 31 42" xfId="4572" xr:uid="{00000000-0005-0000-0000-0000E9110000}"/>
    <cellStyle name="20% - Accent2 31 43" xfId="4573" xr:uid="{00000000-0005-0000-0000-0000EA110000}"/>
    <cellStyle name="20% - Accent2 31 44" xfId="4574" xr:uid="{00000000-0005-0000-0000-0000EB110000}"/>
    <cellStyle name="20% - Accent2 31 45" xfId="4575" xr:uid="{00000000-0005-0000-0000-0000EC110000}"/>
    <cellStyle name="20% - Accent2 31 46" xfId="4576" xr:uid="{00000000-0005-0000-0000-0000ED110000}"/>
    <cellStyle name="20% - Accent2 31 47" xfId="4577" xr:uid="{00000000-0005-0000-0000-0000EE110000}"/>
    <cellStyle name="20% - Accent2 31 48" xfId="4578" xr:uid="{00000000-0005-0000-0000-0000EF110000}"/>
    <cellStyle name="20% - Accent2 31 49" xfId="4579" xr:uid="{00000000-0005-0000-0000-0000F0110000}"/>
    <cellStyle name="20% - Accent2 31 5" xfId="4580" xr:uid="{00000000-0005-0000-0000-0000F1110000}"/>
    <cellStyle name="20% - Accent2 31 50" xfId="4581" xr:uid="{00000000-0005-0000-0000-0000F2110000}"/>
    <cellStyle name="20% - Accent2 31 51" xfId="4582" xr:uid="{00000000-0005-0000-0000-0000F3110000}"/>
    <cellStyle name="20% - Accent2 31 52" xfId="4583" xr:uid="{00000000-0005-0000-0000-0000F4110000}"/>
    <cellStyle name="20% - Accent2 31 53" xfId="4584" xr:uid="{00000000-0005-0000-0000-0000F5110000}"/>
    <cellStyle name="20% - Accent2 31 54" xfId="4585" xr:uid="{00000000-0005-0000-0000-0000F6110000}"/>
    <cellStyle name="20% - Accent2 31 55" xfId="4586" xr:uid="{00000000-0005-0000-0000-0000F7110000}"/>
    <cellStyle name="20% - Accent2 31 56" xfId="4587" xr:uid="{00000000-0005-0000-0000-0000F8110000}"/>
    <cellStyle name="20% - Accent2 31 57" xfId="4588" xr:uid="{00000000-0005-0000-0000-0000F9110000}"/>
    <cellStyle name="20% - Accent2 31 58" xfId="4589" xr:uid="{00000000-0005-0000-0000-0000FA110000}"/>
    <cellStyle name="20% - Accent2 31 59" xfId="4590" xr:uid="{00000000-0005-0000-0000-0000FB110000}"/>
    <cellStyle name="20% - Accent2 31 6" xfId="4591" xr:uid="{00000000-0005-0000-0000-0000FC110000}"/>
    <cellStyle name="20% - Accent2 31 60" xfId="4592" xr:uid="{00000000-0005-0000-0000-0000FD110000}"/>
    <cellStyle name="20% - Accent2 31 61" xfId="4593" xr:uid="{00000000-0005-0000-0000-0000FE110000}"/>
    <cellStyle name="20% - Accent2 31 62" xfId="4594" xr:uid="{00000000-0005-0000-0000-0000FF110000}"/>
    <cellStyle name="20% - Accent2 31 63" xfId="4595" xr:uid="{00000000-0005-0000-0000-000000120000}"/>
    <cellStyle name="20% - Accent2 31 64" xfId="4596" xr:uid="{00000000-0005-0000-0000-000001120000}"/>
    <cellStyle name="20% - Accent2 31 65" xfId="4597" xr:uid="{00000000-0005-0000-0000-000002120000}"/>
    <cellStyle name="20% - Accent2 31 66" xfId="4598" xr:uid="{00000000-0005-0000-0000-000003120000}"/>
    <cellStyle name="20% - Accent2 31 67" xfId="4599" xr:uid="{00000000-0005-0000-0000-000004120000}"/>
    <cellStyle name="20% - Accent2 31 68" xfId="4600" xr:uid="{00000000-0005-0000-0000-000005120000}"/>
    <cellStyle name="20% - Accent2 31 69" xfId="4601" xr:uid="{00000000-0005-0000-0000-000006120000}"/>
    <cellStyle name="20% - Accent2 31 7" xfId="4602" xr:uid="{00000000-0005-0000-0000-000007120000}"/>
    <cellStyle name="20% - Accent2 31 70" xfId="4603" xr:uid="{00000000-0005-0000-0000-000008120000}"/>
    <cellStyle name="20% - Accent2 31 71" xfId="4604" xr:uid="{00000000-0005-0000-0000-000009120000}"/>
    <cellStyle name="20% - Accent2 31 72" xfId="4605" xr:uid="{00000000-0005-0000-0000-00000A120000}"/>
    <cellStyle name="20% - Accent2 31 73" xfId="4606" xr:uid="{00000000-0005-0000-0000-00000B120000}"/>
    <cellStyle name="20% - Accent2 31 8" xfId="4607" xr:uid="{00000000-0005-0000-0000-00000C120000}"/>
    <cellStyle name="20% - Accent2 31 9" xfId="4608" xr:uid="{00000000-0005-0000-0000-00000D120000}"/>
    <cellStyle name="20% - Accent2 32" xfId="4609" xr:uid="{00000000-0005-0000-0000-00000E120000}"/>
    <cellStyle name="20% - Accent2 32 10" xfId="4610" xr:uid="{00000000-0005-0000-0000-00000F120000}"/>
    <cellStyle name="20% - Accent2 32 11" xfId="4611" xr:uid="{00000000-0005-0000-0000-000010120000}"/>
    <cellStyle name="20% - Accent2 32 12" xfId="4612" xr:uid="{00000000-0005-0000-0000-000011120000}"/>
    <cellStyle name="20% - Accent2 32 13" xfId="4613" xr:uid="{00000000-0005-0000-0000-000012120000}"/>
    <cellStyle name="20% - Accent2 32 14" xfId="4614" xr:uid="{00000000-0005-0000-0000-000013120000}"/>
    <cellStyle name="20% - Accent2 32 15" xfId="4615" xr:uid="{00000000-0005-0000-0000-000014120000}"/>
    <cellStyle name="20% - Accent2 32 16" xfId="4616" xr:uid="{00000000-0005-0000-0000-000015120000}"/>
    <cellStyle name="20% - Accent2 32 17" xfId="4617" xr:uid="{00000000-0005-0000-0000-000016120000}"/>
    <cellStyle name="20% - Accent2 32 18" xfId="4618" xr:uid="{00000000-0005-0000-0000-000017120000}"/>
    <cellStyle name="20% - Accent2 32 19" xfId="4619" xr:uid="{00000000-0005-0000-0000-000018120000}"/>
    <cellStyle name="20% - Accent2 32 2" xfId="4620" xr:uid="{00000000-0005-0000-0000-000019120000}"/>
    <cellStyle name="20% - Accent2 32 20" xfId="4621" xr:uid="{00000000-0005-0000-0000-00001A120000}"/>
    <cellStyle name="20% - Accent2 32 21" xfId="4622" xr:uid="{00000000-0005-0000-0000-00001B120000}"/>
    <cellStyle name="20% - Accent2 32 22" xfId="4623" xr:uid="{00000000-0005-0000-0000-00001C120000}"/>
    <cellStyle name="20% - Accent2 32 23" xfId="4624" xr:uid="{00000000-0005-0000-0000-00001D120000}"/>
    <cellStyle name="20% - Accent2 32 24" xfId="4625" xr:uid="{00000000-0005-0000-0000-00001E120000}"/>
    <cellStyle name="20% - Accent2 32 25" xfId="4626" xr:uid="{00000000-0005-0000-0000-00001F120000}"/>
    <cellStyle name="20% - Accent2 32 26" xfId="4627" xr:uid="{00000000-0005-0000-0000-000020120000}"/>
    <cellStyle name="20% - Accent2 32 27" xfId="4628" xr:uid="{00000000-0005-0000-0000-000021120000}"/>
    <cellStyle name="20% - Accent2 32 28" xfId="4629" xr:uid="{00000000-0005-0000-0000-000022120000}"/>
    <cellStyle name="20% - Accent2 32 29" xfId="4630" xr:uid="{00000000-0005-0000-0000-000023120000}"/>
    <cellStyle name="20% - Accent2 32 3" xfId="4631" xr:uid="{00000000-0005-0000-0000-000024120000}"/>
    <cellStyle name="20% - Accent2 32 30" xfId="4632" xr:uid="{00000000-0005-0000-0000-000025120000}"/>
    <cellStyle name="20% - Accent2 32 31" xfId="4633" xr:uid="{00000000-0005-0000-0000-000026120000}"/>
    <cellStyle name="20% - Accent2 32 32" xfId="4634" xr:uid="{00000000-0005-0000-0000-000027120000}"/>
    <cellStyle name="20% - Accent2 32 33" xfId="4635" xr:uid="{00000000-0005-0000-0000-000028120000}"/>
    <cellStyle name="20% - Accent2 32 34" xfId="4636" xr:uid="{00000000-0005-0000-0000-000029120000}"/>
    <cellStyle name="20% - Accent2 32 35" xfId="4637" xr:uid="{00000000-0005-0000-0000-00002A120000}"/>
    <cellStyle name="20% - Accent2 32 36" xfId="4638" xr:uid="{00000000-0005-0000-0000-00002B120000}"/>
    <cellStyle name="20% - Accent2 32 37" xfId="4639" xr:uid="{00000000-0005-0000-0000-00002C120000}"/>
    <cellStyle name="20% - Accent2 32 38" xfId="4640" xr:uid="{00000000-0005-0000-0000-00002D120000}"/>
    <cellStyle name="20% - Accent2 32 39" xfId="4641" xr:uid="{00000000-0005-0000-0000-00002E120000}"/>
    <cellStyle name="20% - Accent2 32 4" xfId="4642" xr:uid="{00000000-0005-0000-0000-00002F120000}"/>
    <cellStyle name="20% - Accent2 32 40" xfId="4643" xr:uid="{00000000-0005-0000-0000-000030120000}"/>
    <cellStyle name="20% - Accent2 32 41" xfId="4644" xr:uid="{00000000-0005-0000-0000-000031120000}"/>
    <cellStyle name="20% - Accent2 32 42" xfId="4645" xr:uid="{00000000-0005-0000-0000-000032120000}"/>
    <cellStyle name="20% - Accent2 32 43" xfId="4646" xr:uid="{00000000-0005-0000-0000-000033120000}"/>
    <cellStyle name="20% - Accent2 32 44" xfId="4647" xr:uid="{00000000-0005-0000-0000-000034120000}"/>
    <cellStyle name="20% - Accent2 32 45" xfId="4648" xr:uid="{00000000-0005-0000-0000-000035120000}"/>
    <cellStyle name="20% - Accent2 32 46" xfId="4649" xr:uid="{00000000-0005-0000-0000-000036120000}"/>
    <cellStyle name="20% - Accent2 32 47" xfId="4650" xr:uid="{00000000-0005-0000-0000-000037120000}"/>
    <cellStyle name="20% - Accent2 32 48" xfId="4651" xr:uid="{00000000-0005-0000-0000-000038120000}"/>
    <cellStyle name="20% - Accent2 32 49" xfId="4652" xr:uid="{00000000-0005-0000-0000-000039120000}"/>
    <cellStyle name="20% - Accent2 32 5" xfId="4653" xr:uid="{00000000-0005-0000-0000-00003A120000}"/>
    <cellStyle name="20% - Accent2 32 50" xfId="4654" xr:uid="{00000000-0005-0000-0000-00003B120000}"/>
    <cellStyle name="20% - Accent2 32 51" xfId="4655" xr:uid="{00000000-0005-0000-0000-00003C120000}"/>
    <cellStyle name="20% - Accent2 32 52" xfId="4656" xr:uid="{00000000-0005-0000-0000-00003D120000}"/>
    <cellStyle name="20% - Accent2 32 53" xfId="4657" xr:uid="{00000000-0005-0000-0000-00003E120000}"/>
    <cellStyle name="20% - Accent2 32 54" xfId="4658" xr:uid="{00000000-0005-0000-0000-00003F120000}"/>
    <cellStyle name="20% - Accent2 32 55" xfId="4659" xr:uid="{00000000-0005-0000-0000-000040120000}"/>
    <cellStyle name="20% - Accent2 32 56" xfId="4660" xr:uid="{00000000-0005-0000-0000-000041120000}"/>
    <cellStyle name="20% - Accent2 32 57" xfId="4661" xr:uid="{00000000-0005-0000-0000-000042120000}"/>
    <cellStyle name="20% - Accent2 32 58" xfId="4662" xr:uid="{00000000-0005-0000-0000-000043120000}"/>
    <cellStyle name="20% - Accent2 32 59" xfId="4663" xr:uid="{00000000-0005-0000-0000-000044120000}"/>
    <cellStyle name="20% - Accent2 32 6" xfId="4664" xr:uid="{00000000-0005-0000-0000-000045120000}"/>
    <cellStyle name="20% - Accent2 32 60" xfId="4665" xr:uid="{00000000-0005-0000-0000-000046120000}"/>
    <cellStyle name="20% - Accent2 32 61" xfId="4666" xr:uid="{00000000-0005-0000-0000-000047120000}"/>
    <cellStyle name="20% - Accent2 32 62" xfId="4667" xr:uid="{00000000-0005-0000-0000-000048120000}"/>
    <cellStyle name="20% - Accent2 32 63" xfId="4668" xr:uid="{00000000-0005-0000-0000-000049120000}"/>
    <cellStyle name="20% - Accent2 32 64" xfId="4669" xr:uid="{00000000-0005-0000-0000-00004A120000}"/>
    <cellStyle name="20% - Accent2 32 65" xfId="4670" xr:uid="{00000000-0005-0000-0000-00004B120000}"/>
    <cellStyle name="20% - Accent2 32 66" xfId="4671" xr:uid="{00000000-0005-0000-0000-00004C120000}"/>
    <cellStyle name="20% - Accent2 32 67" xfId="4672" xr:uid="{00000000-0005-0000-0000-00004D120000}"/>
    <cellStyle name="20% - Accent2 32 68" xfId="4673" xr:uid="{00000000-0005-0000-0000-00004E120000}"/>
    <cellStyle name="20% - Accent2 32 69" xfId="4674" xr:uid="{00000000-0005-0000-0000-00004F120000}"/>
    <cellStyle name="20% - Accent2 32 7" xfId="4675" xr:uid="{00000000-0005-0000-0000-000050120000}"/>
    <cellStyle name="20% - Accent2 32 70" xfId="4676" xr:uid="{00000000-0005-0000-0000-000051120000}"/>
    <cellStyle name="20% - Accent2 32 71" xfId="4677" xr:uid="{00000000-0005-0000-0000-000052120000}"/>
    <cellStyle name="20% - Accent2 32 72" xfId="4678" xr:uid="{00000000-0005-0000-0000-000053120000}"/>
    <cellStyle name="20% - Accent2 32 73" xfId="4679" xr:uid="{00000000-0005-0000-0000-000054120000}"/>
    <cellStyle name="20% - Accent2 32 8" xfId="4680" xr:uid="{00000000-0005-0000-0000-000055120000}"/>
    <cellStyle name="20% - Accent2 32 9" xfId="4681" xr:uid="{00000000-0005-0000-0000-000056120000}"/>
    <cellStyle name="20% - Accent2 33" xfId="4682" xr:uid="{00000000-0005-0000-0000-000057120000}"/>
    <cellStyle name="20% - Accent2 33 10" xfId="4683" xr:uid="{00000000-0005-0000-0000-000058120000}"/>
    <cellStyle name="20% - Accent2 33 11" xfId="4684" xr:uid="{00000000-0005-0000-0000-000059120000}"/>
    <cellStyle name="20% - Accent2 33 12" xfId="4685" xr:uid="{00000000-0005-0000-0000-00005A120000}"/>
    <cellStyle name="20% - Accent2 33 13" xfId="4686" xr:uid="{00000000-0005-0000-0000-00005B120000}"/>
    <cellStyle name="20% - Accent2 33 14" xfId="4687" xr:uid="{00000000-0005-0000-0000-00005C120000}"/>
    <cellStyle name="20% - Accent2 33 15" xfId="4688" xr:uid="{00000000-0005-0000-0000-00005D120000}"/>
    <cellStyle name="20% - Accent2 33 16" xfId="4689" xr:uid="{00000000-0005-0000-0000-00005E120000}"/>
    <cellStyle name="20% - Accent2 33 17" xfId="4690" xr:uid="{00000000-0005-0000-0000-00005F120000}"/>
    <cellStyle name="20% - Accent2 33 18" xfId="4691" xr:uid="{00000000-0005-0000-0000-000060120000}"/>
    <cellStyle name="20% - Accent2 33 19" xfId="4692" xr:uid="{00000000-0005-0000-0000-000061120000}"/>
    <cellStyle name="20% - Accent2 33 2" xfId="4693" xr:uid="{00000000-0005-0000-0000-000062120000}"/>
    <cellStyle name="20% - Accent2 33 20" xfId="4694" xr:uid="{00000000-0005-0000-0000-000063120000}"/>
    <cellStyle name="20% - Accent2 33 21" xfId="4695" xr:uid="{00000000-0005-0000-0000-000064120000}"/>
    <cellStyle name="20% - Accent2 33 22" xfId="4696" xr:uid="{00000000-0005-0000-0000-000065120000}"/>
    <cellStyle name="20% - Accent2 33 23" xfId="4697" xr:uid="{00000000-0005-0000-0000-000066120000}"/>
    <cellStyle name="20% - Accent2 33 24" xfId="4698" xr:uid="{00000000-0005-0000-0000-000067120000}"/>
    <cellStyle name="20% - Accent2 33 25" xfId="4699" xr:uid="{00000000-0005-0000-0000-000068120000}"/>
    <cellStyle name="20% - Accent2 33 26" xfId="4700" xr:uid="{00000000-0005-0000-0000-000069120000}"/>
    <cellStyle name="20% - Accent2 33 27" xfId="4701" xr:uid="{00000000-0005-0000-0000-00006A120000}"/>
    <cellStyle name="20% - Accent2 33 28" xfId="4702" xr:uid="{00000000-0005-0000-0000-00006B120000}"/>
    <cellStyle name="20% - Accent2 33 29" xfId="4703" xr:uid="{00000000-0005-0000-0000-00006C120000}"/>
    <cellStyle name="20% - Accent2 33 3" xfId="4704" xr:uid="{00000000-0005-0000-0000-00006D120000}"/>
    <cellStyle name="20% - Accent2 33 30" xfId="4705" xr:uid="{00000000-0005-0000-0000-00006E120000}"/>
    <cellStyle name="20% - Accent2 33 31" xfId="4706" xr:uid="{00000000-0005-0000-0000-00006F120000}"/>
    <cellStyle name="20% - Accent2 33 32" xfId="4707" xr:uid="{00000000-0005-0000-0000-000070120000}"/>
    <cellStyle name="20% - Accent2 33 33" xfId="4708" xr:uid="{00000000-0005-0000-0000-000071120000}"/>
    <cellStyle name="20% - Accent2 33 34" xfId="4709" xr:uid="{00000000-0005-0000-0000-000072120000}"/>
    <cellStyle name="20% - Accent2 33 35" xfId="4710" xr:uid="{00000000-0005-0000-0000-000073120000}"/>
    <cellStyle name="20% - Accent2 33 36" xfId="4711" xr:uid="{00000000-0005-0000-0000-000074120000}"/>
    <cellStyle name="20% - Accent2 33 37" xfId="4712" xr:uid="{00000000-0005-0000-0000-000075120000}"/>
    <cellStyle name="20% - Accent2 33 38" xfId="4713" xr:uid="{00000000-0005-0000-0000-000076120000}"/>
    <cellStyle name="20% - Accent2 33 39" xfId="4714" xr:uid="{00000000-0005-0000-0000-000077120000}"/>
    <cellStyle name="20% - Accent2 33 4" xfId="4715" xr:uid="{00000000-0005-0000-0000-000078120000}"/>
    <cellStyle name="20% - Accent2 33 40" xfId="4716" xr:uid="{00000000-0005-0000-0000-000079120000}"/>
    <cellStyle name="20% - Accent2 33 41" xfId="4717" xr:uid="{00000000-0005-0000-0000-00007A120000}"/>
    <cellStyle name="20% - Accent2 33 42" xfId="4718" xr:uid="{00000000-0005-0000-0000-00007B120000}"/>
    <cellStyle name="20% - Accent2 33 43" xfId="4719" xr:uid="{00000000-0005-0000-0000-00007C120000}"/>
    <cellStyle name="20% - Accent2 33 44" xfId="4720" xr:uid="{00000000-0005-0000-0000-00007D120000}"/>
    <cellStyle name="20% - Accent2 33 45" xfId="4721" xr:uid="{00000000-0005-0000-0000-00007E120000}"/>
    <cellStyle name="20% - Accent2 33 46" xfId="4722" xr:uid="{00000000-0005-0000-0000-00007F120000}"/>
    <cellStyle name="20% - Accent2 33 47" xfId="4723" xr:uid="{00000000-0005-0000-0000-000080120000}"/>
    <cellStyle name="20% - Accent2 33 48" xfId="4724" xr:uid="{00000000-0005-0000-0000-000081120000}"/>
    <cellStyle name="20% - Accent2 33 49" xfId="4725" xr:uid="{00000000-0005-0000-0000-000082120000}"/>
    <cellStyle name="20% - Accent2 33 5" xfId="4726" xr:uid="{00000000-0005-0000-0000-000083120000}"/>
    <cellStyle name="20% - Accent2 33 50" xfId="4727" xr:uid="{00000000-0005-0000-0000-000084120000}"/>
    <cellStyle name="20% - Accent2 33 51" xfId="4728" xr:uid="{00000000-0005-0000-0000-000085120000}"/>
    <cellStyle name="20% - Accent2 33 52" xfId="4729" xr:uid="{00000000-0005-0000-0000-000086120000}"/>
    <cellStyle name="20% - Accent2 33 53" xfId="4730" xr:uid="{00000000-0005-0000-0000-000087120000}"/>
    <cellStyle name="20% - Accent2 33 54" xfId="4731" xr:uid="{00000000-0005-0000-0000-000088120000}"/>
    <cellStyle name="20% - Accent2 33 55" xfId="4732" xr:uid="{00000000-0005-0000-0000-000089120000}"/>
    <cellStyle name="20% - Accent2 33 56" xfId="4733" xr:uid="{00000000-0005-0000-0000-00008A120000}"/>
    <cellStyle name="20% - Accent2 33 57" xfId="4734" xr:uid="{00000000-0005-0000-0000-00008B120000}"/>
    <cellStyle name="20% - Accent2 33 58" xfId="4735" xr:uid="{00000000-0005-0000-0000-00008C120000}"/>
    <cellStyle name="20% - Accent2 33 59" xfId="4736" xr:uid="{00000000-0005-0000-0000-00008D120000}"/>
    <cellStyle name="20% - Accent2 33 6" xfId="4737" xr:uid="{00000000-0005-0000-0000-00008E120000}"/>
    <cellStyle name="20% - Accent2 33 60" xfId="4738" xr:uid="{00000000-0005-0000-0000-00008F120000}"/>
    <cellStyle name="20% - Accent2 33 61" xfId="4739" xr:uid="{00000000-0005-0000-0000-000090120000}"/>
    <cellStyle name="20% - Accent2 33 62" xfId="4740" xr:uid="{00000000-0005-0000-0000-000091120000}"/>
    <cellStyle name="20% - Accent2 33 63" xfId="4741" xr:uid="{00000000-0005-0000-0000-000092120000}"/>
    <cellStyle name="20% - Accent2 33 64" xfId="4742" xr:uid="{00000000-0005-0000-0000-000093120000}"/>
    <cellStyle name="20% - Accent2 33 65" xfId="4743" xr:uid="{00000000-0005-0000-0000-000094120000}"/>
    <cellStyle name="20% - Accent2 33 66" xfId="4744" xr:uid="{00000000-0005-0000-0000-000095120000}"/>
    <cellStyle name="20% - Accent2 33 67" xfId="4745" xr:uid="{00000000-0005-0000-0000-000096120000}"/>
    <cellStyle name="20% - Accent2 33 68" xfId="4746" xr:uid="{00000000-0005-0000-0000-000097120000}"/>
    <cellStyle name="20% - Accent2 33 69" xfId="4747" xr:uid="{00000000-0005-0000-0000-000098120000}"/>
    <cellStyle name="20% - Accent2 33 7" xfId="4748" xr:uid="{00000000-0005-0000-0000-000099120000}"/>
    <cellStyle name="20% - Accent2 33 70" xfId="4749" xr:uid="{00000000-0005-0000-0000-00009A120000}"/>
    <cellStyle name="20% - Accent2 33 71" xfId="4750" xr:uid="{00000000-0005-0000-0000-00009B120000}"/>
    <cellStyle name="20% - Accent2 33 72" xfId="4751" xr:uid="{00000000-0005-0000-0000-00009C120000}"/>
    <cellStyle name="20% - Accent2 33 73" xfId="4752" xr:uid="{00000000-0005-0000-0000-00009D120000}"/>
    <cellStyle name="20% - Accent2 33 8" xfId="4753" xr:uid="{00000000-0005-0000-0000-00009E120000}"/>
    <cellStyle name="20% - Accent2 33 9" xfId="4754" xr:uid="{00000000-0005-0000-0000-00009F120000}"/>
    <cellStyle name="20% - Accent2 34" xfId="4755" xr:uid="{00000000-0005-0000-0000-0000A0120000}"/>
    <cellStyle name="20% - Accent2 34 10" xfId="4756" xr:uid="{00000000-0005-0000-0000-0000A1120000}"/>
    <cellStyle name="20% - Accent2 34 11" xfId="4757" xr:uid="{00000000-0005-0000-0000-0000A2120000}"/>
    <cellStyle name="20% - Accent2 34 12" xfId="4758" xr:uid="{00000000-0005-0000-0000-0000A3120000}"/>
    <cellStyle name="20% - Accent2 34 13" xfId="4759" xr:uid="{00000000-0005-0000-0000-0000A4120000}"/>
    <cellStyle name="20% - Accent2 34 14" xfId="4760" xr:uid="{00000000-0005-0000-0000-0000A5120000}"/>
    <cellStyle name="20% - Accent2 34 15" xfId="4761" xr:uid="{00000000-0005-0000-0000-0000A6120000}"/>
    <cellStyle name="20% - Accent2 34 16" xfId="4762" xr:uid="{00000000-0005-0000-0000-0000A7120000}"/>
    <cellStyle name="20% - Accent2 34 17" xfId="4763" xr:uid="{00000000-0005-0000-0000-0000A8120000}"/>
    <cellStyle name="20% - Accent2 34 18" xfId="4764" xr:uid="{00000000-0005-0000-0000-0000A9120000}"/>
    <cellStyle name="20% - Accent2 34 19" xfId="4765" xr:uid="{00000000-0005-0000-0000-0000AA120000}"/>
    <cellStyle name="20% - Accent2 34 2" xfId="4766" xr:uid="{00000000-0005-0000-0000-0000AB120000}"/>
    <cellStyle name="20% - Accent2 34 20" xfId="4767" xr:uid="{00000000-0005-0000-0000-0000AC120000}"/>
    <cellStyle name="20% - Accent2 34 21" xfId="4768" xr:uid="{00000000-0005-0000-0000-0000AD120000}"/>
    <cellStyle name="20% - Accent2 34 22" xfId="4769" xr:uid="{00000000-0005-0000-0000-0000AE120000}"/>
    <cellStyle name="20% - Accent2 34 23" xfId="4770" xr:uid="{00000000-0005-0000-0000-0000AF120000}"/>
    <cellStyle name="20% - Accent2 34 24" xfId="4771" xr:uid="{00000000-0005-0000-0000-0000B0120000}"/>
    <cellStyle name="20% - Accent2 34 25" xfId="4772" xr:uid="{00000000-0005-0000-0000-0000B1120000}"/>
    <cellStyle name="20% - Accent2 34 26" xfId="4773" xr:uid="{00000000-0005-0000-0000-0000B2120000}"/>
    <cellStyle name="20% - Accent2 34 27" xfId="4774" xr:uid="{00000000-0005-0000-0000-0000B3120000}"/>
    <cellStyle name="20% - Accent2 34 28" xfId="4775" xr:uid="{00000000-0005-0000-0000-0000B4120000}"/>
    <cellStyle name="20% - Accent2 34 29" xfId="4776" xr:uid="{00000000-0005-0000-0000-0000B5120000}"/>
    <cellStyle name="20% - Accent2 34 3" xfId="4777" xr:uid="{00000000-0005-0000-0000-0000B6120000}"/>
    <cellStyle name="20% - Accent2 34 30" xfId="4778" xr:uid="{00000000-0005-0000-0000-0000B7120000}"/>
    <cellStyle name="20% - Accent2 34 31" xfId="4779" xr:uid="{00000000-0005-0000-0000-0000B8120000}"/>
    <cellStyle name="20% - Accent2 34 32" xfId="4780" xr:uid="{00000000-0005-0000-0000-0000B9120000}"/>
    <cellStyle name="20% - Accent2 34 33" xfId="4781" xr:uid="{00000000-0005-0000-0000-0000BA120000}"/>
    <cellStyle name="20% - Accent2 34 34" xfId="4782" xr:uid="{00000000-0005-0000-0000-0000BB120000}"/>
    <cellStyle name="20% - Accent2 34 35" xfId="4783" xr:uid="{00000000-0005-0000-0000-0000BC120000}"/>
    <cellStyle name="20% - Accent2 34 36" xfId="4784" xr:uid="{00000000-0005-0000-0000-0000BD120000}"/>
    <cellStyle name="20% - Accent2 34 37" xfId="4785" xr:uid="{00000000-0005-0000-0000-0000BE120000}"/>
    <cellStyle name="20% - Accent2 34 38" xfId="4786" xr:uid="{00000000-0005-0000-0000-0000BF120000}"/>
    <cellStyle name="20% - Accent2 34 39" xfId="4787" xr:uid="{00000000-0005-0000-0000-0000C0120000}"/>
    <cellStyle name="20% - Accent2 34 4" xfId="4788" xr:uid="{00000000-0005-0000-0000-0000C1120000}"/>
    <cellStyle name="20% - Accent2 34 40" xfId="4789" xr:uid="{00000000-0005-0000-0000-0000C2120000}"/>
    <cellStyle name="20% - Accent2 34 41" xfId="4790" xr:uid="{00000000-0005-0000-0000-0000C3120000}"/>
    <cellStyle name="20% - Accent2 34 42" xfId="4791" xr:uid="{00000000-0005-0000-0000-0000C4120000}"/>
    <cellStyle name="20% - Accent2 34 43" xfId="4792" xr:uid="{00000000-0005-0000-0000-0000C5120000}"/>
    <cellStyle name="20% - Accent2 34 44" xfId="4793" xr:uid="{00000000-0005-0000-0000-0000C6120000}"/>
    <cellStyle name="20% - Accent2 34 45" xfId="4794" xr:uid="{00000000-0005-0000-0000-0000C7120000}"/>
    <cellStyle name="20% - Accent2 34 46" xfId="4795" xr:uid="{00000000-0005-0000-0000-0000C8120000}"/>
    <cellStyle name="20% - Accent2 34 47" xfId="4796" xr:uid="{00000000-0005-0000-0000-0000C9120000}"/>
    <cellStyle name="20% - Accent2 34 48" xfId="4797" xr:uid="{00000000-0005-0000-0000-0000CA120000}"/>
    <cellStyle name="20% - Accent2 34 49" xfId="4798" xr:uid="{00000000-0005-0000-0000-0000CB120000}"/>
    <cellStyle name="20% - Accent2 34 5" xfId="4799" xr:uid="{00000000-0005-0000-0000-0000CC120000}"/>
    <cellStyle name="20% - Accent2 34 50" xfId="4800" xr:uid="{00000000-0005-0000-0000-0000CD120000}"/>
    <cellStyle name="20% - Accent2 34 51" xfId="4801" xr:uid="{00000000-0005-0000-0000-0000CE120000}"/>
    <cellStyle name="20% - Accent2 34 52" xfId="4802" xr:uid="{00000000-0005-0000-0000-0000CF120000}"/>
    <cellStyle name="20% - Accent2 34 53" xfId="4803" xr:uid="{00000000-0005-0000-0000-0000D0120000}"/>
    <cellStyle name="20% - Accent2 34 54" xfId="4804" xr:uid="{00000000-0005-0000-0000-0000D1120000}"/>
    <cellStyle name="20% - Accent2 34 55" xfId="4805" xr:uid="{00000000-0005-0000-0000-0000D2120000}"/>
    <cellStyle name="20% - Accent2 34 56" xfId="4806" xr:uid="{00000000-0005-0000-0000-0000D3120000}"/>
    <cellStyle name="20% - Accent2 34 57" xfId="4807" xr:uid="{00000000-0005-0000-0000-0000D4120000}"/>
    <cellStyle name="20% - Accent2 34 58" xfId="4808" xr:uid="{00000000-0005-0000-0000-0000D5120000}"/>
    <cellStyle name="20% - Accent2 34 59" xfId="4809" xr:uid="{00000000-0005-0000-0000-0000D6120000}"/>
    <cellStyle name="20% - Accent2 34 6" xfId="4810" xr:uid="{00000000-0005-0000-0000-0000D7120000}"/>
    <cellStyle name="20% - Accent2 34 60" xfId="4811" xr:uid="{00000000-0005-0000-0000-0000D8120000}"/>
    <cellStyle name="20% - Accent2 34 61" xfId="4812" xr:uid="{00000000-0005-0000-0000-0000D9120000}"/>
    <cellStyle name="20% - Accent2 34 62" xfId="4813" xr:uid="{00000000-0005-0000-0000-0000DA120000}"/>
    <cellStyle name="20% - Accent2 34 63" xfId="4814" xr:uid="{00000000-0005-0000-0000-0000DB120000}"/>
    <cellStyle name="20% - Accent2 34 64" xfId="4815" xr:uid="{00000000-0005-0000-0000-0000DC120000}"/>
    <cellStyle name="20% - Accent2 34 65" xfId="4816" xr:uid="{00000000-0005-0000-0000-0000DD120000}"/>
    <cellStyle name="20% - Accent2 34 66" xfId="4817" xr:uid="{00000000-0005-0000-0000-0000DE120000}"/>
    <cellStyle name="20% - Accent2 34 67" xfId="4818" xr:uid="{00000000-0005-0000-0000-0000DF120000}"/>
    <cellStyle name="20% - Accent2 34 68" xfId="4819" xr:uid="{00000000-0005-0000-0000-0000E0120000}"/>
    <cellStyle name="20% - Accent2 34 69" xfId="4820" xr:uid="{00000000-0005-0000-0000-0000E1120000}"/>
    <cellStyle name="20% - Accent2 34 7" xfId="4821" xr:uid="{00000000-0005-0000-0000-0000E2120000}"/>
    <cellStyle name="20% - Accent2 34 70" xfId="4822" xr:uid="{00000000-0005-0000-0000-0000E3120000}"/>
    <cellStyle name="20% - Accent2 34 71" xfId="4823" xr:uid="{00000000-0005-0000-0000-0000E4120000}"/>
    <cellStyle name="20% - Accent2 34 72" xfId="4824" xr:uid="{00000000-0005-0000-0000-0000E5120000}"/>
    <cellStyle name="20% - Accent2 34 73" xfId="4825" xr:uid="{00000000-0005-0000-0000-0000E6120000}"/>
    <cellStyle name="20% - Accent2 34 8" xfId="4826" xr:uid="{00000000-0005-0000-0000-0000E7120000}"/>
    <cellStyle name="20% - Accent2 34 9" xfId="4827" xr:uid="{00000000-0005-0000-0000-0000E8120000}"/>
    <cellStyle name="20% - Accent2 35" xfId="4828" xr:uid="{00000000-0005-0000-0000-0000E9120000}"/>
    <cellStyle name="20% - Accent2 35 10" xfId="4829" xr:uid="{00000000-0005-0000-0000-0000EA120000}"/>
    <cellStyle name="20% - Accent2 35 11" xfId="4830" xr:uid="{00000000-0005-0000-0000-0000EB120000}"/>
    <cellStyle name="20% - Accent2 35 12" xfId="4831" xr:uid="{00000000-0005-0000-0000-0000EC120000}"/>
    <cellStyle name="20% - Accent2 35 13" xfId="4832" xr:uid="{00000000-0005-0000-0000-0000ED120000}"/>
    <cellStyle name="20% - Accent2 35 14" xfId="4833" xr:uid="{00000000-0005-0000-0000-0000EE120000}"/>
    <cellStyle name="20% - Accent2 35 15" xfId="4834" xr:uid="{00000000-0005-0000-0000-0000EF120000}"/>
    <cellStyle name="20% - Accent2 35 16" xfId="4835" xr:uid="{00000000-0005-0000-0000-0000F0120000}"/>
    <cellStyle name="20% - Accent2 35 17" xfId="4836" xr:uid="{00000000-0005-0000-0000-0000F1120000}"/>
    <cellStyle name="20% - Accent2 35 18" xfId="4837" xr:uid="{00000000-0005-0000-0000-0000F2120000}"/>
    <cellStyle name="20% - Accent2 35 19" xfId="4838" xr:uid="{00000000-0005-0000-0000-0000F3120000}"/>
    <cellStyle name="20% - Accent2 35 2" xfId="4839" xr:uid="{00000000-0005-0000-0000-0000F4120000}"/>
    <cellStyle name="20% - Accent2 35 20" xfId="4840" xr:uid="{00000000-0005-0000-0000-0000F5120000}"/>
    <cellStyle name="20% - Accent2 35 21" xfId="4841" xr:uid="{00000000-0005-0000-0000-0000F6120000}"/>
    <cellStyle name="20% - Accent2 35 22" xfId="4842" xr:uid="{00000000-0005-0000-0000-0000F7120000}"/>
    <cellStyle name="20% - Accent2 35 23" xfId="4843" xr:uid="{00000000-0005-0000-0000-0000F8120000}"/>
    <cellStyle name="20% - Accent2 35 24" xfId="4844" xr:uid="{00000000-0005-0000-0000-0000F9120000}"/>
    <cellStyle name="20% - Accent2 35 25" xfId="4845" xr:uid="{00000000-0005-0000-0000-0000FA120000}"/>
    <cellStyle name="20% - Accent2 35 26" xfId="4846" xr:uid="{00000000-0005-0000-0000-0000FB120000}"/>
    <cellStyle name="20% - Accent2 35 27" xfId="4847" xr:uid="{00000000-0005-0000-0000-0000FC120000}"/>
    <cellStyle name="20% - Accent2 35 28" xfId="4848" xr:uid="{00000000-0005-0000-0000-0000FD120000}"/>
    <cellStyle name="20% - Accent2 35 29" xfId="4849" xr:uid="{00000000-0005-0000-0000-0000FE120000}"/>
    <cellStyle name="20% - Accent2 35 3" xfId="4850" xr:uid="{00000000-0005-0000-0000-0000FF120000}"/>
    <cellStyle name="20% - Accent2 35 30" xfId="4851" xr:uid="{00000000-0005-0000-0000-000000130000}"/>
    <cellStyle name="20% - Accent2 35 31" xfId="4852" xr:uid="{00000000-0005-0000-0000-000001130000}"/>
    <cellStyle name="20% - Accent2 35 32" xfId="4853" xr:uid="{00000000-0005-0000-0000-000002130000}"/>
    <cellStyle name="20% - Accent2 35 33" xfId="4854" xr:uid="{00000000-0005-0000-0000-000003130000}"/>
    <cellStyle name="20% - Accent2 35 34" xfId="4855" xr:uid="{00000000-0005-0000-0000-000004130000}"/>
    <cellStyle name="20% - Accent2 35 35" xfId="4856" xr:uid="{00000000-0005-0000-0000-000005130000}"/>
    <cellStyle name="20% - Accent2 35 36" xfId="4857" xr:uid="{00000000-0005-0000-0000-000006130000}"/>
    <cellStyle name="20% - Accent2 35 37" xfId="4858" xr:uid="{00000000-0005-0000-0000-000007130000}"/>
    <cellStyle name="20% - Accent2 35 38" xfId="4859" xr:uid="{00000000-0005-0000-0000-000008130000}"/>
    <cellStyle name="20% - Accent2 35 39" xfId="4860" xr:uid="{00000000-0005-0000-0000-000009130000}"/>
    <cellStyle name="20% - Accent2 35 4" xfId="4861" xr:uid="{00000000-0005-0000-0000-00000A130000}"/>
    <cellStyle name="20% - Accent2 35 40" xfId="4862" xr:uid="{00000000-0005-0000-0000-00000B130000}"/>
    <cellStyle name="20% - Accent2 35 41" xfId="4863" xr:uid="{00000000-0005-0000-0000-00000C130000}"/>
    <cellStyle name="20% - Accent2 35 42" xfId="4864" xr:uid="{00000000-0005-0000-0000-00000D130000}"/>
    <cellStyle name="20% - Accent2 35 43" xfId="4865" xr:uid="{00000000-0005-0000-0000-00000E130000}"/>
    <cellStyle name="20% - Accent2 35 44" xfId="4866" xr:uid="{00000000-0005-0000-0000-00000F130000}"/>
    <cellStyle name="20% - Accent2 35 45" xfId="4867" xr:uid="{00000000-0005-0000-0000-000010130000}"/>
    <cellStyle name="20% - Accent2 35 46" xfId="4868" xr:uid="{00000000-0005-0000-0000-000011130000}"/>
    <cellStyle name="20% - Accent2 35 47" xfId="4869" xr:uid="{00000000-0005-0000-0000-000012130000}"/>
    <cellStyle name="20% - Accent2 35 48" xfId="4870" xr:uid="{00000000-0005-0000-0000-000013130000}"/>
    <cellStyle name="20% - Accent2 35 49" xfId="4871" xr:uid="{00000000-0005-0000-0000-000014130000}"/>
    <cellStyle name="20% - Accent2 35 5" xfId="4872" xr:uid="{00000000-0005-0000-0000-000015130000}"/>
    <cellStyle name="20% - Accent2 35 50" xfId="4873" xr:uid="{00000000-0005-0000-0000-000016130000}"/>
    <cellStyle name="20% - Accent2 35 51" xfId="4874" xr:uid="{00000000-0005-0000-0000-000017130000}"/>
    <cellStyle name="20% - Accent2 35 52" xfId="4875" xr:uid="{00000000-0005-0000-0000-000018130000}"/>
    <cellStyle name="20% - Accent2 35 53" xfId="4876" xr:uid="{00000000-0005-0000-0000-000019130000}"/>
    <cellStyle name="20% - Accent2 35 54" xfId="4877" xr:uid="{00000000-0005-0000-0000-00001A130000}"/>
    <cellStyle name="20% - Accent2 35 55" xfId="4878" xr:uid="{00000000-0005-0000-0000-00001B130000}"/>
    <cellStyle name="20% - Accent2 35 56" xfId="4879" xr:uid="{00000000-0005-0000-0000-00001C130000}"/>
    <cellStyle name="20% - Accent2 35 57" xfId="4880" xr:uid="{00000000-0005-0000-0000-00001D130000}"/>
    <cellStyle name="20% - Accent2 35 58" xfId="4881" xr:uid="{00000000-0005-0000-0000-00001E130000}"/>
    <cellStyle name="20% - Accent2 35 59" xfId="4882" xr:uid="{00000000-0005-0000-0000-00001F130000}"/>
    <cellStyle name="20% - Accent2 35 6" xfId="4883" xr:uid="{00000000-0005-0000-0000-000020130000}"/>
    <cellStyle name="20% - Accent2 35 60" xfId="4884" xr:uid="{00000000-0005-0000-0000-000021130000}"/>
    <cellStyle name="20% - Accent2 35 61" xfId="4885" xr:uid="{00000000-0005-0000-0000-000022130000}"/>
    <cellStyle name="20% - Accent2 35 62" xfId="4886" xr:uid="{00000000-0005-0000-0000-000023130000}"/>
    <cellStyle name="20% - Accent2 35 63" xfId="4887" xr:uid="{00000000-0005-0000-0000-000024130000}"/>
    <cellStyle name="20% - Accent2 35 64" xfId="4888" xr:uid="{00000000-0005-0000-0000-000025130000}"/>
    <cellStyle name="20% - Accent2 35 65" xfId="4889" xr:uid="{00000000-0005-0000-0000-000026130000}"/>
    <cellStyle name="20% - Accent2 35 66" xfId="4890" xr:uid="{00000000-0005-0000-0000-000027130000}"/>
    <cellStyle name="20% - Accent2 35 67" xfId="4891" xr:uid="{00000000-0005-0000-0000-000028130000}"/>
    <cellStyle name="20% - Accent2 35 68" xfId="4892" xr:uid="{00000000-0005-0000-0000-000029130000}"/>
    <cellStyle name="20% - Accent2 35 69" xfId="4893" xr:uid="{00000000-0005-0000-0000-00002A130000}"/>
    <cellStyle name="20% - Accent2 35 7" xfId="4894" xr:uid="{00000000-0005-0000-0000-00002B130000}"/>
    <cellStyle name="20% - Accent2 35 70" xfId="4895" xr:uid="{00000000-0005-0000-0000-00002C130000}"/>
    <cellStyle name="20% - Accent2 35 71" xfId="4896" xr:uid="{00000000-0005-0000-0000-00002D130000}"/>
    <cellStyle name="20% - Accent2 35 72" xfId="4897" xr:uid="{00000000-0005-0000-0000-00002E130000}"/>
    <cellStyle name="20% - Accent2 35 73" xfId="4898" xr:uid="{00000000-0005-0000-0000-00002F130000}"/>
    <cellStyle name="20% - Accent2 35 8" xfId="4899" xr:uid="{00000000-0005-0000-0000-000030130000}"/>
    <cellStyle name="20% - Accent2 35 9" xfId="4900" xr:uid="{00000000-0005-0000-0000-000031130000}"/>
    <cellStyle name="20% - Accent2 36" xfId="4901" xr:uid="{00000000-0005-0000-0000-000032130000}"/>
    <cellStyle name="20% - Accent2 36 10" xfId="4902" xr:uid="{00000000-0005-0000-0000-000033130000}"/>
    <cellStyle name="20% - Accent2 36 11" xfId="4903" xr:uid="{00000000-0005-0000-0000-000034130000}"/>
    <cellStyle name="20% - Accent2 36 12" xfId="4904" xr:uid="{00000000-0005-0000-0000-000035130000}"/>
    <cellStyle name="20% - Accent2 36 13" xfId="4905" xr:uid="{00000000-0005-0000-0000-000036130000}"/>
    <cellStyle name="20% - Accent2 36 14" xfId="4906" xr:uid="{00000000-0005-0000-0000-000037130000}"/>
    <cellStyle name="20% - Accent2 36 15" xfId="4907" xr:uid="{00000000-0005-0000-0000-000038130000}"/>
    <cellStyle name="20% - Accent2 36 16" xfId="4908" xr:uid="{00000000-0005-0000-0000-000039130000}"/>
    <cellStyle name="20% - Accent2 36 17" xfId="4909" xr:uid="{00000000-0005-0000-0000-00003A130000}"/>
    <cellStyle name="20% - Accent2 36 18" xfId="4910" xr:uid="{00000000-0005-0000-0000-00003B130000}"/>
    <cellStyle name="20% - Accent2 36 19" xfId="4911" xr:uid="{00000000-0005-0000-0000-00003C130000}"/>
    <cellStyle name="20% - Accent2 36 2" xfId="4912" xr:uid="{00000000-0005-0000-0000-00003D130000}"/>
    <cellStyle name="20% - Accent2 36 20" xfId="4913" xr:uid="{00000000-0005-0000-0000-00003E130000}"/>
    <cellStyle name="20% - Accent2 36 21" xfId="4914" xr:uid="{00000000-0005-0000-0000-00003F130000}"/>
    <cellStyle name="20% - Accent2 36 22" xfId="4915" xr:uid="{00000000-0005-0000-0000-000040130000}"/>
    <cellStyle name="20% - Accent2 36 23" xfId="4916" xr:uid="{00000000-0005-0000-0000-000041130000}"/>
    <cellStyle name="20% - Accent2 36 24" xfId="4917" xr:uid="{00000000-0005-0000-0000-000042130000}"/>
    <cellStyle name="20% - Accent2 36 25" xfId="4918" xr:uid="{00000000-0005-0000-0000-000043130000}"/>
    <cellStyle name="20% - Accent2 36 26" xfId="4919" xr:uid="{00000000-0005-0000-0000-000044130000}"/>
    <cellStyle name="20% - Accent2 36 27" xfId="4920" xr:uid="{00000000-0005-0000-0000-000045130000}"/>
    <cellStyle name="20% - Accent2 36 28" xfId="4921" xr:uid="{00000000-0005-0000-0000-000046130000}"/>
    <cellStyle name="20% - Accent2 36 29" xfId="4922" xr:uid="{00000000-0005-0000-0000-000047130000}"/>
    <cellStyle name="20% - Accent2 36 3" xfId="4923" xr:uid="{00000000-0005-0000-0000-000048130000}"/>
    <cellStyle name="20% - Accent2 36 30" xfId="4924" xr:uid="{00000000-0005-0000-0000-000049130000}"/>
    <cellStyle name="20% - Accent2 36 31" xfId="4925" xr:uid="{00000000-0005-0000-0000-00004A130000}"/>
    <cellStyle name="20% - Accent2 36 32" xfId="4926" xr:uid="{00000000-0005-0000-0000-00004B130000}"/>
    <cellStyle name="20% - Accent2 36 33" xfId="4927" xr:uid="{00000000-0005-0000-0000-00004C130000}"/>
    <cellStyle name="20% - Accent2 36 34" xfId="4928" xr:uid="{00000000-0005-0000-0000-00004D130000}"/>
    <cellStyle name="20% - Accent2 36 35" xfId="4929" xr:uid="{00000000-0005-0000-0000-00004E130000}"/>
    <cellStyle name="20% - Accent2 36 36" xfId="4930" xr:uid="{00000000-0005-0000-0000-00004F130000}"/>
    <cellStyle name="20% - Accent2 36 37" xfId="4931" xr:uid="{00000000-0005-0000-0000-000050130000}"/>
    <cellStyle name="20% - Accent2 36 38" xfId="4932" xr:uid="{00000000-0005-0000-0000-000051130000}"/>
    <cellStyle name="20% - Accent2 36 39" xfId="4933" xr:uid="{00000000-0005-0000-0000-000052130000}"/>
    <cellStyle name="20% - Accent2 36 4" xfId="4934" xr:uid="{00000000-0005-0000-0000-000053130000}"/>
    <cellStyle name="20% - Accent2 36 40" xfId="4935" xr:uid="{00000000-0005-0000-0000-000054130000}"/>
    <cellStyle name="20% - Accent2 36 41" xfId="4936" xr:uid="{00000000-0005-0000-0000-000055130000}"/>
    <cellStyle name="20% - Accent2 36 42" xfId="4937" xr:uid="{00000000-0005-0000-0000-000056130000}"/>
    <cellStyle name="20% - Accent2 36 43" xfId="4938" xr:uid="{00000000-0005-0000-0000-000057130000}"/>
    <cellStyle name="20% - Accent2 36 44" xfId="4939" xr:uid="{00000000-0005-0000-0000-000058130000}"/>
    <cellStyle name="20% - Accent2 36 45" xfId="4940" xr:uid="{00000000-0005-0000-0000-000059130000}"/>
    <cellStyle name="20% - Accent2 36 46" xfId="4941" xr:uid="{00000000-0005-0000-0000-00005A130000}"/>
    <cellStyle name="20% - Accent2 36 47" xfId="4942" xr:uid="{00000000-0005-0000-0000-00005B130000}"/>
    <cellStyle name="20% - Accent2 36 48" xfId="4943" xr:uid="{00000000-0005-0000-0000-00005C130000}"/>
    <cellStyle name="20% - Accent2 36 49" xfId="4944" xr:uid="{00000000-0005-0000-0000-00005D130000}"/>
    <cellStyle name="20% - Accent2 36 5" xfId="4945" xr:uid="{00000000-0005-0000-0000-00005E130000}"/>
    <cellStyle name="20% - Accent2 36 50" xfId="4946" xr:uid="{00000000-0005-0000-0000-00005F130000}"/>
    <cellStyle name="20% - Accent2 36 51" xfId="4947" xr:uid="{00000000-0005-0000-0000-000060130000}"/>
    <cellStyle name="20% - Accent2 36 52" xfId="4948" xr:uid="{00000000-0005-0000-0000-000061130000}"/>
    <cellStyle name="20% - Accent2 36 53" xfId="4949" xr:uid="{00000000-0005-0000-0000-000062130000}"/>
    <cellStyle name="20% - Accent2 36 54" xfId="4950" xr:uid="{00000000-0005-0000-0000-000063130000}"/>
    <cellStyle name="20% - Accent2 36 55" xfId="4951" xr:uid="{00000000-0005-0000-0000-000064130000}"/>
    <cellStyle name="20% - Accent2 36 56" xfId="4952" xr:uid="{00000000-0005-0000-0000-000065130000}"/>
    <cellStyle name="20% - Accent2 36 57" xfId="4953" xr:uid="{00000000-0005-0000-0000-000066130000}"/>
    <cellStyle name="20% - Accent2 36 58" xfId="4954" xr:uid="{00000000-0005-0000-0000-000067130000}"/>
    <cellStyle name="20% - Accent2 36 59" xfId="4955" xr:uid="{00000000-0005-0000-0000-000068130000}"/>
    <cellStyle name="20% - Accent2 36 6" xfId="4956" xr:uid="{00000000-0005-0000-0000-000069130000}"/>
    <cellStyle name="20% - Accent2 36 60" xfId="4957" xr:uid="{00000000-0005-0000-0000-00006A130000}"/>
    <cellStyle name="20% - Accent2 36 61" xfId="4958" xr:uid="{00000000-0005-0000-0000-00006B130000}"/>
    <cellStyle name="20% - Accent2 36 62" xfId="4959" xr:uid="{00000000-0005-0000-0000-00006C130000}"/>
    <cellStyle name="20% - Accent2 36 63" xfId="4960" xr:uid="{00000000-0005-0000-0000-00006D130000}"/>
    <cellStyle name="20% - Accent2 36 64" xfId="4961" xr:uid="{00000000-0005-0000-0000-00006E130000}"/>
    <cellStyle name="20% - Accent2 36 65" xfId="4962" xr:uid="{00000000-0005-0000-0000-00006F130000}"/>
    <cellStyle name="20% - Accent2 36 66" xfId="4963" xr:uid="{00000000-0005-0000-0000-000070130000}"/>
    <cellStyle name="20% - Accent2 36 67" xfId="4964" xr:uid="{00000000-0005-0000-0000-000071130000}"/>
    <cellStyle name="20% - Accent2 36 68" xfId="4965" xr:uid="{00000000-0005-0000-0000-000072130000}"/>
    <cellStyle name="20% - Accent2 36 69" xfId="4966" xr:uid="{00000000-0005-0000-0000-000073130000}"/>
    <cellStyle name="20% - Accent2 36 7" xfId="4967" xr:uid="{00000000-0005-0000-0000-000074130000}"/>
    <cellStyle name="20% - Accent2 36 70" xfId="4968" xr:uid="{00000000-0005-0000-0000-000075130000}"/>
    <cellStyle name="20% - Accent2 36 71" xfId="4969" xr:uid="{00000000-0005-0000-0000-000076130000}"/>
    <cellStyle name="20% - Accent2 36 72" xfId="4970" xr:uid="{00000000-0005-0000-0000-000077130000}"/>
    <cellStyle name="20% - Accent2 36 73" xfId="4971" xr:uid="{00000000-0005-0000-0000-000078130000}"/>
    <cellStyle name="20% - Accent2 36 8" xfId="4972" xr:uid="{00000000-0005-0000-0000-000079130000}"/>
    <cellStyle name="20% - Accent2 36 9" xfId="4973" xr:uid="{00000000-0005-0000-0000-00007A130000}"/>
    <cellStyle name="20% - Accent2 37" xfId="4974" xr:uid="{00000000-0005-0000-0000-00007B130000}"/>
    <cellStyle name="20% - Accent2 37 10" xfId="4975" xr:uid="{00000000-0005-0000-0000-00007C130000}"/>
    <cellStyle name="20% - Accent2 37 11" xfId="4976" xr:uid="{00000000-0005-0000-0000-00007D130000}"/>
    <cellStyle name="20% - Accent2 37 12" xfId="4977" xr:uid="{00000000-0005-0000-0000-00007E130000}"/>
    <cellStyle name="20% - Accent2 37 13" xfId="4978" xr:uid="{00000000-0005-0000-0000-00007F130000}"/>
    <cellStyle name="20% - Accent2 37 14" xfId="4979" xr:uid="{00000000-0005-0000-0000-000080130000}"/>
    <cellStyle name="20% - Accent2 37 15" xfId="4980" xr:uid="{00000000-0005-0000-0000-000081130000}"/>
    <cellStyle name="20% - Accent2 37 16" xfId="4981" xr:uid="{00000000-0005-0000-0000-000082130000}"/>
    <cellStyle name="20% - Accent2 37 17" xfId="4982" xr:uid="{00000000-0005-0000-0000-000083130000}"/>
    <cellStyle name="20% - Accent2 37 18" xfId="4983" xr:uid="{00000000-0005-0000-0000-000084130000}"/>
    <cellStyle name="20% - Accent2 37 19" xfId="4984" xr:uid="{00000000-0005-0000-0000-000085130000}"/>
    <cellStyle name="20% - Accent2 37 2" xfId="4985" xr:uid="{00000000-0005-0000-0000-000086130000}"/>
    <cellStyle name="20% - Accent2 37 20" xfId="4986" xr:uid="{00000000-0005-0000-0000-000087130000}"/>
    <cellStyle name="20% - Accent2 37 21" xfId="4987" xr:uid="{00000000-0005-0000-0000-000088130000}"/>
    <cellStyle name="20% - Accent2 37 22" xfId="4988" xr:uid="{00000000-0005-0000-0000-000089130000}"/>
    <cellStyle name="20% - Accent2 37 23" xfId="4989" xr:uid="{00000000-0005-0000-0000-00008A130000}"/>
    <cellStyle name="20% - Accent2 37 24" xfId="4990" xr:uid="{00000000-0005-0000-0000-00008B130000}"/>
    <cellStyle name="20% - Accent2 37 25" xfId="4991" xr:uid="{00000000-0005-0000-0000-00008C130000}"/>
    <cellStyle name="20% - Accent2 37 26" xfId="4992" xr:uid="{00000000-0005-0000-0000-00008D130000}"/>
    <cellStyle name="20% - Accent2 37 27" xfId="4993" xr:uid="{00000000-0005-0000-0000-00008E130000}"/>
    <cellStyle name="20% - Accent2 37 28" xfId="4994" xr:uid="{00000000-0005-0000-0000-00008F130000}"/>
    <cellStyle name="20% - Accent2 37 29" xfId="4995" xr:uid="{00000000-0005-0000-0000-000090130000}"/>
    <cellStyle name="20% - Accent2 37 3" xfId="4996" xr:uid="{00000000-0005-0000-0000-000091130000}"/>
    <cellStyle name="20% - Accent2 37 30" xfId="4997" xr:uid="{00000000-0005-0000-0000-000092130000}"/>
    <cellStyle name="20% - Accent2 37 31" xfId="4998" xr:uid="{00000000-0005-0000-0000-000093130000}"/>
    <cellStyle name="20% - Accent2 37 32" xfId="4999" xr:uid="{00000000-0005-0000-0000-000094130000}"/>
    <cellStyle name="20% - Accent2 37 33" xfId="5000" xr:uid="{00000000-0005-0000-0000-000095130000}"/>
    <cellStyle name="20% - Accent2 37 34" xfId="5001" xr:uid="{00000000-0005-0000-0000-000096130000}"/>
    <cellStyle name="20% - Accent2 37 35" xfId="5002" xr:uid="{00000000-0005-0000-0000-000097130000}"/>
    <cellStyle name="20% - Accent2 37 36" xfId="5003" xr:uid="{00000000-0005-0000-0000-000098130000}"/>
    <cellStyle name="20% - Accent2 37 37" xfId="5004" xr:uid="{00000000-0005-0000-0000-000099130000}"/>
    <cellStyle name="20% - Accent2 37 38" xfId="5005" xr:uid="{00000000-0005-0000-0000-00009A130000}"/>
    <cellStyle name="20% - Accent2 37 39" xfId="5006" xr:uid="{00000000-0005-0000-0000-00009B130000}"/>
    <cellStyle name="20% - Accent2 37 4" xfId="5007" xr:uid="{00000000-0005-0000-0000-00009C130000}"/>
    <cellStyle name="20% - Accent2 37 40" xfId="5008" xr:uid="{00000000-0005-0000-0000-00009D130000}"/>
    <cellStyle name="20% - Accent2 37 41" xfId="5009" xr:uid="{00000000-0005-0000-0000-00009E130000}"/>
    <cellStyle name="20% - Accent2 37 42" xfId="5010" xr:uid="{00000000-0005-0000-0000-00009F130000}"/>
    <cellStyle name="20% - Accent2 37 43" xfId="5011" xr:uid="{00000000-0005-0000-0000-0000A0130000}"/>
    <cellStyle name="20% - Accent2 37 44" xfId="5012" xr:uid="{00000000-0005-0000-0000-0000A1130000}"/>
    <cellStyle name="20% - Accent2 37 45" xfId="5013" xr:uid="{00000000-0005-0000-0000-0000A2130000}"/>
    <cellStyle name="20% - Accent2 37 46" xfId="5014" xr:uid="{00000000-0005-0000-0000-0000A3130000}"/>
    <cellStyle name="20% - Accent2 37 47" xfId="5015" xr:uid="{00000000-0005-0000-0000-0000A4130000}"/>
    <cellStyle name="20% - Accent2 37 48" xfId="5016" xr:uid="{00000000-0005-0000-0000-0000A5130000}"/>
    <cellStyle name="20% - Accent2 37 49" xfId="5017" xr:uid="{00000000-0005-0000-0000-0000A6130000}"/>
    <cellStyle name="20% - Accent2 37 5" xfId="5018" xr:uid="{00000000-0005-0000-0000-0000A7130000}"/>
    <cellStyle name="20% - Accent2 37 50" xfId="5019" xr:uid="{00000000-0005-0000-0000-0000A8130000}"/>
    <cellStyle name="20% - Accent2 37 51" xfId="5020" xr:uid="{00000000-0005-0000-0000-0000A9130000}"/>
    <cellStyle name="20% - Accent2 37 52" xfId="5021" xr:uid="{00000000-0005-0000-0000-0000AA130000}"/>
    <cellStyle name="20% - Accent2 37 53" xfId="5022" xr:uid="{00000000-0005-0000-0000-0000AB130000}"/>
    <cellStyle name="20% - Accent2 37 54" xfId="5023" xr:uid="{00000000-0005-0000-0000-0000AC130000}"/>
    <cellStyle name="20% - Accent2 37 55" xfId="5024" xr:uid="{00000000-0005-0000-0000-0000AD130000}"/>
    <cellStyle name="20% - Accent2 37 56" xfId="5025" xr:uid="{00000000-0005-0000-0000-0000AE130000}"/>
    <cellStyle name="20% - Accent2 37 57" xfId="5026" xr:uid="{00000000-0005-0000-0000-0000AF130000}"/>
    <cellStyle name="20% - Accent2 37 58" xfId="5027" xr:uid="{00000000-0005-0000-0000-0000B0130000}"/>
    <cellStyle name="20% - Accent2 37 59" xfId="5028" xr:uid="{00000000-0005-0000-0000-0000B1130000}"/>
    <cellStyle name="20% - Accent2 37 6" xfId="5029" xr:uid="{00000000-0005-0000-0000-0000B2130000}"/>
    <cellStyle name="20% - Accent2 37 60" xfId="5030" xr:uid="{00000000-0005-0000-0000-0000B3130000}"/>
    <cellStyle name="20% - Accent2 37 61" xfId="5031" xr:uid="{00000000-0005-0000-0000-0000B4130000}"/>
    <cellStyle name="20% - Accent2 37 62" xfId="5032" xr:uid="{00000000-0005-0000-0000-0000B5130000}"/>
    <cellStyle name="20% - Accent2 37 63" xfId="5033" xr:uid="{00000000-0005-0000-0000-0000B6130000}"/>
    <cellStyle name="20% - Accent2 37 64" xfId="5034" xr:uid="{00000000-0005-0000-0000-0000B7130000}"/>
    <cellStyle name="20% - Accent2 37 65" xfId="5035" xr:uid="{00000000-0005-0000-0000-0000B8130000}"/>
    <cellStyle name="20% - Accent2 37 66" xfId="5036" xr:uid="{00000000-0005-0000-0000-0000B9130000}"/>
    <cellStyle name="20% - Accent2 37 67" xfId="5037" xr:uid="{00000000-0005-0000-0000-0000BA130000}"/>
    <cellStyle name="20% - Accent2 37 68" xfId="5038" xr:uid="{00000000-0005-0000-0000-0000BB130000}"/>
    <cellStyle name="20% - Accent2 37 69" xfId="5039" xr:uid="{00000000-0005-0000-0000-0000BC130000}"/>
    <cellStyle name="20% - Accent2 37 7" xfId="5040" xr:uid="{00000000-0005-0000-0000-0000BD130000}"/>
    <cellStyle name="20% - Accent2 37 70" xfId="5041" xr:uid="{00000000-0005-0000-0000-0000BE130000}"/>
    <cellStyle name="20% - Accent2 37 71" xfId="5042" xr:uid="{00000000-0005-0000-0000-0000BF130000}"/>
    <cellStyle name="20% - Accent2 37 72" xfId="5043" xr:uid="{00000000-0005-0000-0000-0000C0130000}"/>
    <cellStyle name="20% - Accent2 37 73" xfId="5044" xr:uid="{00000000-0005-0000-0000-0000C1130000}"/>
    <cellStyle name="20% - Accent2 37 8" xfId="5045" xr:uid="{00000000-0005-0000-0000-0000C2130000}"/>
    <cellStyle name="20% - Accent2 37 9" xfId="5046" xr:uid="{00000000-0005-0000-0000-0000C3130000}"/>
    <cellStyle name="20% - Accent2 38" xfId="5047" xr:uid="{00000000-0005-0000-0000-0000C4130000}"/>
    <cellStyle name="20% - Accent2 38 10" xfId="5048" xr:uid="{00000000-0005-0000-0000-0000C5130000}"/>
    <cellStyle name="20% - Accent2 38 11" xfId="5049" xr:uid="{00000000-0005-0000-0000-0000C6130000}"/>
    <cellStyle name="20% - Accent2 38 12" xfId="5050" xr:uid="{00000000-0005-0000-0000-0000C7130000}"/>
    <cellStyle name="20% - Accent2 38 13" xfId="5051" xr:uid="{00000000-0005-0000-0000-0000C8130000}"/>
    <cellStyle name="20% - Accent2 38 14" xfId="5052" xr:uid="{00000000-0005-0000-0000-0000C9130000}"/>
    <cellStyle name="20% - Accent2 38 15" xfId="5053" xr:uid="{00000000-0005-0000-0000-0000CA130000}"/>
    <cellStyle name="20% - Accent2 38 16" xfId="5054" xr:uid="{00000000-0005-0000-0000-0000CB130000}"/>
    <cellStyle name="20% - Accent2 38 17" xfId="5055" xr:uid="{00000000-0005-0000-0000-0000CC130000}"/>
    <cellStyle name="20% - Accent2 38 18" xfId="5056" xr:uid="{00000000-0005-0000-0000-0000CD130000}"/>
    <cellStyle name="20% - Accent2 38 19" xfId="5057" xr:uid="{00000000-0005-0000-0000-0000CE130000}"/>
    <cellStyle name="20% - Accent2 38 2" xfId="5058" xr:uid="{00000000-0005-0000-0000-0000CF130000}"/>
    <cellStyle name="20% - Accent2 38 20" xfId="5059" xr:uid="{00000000-0005-0000-0000-0000D0130000}"/>
    <cellStyle name="20% - Accent2 38 21" xfId="5060" xr:uid="{00000000-0005-0000-0000-0000D1130000}"/>
    <cellStyle name="20% - Accent2 38 22" xfId="5061" xr:uid="{00000000-0005-0000-0000-0000D2130000}"/>
    <cellStyle name="20% - Accent2 38 23" xfId="5062" xr:uid="{00000000-0005-0000-0000-0000D3130000}"/>
    <cellStyle name="20% - Accent2 38 24" xfId="5063" xr:uid="{00000000-0005-0000-0000-0000D4130000}"/>
    <cellStyle name="20% - Accent2 38 25" xfId="5064" xr:uid="{00000000-0005-0000-0000-0000D5130000}"/>
    <cellStyle name="20% - Accent2 38 26" xfId="5065" xr:uid="{00000000-0005-0000-0000-0000D6130000}"/>
    <cellStyle name="20% - Accent2 38 27" xfId="5066" xr:uid="{00000000-0005-0000-0000-0000D7130000}"/>
    <cellStyle name="20% - Accent2 38 28" xfId="5067" xr:uid="{00000000-0005-0000-0000-0000D8130000}"/>
    <cellStyle name="20% - Accent2 38 29" xfId="5068" xr:uid="{00000000-0005-0000-0000-0000D9130000}"/>
    <cellStyle name="20% - Accent2 38 3" xfId="5069" xr:uid="{00000000-0005-0000-0000-0000DA130000}"/>
    <cellStyle name="20% - Accent2 38 30" xfId="5070" xr:uid="{00000000-0005-0000-0000-0000DB130000}"/>
    <cellStyle name="20% - Accent2 38 31" xfId="5071" xr:uid="{00000000-0005-0000-0000-0000DC130000}"/>
    <cellStyle name="20% - Accent2 38 32" xfId="5072" xr:uid="{00000000-0005-0000-0000-0000DD130000}"/>
    <cellStyle name="20% - Accent2 38 33" xfId="5073" xr:uid="{00000000-0005-0000-0000-0000DE130000}"/>
    <cellStyle name="20% - Accent2 38 34" xfId="5074" xr:uid="{00000000-0005-0000-0000-0000DF130000}"/>
    <cellStyle name="20% - Accent2 38 35" xfId="5075" xr:uid="{00000000-0005-0000-0000-0000E0130000}"/>
    <cellStyle name="20% - Accent2 38 36" xfId="5076" xr:uid="{00000000-0005-0000-0000-0000E1130000}"/>
    <cellStyle name="20% - Accent2 38 37" xfId="5077" xr:uid="{00000000-0005-0000-0000-0000E2130000}"/>
    <cellStyle name="20% - Accent2 38 38" xfId="5078" xr:uid="{00000000-0005-0000-0000-0000E3130000}"/>
    <cellStyle name="20% - Accent2 38 39" xfId="5079" xr:uid="{00000000-0005-0000-0000-0000E4130000}"/>
    <cellStyle name="20% - Accent2 38 4" xfId="5080" xr:uid="{00000000-0005-0000-0000-0000E5130000}"/>
    <cellStyle name="20% - Accent2 38 40" xfId="5081" xr:uid="{00000000-0005-0000-0000-0000E6130000}"/>
    <cellStyle name="20% - Accent2 38 41" xfId="5082" xr:uid="{00000000-0005-0000-0000-0000E7130000}"/>
    <cellStyle name="20% - Accent2 38 42" xfId="5083" xr:uid="{00000000-0005-0000-0000-0000E8130000}"/>
    <cellStyle name="20% - Accent2 38 43" xfId="5084" xr:uid="{00000000-0005-0000-0000-0000E9130000}"/>
    <cellStyle name="20% - Accent2 38 44" xfId="5085" xr:uid="{00000000-0005-0000-0000-0000EA130000}"/>
    <cellStyle name="20% - Accent2 38 45" xfId="5086" xr:uid="{00000000-0005-0000-0000-0000EB130000}"/>
    <cellStyle name="20% - Accent2 38 46" xfId="5087" xr:uid="{00000000-0005-0000-0000-0000EC130000}"/>
    <cellStyle name="20% - Accent2 38 47" xfId="5088" xr:uid="{00000000-0005-0000-0000-0000ED130000}"/>
    <cellStyle name="20% - Accent2 38 48" xfId="5089" xr:uid="{00000000-0005-0000-0000-0000EE130000}"/>
    <cellStyle name="20% - Accent2 38 49" xfId="5090" xr:uid="{00000000-0005-0000-0000-0000EF130000}"/>
    <cellStyle name="20% - Accent2 38 5" xfId="5091" xr:uid="{00000000-0005-0000-0000-0000F0130000}"/>
    <cellStyle name="20% - Accent2 38 50" xfId="5092" xr:uid="{00000000-0005-0000-0000-0000F1130000}"/>
    <cellStyle name="20% - Accent2 38 51" xfId="5093" xr:uid="{00000000-0005-0000-0000-0000F2130000}"/>
    <cellStyle name="20% - Accent2 38 52" xfId="5094" xr:uid="{00000000-0005-0000-0000-0000F3130000}"/>
    <cellStyle name="20% - Accent2 38 53" xfId="5095" xr:uid="{00000000-0005-0000-0000-0000F4130000}"/>
    <cellStyle name="20% - Accent2 38 54" xfId="5096" xr:uid="{00000000-0005-0000-0000-0000F5130000}"/>
    <cellStyle name="20% - Accent2 38 55" xfId="5097" xr:uid="{00000000-0005-0000-0000-0000F6130000}"/>
    <cellStyle name="20% - Accent2 38 56" xfId="5098" xr:uid="{00000000-0005-0000-0000-0000F7130000}"/>
    <cellStyle name="20% - Accent2 38 57" xfId="5099" xr:uid="{00000000-0005-0000-0000-0000F8130000}"/>
    <cellStyle name="20% - Accent2 38 58" xfId="5100" xr:uid="{00000000-0005-0000-0000-0000F9130000}"/>
    <cellStyle name="20% - Accent2 38 59" xfId="5101" xr:uid="{00000000-0005-0000-0000-0000FA130000}"/>
    <cellStyle name="20% - Accent2 38 6" xfId="5102" xr:uid="{00000000-0005-0000-0000-0000FB130000}"/>
    <cellStyle name="20% - Accent2 38 60" xfId="5103" xr:uid="{00000000-0005-0000-0000-0000FC130000}"/>
    <cellStyle name="20% - Accent2 38 61" xfId="5104" xr:uid="{00000000-0005-0000-0000-0000FD130000}"/>
    <cellStyle name="20% - Accent2 38 62" xfId="5105" xr:uid="{00000000-0005-0000-0000-0000FE130000}"/>
    <cellStyle name="20% - Accent2 38 63" xfId="5106" xr:uid="{00000000-0005-0000-0000-0000FF130000}"/>
    <cellStyle name="20% - Accent2 38 64" xfId="5107" xr:uid="{00000000-0005-0000-0000-000000140000}"/>
    <cellStyle name="20% - Accent2 38 65" xfId="5108" xr:uid="{00000000-0005-0000-0000-000001140000}"/>
    <cellStyle name="20% - Accent2 38 66" xfId="5109" xr:uid="{00000000-0005-0000-0000-000002140000}"/>
    <cellStyle name="20% - Accent2 38 67" xfId="5110" xr:uid="{00000000-0005-0000-0000-000003140000}"/>
    <cellStyle name="20% - Accent2 38 68" xfId="5111" xr:uid="{00000000-0005-0000-0000-000004140000}"/>
    <cellStyle name="20% - Accent2 38 69" xfId="5112" xr:uid="{00000000-0005-0000-0000-000005140000}"/>
    <cellStyle name="20% - Accent2 38 7" xfId="5113" xr:uid="{00000000-0005-0000-0000-000006140000}"/>
    <cellStyle name="20% - Accent2 38 70" xfId="5114" xr:uid="{00000000-0005-0000-0000-000007140000}"/>
    <cellStyle name="20% - Accent2 38 71" xfId="5115" xr:uid="{00000000-0005-0000-0000-000008140000}"/>
    <cellStyle name="20% - Accent2 38 72" xfId="5116" xr:uid="{00000000-0005-0000-0000-000009140000}"/>
    <cellStyle name="20% - Accent2 38 73" xfId="5117" xr:uid="{00000000-0005-0000-0000-00000A140000}"/>
    <cellStyle name="20% - Accent2 38 8" xfId="5118" xr:uid="{00000000-0005-0000-0000-00000B140000}"/>
    <cellStyle name="20% - Accent2 38 9" xfId="5119" xr:uid="{00000000-0005-0000-0000-00000C140000}"/>
    <cellStyle name="20% - Accent2 39" xfId="5120" xr:uid="{00000000-0005-0000-0000-00000D140000}"/>
    <cellStyle name="20% - Accent2 39 10" xfId="5121" xr:uid="{00000000-0005-0000-0000-00000E140000}"/>
    <cellStyle name="20% - Accent2 39 11" xfId="5122" xr:uid="{00000000-0005-0000-0000-00000F140000}"/>
    <cellStyle name="20% - Accent2 39 12" xfId="5123" xr:uid="{00000000-0005-0000-0000-000010140000}"/>
    <cellStyle name="20% - Accent2 39 13" xfId="5124" xr:uid="{00000000-0005-0000-0000-000011140000}"/>
    <cellStyle name="20% - Accent2 39 14" xfId="5125" xr:uid="{00000000-0005-0000-0000-000012140000}"/>
    <cellStyle name="20% - Accent2 39 15" xfId="5126" xr:uid="{00000000-0005-0000-0000-000013140000}"/>
    <cellStyle name="20% - Accent2 39 16" xfId="5127" xr:uid="{00000000-0005-0000-0000-000014140000}"/>
    <cellStyle name="20% - Accent2 39 17" xfId="5128" xr:uid="{00000000-0005-0000-0000-000015140000}"/>
    <cellStyle name="20% - Accent2 39 18" xfId="5129" xr:uid="{00000000-0005-0000-0000-000016140000}"/>
    <cellStyle name="20% - Accent2 39 19" xfId="5130" xr:uid="{00000000-0005-0000-0000-000017140000}"/>
    <cellStyle name="20% - Accent2 39 2" xfId="5131" xr:uid="{00000000-0005-0000-0000-000018140000}"/>
    <cellStyle name="20% - Accent2 39 20" xfId="5132" xr:uid="{00000000-0005-0000-0000-000019140000}"/>
    <cellStyle name="20% - Accent2 39 21" xfId="5133" xr:uid="{00000000-0005-0000-0000-00001A140000}"/>
    <cellStyle name="20% - Accent2 39 22" xfId="5134" xr:uid="{00000000-0005-0000-0000-00001B140000}"/>
    <cellStyle name="20% - Accent2 39 23" xfId="5135" xr:uid="{00000000-0005-0000-0000-00001C140000}"/>
    <cellStyle name="20% - Accent2 39 24" xfId="5136" xr:uid="{00000000-0005-0000-0000-00001D140000}"/>
    <cellStyle name="20% - Accent2 39 25" xfId="5137" xr:uid="{00000000-0005-0000-0000-00001E140000}"/>
    <cellStyle name="20% - Accent2 39 26" xfId="5138" xr:uid="{00000000-0005-0000-0000-00001F140000}"/>
    <cellStyle name="20% - Accent2 39 27" xfId="5139" xr:uid="{00000000-0005-0000-0000-000020140000}"/>
    <cellStyle name="20% - Accent2 39 28" xfId="5140" xr:uid="{00000000-0005-0000-0000-000021140000}"/>
    <cellStyle name="20% - Accent2 39 29" xfId="5141" xr:uid="{00000000-0005-0000-0000-000022140000}"/>
    <cellStyle name="20% - Accent2 39 3" xfId="5142" xr:uid="{00000000-0005-0000-0000-000023140000}"/>
    <cellStyle name="20% - Accent2 39 30" xfId="5143" xr:uid="{00000000-0005-0000-0000-000024140000}"/>
    <cellStyle name="20% - Accent2 39 31" xfId="5144" xr:uid="{00000000-0005-0000-0000-000025140000}"/>
    <cellStyle name="20% - Accent2 39 32" xfId="5145" xr:uid="{00000000-0005-0000-0000-000026140000}"/>
    <cellStyle name="20% - Accent2 39 33" xfId="5146" xr:uid="{00000000-0005-0000-0000-000027140000}"/>
    <cellStyle name="20% - Accent2 39 34" xfId="5147" xr:uid="{00000000-0005-0000-0000-000028140000}"/>
    <cellStyle name="20% - Accent2 39 35" xfId="5148" xr:uid="{00000000-0005-0000-0000-000029140000}"/>
    <cellStyle name="20% - Accent2 39 36" xfId="5149" xr:uid="{00000000-0005-0000-0000-00002A140000}"/>
    <cellStyle name="20% - Accent2 39 37" xfId="5150" xr:uid="{00000000-0005-0000-0000-00002B140000}"/>
    <cellStyle name="20% - Accent2 39 38" xfId="5151" xr:uid="{00000000-0005-0000-0000-00002C140000}"/>
    <cellStyle name="20% - Accent2 39 39" xfId="5152" xr:uid="{00000000-0005-0000-0000-00002D140000}"/>
    <cellStyle name="20% - Accent2 39 4" xfId="5153" xr:uid="{00000000-0005-0000-0000-00002E140000}"/>
    <cellStyle name="20% - Accent2 39 40" xfId="5154" xr:uid="{00000000-0005-0000-0000-00002F140000}"/>
    <cellStyle name="20% - Accent2 39 41" xfId="5155" xr:uid="{00000000-0005-0000-0000-000030140000}"/>
    <cellStyle name="20% - Accent2 39 42" xfId="5156" xr:uid="{00000000-0005-0000-0000-000031140000}"/>
    <cellStyle name="20% - Accent2 39 43" xfId="5157" xr:uid="{00000000-0005-0000-0000-000032140000}"/>
    <cellStyle name="20% - Accent2 39 44" xfId="5158" xr:uid="{00000000-0005-0000-0000-000033140000}"/>
    <cellStyle name="20% - Accent2 39 45" xfId="5159" xr:uid="{00000000-0005-0000-0000-000034140000}"/>
    <cellStyle name="20% - Accent2 39 46" xfId="5160" xr:uid="{00000000-0005-0000-0000-000035140000}"/>
    <cellStyle name="20% - Accent2 39 47" xfId="5161" xr:uid="{00000000-0005-0000-0000-000036140000}"/>
    <cellStyle name="20% - Accent2 39 48" xfId="5162" xr:uid="{00000000-0005-0000-0000-000037140000}"/>
    <cellStyle name="20% - Accent2 39 49" xfId="5163" xr:uid="{00000000-0005-0000-0000-000038140000}"/>
    <cellStyle name="20% - Accent2 39 5" xfId="5164" xr:uid="{00000000-0005-0000-0000-000039140000}"/>
    <cellStyle name="20% - Accent2 39 50" xfId="5165" xr:uid="{00000000-0005-0000-0000-00003A140000}"/>
    <cellStyle name="20% - Accent2 39 51" xfId="5166" xr:uid="{00000000-0005-0000-0000-00003B140000}"/>
    <cellStyle name="20% - Accent2 39 52" xfId="5167" xr:uid="{00000000-0005-0000-0000-00003C140000}"/>
    <cellStyle name="20% - Accent2 39 53" xfId="5168" xr:uid="{00000000-0005-0000-0000-00003D140000}"/>
    <cellStyle name="20% - Accent2 39 54" xfId="5169" xr:uid="{00000000-0005-0000-0000-00003E140000}"/>
    <cellStyle name="20% - Accent2 39 55" xfId="5170" xr:uid="{00000000-0005-0000-0000-00003F140000}"/>
    <cellStyle name="20% - Accent2 39 56" xfId="5171" xr:uid="{00000000-0005-0000-0000-000040140000}"/>
    <cellStyle name="20% - Accent2 39 57" xfId="5172" xr:uid="{00000000-0005-0000-0000-000041140000}"/>
    <cellStyle name="20% - Accent2 39 58" xfId="5173" xr:uid="{00000000-0005-0000-0000-000042140000}"/>
    <cellStyle name="20% - Accent2 39 59" xfId="5174" xr:uid="{00000000-0005-0000-0000-000043140000}"/>
    <cellStyle name="20% - Accent2 39 6" xfId="5175" xr:uid="{00000000-0005-0000-0000-000044140000}"/>
    <cellStyle name="20% - Accent2 39 60" xfId="5176" xr:uid="{00000000-0005-0000-0000-000045140000}"/>
    <cellStyle name="20% - Accent2 39 61" xfId="5177" xr:uid="{00000000-0005-0000-0000-000046140000}"/>
    <cellStyle name="20% - Accent2 39 62" xfId="5178" xr:uid="{00000000-0005-0000-0000-000047140000}"/>
    <cellStyle name="20% - Accent2 39 63" xfId="5179" xr:uid="{00000000-0005-0000-0000-000048140000}"/>
    <cellStyle name="20% - Accent2 39 64" xfId="5180" xr:uid="{00000000-0005-0000-0000-000049140000}"/>
    <cellStyle name="20% - Accent2 39 65" xfId="5181" xr:uid="{00000000-0005-0000-0000-00004A140000}"/>
    <cellStyle name="20% - Accent2 39 66" xfId="5182" xr:uid="{00000000-0005-0000-0000-00004B140000}"/>
    <cellStyle name="20% - Accent2 39 67" xfId="5183" xr:uid="{00000000-0005-0000-0000-00004C140000}"/>
    <cellStyle name="20% - Accent2 39 68" xfId="5184" xr:uid="{00000000-0005-0000-0000-00004D140000}"/>
    <cellStyle name="20% - Accent2 39 69" xfId="5185" xr:uid="{00000000-0005-0000-0000-00004E140000}"/>
    <cellStyle name="20% - Accent2 39 7" xfId="5186" xr:uid="{00000000-0005-0000-0000-00004F140000}"/>
    <cellStyle name="20% - Accent2 39 70" xfId="5187" xr:uid="{00000000-0005-0000-0000-000050140000}"/>
    <cellStyle name="20% - Accent2 39 71" xfId="5188" xr:uid="{00000000-0005-0000-0000-000051140000}"/>
    <cellStyle name="20% - Accent2 39 72" xfId="5189" xr:uid="{00000000-0005-0000-0000-000052140000}"/>
    <cellStyle name="20% - Accent2 39 73" xfId="5190" xr:uid="{00000000-0005-0000-0000-000053140000}"/>
    <cellStyle name="20% - Accent2 39 8" xfId="5191" xr:uid="{00000000-0005-0000-0000-000054140000}"/>
    <cellStyle name="20% - Accent2 39 9" xfId="5192" xr:uid="{00000000-0005-0000-0000-000055140000}"/>
    <cellStyle name="20% - Accent2 4" xfId="5193" xr:uid="{00000000-0005-0000-0000-000056140000}"/>
    <cellStyle name="20% - Accent2 4 10" xfId="5194" xr:uid="{00000000-0005-0000-0000-000057140000}"/>
    <cellStyle name="20% - Accent2 4 11" xfId="5195" xr:uid="{00000000-0005-0000-0000-000058140000}"/>
    <cellStyle name="20% - Accent2 4 12" xfId="5196" xr:uid="{00000000-0005-0000-0000-000059140000}"/>
    <cellStyle name="20% - Accent2 4 13" xfId="5197" xr:uid="{00000000-0005-0000-0000-00005A140000}"/>
    <cellStyle name="20% - Accent2 4 14" xfId="5198" xr:uid="{00000000-0005-0000-0000-00005B140000}"/>
    <cellStyle name="20% - Accent2 4 15" xfId="5199" xr:uid="{00000000-0005-0000-0000-00005C140000}"/>
    <cellStyle name="20% - Accent2 4 16" xfId="5200" xr:uid="{00000000-0005-0000-0000-00005D140000}"/>
    <cellStyle name="20% - Accent2 4 17" xfId="5201" xr:uid="{00000000-0005-0000-0000-00005E140000}"/>
    <cellStyle name="20% - Accent2 4 18" xfId="5202" xr:uid="{00000000-0005-0000-0000-00005F140000}"/>
    <cellStyle name="20% - Accent2 4 19" xfId="5203" xr:uid="{00000000-0005-0000-0000-000060140000}"/>
    <cellStyle name="20% - Accent2 4 2" xfId="5204" xr:uid="{00000000-0005-0000-0000-000061140000}"/>
    <cellStyle name="20% - Accent2 4 2 2" xfId="53245" xr:uid="{00000000-0005-0000-0000-000062140000}"/>
    <cellStyle name="20% - Accent2 4 20" xfId="5205" xr:uid="{00000000-0005-0000-0000-000063140000}"/>
    <cellStyle name="20% - Accent2 4 21" xfId="5206" xr:uid="{00000000-0005-0000-0000-000064140000}"/>
    <cellStyle name="20% - Accent2 4 22" xfId="5207" xr:uid="{00000000-0005-0000-0000-000065140000}"/>
    <cellStyle name="20% - Accent2 4 23" xfId="5208" xr:uid="{00000000-0005-0000-0000-000066140000}"/>
    <cellStyle name="20% - Accent2 4 24" xfId="5209" xr:uid="{00000000-0005-0000-0000-000067140000}"/>
    <cellStyle name="20% - Accent2 4 25" xfId="5210" xr:uid="{00000000-0005-0000-0000-000068140000}"/>
    <cellStyle name="20% - Accent2 4 26" xfId="5211" xr:uid="{00000000-0005-0000-0000-000069140000}"/>
    <cellStyle name="20% - Accent2 4 27" xfId="5212" xr:uid="{00000000-0005-0000-0000-00006A140000}"/>
    <cellStyle name="20% - Accent2 4 28" xfId="5213" xr:uid="{00000000-0005-0000-0000-00006B140000}"/>
    <cellStyle name="20% - Accent2 4 29" xfId="5214" xr:uid="{00000000-0005-0000-0000-00006C140000}"/>
    <cellStyle name="20% - Accent2 4 3" xfId="5215" xr:uid="{00000000-0005-0000-0000-00006D140000}"/>
    <cellStyle name="20% - Accent2 4 30" xfId="5216" xr:uid="{00000000-0005-0000-0000-00006E140000}"/>
    <cellStyle name="20% - Accent2 4 31" xfId="5217" xr:uid="{00000000-0005-0000-0000-00006F140000}"/>
    <cellStyle name="20% - Accent2 4 32" xfId="5218" xr:uid="{00000000-0005-0000-0000-000070140000}"/>
    <cellStyle name="20% - Accent2 4 33" xfId="5219" xr:uid="{00000000-0005-0000-0000-000071140000}"/>
    <cellStyle name="20% - Accent2 4 34" xfId="5220" xr:uid="{00000000-0005-0000-0000-000072140000}"/>
    <cellStyle name="20% - Accent2 4 35" xfId="5221" xr:uid="{00000000-0005-0000-0000-000073140000}"/>
    <cellStyle name="20% - Accent2 4 36" xfId="5222" xr:uid="{00000000-0005-0000-0000-000074140000}"/>
    <cellStyle name="20% - Accent2 4 37" xfId="5223" xr:uid="{00000000-0005-0000-0000-000075140000}"/>
    <cellStyle name="20% - Accent2 4 38" xfId="5224" xr:uid="{00000000-0005-0000-0000-000076140000}"/>
    <cellStyle name="20% - Accent2 4 39" xfId="5225" xr:uid="{00000000-0005-0000-0000-000077140000}"/>
    <cellStyle name="20% - Accent2 4 4" xfId="5226" xr:uid="{00000000-0005-0000-0000-000078140000}"/>
    <cellStyle name="20% - Accent2 4 40" xfId="5227" xr:uid="{00000000-0005-0000-0000-000079140000}"/>
    <cellStyle name="20% - Accent2 4 41" xfId="5228" xr:uid="{00000000-0005-0000-0000-00007A140000}"/>
    <cellStyle name="20% - Accent2 4 42" xfId="5229" xr:uid="{00000000-0005-0000-0000-00007B140000}"/>
    <cellStyle name="20% - Accent2 4 43" xfId="5230" xr:uid="{00000000-0005-0000-0000-00007C140000}"/>
    <cellStyle name="20% - Accent2 4 44" xfId="5231" xr:uid="{00000000-0005-0000-0000-00007D140000}"/>
    <cellStyle name="20% - Accent2 4 45" xfId="5232" xr:uid="{00000000-0005-0000-0000-00007E140000}"/>
    <cellStyle name="20% - Accent2 4 46" xfId="5233" xr:uid="{00000000-0005-0000-0000-00007F140000}"/>
    <cellStyle name="20% - Accent2 4 47" xfId="5234" xr:uid="{00000000-0005-0000-0000-000080140000}"/>
    <cellStyle name="20% - Accent2 4 48" xfId="5235" xr:uid="{00000000-0005-0000-0000-000081140000}"/>
    <cellStyle name="20% - Accent2 4 49" xfId="5236" xr:uid="{00000000-0005-0000-0000-000082140000}"/>
    <cellStyle name="20% - Accent2 4 5" xfId="5237" xr:uid="{00000000-0005-0000-0000-000083140000}"/>
    <cellStyle name="20% - Accent2 4 50" xfId="5238" xr:uid="{00000000-0005-0000-0000-000084140000}"/>
    <cellStyle name="20% - Accent2 4 51" xfId="5239" xr:uid="{00000000-0005-0000-0000-000085140000}"/>
    <cellStyle name="20% - Accent2 4 52" xfId="5240" xr:uid="{00000000-0005-0000-0000-000086140000}"/>
    <cellStyle name="20% - Accent2 4 53" xfId="5241" xr:uid="{00000000-0005-0000-0000-000087140000}"/>
    <cellStyle name="20% - Accent2 4 54" xfId="5242" xr:uid="{00000000-0005-0000-0000-000088140000}"/>
    <cellStyle name="20% - Accent2 4 55" xfId="5243" xr:uid="{00000000-0005-0000-0000-000089140000}"/>
    <cellStyle name="20% - Accent2 4 56" xfId="5244" xr:uid="{00000000-0005-0000-0000-00008A140000}"/>
    <cellStyle name="20% - Accent2 4 57" xfId="5245" xr:uid="{00000000-0005-0000-0000-00008B140000}"/>
    <cellStyle name="20% - Accent2 4 58" xfId="5246" xr:uid="{00000000-0005-0000-0000-00008C140000}"/>
    <cellStyle name="20% - Accent2 4 59" xfId="5247" xr:uid="{00000000-0005-0000-0000-00008D140000}"/>
    <cellStyle name="20% - Accent2 4 6" xfId="5248" xr:uid="{00000000-0005-0000-0000-00008E140000}"/>
    <cellStyle name="20% - Accent2 4 60" xfId="5249" xr:uid="{00000000-0005-0000-0000-00008F140000}"/>
    <cellStyle name="20% - Accent2 4 61" xfId="5250" xr:uid="{00000000-0005-0000-0000-000090140000}"/>
    <cellStyle name="20% - Accent2 4 62" xfId="5251" xr:uid="{00000000-0005-0000-0000-000091140000}"/>
    <cellStyle name="20% - Accent2 4 63" xfId="5252" xr:uid="{00000000-0005-0000-0000-000092140000}"/>
    <cellStyle name="20% - Accent2 4 64" xfId="5253" xr:uid="{00000000-0005-0000-0000-000093140000}"/>
    <cellStyle name="20% - Accent2 4 65" xfId="5254" xr:uid="{00000000-0005-0000-0000-000094140000}"/>
    <cellStyle name="20% - Accent2 4 66" xfId="5255" xr:uid="{00000000-0005-0000-0000-000095140000}"/>
    <cellStyle name="20% - Accent2 4 67" xfId="5256" xr:uid="{00000000-0005-0000-0000-000096140000}"/>
    <cellStyle name="20% - Accent2 4 68" xfId="5257" xr:uid="{00000000-0005-0000-0000-000097140000}"/>
    <cellStyle name="20% - Accent2 4 69" xfId="5258" xr:uid="{00000000-0005-0000-0000-000098140000}"/>
    <cellStyle name="20% - Accent2 4 7" xfId="5259" xr:uid="{00000000-0005-0000-0000-000099140000}"/>
    <cellStyle name="20% - Accent2 4 70" xfId="5260" xr:uid="{00000000-0005-0000-0000-00009A140000}"/>
    <cellStyle name="20% - Accent2 4 71" xfId="5261" xr:uid="{00000000-0005-0000-0000-00009B140000}"/>
    <cellStyle name="20% - Accent2 4 72" xfId="5262" xr:uid="{00000000-0005-0000-0000-00009C140000}"/>
    <cellStyle name="20% - Accent2 4 73" xfId="5263" xr:uid="{00000000-0005-0000-0000-00009D140000}"/>
    <cellStyle name="20% - Accent2 4 74" xfId="53129" xr:uid="{00000000-0005-0000-0000-00009E140000}"/>
    <cellStyle name="20% - Accent2 4 8" xfId="5264" xr:uid="{00000000-0005-0000-0000-00009F140000}"/>
    <cellStyle name="20% - Accent2 4 9" xfId="5265" xr:uid="{00000000-0005-0000-0000-0000A0140000}"/>
    <cellStyle name="20% - Accent2 40" xfId="5266" xr:uid="{00000000-0005-0000-0000-0000A1140000}"/>
    <cellStyle name="20% - Accent2 40 10" xfId="5267" xr:uid="{00000000-0005-0000-0000-0000A2140000}"/>
    <cellStyle name="20% - Accent2 40 11" xfId="5268" xr:uid="{00000000-0005-0000-0000-0000A3140000}"/>
    <cellStyle name="20% - Accent2 40 12" xfId="5269" xr:uid="{00000000-0005-0000-0000-0000A4140000}"/>
    <cellStyle name="20% - Accent2 40 13" xfId="5270" xr:uid="{00000000-0005-0000-0000-0000A5140000}"/>
    <cellStyle name="20% - Accent2 40 14" xfId="5271" xr:uid="{00000000-0005-0000-0000-0000A6140000}"/>
    <cellStyle name="20% - Accent2 40 15" xfId="5272" xr:uid="{00000000-0005-0000-0000-0000A7140000}"/>
    <cellStyle name="20% - Accent2 40 16" xfId="5273" xr:uid="{00000000-0005-0000-0000-0000A8140000}"/>
    <cellStyle name="20% - Accent2 40 17" xfId="5274" xr:uid="{00000000-0005-0000-0000-0000A9140000}"/>
    <cellStyle name="20% - Accent2 40 18" xfId="5275" xr:uid="{00000000-0005-0000-0000-0000AA140000}"/>
    <cellStyle name="20% - Accent2 40 19" xfId="5276" xr:uid="{00000000-0005-0000-0000-0000AB140000}"/>
    <cellStyle name="20% - Accent2 40 2" xfId="5277" xr:uid="{00000000-0005-0000-0000-0000AC140000}"/>
    <cellStyle name="20% - Accent2 40 20" xfId="5278" xr:uid="{00000000-0005-0000-0000-0000AD140000}"/>
    <cellStyle name="20% - Accent2 40 21" xfId="5279" xr:uid="{00000000-0005-0000-0000-0000AE140000}"/>
    <cellStyle name="20% - Accent2 40 22" xfId="5280" xr:uid="{00000000-0005-0000-0000-0000AF140000}"/>
    <cellStyle name="20% - Accent2 40 23" xfId="5281" xr:uid="{00000000-0005-0000-0000-0000B0140000}"/>
    <cellStyle name="20% - Accent2 40 24" xfId="5282" xr:uid="{00000000-0005-0000-0000-0000B1140000}"/>
    <cellStyle name="20% - Accent2 40 25" xfId="5283" xr:uid="{00000000-0005-0000-0000-0000B2140000}"/>
    <cellStyle name="20% - Accent2 40 26" xfId="5284" xr:uid="{00000000-0005-0000-0000-0000B3140000}"/>
    <cellStyle name="20% - Accent2 40 27" xfId="5285" xr:uid="{00000000-0005-0000-0000-0000B4140000}"/>
    <cellStyle name="20% - Accent2 40 28" xfId="5286" xr:uid="{00000000-0005-0000-0000-0000B5140000}"/>
    <cellStyle name="20% - Accent2 40 29" xfId="5287" xr:uid="{00000000-0005-0000-0000-0000B6140000}"/>
    <cellStyle name="20% - Accent2 40 3" xfId="5288" xr:uid="{00000000-0005-0000-0000-0000B7140000}"/>
    <cellStyle name="20% - Accent2 40 30" xfId="5289" xr:uid="{00000000-0005-0000-0000-0000B8140000}"/>
    <cellStyle name="20% - Accent2 40 31" xfId="5290" xr:uid="{00000000-0005-0000-0000-0000B9140000}"/>
    <cellStyle name="20% - Accent2 40 32" xfId="5291" xr:uid="{00000000-0005-0000-0000-0000BA140000}"/>
    <cellStyle name="20% - Accent2 40 33" xfId="5292" xr:uid="{00000000-0005-0000-0000-0000BB140000}"/>
    <cellStyle name="20% - Accent2 40 34" xfId="5293" xr:uid="{00000000-0005-0000-0000-0000BC140000}"/>
    <cellStyle name="20% - Accent2 40 35" xfId="5294" xr:uid="{00000000-0005-0000-0000-0000BD140000}"/>
    <cellStyle name="20% - Accent2 40 36" xfId="5295" xr:uid="{00000000-0005-0000-0000-0000BE140000}"/>
    <cellStyle name="20% - Accent2 40 37" xfId="5296" xr:uid="{00000000-0005-0000-0000-0000BF140000}"/>
    <cellStyle name="20% - Accent2 40 38" xfId="5297" xr:uid="{00000000-0005-0000-0000-0000C0140000}"/>
    <cellStyle name="20% - Accent2 40 39" xfId="5298" xr:uid="{00000000-0005-0000-0000-0000C1140000}"/>
    <cellStyle name="20% - Accent2 40 4" xfId="5299" xr:uid="{00000000-0005-0000-0000-0000C2140000}"/>
    <cellStyle name="20% - Accent2 40 40" xfId="5300" xr:uid="{00000000-0005-0000-0000-0000C3140000}"/>
    <cellStyle name="20% - Accent2 40 41" xfId="5301" xr:uid="{00000000-0005-0000-0000-0000C4140000}"/>
    <cellStyle name="20% - Accent2 40 42" xfId="5302" xr:uid="{00000000-0005-0000-0000-0000C5140000}"/>
    <cellStyle name="20% - Accent2 40 43" xfId="5303" xr:uid="{00000000-0005-0000-0000-0000C6140000}"/>
    <cellStyle name="20% - Accent2 40 44" xfId="5304" xr:uid="{00000000-0005-0000-0000-0000C7140000}"/>
    <cellStyle name="20% - Accent2 40 45" xfId="5305" xr:uid="{00000000-0005-0000-0000-0000C8140000}"/>
    <cellStyle name="20% - Accent2 40 46" xfId="5306" xr:uid="{00000000-0005-0000-0000-0000C9140000}"/>
    <cellStyle name="20% - Accent2 40 47" xfId="5307" xr:uid="{00000000-0005-0000-0000-0000CA140000}"/>
    <cellStyle name="20% - Accent2 40 48" xfId="5308" xr:uid="{00000000-0005-0000-0000-0000CB140000}"/>
    <cellStyle name="20% - Accent2 40 49" xfId="5309" xr:uid="{00000000-0005-0000-0000-0000CC140000}"/>
    <cellStyle name="20% - Accent2 40 5" xfId="5310" xr:uid="{00000000-0005-0000-0000-0000CD140000}"/>
    <cellStyle name="20% - Accent2 40 50" xfId="5311" xr:uid="{00000000-0005-0000-0000-0000CE140000}"/>
    <cellStyle name="20% - Accent2 40 51" xfId="5312" xr:uid="{00000000-0005-0000-0000-0000CF140000}"/>
    <cellStyle name="20% - Accent2 40 52" xfId="5313" xr:uid="{00000000-0005-0000-0000-0000D0140000}"/>
    <cellStyle name="20% - Accent2 40 53" xfId="5314" xr:uid="{00000000-0005-0000-0000-0000D1140000}"/>
    <cellStyle name="20% - Accent2 40 54" xfId="5315" xr:uid="{00000000-0005-0000-0000-0000D2140000}"/>
    <cellStyle name="20% - Accent2 40 55" xfId="5316" xr:uid="{00000000-0005-0000-0000-0000D3140000}"/>
    <cellStyle name="20% - Accent2 40 56" xfId="5317" xr:uid="{00000000-0005-0000-0000-0000D4140000}"/>
    <cellStyle name="20% - Accent2 40 57" xfId="5318" xr:uid="{00000000-0005-0000-0000-0000D5140000}"/>
    <cellStyle name="20% - Accent2 40 58" xfId="5319" xr:uid="{00000000-0005-0000-0000-0000D6140000}"/>
    <cellStyle name="20% - Accent2 40 59" xfId="5320" xr:uid="{00000000-0005-0000-0000-0000D7140000}"/>
    <cellStyle name="20% - Accent2 40 6" xfId="5321" xr:uid="{00000000-0005-0000-0000-0000D8140000}"/>
    <cellStyle name="20% - Accent2 40 60" xfId="5322" xr:uid="{00000000-0005-0000-0000-0000D9140000}"/>
    <cellStyle name="20% - Accent2 40 61" xfId="5323" xr:uid="{00000000-0005-0000-0000-0000DA140000}"/>
    <cellStyle name="20% - Accent2 40 62" xfId="5324" xr:uid="{00000000-0005-0000-0000-0000DB140000}"/>
    <cellStyle name="20% - Accent2 40 63" xfId="5325" xr:uid="{00000000-0005-0000-0000-0000DC140000}"/>
    <cellStyle name="20% - Accent2 40 64" xfId="5326" xr:uid="{00000000-0005-0000-0000-0000DD140000}"/>
    <cellStyle name="20% - Accent2 40 65" xfId="5327" xr:uid="{00000000-0005-0000-0000-0000DE140000}"/>
    <cellStyle name="20% - Accent2 40 66" xfId="5328" xr:uid="{00000000-0005-0000-0000-0000DF140000}"/>
    <cellStyle name="20% - Accent2 40 67" xfId="5329" xr:uid="{00000000-0005-0000-0000-0000E0140000}"/>
    <cellStyle name="20% - Accent2 40 68" xfId="5330" xr:uid="{00000000-0005-0000-0000-0000E1140000}"/>
    <cellStyle name="20% - Accent2 40 69" xfId="5331" xr:uid="{00000000-0005-0000-0000-0000E2140000}"/>
    <cellStyle name="20% - Accent2 40 7" xfId="5332" xr:uid="{00000000-0005-0000-0000-0000E3140000}"/>
    <cellStyle name="20% - Accent2 40 70" xfId="5333" xr:uid="{00000000-0005-0000-0000-0000E4140000}"/>
    <cellStyle name="20% - Accent2 40 71" xfId="5334" xr:uid="{00000000-0005-0000-0000-0000E5140000}"/>
    <cellStyle name="20% - Accent2 40 72" xfId="5335" xr:uid="{00000000-0005-0000-0000-0000E6140000}"/>
    <cellStyle name="20% - Accent2 40 73" xfId="5336" xr:uid="{00000000-0005-0000-0000-0000E7140000}"/>
    <cellStyle name="20% - Accent2 40 8" xfId="5337" xr:uid="{00000000-0005-0000-0000-0000E8140000}"/>
    <cellStyle name="20% - Accent2 40 9" xfId="5338" xr:uid="{00000000-0005-0000-0000-0000E9140000}"/>
    <cellStyle name="20% - Accent2 5" xfId="5339" xr:uid="{00000000-0005-0000-0000-0000EA140000}"/>
    <cellStyle name="20% - Accent2 5 10" xfId="5340" xr:uid="{00000000-0005-0000-0000-0000EB140000}"/>
    <cellStyle name="20% - Accent2 5 11" xfId="5341" xr:uid="{00000000-0005-0000-0000-0000EC140000}"/>
    <cellStyle name="20% - Accent2 5 12" xfId="5342" xr:uid="{00000000-0005-0000-0000-0000ED140000}"/>
    <cellStyle name="20% - Accent2 5 13" xfId="5343" xr:uid="{00000000-0005-0000-0000-0000EE140000}"/>
    <cellStyle name="20% - Accent2 5 14" xfId="5344" xr:uid="{00000000-0005-0000-0000-0000EF140000}"/>
    <cellStyle name="20% - Accent2 5 15" xfId="5345" xr:uid="{00000000-0005-0000-0000-0000F0140000}"/>
    <cellStyle name="20% - Accent2 5 16" xfId="5346" xr:uid="{00000000-0005-0000-0000-0000F1140000}"/>
    <cellStyle name="20% - Accent2 5 17" xfId="5347" xr:uid="{00000000-0005-0000-0000-0000F2140000}"/>
    <cellStyle name="20% - Accent2 5 18" xfId="5348" xr:uid="{00000000-0005-0000-0000-0000F3140000}"/>
    <cellStyle name="20% - Accent2 5 19" xfId="5349" xr:uid="{00000000-0005-0000-0000-0000F4140000}"/>
    <cellStyle name="20% - Accent2 5 2" xfId="5350" xr:uid="{00000000-0005-0000-0000-0000F5140000}"/>
    <cellStyle name="20% - Accent2 5 2 2" xfId="53288" xr:uid="{00000000-0005-0000-0000-0000F6140000}"/>
    <cellStyle name="20% - Accent2 5 20" xfId="5351" xr:uid="{00000000-0005-0000-0000-0000F7140000}"/>
    <cellStyle name="20% - Accent2 5 21" xfId="5352" xr:uid="{00000000-0005-0000-0000-0000F8140000}"/>
    <cellStyle name="20% - Accent2 5 22" xfId="5353" xr:uid="{00000000-0005-0000-0000-0000F9140000}"/>
    <cellStyle name="20% - Accent2 5 23" xfId="5354" xr:uid="{00000000-0005-0000-0000-0000FA140000}"/>
    <cellStyle name="20% - Accent2 5 24" xfId="5355" xr:uid="{00000000-0005-0000-0000-0000FB140000}"/>
    <cellStyle name="20% - Accent2 5 25" xfId="5356" xr:uid="{00000000-0005-0000-0000-0000FC140000}"/>
    <cellStyle name="20% - Accent2 5 26" xfId="5357" xr:uid="{00000000-0005-0000-0000-0000FD140000}"/>
    <cellStyle name="20% - Accent2 5 27" xfId="5358" xr:uid="{00000000-0005-0000-0000-0000FE140000}"/>
    <cellStyle name="20% - Accent2 5 28" xfId="5359" xr:uid="{00000000-0005-0000-0000-0000FF140000}"/>
    <cellStyle name="20% - Accent2 5 29" xfId="5360" xr:uid="{00000000-0005-0000-0000-000000150000}"/>
    <cellStyle name="20% - Accent2 5 3" xfId="5361" xr:uid="{00000000-0005-0000-0000-000001150000}"/>
    <cellStyle name="20% - Accent2 5 30" xfId="5362" xr:uid="{00000000-0005-0000-0000-000002150000}"/>
    <cellStyle name="20% - Accent2 5 31" xfId="5363" xr:uid="{00000000-0005-0000-0000-000003150000}"/>
    <cellStyle name="20% - Accent2 5 32" xfId="5364" xr:uid="{00000000-0005-0000-0000-000004150000}"/>
    <cellStyle name="20% - Accent2 5 33" xfId="5365" xr:uid="{00000000-0005-0000-0000-000005150000}"/>
    <cellStyle name="20% - Accent2 5 34" xfId="5366" xr:uid="{00000000-0005-0000-0000-000006150000}"/>
    <cellStyle name="20% - Accent2 5 35" xfId="5367" xr:uid="{00000000-0005-0000-0000-000007150000}"/>
    <cellStyle name="20% - Accent2 5 36" xfId="5368" xr:uid="{00000000-0005-0000-0000-000008150000}"/>
    <cellStyle name="20% - Accent2 5 37" xfId="5369" xr:uid="{00000000-0005-0000-0000-000009150000}"/>
    <cellStyle name="20% - Accent2 5 38" xfId="5370" xr:uid="{00000000-0005-0000-0000-00000A150000}"/>
    <cellStyle name="20% - Accent2 5 39" xfId="5371" xr:uid="{00000000-0005-0000-0000-00000B150000}"/>
    <cellStyle name="20% - Accent2 5 4" xfId="5372" xr:uid="{00000000-0005-0000-0000-00000C150000}"/>
    <cellStyle name="20% - Accent2 5 40" xfId="5373" xr:uid="{00000000-0005-0000-0000-00000D150000}"/>
    <cellStyle name="20% - Accent2 5 41" xfId="5374" xr:uid="{00000000-0005-0000-0000-00000E150000}"/>
    <cellStyle name="20% - Accent2 5 42" xfId="5375" xr:uid="{00000000-0005-0000-0000-00000F150000}"/>
    <cellStyle name="20% - Accent2 5 43" xfId="5376" xr:uid="{00000000-0005-0000-0000-000010150000}"/>
    <cellStyle name="20% - Accent2 5 44" xfId="5377" xr:uid="{00000000-0005-0000-0000-000011150000}"/>
    <cellStyle name="20% - Accent2 5 45" xfId="5378" xr:uid="{00000000-0005-0000-0000-000012150000}"/>
    <cellStyle name="20% - Accent2 5 46" xfId="5379" xr:uid="{00000000-0005-0000-0000-000013150000}"/>
    <cellStyle name="20% - Accent2 5 47" xfId="5380" xr:uid="{00000000-0005-0000-0000-000014150000}"/>
    <cellStyle name="20% - Accent2 5 48" xfId="5381" xr:uid="{00000000-0005-0000-0000-000015150000}"/>
    <cellStyle name="20% - Accent2 5 49" xfId="5382" xr:uid="{00000000-0005-0000-0000-000016150000}"/>
    <cellStyle name="20% - Accent2 5 5" xfId="5383" xr:uid="{00000000-0005-0000-0000-000017150000}"/>
    <cellStyle name="20% - Accent2 5 50" xfId="5384" xr:uid="{00000000-0005-0000-0000-000018150000}"/>
    <cellStyle name="20% - Accent2 5 51" xfId="5385" xr:uid="{00000000-0005-0000-0000-000019150000}"/>
    <cellStyle name="20% - Accent2 5 52" xfId="5386" xr:uid="{00000000-0005-0000-0000-00001A150000}"/>
    <cellStyle name="20% - Accent2 5 53" xfId="5387" xr:uid="{00000000-0005-0000-0000-00001B150000}"/>
    <cellStyle name="20% - Accent2 5 54" xfId="5388" xr:uid="{00000000-0005-0000-0000-00001C150000}"/>
    <cellStyle name="20% - Accent2 5 55" xfId="5389" xr:uid="{00000000-0005-0000-0000-00001D150000}"/>
    <cellStyle name="20% - Accent2 5 56" xfId="5390" xr:uid="{00000000-0005-0000-0000-00001E150000}"/>
    <cellStyle name="20% - Accent2 5 57" xfId="5391" xr:uid="{00000000-0005-0000-0000-00001F150000}"/>
    <cellStyle name="20% - Accent2 5 58" xfId="5392" xr:uid="{00000000-0005-0000-0000-000020150000}"/>
    <cellStyle name="20% - Accent2 5 59" xfId="5393" xr:uid="{00000000-0005-0000-0000-000021150000}"/>
    <cellStyle name="20% - Accent2 5 6" xfId="5394" xr:uid="{00000000-0005-0000-0000-000022150000}"/>
    <cellStyle name="20% - Accent2 5 60" xfId="5395" xr:uid="{00000000-0005-0000-0000-000023150000}"/>
    <cellStyle name="20% - Accent2 5 61" xfId="5396" xr:uid="{00000000-0005-0000-0000-000024150000}"/>
    <cellStyle name="20% - Accent2 5 62" xfId="5397" xr:uid="{00000000-0005-0000-0000-000025150000}"/>
    <cellStyle name="20% - Accent2 5 63" xfId="5398" xr:uid="{00000000-0005-0000-0000-000026150000}"/>
    <cellStyle name="20% - Accent2 5 64" xfId="5399" xr:uid="{00000000-0005-0000-0000-000027150000}"/>
    <cellStyle name="20% - Accent2 5 65" xfId="5400" xr:uid="{00000000-0005-0000-0000-000028150000}"/>
    <cellStyle name="20% - Accent2 5 66" xfId="5401" xr:uid="{00000000-0005-0000-0000-000029150000}"/>
    <cellStyle name="20% - Accent2 5 67" xfId="5402" xr:uid="{00000000-0005-0000-0000-00002A150000}"/>
    <cellStyle name="20% - Accent2 5 68" xfId="5403" xr:uid="{00000000-0005-0000-0000-00002B150000}"/>
    <cellStyle name="20% - Accent2 5 69" xfId="5404" xr:uid="{00000000-0005-0000-0000-00002C150000}"/>
    <cellStyle name="20% - Accent2 5 7" xfId="5405" xr:uid="{00000000-0005-0000-0000-00002D150000}"/>
    <cellStyle name="20% - Accent2 5 70" xfId="5406" xr:uid="{00000000-0005-0000-0000-00002E150000}"/>
    <cellStyle name="20% - Accent2 5 71" xfId="5407" xr:uid="{00000000-0005-0000-0000-00002F150000}"/>
    <cellStyle name="20% - Accent2 5 72" xfId="5408" xr:uid="{00000000-0005-0000-0000-000030150000}"/>
    <cellStyle name="20% - Accent2 5 73" xfId="5409" xr:uid="{00000000-0005-0000-0000-000031150000}"/>
    <cellStyle name="20% - Accent2 5 74" xfId="53106" xr:uid="{00000000-0005-0000-0000-000032150000}"/>
    <cellStyle name="20% - Accent2 5 75" xfId="53193" xr:uid="{00000000-0005-0000-0000-000033150000}"/>
    <cellStyle name="20% - Accent2 5 8" xfId="5410" xr:uid="{00000000-0005-0000-0000-000034150000}"/>
    <cellStyle name="20% - Accent2 5 9" xfId="5411" xr:uid="{00000000-0005-0000-0000-000035150000}"/>
    <cellStyle name="20% - Accent2 6" xfId="5412" xr:uid="{00000000-0005-0000-0000-000036150000}"/>
    <cellStyle name="20% - Accent2 6 10" xfId="5413" xr:uid="{00000000-0005-0000-0000-000037150000}"/>
    <cellStyle name="20% - Accent2 6 11" xfId="5414" xr:uid="{00000000-0005-0000-0000-000038150000}"/>
    <cellStyle name="20% - Accent2 6 12" xfId="5415" xr:uid="{00000000-0005-0000-0000-000039150000}"/>
    <cellStyle name="20% - Accent2 6 13" xfId="5416" xr:uid="{00000000-0005-0000-0000-00003A150000}"/>
    <cellStyle name="20% - Accent2 6 14" xfId="5417" xr:uid="{00000000-0005-0000-0000-00003B150000}"/>
    <cellStyle name="20% - Accent2 6 15" xfId="5418" xr:uid="{00000000-0005-0000-0000-00003C150000}"/>
    <cellStyle name="20% - Accent2 6 16" xfId="5419" xr:uid="{00000000-0005-0000-0000-00003D150000}"/>
    <cellStyle name="20% - Accent2 6 17" xfId="5420" xr:uid="{00000000-0005-0000-0000-00003E150000}"/>
    <cellStyle name="20% - Accent2 6 18" xfId="5421" xr:uid="{00000000-0005-0000-0000-00003F150000}"/>
    <cellStyle name="20% - Accent2 6 19" xfId="5422" xr:uid="{00000000-0005-0000-0000-000040150000}"/>
    <cellStyle name="20% - Accent2 6 2" xfId="5423" xr:uid="{00000000-0005-0000-0000-000041150000}"/>
    <cellStyle name="20% - Accent2 6 20" xfId="5424" xr:uid="{00000000-0005-0000-0000-000042150000}"/>
    <cellStyle name="20% - Accent2 6 21" xfId="5425" xr:uid="{00000000-0005-0000-0000-000043150000}"/>
    <cellStyle name="20% - Accent2 6 22" xfId="5426" xr:uid="{00000000-0005-0000-0000-000044150000}"/>
    <cellStyle name="20% - Accent2 6 23" xfId="5427" xr:uid="{00000000-0005-0000-0000-000045150000}"/>
    <cellStyle name="20% - Accent2 6 24" xfId="5428" xr:uid="{00000000-0005-0000-0000-000046150000}"/>
    <cellStyle name="20% - Accent2 6 25" xfId="5429" xr:uid="{00000000-0005-0000-0000-000047150000}"/>
    <cellStyle name="20% - Accent2 6 26" xfId="5430" xr:uid="{00000000-0005-0000-0000-000048150000}"/>
    <cellStyle name="20% - Accent2 6 27" xfId="5431" xr:uid="{00000000-0005-0000-0000-000049150000}"/>
    <cellStyle name="20% - Accent2 6 28" xfId="5432" xr:uid="{00000000-0005-0000-0000-00004A150000}"/>
    <cellStyle name="20% - Accent2 6 29" xfId="5433" xr:uid="{00000000-0005-0000-0000-00004B150000}"/>
    <cellStyle name="20% - Accent2 6 3" xfId="5434" xr:uid="{00000000-0005-0000-0000-00004C150000}"/>
    <cellStyle name="20% - Accent2 6 30" xfId="5435" xr:uid="{00000000-0005-0000-0000-00004D150000}"/>
    <cellStyle name="20% - Accent2 6 31" xfId="5436" xr:uid="{00000000-0005-0000-0000-00004E150000}"/>
    <cellStyle name="20% - Accent2 6 32" xfId="5437" xr:uid="{00000000-0005-0000-0000-00004F150000}"/>
    <cellStyle name="20% - Accent2 6 33" xfId="5438" xr:uid="{00000000-0005-0000-0000-000050150000}"/>
    <cellStyle name="20% - Accent2 6 34" xfId="5439" xr:uid="{00000000-0005-0000-0000-000051150000}"/>
    <cellStyle name="20% - Accent2 6 35" xfId="5440" xr:uid="{00000000-0005-0000-0000-000052150000}"/>
    <cellStyle name="20% - Accent2 6 36" xfId="5441" xr:uid="{00000000-0005-0000-0000-000053150000}"/>
    <cellStyle name="20% - Accent2 6 37" xfId="5442" xr:uid="{00000000-0005-0000-0000-000054150000}"/>
    <cellStyle name="20% - Accent2 6 38" xfId="5443" xr:uid="{00000000-0005-0000-0000-000055150000}"/>
    <cellStyle name="20% - Accent2 6 39" xfId="5444" xr:uid="{00000000-0005-0000-0000-000056150000}"/>
    <cellStyle name="20% - Accent2 6 4" xfId="5445" xr:uid="{00000000-0005-0000-0000-000057150000}"/>
    <cellStyle name="20% - Accent2 6 40" xfId="5446" xr:uid="{00000000-0005-0000-0000-000058150000}"/>
    <cellStyle name="20% - Accent2 6 41" xfId="5447" xr:uid="{00000000-0005-0000-0000-000059150000}"/>
    <cellStyle name="20% - Accent2 6 42" xfId="5448" xr:uid="{00000000-0005-0000-0000-00005A150000}"/>
    <cellStyle name="20% - Accent2 6 43" xfId="5449" xr:uid="{00000000-0005-0000-0000-00005B150000}"/>
    <cellStyle name="20% - Accent2 6 44" xfId="5450" xr:uid="{00000000-0005-0000-0000-00005C150000}"/>
    <cellStyle name="20% - Accent2 6 45" xfId="5451" xr:uid="{00000000-0005-0000-0000-00005D150000}"/>
    <cellStyle name="20% - Accent2 6 46" xfId="5452" xr:uid="{00000000-0005-0000-0000-00005E150000}"/>
    <cellStyle name="20% - Accent2 6 47" xfId="5453" xr:uid="{00000000-0005-0000-0000-00005F150000}"/>
    <cellStyle name="20% - Accent2 6 48" xfId="5454" xr:uid="{00000000-0005-0000-0000-000060150000}"/>
    <cellStyle name="20% - Accent2 6 49" xfId="5455" xr:uid="{00000000-0005-0000-0000-000061150000}"/>
    <cellStyle name="20% - Accent2 6 5" xfId="5456" xr:uid="{00000000-0005-0000-0000-000062150000}"/>
    <cellStyle name="20% - Accent2 6 50" xfId="5457" xr:uid="{00000000-0005-0000-0000-000063150000}"/>
    <cellStyle name="20% - Accent2 6 51" xfId="5458" xr:uid="{00000000-0005-0000-0000-000064150000}"/>
    <cellStyle name="20% - Accent2 6 52" xfId="5459" xr:uid="{00000000-0005-0000-0000-000065150000}"/>
    <cellStyle name="20% - Accent2 6 53" xfId="5460" xr:uid="{00000000-0005-0000-0000-000066150000}"/>
    <cellStyle name="20% - Accent2 6 54" xfId="5461" xr:uid="{00000000-0005-0000-0000-000067150000}"/>
    <cellStyle name="20% - Accent2 6 55" xfId="5462" xr:uid="{00000000-0005-0000-0000-000068150000}"/>
    <cellStyle name="20% - Accent2 6 56" xfId="5463" xr:uid="{00000000-0005-0000-0000-000069150000}"/>
    <cellStyle name="20% - Accent2 6 57" xfId="5464" xr:uid="{00000000-0005-0000-0000-00006A150000}"/>
    <cellStyle name="20% - Accent2 6 58" xfId="5465" xr:uid="{00000000-0005-0000-0000-00006B150000}"/>
    <cellStyle name="20% - Accent2 6 59" xfId="5466" xr:uid="{00000000-0005-0000-0000-00006C150000}"/>
    <cellStyle name="20% - Accent2 6 6" xfId="5467" xr:uid="{00000000-0005-0000-0000-00006D150000}"/>
    <cellStyle name="20% - Accent2 6 60" xfId="5468" xr:uid="{00000000-0005-0000-0000-00006E150000}"/>
    <cellStyle name="20% - Accent2 6 61" xfId="5469" xr:uid="{00000000-0005-0000-0000-00006F150000}"/>
    <cellStyle name="20% - Accent2 6 62" xfId="5470" xr:uid="{00000000-0005-0000-0000-000070150000}"/>
    <cellStyle name="20% - Accent2 6 63" xfId="5471" xr:uid="{00000000-0005-0000-0000-000071150000}"/>
    <cellStyle name="20% - Accent2 6 64" xfId="5472" xr:uid="{00000000-0005-0000-0000-000072150000}"/>
    <cellStyle name="20% - Accent2 6 65" xfId="5473" xr:uid="{00000000-0005-0000-0000-000073150000}"/>
    <cellStyle name="20% - Accent2 6 66" xfId="5474" xr:uid="{00000000-0005-0000-0000-000074150000}"/>
    <cellStyle name="20% - Accent2 6 67" xfId="5475" xr:uid="{00000000-0005-0000-0000-000075150000}"/>
    <cellStyle name="20% - Accent2 6 68" xfId="5476" xr:uid="{00000000-0005-0000-0000-000076150000}"/>
    <cellStyle name="20% - Accent2 6 69" xfId="5477" xr:uid="{00000000-0005-0000-0000-000077150000}"/>
    <cellStyle name="20% - Accent2 6 7" xfId="5478" xr:uid="{00000000-0005-0000-0000-000078150000}"/>
    <cellStyle name="20% - Accent2 6 70" xfId="5479" xr:uid="{00000000-0005-0000-0000-000079150000}"/>
    <cellStyle name="20% - Accent2 6 71" xfId="5480" xr:uid="{00000000-0005-0000-0000-00007A150000}"/>
    <cellStyle name="20% - Accent2 6 72" xfId="5481" xr:uid="{00000000-0005-0000-0000-00007B150000}"/>
    <cellStyle name="20% - Accent2 6 73" xfId="5482" xr:uid="{00000000-0005-0000-0000-00007C150000}"/>
    <cellStyle name="20% - Accent2 6 8" xfId="5483" xr:uid="{00000000-0005-0000-0000-00007D150000}"/>
    <cellStyle name="20% - Accent2 6 9" xfId="5484" xr:uid="{00000000-0005-0000-0000-00007E150000}"/>
    <cellStyle name="20% - Accent2 7" xfId="5485" xr:uid="{00000000-0005-0000-0000-00007F150000}"/>
    <cellStyle name="20% - Accent2 7 10" xfId="5486" xr:uid="{00000000-0005-0000-0000-000080150000}"/>
    <cellStyle name="20% - Accent2 7 11" xfId="5487" xr:uid="{00000000-0005-0000-0000-000081150000}"/>
    <cellStyle name="20% - Accent2 7 12" xfId="5488" xr:uid="{00000000-0005-0000-0000-000082150000}"/>
    <cellStyle name="20% - Accent2 7 13" xfId="5489" xr:uid="{00000000-0005-0000-0000-000083150000}"/>
    <cellStyle name="20% - Accent2 7 14" xfId="5490" xr:uid="{00000000-0005-0000-0000-000084150000}"/>
    <cellStyle name="20% - Accent2 7 15" xfId="5491" xr:uid="{00000000-0005-0000-0000-000085150000}"/>
    <cellStyle name="20% - Accent2 7 16" xfId="5492" xr:uid="{00000000-0005-0000-0000-000086150000}"/>
    <cellStyle name="20% - Accent2 7 17" xfId="5493" xr:uid="{00000000-0005-0000-0000-000087150000}"/>
    <cellStyle name="20% - Accent2 7 18" xfId="5494" xr:uid="{00000000-0005-0000-0000-000088150000}"/>
    <cellStyle name="20% - Accent2 7 19" xfId="5495" xr:uid="{00000000-0005-0000-0000-000089150000}"/>
    <cellStyle name="20% - Accent2 7 2" xfId="5496" xr:uid="{00000000-0005-0000-0000-00008A150000}"/>
    <cellStyle name="20% - Accent2 7 20" xfId="5497" xr:uid="{00000000-0005-0000-0000-00008B150000}"/>
    <cellStyle name="20% - Accent2 7 21" xfId="5498" xr:uid="{00000000-0005-0000-0000-00008C150000}"/>
    <cellStyle name="20% - Accent2 7 22" xfId="5499" xr:uid="{00000000-0005-0000-0000-00008D150000}"/>
    <cellStyle name="20% - Accent2 7 23" xfId="5500" xr:uid="{00000000-0005-0000-0000-00008E150000}"/>
    <cellStyle name="20% - Accent2 7 24" xfId="5501" xr:uid="{00000000-0005-0000-0000-00008F150000}"/>
    <cellStyle name="20% - Accent2 7 25" xfId="5502" xr:uid="{00000000-0005-0000-0000-000090150000}"/>
    <cellStyle name="20% - Accent2 7 26" xfId="5503" xr:uid="{00000000-0005-0000-0000-000091150000}"/>
    <cellStyle name="20% - Accent2 7 27" xfId="5504" xr:uid="{00000000-0005-0000-0000-000092150000}"/>
    <cellStyle name="20% - Accent2 7 28" xfId="5505" xr:uid="{00000000-0005-0000-0000-000093150000}"/>
    <cellStyle name="20% - Accent2 7 29" xfId="5506" xr:uid="{00000000-0005-0000-0000-000094150000}"/>
    <cellStyle name="20% - Accent2 7 3" xfId="5507" xr:uid="{00000000-0005-0000-0000-000095150000}"/>
    <cellStyle name="20% - Accent2 7 30" xfId="5508" xr:uid="{00000000-0005-0000-0000-000096150000}"/>
    <cellStyle name="20% - Accent2 7 31" xfId="5509" xr:uid="{00000000-0005-0000-0000-000097150000}"/>
    <cellStyle name="20% - Accent2 7 32" xfId="5510" xr:uid="{00000000-0005-0000-0000-000098150000}"/>
    <cellStyle name="20% - Accent2 7 33" xfId="5511" xr:uid="{00000000-0005-0000-0000-000099150000}"/>
    <cellStyle name="20% - Accent2 7 34" xfId="5512" xr:uid="{00000000-0005-0000-0000-00009A150000}"/>
    <cellStyle name="20% - Accent2 7 35" xfId="5513" xr:uid="{00000000-0005-0000-0000-00009B150000}"/>
    <cellStyle name="20% - Accent2 7 36" xfId="5514" xr:uid="{00000000-0005-0000-0000-00009C150000}"/>
    <cellStyle name="20% - Accent2 7 37" xfId="5515" xr:uid="{00000000-0005-0000-0000-00009D150000}"/>
    <cellStyle name="20% - Accent2 7 38" xfId="5516" xr:uid="{00000000-0005-0000-0000-00009E150000}"/>
    <cellStyle name="20% - Accent2 7 39" xfId="5517" xr:uid="{00000000-0005-0000-0000-00009F150000}"/>
    <cellStyle name="20% - Accent2 7 4" xfId="5518" xr:uid="{00000000-0005-0000-0000-0000A0150000}"/>
    <cellStyle name="20% - Accent2 7 40" xfId="5519" xr:uid="{00000000-0005-0000-0000-0000A1150000}"/>
    <cellStyle name="20% - Accent2 7 41" xfId="5520" xr:uid="{00000000-0005-0000-0000-0000A2150000}"/>
    <cellStyle name="20% - Accent2 7 42" xfId="5521" xr:uid="{00000000-0005-0000-0000-0000A3150000}"/>
    <cellStyle name="20% - Accent2 7 43" xfId="5522" xr:uid="{00000000-0005-0000-0000-0000A4150000}"/>
    <cellStyle name="20% - Accent2 7 44" xfId="5523" xr:uid="{00000000-0005-0000-0000-0000A5150000}"/>
    <cellStyle name="20% - Accent2 7 45" xfId="5524" xr:uid="{00000000-0005-0000-0000-0000A6150000}"/>
    <cellStyle name="20% - Accent2 7 46" xfId="5525" xr:uid="{00000000-0005-0000-0000-0000A7150000}"/>
    <cellStyle name="20% - Accent2 7 47" xfId="5526" xr:uid="{00000000-0005-0000-0000-0000A8150000}"/>
    <cellStyle name="20% - Accent2 7 48" xfId="5527" xr:uid="{00000000-0005-0000-0000-0000A9150000}"/>
    <cellStyle name="20% - Accent2 7 49" xfId="5528" xr:uid="{00000000-0005-0000-0000-0000AA150000}"/>
    <cellStyle name="20% - Accent2 7 5" xfId="5529" xr:uid="{00000000-0005-0000-0000-0000AB150000}"/>
    <cellStyle name="20% - Accent2 7 50" xfId="5530" xr:uid="{00000000-0005-0000-0000-0000AC150000}"/>
    <cellStyle name="20% - Accent2 7 51" xfId="5531" xr:uid="{00000000-0005-0000-0000-0000AD150000}"/>
    <cellStyle name="20% - Accent2 7 52" xfId="5532" xr:uid="{00000000-0005-0000-0000-0000AE150000}"/>
    <cellStyle name="20% - Accent2 7 53" xfId="5533" xr:uid="{00000000-0005-0000-0000-0000AF150000}"/>
    <cellStyle name="20% - Accent2 7 54" xfId="5534" xr:uid="{00000000-0005-0000-0000-0000B0150000}"/>
    <cellStyle name="20% - Accent2 7 55" xfId="5535" xr:uid="{00000000-0005-0000-0000-0000B1150000}"/>
    <cellStyle name="20% - Accent2 7 56" xfId="5536" xr:uid="{00000000-0005-0000-0000-0000B2150000}"/>
    <cellStyle name="20% - Accent2 7 57" xfId="5537" xr:uid="{00000000-0005-0000-0000-0000B3150000}"/>
    <cellStyle name="20% - Accent2 7 58" xfId="5538" xr:uid="{00000000-0005-0000-0000-0000B4150000}"/>
    <cellStyle name="20% - Accent2 7 59" xfId="5539" xr:uid="{00000000-0005-0000-0000-0000B5150000}"/>
    <cellStyle name="20% - Accent2 7 6" xfId="5540" xr:uid="{00000000-0005-0000-0000-0000B6150000}"/>
    <cellStyle name="20% - Accent2 7 60" xfId="5541" xr:uid="{00000000-0005-0000-0000-0000B7150000}"/>
    <cellStyle name="20% - Accent2 7 61" xfId="5542" xr:uid="{00000000-0005-0000-0000-0000B8150000}"/>
    <cellStyle name="20% - Accent2 7 62" xfId="5543" xr:uid="{00000000-0005-0000-0000-0000B9150000}"/>
    <cellStyle name="20% - Accent2 7 63" xfId="5544" xr:uid="{00000000-0005-0000-0000-0000BA150000}"/>
    <cellStyle name="20% - Accent2 7 64" xfId="5545" xr:uid="{00000000-0005-0000-0000-0000BB150000}"/>
    <cellStyle name="20% - Accent2 7 65" xfId="5546" xr:uid="{00000000-0005-0000-0000-0000BC150000}"/>
    <cellStyle name="20% - Accent2 7 66" xfId="5547" xr:uid="{00000000-0005-0000-0000-0000BD150000}"/>
    <cellStyle name="20% - Accent2 7 67" xfId="5548" xr:uid="{00000000-0005-0000-0000-0000BE150000}"/>
    <cellStyle name="20% - Accent2 7 68" xfId="5549" xr:uid="{00000000-0005-0000-0000-0000BF150000}"/>
    <cellStyle name="20% - Accent2 7 69" xfId="5550" xr:uid="{00000000-0005-0000-0000-0000C0150000}"/>
    <cellStyle name="20% - Accent2 7 7" xfId="5551" xr:uid="{00000000-0005-0000-0000-0000C1150000}"/>
    <cellStyle name="20% - Accent2 7 70" xfId="5552" xr:uid="{00000000-0005-0000-0000-0000C2150000}"/>
    <cellStyle name="20% - Accent2 7 71" xfId="5553" xr:uid="{00000000-0005-0000-0000-0000C3150000}"/>
    <cellStyle name="20% - Accent2 7 72" xfId="5554" xr:uid="{00000000-0005-0000-0000-0000C4150000}"/>
    <cellStyle name="20% - Accent2 7 73" xfId="5555" xr:uid="{00000000-0005-0000-0000-0000C5150000}"/>
    <cellStyle name="20% - Accent2 7 8" xfId="5556" xr:uid="{00000000-0005-0000-0000-0000C6150000}"/>
    <cellStyle name="20% - Accent2 7 9" xfId="5557" xr:uid="{00000000-0005-0000-0000-0000C7150000}"/>
    <cellStyle name="20% - Accent2 8" xfId="5558" xr:uid="{00000000-0005-0000-0000-0000C8150000}"/>
    <cellStyle name="20% - Accent2 8 10" xfId="5559" xr:uid="{00000000-0005-0000-0000-0000C9150000}"/>
    <cellStyle name="20% - Accent2 8 11" xfId="5560" xr:uid="{00000000-0005-0000-0000-0000CA150000}"/>
    <cellStyle name="20% - Accent2 8 12" xfId="5561" xr:uid="{00000000-0005-0000-0000-0000CB150000}"/>
    <cellStyle name="20% - Accent2 8 13" xfId="5562" xr:uid="{00000000-0005-0000-0000-0000CC150000}"/>
    <cellStyle name="20% - Accent2 8 14" xfId="5563" xr:uid="{00000000-0005-0000-0000-0000CD150000}"/>
    <cellStyle name="20% - Accent2 8 15" xfId="5564" xr:uid="{00000000-0005-0000-0000-0000CE150000}"/>
    <cellStyle name="20% - Accent2 8 16" xfId="5565" xr:uid="{00000000-0005-0000-0000-0000CF150000}"/>
    <cellStyle name="20% - Accent2 8 17" xfId="5566" xr:uid="{00000000-0005-0000-0000-0000D0150000}"/>
    <cellStyle name="20% - Accent2 8 18" xfId="5567" xr:uid="{00000000-0005-0000-0000-0000D1150000}"/>
    <cellStyle name="20% - Accent2 8 19" xfId="5568" xr:uid="{00000000-0005-0000-0000-0000D2150000}"/>
    <cellStyle name="20% - Accent2 8 2" xfId="5569" xr:uid="{00000000-0005-0000-0000-0000D3150000}"/>
    <cellStyle name="20% - Accent2 8 20" xfId="5570" xr:uid="{00000000-0005-0000-0000-0000D4150000}"/>
    <cellStyle name="20% - Accent2 8 21" xfId="5571" xr:uid="{00000000-0005-0000-0000-0000D5150000}"/>
    <cellStyle name="20% - Accent2 8 22" xfId="5572" xr:uid="{00000000-0005-0000-0000-0000D6150000}"/>
    <cellStyle name="20% - Accent2 8 23" xfId="5573" xr:uid="{00000000-0005-0000-0000-0000D7150000}"/>
    <cellStyle name="20% - Accent2 8 24" xfId="5574" xr:uid="{00000000-0005-0000-0000-0000D8150000}"/>
    <cellStyle name="20% - Accent2 8 25" xfId="5575" xr:uid="{00000000-0005-0000-0000-0000D9150000}"/>
    <cellStyle name="20% - Accent2 8 26" xfId="5576" xr:uid="{00000000-0005-0000-0000-0000DA150000}"/>
    <cellStyle name="20% - Accent2 8 27" xfId="5577" xr:uid="{00000000-0005-0000-0000-0000DB150000}"/>
    <cellStyle name="20% - Accent2 8 28" xfId="5578" xr:uid="{00000000-0005-0000-0000-0000DC150000}"/>
    <cellStyle name="20% - Accent2 8 29" xfId="5579" xr:uid="{00000000-0005-0000-0000-0000DD150000}"/>
    <cellStyle name="20% - Accent2 8 3" xfId="5580" xr:uid="{00000000-0005-0000-0000-0000DE150000}"/>
    <cellStyle name="20% - Accent2 8 30" xfId="5581" xr:uid="{00000000-0005-0000-0000-0000DF150000}"/>
    <cellStyle name="20% - Accent2 8 31" xfId="5582" xr:uid="{00000000-0005-0000-0000-0000E0150000}"/>
    <cellStyle name="20% - Accent2 8 32" xfId="5583" xr:uid="{00000000-0005-0000-0000-0000E1150000}"/>
    <cellStyle name="20% - Accent2 8 33" xfId="5584" xr:uid="{00000000-0005-0000-0000-0000E2150000}"/>
    <cellStyle name="20% - Accent2 8 34" xfId="5585" xr:uid="{00000000-0005-0000-0000-0000E3150000}"/>
    <cellStyle name="20% - Accent2 8 35" xfId="5586" xr:uid="{00000000-0005-0000-0000-0000E4150000}"/>
    <cellStyle name="20% - Accent2 8 36" xfId="5587" xr:uid="{00000000-0005-0000-0000-0000E5150000}"/>
    <cellStyle name="20% - Accent2 8 37" xfId="5588" xr:uid="{00000000-0005-0000-0000-0000E6150000}"/>
    <cellStyle name="20% - Accent2 8 38" xfId="5589" xr:uid="{00000000-0005-0000-0000-0000E7150000}"/>
    <cellStyle name="20% - Accent2 8 39" xfId="5590" xr:uid="{00000000-0005-0000-0000-0000E8150000}"/>
    <cellStyle name="20% - Accent2 8 4" xfId="5591" xr:uid="{00000000-0005-0000-0000-0000E9150000}"/>
    <cellStyle name="20% - Accent2 8 40" xfId="5592" xr:uid="{00000000-0005-0000-0000-0000EA150000}"/>
    <cellStyle name="20% - Accent2 8 41" xfId="5593" xr:uid="{00000000-0005-0000-0000-0000EB150000}"/>
    <cellStyle name="20% - Accent2 8 42" xfId="5594" xr:uid="{00000000-0005-0000-0000-0000EC150000}"/>
    <cellStyle name="20% - Accent2 8 43" xfId="5595" xr:uid="{00000000-0005-0000-0000-0000ED150000}"/>
    <cellStyle name="20% - Accent2 8 44" xfId="5596" xr:uid="{00000000-0005-0000-0000-0000EE150000}"/>
    <cellStyle name="20% - Accent2 8 45" xfId="5597" xr:uid="{00000000-0005-0000-0000-0000EF150000}"/>
    <cellStyle name="20% - Accent2 8 46" xfId="5598" xr:uid="{00000000-0005-0000-0000-0000F0150000}"/>
    <cellStyle name="20% - Accent2 8 47" xfId="5599" xr:uid="{00000000-0005-0000-0000-0000F1150000}"/>
    <cellStyle name="20% - Accent2 8 48" xfId="5600" xr:uid="{00000000-0005-0000-0000-0000F2150000}"/>
    <cellStyle name="20% - Accent2 8 49" xfId="5601" xr:uid="{00000000-0005-0000-0000-0000F3150000}"/>
    <cellStyle name="20% - Accent2 8 5" xfId="5602" xr:uid="{00000000-0005-0000-0000-0000F4150000}"/>
    <cellStyle name="20% - Accent2 8 50" xfId="5603" xr:uid="{00000000-0005-0000-0000-0000F5150000}"/>
    <cellStyle name="20% - Accent2 8 51" xfId="5604" xr:uid="{00000000-0005-0000-0000-0000F6150000}"/>
    <cellStyle name="20% - Accent2 8 52" xfId="5605" xr:uid="{00000000-0005-0000-0000-0000F7150000}"/>
    <cellStyle name="20% - Accent2 8 53" xfId="5606" xr:uid="{00000000-0005-0000-0000-0000F8150000}"/>
    <cellStyle name="20% - Accent2 8 54" xfId="5607" xr:uid="{00000000-0005-0000-0000-0000F9150000}"/>
    <cellStyle name="20% - Accent2 8 55" xfId="5608" xr:uid="{00000000-0005-0000-0000-0000FA150000}"/>
    <cellStyle name="20% - Accent2 8 56" xfId="5609" xr:uid="{00000000-0005-0000-0000-0000FB150000}"/>
    <cellStyle name="20% - Accent2 8 57" xfId="5610" xr:uid="{00000000-0005-0000-0000-0000FC150000}"/>
    <cellStyle name="20% - Accent2 8 58" xfId="5611" xr:uid="{00000000-0005-0000-0000-0000FD150000}"/>
    <cellStyle name="20% - Accent2 8 59" xfId="5612" xr:uid="{00000000-0005-0000-0000-0000FE150000}"/>
    <cellStyle name="20% - Accent2 8 6" xfId="5613" xr:uid="{00000000-0005-0000-0000-0000FF150000}"/>
    <cellStyle name="20% - Accent2 8 60" xfId="5614" xr:uid="{00000000-0005-0000-0000-000000160000}"/>
    <cellStyle name="20% - Accent2 8 61" xfId="5615" xr:uid="{00000000-0005-0000-0000-000001160000}"/>
    <cellStyle name="20% - Accent2 8 62" xfId="5616" xr:uid="{00000000-0005-0000-0000-000002160000}"/>
    <cellStyle name="20% - Accent2 8 63" xfId="5617" xr:uid="{00000000-0005-0000-0000-000003160000}"/>
    <cellStyle name="20% - Accent2 8 64" xfId="5618" xr:uid="{00000000-0005-0000-0000-000004160000}"/>
    <cellStyle name="20% - Accent2 8 65" xfId="5619" xr:uid="{00000000-0005-0000-0000-000005160000}"/>
    <cellStyle name="20% - Accent2 8 66" xfId="5620" xr:uid="{00000000-0005-0000-0000-000006160000}"/>
    <cellStyle name="20% - Accent2 8 67" xfId="5621" xr:uid="{00000000-0005-0000-0000-000007160000}"/>
    <cellStyle name="20% - Accent2 8 68" xfId="5622" xr:uid="{00000000-0005-0000-0000-000008160000}"/>
    <cellStyle name="20% - Accent2 8 69" xfId="5623" xr:uid="{00000000-0005-0000-0000-000009160000}"/>
    <cellStyle name="20% - Accent2 8 7" xfId="5624" xr:uid="{00000000-0005-0000-0000-00000A160000}"/>
    <cellStyle name="20% - Accent2 8 70" xfId="5625" xr:uid="{00000000-0005-0000-0000-00000B160000}"/>
    <cellStyle name="20% - Accent2 8 71" xfId="5626" xr:uid="{00000000-0005-0000-0000-00000C160000}"/>
    <cellStyle name="20% - Accent2 8 72" xfId="5627" xr:uid="{00000000-0005-0000-0000-00000D160000}"/>
    <cellStyle name="20% - Accent2 8 73" xfId="5628" xr:uid="{00000000-0005-0000-0000-00000E160000}"/>
    <cellStyle name="20% - Accent2 8 8" xfId="5629" xr:uid="{00000000-0005-0000-0000-00000F160000}"/>
    <cellStyle name="20% - Accent2 8 9" xfId="5630" xr:uid="{00000000-0005-0000-0000-000010160000}"/>
    <cellStyle name="20% - Accent2 9" xfId="5631" xr:uid="{00000000-0005-0000-0000-000011160000}"/>
    <cellStyle name="20% - Accent2 9 10" xfId="5632" xr:uid="{00000000-0005-0000-0000-000012160000}"/>
    <cellStyle name="20% - Accent2 9 11" xfId="5633" xr:uid="{00000000-0005-0000-0000-000013160000}"/>
    <cellStyle name="20% - Accent2 9 12" xfId="5634" xr:uid="{00000000-0005-0000-0000-000014160000}"/>
    <cellStyle name="20% - Accent2 9 13" xfId="5635" xr:uid="{00000000-0005-0000-0000-000015160000}"/>
    <cellStyle name="20% - Accent2 9 14" xfId="5636" xr:uid="{00000000-0005-0000-0000-000016160000}"/>
    <cellStyle name="20% - Accent2 9 15" xfId="5637" xr:uid="{00000000-0005-0000-0000-000017160000}"/>
    <cellStyle name="20% - Accent2 9 16" xfId="5638" xr:uid="{00000000-0005-0000-0000-000018160000}"/>
    <cellStyle name="20% - Accent2 9 17" xfId="5639" xr:uid="{00000000-0005-0000-0000-000019160000}"/>
    <cellStyle name="20% - Accent2 9 18" xfId="5640" xr:uid="{00000000-0005-0000-0000-00001A160000}"/>
    <cellStyle name="20% - Accent2 9 19" xfId="5641" xr:uid="{00000000-0005-0000-0000-00001B160000}"/>
    <cellStyle name="20% - Accent2 9 2" xfId="5642" xr:uid="{00000000-0005-0000-0000-00001C160000}"/>
    <cellStyle name="20% - Accent2 9 20" xfId="5643" xr:uid="{00000000-0005-0000-0000-00001D160000}"/>
    <cellStyle name="20% - Accent2 9 21" xfId="5644" xr:uid="{00000000-0005-0000-0000-00001E160000}"/>
    <cellStyle name="20% - Accent2 9 22" xfId="5645" xr:uid="{00000000-0005-0000-0000-00001F160000}"/>
    <cellStyle name="20% - Accent2 9 23" xfId="5646" xr:uid="{00000000-0005-0000-0000-000020160000}"/>
    <cellStyle name="20% - Accent2 9 24" xfId="5647" xr:uid="{00000000-0005-0000-0000-000021160000}"/>
    <cellStyle name="20% - Accent2 9 25" xfId="5648" xr:uid="{00000000-0005-0000-0000-000022160000}"/>
    <cellStyle name="20% - Accent2 9 26" xfId="5649" xr:uid="{00000000-0005-0000-0000-000023160000}"/>
    <cellStyle name="20% - Accent2 9 27" xfId="5650" xr:uid="{00000000-0005-0000-0000-000024160000}"/>
    <cellStyle name="20% - Accent2 9 28" xfId="5651" xr:uid="{00000000-0005-0000-0000-000025160000}"/>
    <cellStyle name="20% - Accent2 9 29" xfId="5652" xr:uid="{00000000-0005-0000-0000-000026160000}"/>
    <cellStyle name="20% - Accent2 9 3" xfId="5653" xr:uid="{00000000-0005-0000-0000-000027160000}"/>
    <cellStyle name="20% - Accent2 9 30" xfId="5654" xr:uid="{00000000-0005-0000-0000-000028160000}"/>
    <cellStyle name="20% - Accent2 9 31" xfId="5655" xr:uid="{00000000-0005-0000-0000-000029160000}"/>
    <cellStyle name="20% - Accent2 9 32" xfId="5656" xr:uid="{00000000-0005-0000-0000-00002A160000}"/>
    <cellStyle name="20% - Accent2 9 33" xfId="5657" xr:uid="{00000000-0005-0000-0000-00002B160000}"/>
    <cellStyle name="20% - Accent2 9 34" xfId="5658" xr:uid="{00000000-0005-0000-0000-00002C160000}"/>
    <cellStyle name="20% - Accent2 9 35" xfId="5659" xr:uid="{00000000-0005-0000-0000-00002D160000}"/>
    <cellStyle name="20% - Accent2 9 36" xfId="5660" xr:uid="{00000000-0005-0000-0000-00002E160000}"/>
    <cellStyle name="20% - Accent2 9 37" xfId="5661" xr:uid="{00000000-0005-0000-0000-00002F160000}"/>
    <cellStyle name="20% - Accent2 9 38" xfId="5662" xr:uid="{00000000-0005-0000-0000-000030160000}"/>
    <cellStyle name="20% - Accent2 9 39" xfId="5663" xr:uid="{00000000-0005-0000-0000-000031160000}"/>
    <cellStyle name="20% - Accent2 9 4" xfId="5664" xr:uid="{00000000-0005-0000-0000-000032160000}"/>
    <cellStyle name="20% - Accent2 9 40" xfId="5665" xr:uid="{00000000-0005-0000-0000-000033160000}"/>
    <cellStyle name="20% - Accent2 9 41" xfId="5666" xr:uid="{00000000-0005-0000-0000-000034160000}"/>
    <cellStyle name="20% - Accent2 9 42" xfId="5667" xr:uid="{00000000-0005-0000-0000-000035160000}"/>
    <cellStyle name="20% - Accent2 9 43" xfId="5668" xr:uid="{00000000-0005-0000-0000-000036160000}"/>
    <cellStyle name="20% - Accent2 9 44" xfId="5669" xr:uid="{00000000-0005-0000-0000-000037160000}"/>
    <cellStyle name="20% - Accent2 9 45" xfId="5670" xr:uid="{00000000-0005-0000-0000-000038160000}"/>
    <cellStyle name="20% - Accent2 9 46" xfId="5671" xr:uid="{00000000-0005-0000-0000-000039160000}"/>
    <cellStyle name="20% - Accent2 9 47" xfId="5672" xr:uid="{00000000-0005-0000-0000-00003A160000}"/>
    <cellStyle name="20% - Accent2 9 48" xfId="5673" xr:uid="{00000000-0005-0000-0000-00003B160000}"/>
    <cellStyle name="20% - Accent2 9 49" xfId="5674" xr:uid="{00000000-0005-0000-0000-00003C160000}"/>
    <cellStyle name="20% - Accent2 9 5" xfId="5675" xr:uid="{00000000-0005-0000-0000-00003D160000}"/>
    <cellStyle name="20% - Accent2 9 50" xfId="5676" xr:uid="{00000000-0005-0000-0000-00003E160000}"/>
    <cellStyle name="20% - Accent2 9 51" xfId="5677" xr:uid="{00000000-0005-0000-0000-00003F160000}"/>
    <cellStyle name="20% - Accent2 9 52" xfId="5678" xr:uid="{00000000-0005-0000-0000-000040160000}"/>
    <cellStyle name="20% - Accent2 9 53" xfId="5679" xr:uid="{00000000-0005-0000-0000-000041160000}"/>
    <cellStyle name="20% - Accent2 9 54" xfId="5680" xr:uid="{00000000-0005-0000-0000-000042160000}"/>
    <cellStyle name="20% - Accent2 9 55" xfId="5681" xr:uid="{00000000-0005-0000-0000-000043160000}"/>
    <cellStyle name="20% - Accent2 9 56" xfId="5682" xr:uid="{00000000-0005-0000-0000-000044160000}"/>
    <cellStyle name="20% - Accent2 9 57" xfId="5683" xr:uid="{00000000-0005-0000-0000-000045160000}"/>
    <cellStyle name="20% - Accent2 9 58" xfId="5684" xr:uid="{00000000-0005-0000-0000-000046160000}"/>
    <cellStyle name="20% - Accent2 9 59" xfId="5685" xr:uid="{00000000-0005-0000-0000-000047160000}"/>
    <cellStyle name="20% - Accent2 9 6" xfId="5686" xr:uid="{00000000-0005-0000-0000-000048160000}"/>
    <cellStyle name="20% - Accent2 9 60" xfId="5687" xr:uid="{00000000-0005-0000-0000-000049160000}"/>
    <cellStyle name="20% - Accent2 9 61" xfId="5688" xr:uid="{00000000-0005-0000-0000-00004A160000}"/>
    <cellStyle name="20% - Accent2 9 62" xfId="5689" xr:uid="{00000000-0005-0000-0000-00004B160000}"/>
    <cellStyle name="20% - Accent2 9 63" xfId="5690" xr:uid="{00000000-0005-0000-0000-00004C160000}"/>
    <cellStyle name="20% - Accent2 9 64" xfId="5691" xr:uid="{00000000-0005-0000-0000-00004D160000}"/>
    <cellStyle name="20% - Accent2 9 65" xfId="5692" xr:uid="{00000000-0005-0000-0000-00004E160000}"/>
    <cellStyle name="20% - Accent2 9 66" xfId="5693" xr:uid="{00000000-0005-0000-0000-00004F160000}"/>
    <cellStyle name="20% - Accent2 9 67" xfId="5694" xr:uid="{00000000-0005-0000-0000-000050160000}"/>
    <cellStyle name="20% - Accent2 9 68" xfId="5695" xr:uid="{00000000-0005-0000-0000-000051160000}"/>
    <cellStyle name="20% - Accent2 9 69" xfId="5696" xr:uid="{00000000-0005-0000-0000-000052160000}"/>
    <cellStyle name="20% - Accent2 9 7" xfId="5697" xr:uid="{00000000-0005-0000-0000-000053160000}"/>
    <cellStyle name="20% - Accent2 9 70" xfId="5698" xr:uid="{00000000-0005-0000-0000-000054160000}"/>
    <cellStyle name="20% - Accent2 9 71" xfId="5699" xr:uid="{00000000-0005-0000-0000-000055160000}"/>
    <cellStyle name="20% - Accent2 9 72" xfId="5700" xr:uid="{00000000-0005-0000-0000-000056160000}"/>
    <cellStyle name="20% - Accent2 9 73" xfId="5701" xr:uid="{00000000-0005-0000-0000-000057160000}"/>
    <cellStyle name="20% - Accent2 9 8" xfId="5702" xr:uid="{00000000-0005-0000-0000-000058160000}"/>
    <cellStyle name="20% - Accent2 9 9" xfId="5703" xr:uid="{00000000-0005-0000-0000-000059160000}"/>
    <cellStyle name="20% - Accent3 10" xfId="5704" xr:uid="{00000000-0005-0000-0000-00005A160000}"/>
    <cellStyle name="20% - Accent3 10 10" xfId="5705" xr:uid="{00000000-0005-0000-0000-00005B160000}"/>
    <cellStyle name="20% - Accent3 10 11" xfId="5706" xr:uid="{00000000-0005-0000-0000-00005C160000}"/>
    <cellStyle name="20% - Accent3 10 12" xfId="5707" xr:uid="{00000000-0005-0000-0000-00005D160000}"/>
    <cellStyle name="20% - Accent3 10 13" xfId="5708" xr:uid="{00000000-0005-0000-0000-00005E160000}"/>
    <cellStyle name="20% - Accent3 10 14" xfId="5709" xr:uid="{00000000-0005-0000-0000-00005F160000}"/>
    <cellStyle name="20% - Accent3 10 15" xfId="5710" xr:uid="{00000000-0005-0000-0000-000060160000}"/>
    <cellStyle name="20% - Accent3 10 16" xfId="5711" xr:uid="{00000000-0005-0000-0000-000061160000}"/>
    <cellStyle name="20% - Accent3 10 17" xfId="5712" xr:uid="{00000000-0005-0000-0000-000062160000}"/>
    <cellStyle name="20% - Accent3 10 18" xfId="5713" xr:uid="{00000000-0005-0000-0000-000063160000}"/>
    <cellStyle name="20% - Accent3 10 19" xfId="5714" xr:uid="{00000000-0005-0000-0000-000064160000}"/>
    <cellStyle name="20% - Accent3 10 2" xfId="5715" xr:uid="{00000000-0005-0000-0000-000065160000}"/>
    <cellStyle name="20% - Accent3 10 20" xfId="5716" xr:uid="{00000000-0005-0000-0000-000066160000}"/>
    <cellStyle name="20% - Accent3 10 21" xfId="5717" xr:uid="{00000000-0005-0000-0000-000067160000}"/>
    <cellStyle name="20% - Accent3 10 22" xfId="5718" xr:uid="{00000000-0005-0000-0000-000068160000}"/>
    <cellStyle name="20% - Accent3 10 23" xfId="5719" xr:uid="{00000000-0005-0000-0000-000069160000}"/>
    <cellStyle name="20% - Accent3 10 24" xfId="5720" xr:uid="{00000000-0005-0000-0000-00006A160000}"/>
    <cellStyle name="20% - Accent3 10 25" xfId="5721" xr:uid="{00000000-0005-0000-0000-00006B160000}"/>
    <cellStyle name="20% - Accent3 10 26" xfId="5722" xr:uid="{00000000-0005-0000-0000-00006C160000}"/>
    <cellStyle name="20% - Accent3 10 27" xfId="5723" xr:uid="{00000000-0005-0000-0000-00006D160000}"/>
    <cellStyle name="20% - Accent3 10 28" xfId="5724" xr:uid="{00000000-0005-0000-0000-00006E160000}"/>
    <cellStyle name="20% - Accent3 10 29" xfId="5725" xr:uid="{00000000-0005-0000-0000-00006F160000}"/>
    <cellStyle name="20% - Accent3 10 3" xfId="5726" xr:uid="{00000000-0005-0000-0000-000070160000}"/>
    <cellStyle name="20% - Accent3 10 30" xfId="5727" xr:uid="{00000000-0005-0000-0000-000071160000}"/>
    <cellStyle name="20% - Accent3 10 31" xfId="5728" xr:uid="{00000000-0005-0000-0000-000072160000}"/>
    <cellStyle name="20% - Accent3 10 32" xfId="5729" xr:uid="{00000000-0005-0000-0000-000073160000}"/>
    <cellStyle name="20% - Accent3 10 33" xfId="5730" xr:uid="{00000000-0005-0000-0000-000074160000}"/>
    <cellStyle name="20% - Accent3 10 34" xfId="5731" xr:uid="{00000000-0005-0000-0000-000075160000}"/>
    <cellStyle name="20% - Accent3 10 35" xfId="5732" xr:uid="{00000000-0005-0000-0000-000076160000}"/>
    <cellStyle name="20% - Accent3 10 36" xfId="5733" xr:uid="{00000000-0005-0000-0000-000077160000}"/>
    <cellStyle name="20% - Accent3 10 37" xfId="5734" xr:uid="{00000000-0005-0000-0000-000078160000}"/>
    <cellStyle name="20% - Accent3 10 38" xfId="5735" xr:uid="{00000000-0005-0000-0000-000079160000}"/>
    <cellStyle name="20% - Accent3 10 39" xfId="5736" xr:uid="{00000000-0005-0000-0000-00007A160000}"/>
    <cellStyle name="20% - Accent3 10 4" xfId="5737" xr:uid="{00000000-0005-0000-0000-00007B160000}"/>
    <cellStyle name="20% - Accent3 10 40" xfId="5738" xr:uid="{00000000-0005-0000-0000-00007C160000}"/>
    <cellStyle name="20% - Accent3 10 41" xfId="5739" xr:uid="{00000000-0005-0000-0000-00007D160000}"/>
    <cellStyle name="20% - Accent3 10 42" xfId="5740" xr:uid="{00000000-0005-0000-0000-00007E160000}"/>
    <cellStyle name="20% - Accent3 10 43" xfId="5741" xr:uid="{00000000-0005-0000-0000-00007F160000}"/>
    <cellStyle name="20% - Accent3 10 44" xfId="5742" xr:uid="{00000000-0005-0000-0000-000080160000}"/>
    <cellStyle name="20% - Accent3 10 45" xfId="5743" xr:uid="{00000000-0005-0000-0000-000081160000}"/>
    <cellStyle name="20% - Accent3 10 46" xfId="5744" xr:uid="{00000000-0005-0000-0000-000082160000}"/>
    <cellStyle name="20% - Accent3 10 47" xfId="5745" xr:uid="{00000000-0005-0000-0000-000083160000}"/>
    <cellStyle name="20% - Accent3 10 48" xfId="5746" xr:uid="{00000000-0005-0000-0000-000084160000}"/>
    <cellStyle name="20% - Accent3 10 49" xfId="5747" xr:uid="{00000000-0005-0000-0000-000085160000}"/>
    <cellStyle name="20% - Accent3 10 5" xfId="5748" xr:uid="{00000000-0005-0000-0000-000086160000}"/>
    <cellStyle name="20% - Accent3 10 50" xfId="5749" xr:uid="{00000000-0005-0000-0000-000087160000}"/>
    <cellStyle name="20% - Accent3 10 51" xfId="5750" xr:uid="{00000000-0005-0000-0000-000088160000}"/>
    <cellStyle name="20% - Accent3 10 52" xfId="5751" xr:uid="{00000000-0005-0000-0000-000089160000}"/>
    <cellStyle name="20% - Accent3 10 53" xfId="5752" xr:uid="{00000000-0005-0000-0000-00008A160000}"/>
    <cellStyle name="20% - Accent3 10 54" xfId="5753" xr:uid="{00000000-0005-0000-0000-00008B160000}"/>
    <cellStyle name="20% - Accent3 10 55" xfId="5754" xr:uid="{00000000-0005-0000-0000-00008C160000}"/>
    <cellStyle name="20% - Accent3 10 56" xfId="5755" xr:uid="{00000000-0005-0000-0000-00008D160000}"/>
    <cellStyle name="20% - Accent3 10 57" xfId="5756" xr:uid="{00000000-0005-0000-0000-00008E160000}"/>
    <cellStyle name="20% - Accent3 10 58" xfId="5757" xr:uid="{00000000-0005-0000-0000-00008F160000}"/>
    <cellStyle name="20% - Accent3 10 59" xfId="5758" xr:uid="{00000000-0005-0000-0000-000090160000}"/>
    <cellStyle name="20% - Accent3 10 6" xfId="5759" xr:uid="{00000000-0005-0000-0000-000091160000}"/>
    <cellStyle name="20% - Accent3 10 60" xfId="5760" xr:uid="{00000000-0005-0000-0000-000092160000}"/>
    <cellStyle name="20% - Accent3 10 61" xfId="5761" xr:uid="{00000000-0005-0000-0000-000093160000}"/>
    <cellStyle name="20% - Accent3 10 62" xfId="5762" xr:uid="{00000000-0005-0000-0000-000094160000}"/>
    <cellStyle name="20% - Accent3 10 63" xfId="5763" xr:uid="{00000000-0005-0000-0000-000095160000}"/>
    <cellStyle name="20% - Accent3 10 64" xfId="5764" xr:uid="{00000000-0005-0000-0000-000096160000}"/>
    <cellStyle name="20% - Accent3 10 65" xfId="5765" xr:uid="{00000000-0005-0000-0000-000097160000}"/>
    <cellStyle name="20% - Accent3 10 66" xfId="5766" xr:uid="{00000000-0005-0000-0000-000098160000}"/>
    <cellStyle name="20% - Accent3 10 67" xfId="5767" xr:uid="{00000000-0005-0000-0000-000099160000}"/>
    <cellStyle name="20% - Accent3 10 68" xfId="5768" xr:uid="{00000000-0005-0000-0000-00009A160000}"/>
    <cellStyle name="20% - Accent3 10 69" xfId="5769" xr:uid="{00000000-0005-0000-0000-00009B160000}"/>
    <cellStyle name="20% - Accent3 10 7" xfId="5770" xr:uid="{00000000-0005-0000-0000-00009C160000}"/>
    <cellStyle name="20% - Accent3 10 70" xfId="5771" xr:uid="{00000000-0005-0000-0000-00009D160000}"/>
    <cellStyle name="20% - Accent3 10 71" xfId="5772" xr:uid="{00000000-0005-0000-0000-00009E160000}"/>
    <cellStyle name="20% - Accent3 10 72" xfId="5773" xr:uid="{00000000-0005-0000-0000-00009F160000}"/>
    <cellStyle name="20% - Accent3 10 73" xfId="5774" xr:uid="{00000000-0005-0000-0000-0000A0160000}"/>
    <cellStyle name="20% - Accent3 10 8" xfId="5775" xr:uid="{00000000-0005-0000-0000-0000A1160000}"/>
    <cellStyle name="20% - Accent3 10 9" xfId="5776" xr:uid="{00000000-0005-0000-0000-0000A2160000}"/>
    <cellStyle name="20% - Accent3 11" xfId="5777" xr:uid="{00000000-0005-0000-0000-0000A3160000}"/>
    <cellStyle name="20% - Accent3 11 10" xfId="5778" xr:uid="{00000000-0005-0000-0000-0000A4160000}"/>
    <cellStyle name="20% - Accent3 11 11" xfId="5779" xr:uid="{00000000-0005-0000-0000-0000A5160000}"/>
    <cellStyle name="20% - Accent3 11 12" xfId="5780" xr:uid="{00000000-0005-0000-0000-0000A6160000}"/>
    <cellStyle name="20% - Accent3 11 13" xfId="5781" xr:uid="{00000000-0005-0000-0000-0000A7160000}"/>
    <cellStyle name="20% - Accent3 11 14" xfId="5782" xr:uid="{00000000-0005-0000-0000-0000A8160000}"/>
    <cellStyle name="20% - Accent3 11 15" xfId="5783" xr:uid="{00000000-0005-0000-0000-0000A9160000}"/>
    <cellStyle name="20% - Accent3 11 16" xfId="5784" xr:uid="{00000000-0005-0000-0000-0000AA160000}"/>
    <cellStyle name="20% - Accent3 11 17" xfId="5785" xr:uid="{00000000-0005-0000-0000-0000AB160000}"/>
    <cellStyle name="20% - Accent3 11 18" xfId="5786" xr:uid="{00000000-0005-0000-0000-0000AC160000}"/>
    <cellStyle name="20% - Accent3 11 19" xfId="5787" xr:uid="{00000000-0005-0000-0000-0000AD160000}"/>
    <cellStyle name="20% - Accent3 11 2" xfId="5788" xr:uid="{00000000-0005-0000-0000-0000AE160000}"/>
    <cellStyle name="20% - Accent3 11 20" xfId="5789" xr:uid="{00000000-0005-0000-0000-0000AF160000}"/>
    <cellStyle name="20% - Accent3 11 21" xfId="5790" xr:uid="{00000000-0005-0000-0000-0000B0160000}"/>
    <cellStyle name="20% - Accent3 11 22" xfId="5791" xr:uid="{00000000-0005-0000-0000-0000B1160000}"/>
    <cellStyle name="20% - Accent3 11 23" xfId="5792" xr:uid="{00000000-0005-0000-0000-0000B2160000}"/>
    <cellStyle name="20% - Accent3 11 24" xfId="5793" xr:uid="{00000000-0005-0000-0000-0000B3160000}"/>
    <cellStyle name="20% - Accent3 11 25" xfId="5794" xr:uid="{00000000-0005-0000-0000-0000B4160000}"/>
    <cellStyle name="20% - Accent3 11 26" xfId="5795" xr:uid="{00000000-0005-0000-0000-0000B5160000}"/>
    <cellStyle name="20% - Accent3 11 27" xfId="5796" xr:uid="{00000000-0005-0000-0000-0000B6160000}"/>
    <cellStyle name="20% - Accent3 11 28" xfId="5797" xr:uid="{00000000-0005-0000-0000-0000B7160000}"/>
    <cellStyle name="20% - Accent3 11 29" xfId="5798" xr:uid="{00000000-0005-0000-0000-0000B8160000}"/>
    <cellStyle name="20% - Accent3 11 3" xfId="5799" xr:uid="{00000000-0005-0000-0000-0000B9160000}"/>
    <cellStyle name="20% - Accent3 11 30" xfId="5800" xr:uid="{00000000-0005-0000-0000-0000BA160000}"/>
    <cellStyle name="20% - Accent3 11 31" xfId="5801" xr:uid="{00000000-0005-0000-0000-0000BB160000}"/>
    <cellStyle name="20% - Accent3 11 32" xfId="5802" xr:uid="{00000000-0005-0000-0000-0000BC160000}"/>
    <cellStyle name="20% - Accent3 11 33" xfId="5803" xr:uid="{00000000-0005-0000-0000-0000BD160000}"/>
    <cellStyle name="20% - Accent3 11 34" xfId="5804" xr:uid="{00000000-0005-0000-0000-0000BE160000}"/>
    <cellStyle name="20% - Accent3 11 35" xfId="5805" xr:uid="{00000000-0005-0000-0000-0000BF160000}"/>
    <cellStyle name="20% - Accent3 11 36" xfId="5806" xr:uid="{00000000-0005-0000-0000-0000C0160000}"/>
    <cellStyle name="20% - Accent3 11 37" xfId="5807" xr:uid="{00000000-0005-0000-0000-0000C1160000}"/>
    <cellStyle name="20% - Accent3 11 38" xfId="5808" xr:uid="{00000000-0005-0000-0000-0000C2160000}"/>
    <cellStyle name="20% - Accent3 11 39" xfId="5809" xr:uid="{00000000-0005-0000-0000-0000C3160000}"/>
    <cellStyle name="20% - Accent3 11 4" xfId="5810" xr:uid="{00000000-0005-0000-0000-0000C4160000}"/>
    <cellStyle name="20% - Accent3 11 40" xfId="5811" xr:uid="{00000000-0005-0000-0000-0000C5160000}"/>
    <cellStyle name="20% - Accent3 11 41" xfId="5812" xr:uid="{00000000-0005-0000-0000-0000C6160000}"/>
    <cellStyle name="20% - Accent3 11 42" xfId="5813" xr:uid="{00000000-0005-0000-0000-0000C7160000}"/>
    <cellStyle name="20% - Accent3 11 43" xfId="5814" xr:uid="{00000000-0005-0000-0000-0000C8160000}"/>
    <cellStyle name="20% - Accent3 11 44" xfId="5815" xr:uid="{00000000-0005-0000-0000-0000C9160000}"/>
    <cellStyle name="20% - Accent3 11 45" xfId="5816" xr:uid="{00000000-0005-0000-0000-0000CA160000}"/>
    <cellStyle name="20% - Accent3 11 46" xfId="5817" xr:uid="{00000000-0005-0000-0000-0000CB160000}"/>
    <cellStyle name="20% - Accent3 11 47" xfId="5818" xr:uid="{00000000-0005-0000-0000-0000CC160000}"/>
    <cellStyle name="20% - Accent3 11 48" xfId="5819" xr:uid="{00000000-0005-0000-0000-0000CD160000}"/>
    <cellStyle name="20% - Accent3 11 49" xfId="5820" xr:uid="{00000000-0005-0000-0000-0000CE160000}"/>
    <cellStyle name="20% - Accent3 11 5" xfId="5821" xr:uid="{00000000-0005-0000-0000-0000CF160000}"/>
    <cellStyle name="20% - Accent3 11 50" xfId="5822" xr:uid="{00000000-0005-0000-0000-0000D0160000}"/>
    <cellStyle name="20% - Accent3 11 51" xfId="5823" xr:uid="{00000000-0005-0000-0000-0000D1160000}"/>
    <cellStyle name="20% - Accent3 11 52" xfId="5824" xr:uid="{00000000-0005-0000-0000-0000D2160000}"/>
    <cellStyle name="20% - Accent3 11 53" xfId="5825" xr:uid="{00000000-0005-0000-0000-0000D3160000}"/>
    <cellStyle name="20% - Accent3 11 54" xfId="5826" xr:uid="{00000000-0005-0000-0000-0000D4160000}"/>
    <cellStyle name="20% - Accent3 11 55" xfId="5827" xr:uid="{00000000-0005-0000-0000-0000D5160000}"/>
    <cellStyle name="20% - Accent3 11 56" xfId="5828" xr:uid="{00000000-0005-0000-0000-0000D6160000}"/>
    <cellStyle name="20% - Accent3 11 57" xfId="5829" xr:uid="{00000000-0005-0000-0000-0000D7160000}"/>
    <cellStyle name="20% - Accent3 11 58" xfId="5830" xr:uid="{00000000-0005-0000-0000-0000D8160000}"/>
    <cellStyle name="20% - Accent3 11 59" xfId="5831" xr:uid="{00000000-0005-0000-0000-0000D9160000}"/>
    <cellStyle name="20% - Accent3 11 6" xfId="5832" xr:uid="{00000000-0005-0000-0000-0000DA160000}"/>
    <cellStyle name="20% - Accent3 11 60" xfId="5833" xr:uid="{00000000-0005-0000-0000-0000DB160000}"/>
    <cellStyle name="20% - Accent3 11 61" xfId="5834" xr:uid="{00000000-0005-0000-0000-0000DC160000}"/>
    <cellStyle name="20% - Accent3 11 62" xfId="5835" xr:uid="{00000000-0005-0000-0000-0000DD160000}"/>
    <cellStyle name="20% - Accent3 11 63" xfId="5836" xr:uid="{00000000-0005-0000-0000-0000DE160000}"/>
    <cellStyle name="20% - Accent3 11 64" xfId="5837" xr:uid="{00000000-0005-0000-0000-0000DF160000}"/>
    <cellStyle name="20% - Accent3 11 65" xfId="5838" xr:uid="{00000000-0005-0000-0000-0000E0160000}"/>
    <cellStyle name="20% - Accent3 11 66" xfId="5839" xr:uid="{00000000-0005-0000-0000-0000E1160000}"/>
    <cellStyle name="20% - Accent3 11 67" xfId="5840" xr:uid="{00000000-0005-0000-0000-0000E2160000}"/>
    <cellStyle name="20% - Accent3 11 68" xfId="5841" xr:uid="{00000000-0005-0000-0000-0000E3160000}"/>
    <cellStyle name="20% - Accent3 11 69" xfId="5842" xr:uid="{00000000-0005-0000-0000-0000E4160000}"/>
    <cellStyle name="20% - Accent3 11 7" xfId="5843" xr:uid="{00000000-0005-0000-0000-0000E5160000}"/>
    <cellStyle name="20% - Accent3 11 70" xfId="5844" xr:uid="{00000000-0005-0000-0000-0000E6160000}"/>
    <cellStyle name="20% - Accent3 11 71" xfId="5845" xr:uid="{00000000-0005-0000-0000-0000E7160000}"/>
    <cellStyle name="20% - Accent3 11 72" xfId="5846" xr:uid="{00000000-0005-0000-0000-0000E8160000}"/>
    <cellStyle name="20% - Accent3 11 73" xfId="5847" xr:uid="{00000000-0005-0000-0000-0000E9160000}"/>
    <cellStyle name="20% - Accent3 11 8" xfId="5848" xr:uid="{00000000-0005-0000-0000-0000EA160000}"/>
    <cellStyle name="20% - Accent3 11 9" xfId="5849" xr:uid="{00000000-0005-0000-0000-0000EB160000}"/>
    <cellStyle name="20% - Accent3 12" xfId="5850" xr:uid="{00000000-0005-0000-0000-0000EC160000}"/>
    <cellStyle name="20% - Accent3 12 10" xfId="5851" xr:uid="{00000000-0005-0000-0000-0000ED160000}"/>
    <cellStyle name="20% - Accent3 12 11" xfId="5852" xr:uid="{00000000-0005-0000-0000-0000EE160000}"/>
    <cellStyle name="20% - Accent3 12 12" xfId="5853" xr:uid="{00000000-0005-0000-0000-0000EF160000}"/>
    <cellStyle name="20% - Accent3 12 13" xfId="5854" xr:uid="{00000000-0005-0000-0000-0000F0160000}"/>
    <cellStyle name="20% - Accent3 12 14" xfId="5855" xr:uid="{00000000-0005-0000-0000-0000F1160000}"/>
    <cellStyle name="20% - Accent3 12 15" xfId="5856" xr:uid="{00000000-0005-0000-0000-0000F2160000}"/>
    <cellStyle name="20% - Accent3 12 16" xfId="5857" xr:uid="{00000000-0005-0000-0000-0000F3160000}"/>
    <cellStyle name="20% - Accent3 12 17" xfId="5858" xr:uid="{00000000-0005-0000-0000-0000F4160000}"/>
    <cellStyle name="20% - Accent3 12 18" xfId="5859" xr:uid="{00000000-0005-0000-0000-0000F5160000}"/>
    <cellStyle name="20% - Accent3 12 19" xfId="5860" xr:uid="{00000000-0005-0000-0000-0000F6160000}"/>
    <cellStyle name="20% - Accent3 12 2" xfId="5861" xr:uid="{00000000-0005-0000-0000-0000F7160000}"/>
    <cellStyle name="20% - Accent3 12 20" xfId="5862" xr:uid="{00000000-0005-0000-0000-0000F8160000}"/>
    <cellStyle name="20% - Accent3 12 21" xfId="5863" xr:uid="{00000000-0005-0000-0000-0000F9160000}"/>
    <cellStyle name="20% - Accent3 12 22" xfId="5864" xr:uid="{00000000-0005-0000-0000-0000FA160000}"/>
    <cellStyle name="20% - Accent3 12 23" xfId="5865" xr:uid="{00000000-0005-0000-0000-0000FB160000}"/>
    <cellStyle name="20% - Accent3 12 24" xfId="5866" xr:uid="{00000000-0005-0000-0000-0000FC160000}"/>
    <cellStyle name="20% - Accent3 12 25" xfId="5867" xr:uid="{00000000-0005-0000-0000-0000FD160000}"/>
    <cellStyle name="20% - Accent3 12 26" xfId="5868" xr:uid="{00000000-0005-0000-0000-0000FE160000}"/>
    <cellStyle name="20% - Accent3 12 27" xfId="5869" xr:uid="{00000000-0005-0000-0000-0000FF160000}"/>
    <cellStyle name="20% - Accent3 12 28" xfId="5870" xr:uid="{00000000-0005-0000-0000-000000170000}"/>
    <cellStyle name="20% - Accent3 12 29" xfId="5871" xr:uid="{00000000-0005-0000-0000-000001170000}"/>
    <cellStyle name="20% - Accent3 12 3" xfId="5872" xr:uid="{00000000-0005-0000-0000-000002170000}"/>
    <cellStyle name="20% - Accent3 12 30" xfId="5873" xr:uid="{00000000-0005-0000-0000-000003170000}"/>
    <cellStyle name="20% - Accent3 12 31" xfId="5874" xr:uid="{00000000-0005-0000-0000-000004170000}"/>
    <cellStyle name="20% - Accent3 12 32" xfId="5875" xr:uid="{00000000-0005-0000-0000-000005170000}"/>
    <cellStyle name="20% - Accent3 12 33" xfId="5876" xr:uid="{00000000-0005-0000-0000-000006170000}"/>
    <cellStyle name="20% - Accent3 12 34" xfId="5877" xr:uid="{00000000-0005-0000-0000-000007170000}"/>
    <cellStyle name="20% - Accent3 12 35" xfId="5878" xr:uid="{00000000-0005-0000-0000-000008170000}"/>
    <cellStyle name="20% - Accent3 12 36" xfId="5879" xr:uid="{00000000-0005-0000-0000-000009170000}"/>
    <cellStyle name="20% - Accent3 12 37" xfId="5880" xr:uid="{00000000-0005-0000-0000-00000A170000}"/>
    <cellStyle name="20% - Accent3 12 38" xfId="5881" xr:uid="{00000000-0005-0000-0000-00000B170000}"/>
    <cellStyle name="20% - Accent3 12 39" xfId="5882" xr:uid="{00000000-0005-0000-0000-00000C170000}"/>
    <cellStyle name="20% - Accent3 12 4" xfId="5883" xr:uid="{00000000-0005-0000-0000-00000D170000}"/>
    <cellStyle name="20% - Accent3 12 40" xfId="5884" xr:uid="{00000000-0005-0000-0000-00000E170000}"/>
    <cellStyle name="20% - Accent3 12 41" xfId="5885" xr:uid="{00000000-0005-0000-0000-00000F170000}"/>
    <cellStyle name="20% - Accent3 12 42" xfId="5886" xr:uid="{00000000-0005-0000-0000-000010170000}"/>
    <cellStyle name="20% - Accent3 12 43" xfId="5887" xr:uid="{00000000-0005-0000-0000-000011170000}"/>
    <cellStyle name="20% - Accent3 12 44" xfId="5888" xr:uid="{00000000-0005-0000-0000-000012170000}"/>
    <cellStyle name="20% - Accent3 12 45" xfId="5889" xr:uid="{00000000-0005-0000-0000-000013170000}"/>
    <cellStyle name="20% - Accent3 12 46" xfId="5890" xr:uid="{00000000-0005-0000-0000-000014170000}"/>
    <cellStyle name="20% - Accent3 12 47" xfId="5891" xr:uid="{00000000-0005-0000-0000-000015170000}"/>
    <cellStyle name="20% - Accent3 12 48" xfId="5892" xr:uid="{00000000-0005-0000-0000-000016170000}"/>
    <cellStyle name="20% - Accent3 12 49" xfId="5893" xr:uid="{00000000-0005-0000-0000-000017170000}"/>
    <cellStyle name="20% - Accent3 12 5" xfId="5894" xr:uid="{00000000-0005-0000-0000-000018170000}"/>
    <cellStyle name="20% - Accent3 12 50" xfId="5895" xr:uid="{00000000-0005-0000-0000-000019170000}"/>
    <cellStyle name="20% - Accent3 12 51" xfId="5896" xr:uid="{00000000-0005-0000-0000-00001A170000}"/>
    <cellStyle name="20% - Accent3 12 52" xfId="5897" xr:uid="{00000000-0005-0000-0000-00001B170000}"/>
    <cellStyle name="20% - Accent3 12 53" xfId="5898" xr:uid="{00000000-0005-0000-0000-00001C170000}"/>
    <cellStyle name="20% - Accent3 12 54" xfId="5899" xr:uid="{00000000-0005-0000-0000-00001D170000}"/>
    <cellStyle name="20% - Accent3 12 55" xfId="5900" xr:uid="{00000000-0005-0000-0000-00001E170000}"/>
    <cellStyle name="20% - Accent3 12 56" xfId="5901" xr:uid="{00000000-0005-0000-0000-00001F170000}"/>
    <cellStyle name="20% - Accent3 12 57" xfId="5902" xr:uid="{00000000-0005-0000-0000-000020170000}"/>
    <cellStyle name="20% - Accent3 12 58" xfId="5903" xr:uid="{00000000-0005-0000-0000-000021170000}"/>
    <cellStyle name="20% - Accent3 12 59" xfId="5904" xr:uid="{00000000-0005-0000-0000-000022170000}"/>
    <cellStyle name="20% - Accent3 12 6" xfId="5905" xr:uid="{00000000-0005-0000-0000-000023170000}"/>
    <cellStyle name="20% - Accent3 12 60" xfId="5906" xr:uid="{00000000-0005-0000-0000-000024170000}"/>
    <cellStyle name="20% - Accent3 12 61" xfId="5907" xr:uid="{00000000-0005-0000-0000-000025170000}"/>
    <cellStyle name="20% - Accent3 12 62" xfId="5908" xr:uid="{00000000-0005-0000-0000-000026170000}"/>
    <cellStyle name="20% - Accent3 12 63" xfId="5909" xr:uid="{00000000-0005-0000-0000-000027170000}"/>
    <cellStyle name="20% - Accent3 12 64" xfId="5910" xr:uid="{00000000-0005-0000-0000-000028170000}"/>
    <cellStyle name="20% - Accent3 12 65" xfId="5911" xr:uid="{00000000-0005-0000-0000-000029170000}"/>
    <cellStyle name="20% - Accent3 12 66" xfId="5912" xr:uid="{00000000-0005-0000-0000-00002A170000}"/>
    <cellStyle name="20% - Accent3 12 67" xfId="5913" xr:uid="{00000000-0005-0000-0000-00002B170000}"/>
    <cellStyle name="20% - Accent3 12 68" xfId="5914" xr:uid="{00000000-0005-0000-0000-00002C170000}"/>
    <cellStyle name="20% - Accent3 12 69" xfId="5915" xr:uid="{00000000-0005-0000-0000-00002D170000}"/>
    <cellStyle name="20% - Accent3 12 7" xfId="5916" xr:uid="{00000000-0005-0000-0000-00002E170000}"/>
    <cellStyle name="20% - Accent3 12 70" xfId="5917" xr:uid="{00000000-0005-0000-0000-00002F170000}"/>
    <cellStyle name="20% - Accent3 12 71" xfId="5918" xr:uid="{00000000-0005-0000-0000-000030170000}"/>
    <cellStyle name="20% - Accent3 12 72" xfId="5919" xr:uid="{00000000-0005-0000-0000-000031170000}"/>
    <cellStyle name="20% - Accent3 12 73" xfId="5920" xr:uid="{00000000-0005-0000-0000-000032170000}"/>
    <cellStyle name="20% - Accent3 12 8" xfId="5921" xr:uid="{00000000-0005-0000-0000-000033170000}"/>
    <cellStyle name="20% - Accent3 12 9" xfId="5922" xr:uid="{00000000-0005-0000-0000-000034170000}"/>
    <cellStyle name="20% - Accent3 13" xfId="5923" xr:uid="{00000000-0005-0000-0000-000035170000}"/>
    <cellStyle name="20% - Accent3 13 10" xfId="5924" xr:uid="{00000000-0005-0000-0000-000036170000}"/>
    <cellStyle name="20% - Accent3 13 11" xfId="5925" xr:uid="{00000000-0005-0000-0000-000037170000}"/>
    <cellStyle name="20% - Accent3 13 12" xfId="5926" xr:uid="{00000000-0005-0000-0000-000038170000}"/>
    <cellStyle name="20% - Accent3 13 13" xfId="5927" xr:uid="{00000000-0005-0000-0000-000039170000}"/>
    <cellStyle name="20% - Accent3 13 14" xfId="5928" xr:uid="{00000000-0005-0000-0000-00003A170000}"/>
    <cellStyle name="20% - Accent3 13 15" xfId="5929" xr:uid="{00000000-0005-0000-0000-00003B170000}"/>
    <cellStyle name="20% - Accent3 13 16" xfId="5930" xr:uid="{00000000-0005-0000-0000-00003C170000}"/>
    <cellStyle name="20% - Accent3 13 17" xfId="5931" xr:uid="{00000000-0005-0000-0000-00003D170000}"/>
    <cellStyle name="20% - Accent3 13 18" xfId="5932" xr:uid="{00000000-0005-0000-0000-00003E170000}"/>
    <cellStyle name="20% - Accent3 13 19" xfId="5933" xr:uid="{00000000-0005-0000-0000-00003F170000}"/>
    <cellStyle name="20% - Accent3 13 2" xfId="5934" xr:uid="{00000000-0005-0000-0000-000040170000}"/>
    <cellStyle name="20% - Accent3 13 20" xfId="5935" xr:uid="{00000000-0005-0000-0000-000041170000}"/>
    <cellStyle name="20% - Accent3 13 21" xfId="5936" xr:uid="{00000000-0005-0000-0000-000042170000}"/>
    <cellStyle name="20% - Accent3 13 22" xfId="5937" xr:uid="{00000000-0005-0000-0000-000043170000}"/>
    <cellStyle name="20% - Accent3 13 23" xfId="5938" xr:uid="{00000000-0005-0000-0000-000044170000}"/>
    <cellStyle name="20% - Accent3 13 24" xfId="5939" xr:uid="{00000000-0005-0000-0000-000045170000}"/>
    <cellStyle name="20% - Accent3 13 25" xfId="5940" xr:uid="{00000000-0005-0000-0000-000046170000}"/>
    <cellStyle name="20% - Accent3 13 26" xfId="5941" xr:uid="{00000000-0005-0000-0000-000047170000}"/>
    <cellStyle name="20% - Accent3 13 27" xfId="5942" xr:uid="{00000000-0005-0000-0000-000048170000}"/>
    <cellStyle name="20% - Accent3 13 28" xfId="5943" xr:uid="{00000000-0005-0000-0000-000049170000}"/>
    <cellStyle name="20% - Accent3 13 29" xfId="5944" xr:uid="{00000000-0005-0000-0000-00004A170000}"/>
    <cellStyle name="20% - Accent3 13 3" xfId="5945" xr:uid="{00000000-0005-0000-0000-00004B170000}"/>
    <cellStyle name="20% - Accent3 13 30" xfId="5946" xr:uid="{00000000-0005-0000-0000-00004C170000}"/>
    <cellStyle name="20% - Accent3 13 31" xfId="5947" xr:uid="{00000000-0005-0000-0000-00004D170000}"/>
    <cellStyle name="20% - Accent3 13 32" xfId="5948" xr:uid="{00000000-0005-0000-0000-00004E170000}"/>
    <cellStyle name="20% - Accent3 13 33" xfId="5949" xr:uid="{00000000-0005-0000-0000-00004F170000}"/>
    <cellStyle name="20% - Accent3 13 34" xfId="5950" xr:uid="{00000000-0005-0000-0000-000050170000}"/>
    <cellStyle name="20% - Accent3 13 35" xfId="5951" xr:uid="{00000000-0005-0000-0000-000051170000}"/>
    <cellStyle name="20% - Accent3 13 36" xfId="5952" xr:uid="{00000000-0005-0000-0000-000052170000}"/>
    <cellStyle name="20% - Accent3 13 37" xfId="5953" xr:uid="{00000000-0005-0000-0000-000053170000}"/>
    <cellStyle name="20% - Accent3 13 38" xfId="5954" xr:uid="{00000000-0005-0000-0000-000054170000}"/>
    <cellStyle name="20% - Accent3 13 39" xfId="5955" xr:uid="{00000000-0005-0000-0000-000055170000}"/>
    <cellStyle name="20% - Accent3 13 4" xfId="5956" xr:uid="{00000000-0005-0000-0000-000056170000}"/>
    <cellStyle name="20% - Accent3 13 40" xfId="5957" xr:uid="{00000000-0005-0000-0000-000057170000}"/>
    <cellStyle name="20% - Accent3 13 41" xfId="5958" xr:uid="{00000000-0005-0000-0000-000058170000}"/>
    <cellStyle name="20% - Accent3 13 42" xfId="5959" xr:uid="{00000000-0005-0000-0000-000059170000}"/>
    <cellStyle name="20% - Accent3 13 43" xfId="5960" xr:uid="{00000000-0005-0000-0000-00005A170000}"/>
    <cellStyle name="20% - Accent3 13 44" xfId="5961" xr:uid="{00000000-0005-0000-0000-00005B170000}"/>
    <cellStyle name="20% - Accent3 13 45" xfId="5962" xr:uid="{00000000-0005-0000-0000-00005C170000}"/>
    <cellStyle name="20% - Accent3 13 46" xfId="5963" xr:uid="{00000000-0005-0000-0000-00005D170000}"/>
    <cellStyle name="20% - Accent3 13 47" xfId="5964" xr:uid="{00000000-0005-0000-0000-00005E170000}"/>
    <cellStyle name="20% - Accent3 13 48" xfId="5965" xr:uid="{00000000-0005-0000-0000-00005F170000}"/>
    <cellStyle name="20% - Accent3 13 49" xfId="5966" xr:uid="{00000000-0005-0000-0000-000060170000}"/>
    <cellStyle name="20% - Accent3 13 5" xfId="5967" xr:uid="{00000000-0005-0000-0000-000061170000}"/>
    <cellStyle name="20% - Accent3 13 50" xfId="5968" xr:uid="{00000000-0005-0000-0000-000062170000}"/>
    <cellStyle name="20% - Accent3 13 51" xfId="5969" xr:uid="{00000000-0005-0000-0000-000063170000}"/>
    <cellStyle name="20% - Accent3 13 52" xfId="5970" xr:uid="{00000000-0005-0000-0000-000064170000}"/>
    <cellStyle name="20% - Accent3 13 53" xfId="5971" xr:uid="{00000000-0005-0000-0000-000065170000}"/>
    <cellStyle name="20% - Accent3 13 54" xfId="5972" xr:uid="{00000000-0005-0000-0000-000066170000}"/>
    <cellStyle name="20% - Accent3 13 55" xfId="5973" xr:uid="{00000000-0005-0000-0000-000067170000}"/>
    <cellStyle name="20% - Accent3 13 56" xfId="5974" xr:uid="{00000000-0005-0000-0000-000068170000}"/>
    <cellStyle name="20% - Accent3 13 57" xfId="5975" xr:uid="{00000000-0005-0000-0000-000069170000}"/>
    <cellStyle name="20% - Accent3 13 58" xfId="5976" xr:uid="{00000000-0005-0000-0000-00006A170000}"/>
    <cellStyle name="20% - Accent3 13 59" xfId="5977" xr:uid="{00000000-0005-0000-0000-00006B170000}"/>
    <cellStyle name="20% - Accent3 13 6" xfId="5978" xr:uid="{00000000-0005-0000-0000-00006C170000}"/>
    <cellStyle name="20% - Accent3 13 60" xfId="5979" xr:uid="{00000000-0005-0000-0000-00006D170000}"/>
    <cellStyle name="20% - Accent3 13 61" xfId="5980" xr:uid="{00000000-0005-0000-0000-00006E170000}"/>
    <cellStyle name="20% - Accent3 13 62" xfId="5981" xr:uid="{00000000-0005-0000-0000-00006F170000}"/>
    <cellStyle name="20% - Accent3 13 63" xfId="5982" xr:uid="{00000000-0005-0000-0000-000070170000}"/>
    <cellStyle name="20% - Accent3 13 64" xfId="5983" xr:uid="{00000000-0005-0000-0000-000071170000}"/>
    <cellStyle name="20% - Accent3 13 65" xfId="5984" xr:uid="{00000000-0005-0000-0000-000072170000}"/>
    <cellStyle name="20% - Accent3 13 66" xfId="5985" xr:uid="{00000000-0005-0000-0000-000073170000}"/>
    <cellStyle name="20% - Accent3 13 67" xfId="5986" xr:uid="{00000000-0005-0000-0000-000074170000}"/>
    <cellStyle name="20% - Accent3 13 68" xfId="5987" xr:uid="{00000000-0005-0000-0000-000075170000}"/>
    <cellStyle name="20% - Accent3 13 69" xfId="5988" xr:uid="{00000000-0005-0000-0000-000076170000}"/>
    <cellStyle name="20% - Accent3 13 7" xfId="5989" xr:uid="{00000000-0005-0000-0000-000077170000}"/>
    <cellStyle name="20% - Accent3 13 70" xfId="5990" xr:uid="{00000000-0005-0000-0000-000078170000}"/>
    <cellStyle name="20% - Accent3 13 71" xfId="5991" xr:uid="{00000000-0005-0000-0000-000079170000}"/>
    <cellStyle name="20% - Accent3 13 72" xfId="5992" xr:uid="{00000000-0005-0000-0000-00007A170000}"/>
    <cellStyle name="20% - Accent3 13 73" xfId="5993" xr:uid="{00000000-0005-0000-0000-00007B170000}"/>
    <cellStyle name="20% - Accent3 13 8" xfId="5994" xr:uid="{00000000-0005-0000-0000-00007C170000}"/>
    <cellStyle name="20% - Accent3 13 9" xfId="5995" xr:uid="{00000000-0005-0000-0000-00007D170000}"/>
    <cellStyle name="20% - Accent3 14" xfId="5996" xr:uid="{00000000-0005-0000-0000-00007E170000}"/>
    <cellStyle name="20% - Accent3 14 10" xfId="5997" xr:uid="{00000000-0005-0000-0000-00007F170000}"/>
    <cellStyle name="20% - Accent3 14 11" xfId="5998" xr:uid="{00000000-0005-0000-0000-000080170000}"/>
    <cellStyle name="20% - Accent3 14 12" xfId="5999" xr:uid="{00000000-0005-0000-0000-000081170000}"/>
    <cellStyle name="20% - Accent3 14 13" xfId="6000" xr:uid="{00000000-0005-0000-0000-000082170000}"/>
    <cellStyle name="20% - Accent3 14 14" xfId="6001" xr:uid="{00000000-0005-0000-0000-000083170000}"/>
    <cellStyle name="20% - Accent3 14 15" xfId="6002" xr:uid="{00000000-0005-0000-0000-000084170000}"/>
    <cellStyle name="20% - Accent3 14 16" xfId="6003" xr:uid="{00000000-0005-0000-0000-000085170000}"/>
    <cellStyle name="20% - Accent3 14 17" xfId="6004" xr:uid="{00000000-0005-0000-0000-000086170000}"/>
    <cellStyle name="20% - Accent3 14 18" xfId="6005" xr:uid="{00000000-0005-0000-0000-000087170000}"/>
    <cellStyle name="20% - Accent3 14 19" xfId="6006" xr:uid="{00000000-0005-0000-0000-000088170000}"/>
    <cellStyle name="20% - Accent3 14 2" xfId="6007" xr:uid="{00000000-0005-0000-0000-000089170000}"/>
    <cellStyle name="20% - Accent3 14 20" xfId="6008" xr:uid="{00000000-0005-0000-0000-00008A170000}"/>
    <cellStyle name="20% - Accent3 14 21" xfId="6009" xr:uid="{00000000-0005-0000-0000-00008B170000}"/>
    <cellStyle name="20% - Accent3 14 22" xfId="6010" xr:uid="{00000000-0005-0000-0000-00008C170000}"/>
    <cellStyle name="20% - Accent3 14 23" xfId="6011" xr:uid="{00000000-0005-0000-0000-00008D170000}"/>
    <cellStyle name="20% - Accent3 14 24" xfId="6012" xr:uid="{00000000-0005-0000-0000-00008E170000}"/>
    <cellStyle name="20% - Accent3 14 25" xfId="6013" xr:uid="{00000000-0005-0000-0000-00008F170000}"/>
    <cellStyle name="20% - Accent3 14 26" xfId="6014" xr:uid="{00000000-0005-0000-0000-000090170000}"/>
    <cellStyle name="20% - Accent3 14 27" xfId="6015" xr:uid="{00000000-0005-0000-0000-000091170000}"/>
    <cellStyle name="20% - Accent3 14 28" xfId="6016" xr:uid="{00000000-0005-0000-0000-000092170000}"/>
    <cellStyle name="20% - Accent3 14 29" xfId="6017" xr:uid="{00000000-0005-0000-0000-000093170000}"/>
    <cellStyle name="20% - Accent3 14 3" xfId="6018" xr:uid="{00000000-0005-0000-0000-000094170000}"/>
    <cellStyle name="20% - Accent3 14 30" xfId="6019" xr:uid="{00000000-0005-0000-0000-000095170000}"/>
    <cellStyle name="20% - Accent3 14 31" xfId="6020" xr:uid="{00000000-0005-0000-0000-000096170000}"/>
    <cellStyle name="20% - Accent3 14 32" xfId="6021" xr:uid="{00000000-0005-0000-0000-000097170000}"/>
    <cellStyle name="20% - Accent3 14 33" xfId="6022" xr:uid="{00000000-0005-0000-0000-000098170000}"/>
    <cellStyle name="20% - Accent3 14 34" xfId="6023" xr:uid="{00000000-0005-0000-0000-000099170000}"/>
    <cellStyle name="20% - Accent3 14 35" xfId="6024" xr:uid="{00000000-0005-0000-0000-00009A170000}"/>
    <cellStyle name="20% - Accent3 14 36" xfId="6025" xr:uid="{00000000-0005-0000-0000-00009B170000}"/>
    <cellStyle name="20% - Accent3 14 37" xfId="6026" xr:uid="{00000000-0005-0000-0000-00009C170000}"/>
    <cellStyle name="20% - Accent3 14 38" xfId="6027" xr:uid="{00000000-0005-0000-0000-00009D170000}"/>
    <cellStyle name="20% - Accent3 14 39" xfId="6028" xr:uid="{00000000-0005-0000-0000-00009E170000}"/>
    <cellStyle name="20% - Accent3 14 4" xfId="6029" xr:uid="{00000000-0005-0000-0000-00009F170000}"/>
    <cellStyle name="20% - Accent3 14 40" xfId="6030" xr:uid="{00000000-0005-0000-0000-0000A0170000}"/>
    <cellStyle name="20% - Accent3 14 41" xfId="6031" xr:uid="{00000000-0005-0000-0000-0000A1170000}"/>
    <cellStyle name="20% - Accent3 14 42" xfId="6032" xr:uid="{00000000-0005-0000-0000-0000A2170000}"/>
    <cellStyle name="20% - Accent3 14 43" xfId="6033" xr:uid="{00000000-0005-0000-0000-0000A3170000}"/>
    <cellStyle name="20% - Accent3 14 44" xfId="6034" xr:uid="{00000000-0005-0000-0000-0000A4170000}"/>
    <cellStyle name="20% - Accent3 14 45" xfId="6035" xr:uid="{00000000-0005-0000-0000-0000A5170000}"/>
    <cellStyle name="20% - Accent3 14 46" xfId="6036" xr:uid="{00000000-0005-0000-0000-0000A6170000}"/>
    <cellStyle name="20% - Accent3 14 47" xfId="6037" xr:uid="{00000000-0005-0000-0000-0000A7170000}"/>
    <cellStyle name="20% - Accent3 14 48" xfId="6038" xr:uid="{00000000-0005-0000-0000-0000A8170000}"/>
    <cellStyle name="20% - Accent3 14 49" xfId="6039" xr:uid="{00000000-0005-0000-0000-0000A9170000}"/>
    <cellStyle name="20% - Accent3 14 5" xfId="6040" xr:uid="{00000000-0005-0000-0000-0000AA170000}"/>
    <cellStyle name="20% - Accent3 14 50" xfId="6041" xr:uid="{00000000-0005-0000-0000-0000AB170000}"/>
    <cellStyle name="20% - Accent3 14 51" xfId="6042" xr:uid="{00000000-0005-0000-0000-0000AC170000}"/>
    <cellStyle name="20% - Accent3 14 52" xfId="6043" xr:uid="{00000000-0005-0000-0000-0000AD170000}"/>
    <cellStyle name="20% - Accent3 14 53" xfId="6044" xr:uid="{00000000-0005-0000-0000-0000AE170000}"/>
    <cellStyle name="20% - Accent3 14 54" xfId="6045" xr:uid="{00000000-0005-0000-0000-0000AF170000}"/>
    <cellStyle name="20% - Accent3 14 55" xfId="6046" xr:uid="{00000000-0005-0000-0000-0000B0170000}"/>
    <cellStyle name="20% - Accent3 14 56" xfId="6047" xr:uid="{00000000-0005-0000-0000-0000B1170000}"/>
    <cellStyle name="20% - Accent3 14 57" xfId="6048" xr:uid="{00000000-0005-0000-0000-0000B2170000}"/>
    <cellStyle name="20% - Accent3 14 58" xfId="6049" xr:uid="{00000000-0005-0000-0000-0000B3170000}"/>
    <cellStyle name="20% - Accent3 14 59" xfId="6050" xr:uid="{00000000-0005-0000-0000-0000B4170000}"/>
    <cellStyle name="20% - Accent3 14 6" xfId="6051" xr:uid="{00000000-0005-0000-0000-0000B5170000}"/>
    <cellStyle name="20% - Accent3 14 60" xfId="6052" xr:uid="{00000000-0005-0000-0000-0000B6170000}"/>
    <cellStyle name="20% - Accent3 14 61" xfId="6053" xr:uid="{00000000-0005-0000-0000-0000B7170000}"/>
    <cellStyle name="20% - Accent3 14 62" xfId="6054" xr:uid="{00000000-0005-0000-0000-0000B8170000}"/>
    <cellStyle name="20% - Accent3 14 63" xfId="6055" xr:uid="{00000000-0005-0000-0000-0000B9170000}"/>
    <cellStyle name="20% - Accent3 14 64" xfId="6056" xr:uid="{00000000-0005-0000-0000-0000BA170000}"/>
    <cellStyle name="20% - Accent3 14 65" xfId="6057" xr:uid="{00000000-0005-0000-0000-0000BB170000}"/>
    <cellStyle name="20% - Accent3 14 66" xfId="6058" xr:uid="{00000000-0005-0000-0000-0000BC170000}"/>
    <cellStyle name="20% - Accent3 14 67" xfId="6059" xr:uid="{00000000-0005-0000-0000-0000BD170000}"/>
    <cellStyle name="20% - Accent3 14 68" xfId="6060" xr:uid="{00000000-0005-0000-0000-0000BE170000}"/>
    <cellStyle name="20% - Accent3 14 69" xfId="6061" xr:uid="{00000000-0005-0000-0000-0000BF170000}"/>
    <cellStyle name="20% - Accent3 14 7" xfId="6062" xr:uid="{00000000-0005-0000-0000-0000C0170000}"/>
    <cellStyle name="20% - Accent3 14 70" xfId="6063" xr:uid="{00000000-0005-0000-0000-0000C1170000}"/>
    <cellStyle name="20% - Accent3 14 71" xfId="6064" xr:uid="{00000000-0005-0000-0000-0000C2170000}"/>
    <cellStyle name="20% - Accent3 14 72" xfId="6065" xr:uid="{00000000-0005-0000-0000-0000C3170000}"/>
    <cellStyle name="20% - Accent3 14 73" xfId="6066" xr:uid="{00000000-0005-0000-0000-0000C4170000}"/>
    <cellStyle name="20% - Accent3 14 8" xfId="6067" xr:uid="{00000000-0005-0000-0000-0000C5170000}"/>
    <cellStyle name="20% - Accent3 14 9" xfId="6068" xr:uid="{00000000-0005-0000-0000-0000C6170000}"/>
    <cellStyle name="20% - Accent3 15" xfId="6069" xr:uid="{00000000-0005-0000-0000-0000C7170000}"/>
    <cellStyle name="20% - Accent3 15 10" xfId="6070" xr:uid="{00000000-0005-0000-0000-0000C8170000}"/>
    <cellStyle name="20% - Accent3 15 11" xfId="6071" xr:uid="{00000000-0005-0000-0000-0000C9170000}"/>
    <cellStyle name="20% - Accent3 15 12" xfId="6072" xr:uid="{00000000-0005-0000-0000-0000CA170000}"/>
    <cellStyle name="20% - Accent3 15 13" xfId="6073" xr:uid="{00000000-0005-0000-0000-0000CB170000}"/>
    <cellStyle name="20% - Accent3 15 14" xfId="6074" xr:uid="{00000000-0005-0000-0000-0000CC170000}"/>
    <cellStyle name="20% - Accent3 15 15" xfId="6075" xr:uid="{00000000-0005-0000-0000-0000CD170000}"/>
    <cellStyle name="20% - Accent3 15 16" xfId="6076" xr:uid="{00000000-0005-0000-0000-0000CE170000}"/>
    <cellStyle name="20% - Accent3 15 17" xfId="6077" xr:uid="{00000000-0005-0000-0000-0000CF170000}"/>
    <cellStyle name="20% - Accent3 15 18" xfId="6078" xr:uid="{00000000-0005-0000-0000-0000D0170000}"/>
    <cellStyle name="20% - Accent3 15 19" xfId="6079" xr:uid="{00000000-0005-0000-0000-0000D1170000}"/>
    <cellStyle name="20% - Accent3 15 2" xfId="6080" xr:uid="{00000000-0005-0000-0000-0000D2170000}"/>
    <cellStyle name="20% - Accent3 15 20" xfId="6081" xr:uid="{00000000-0005-0000-0000-0000D3170000}"/>
    <cellStyle name="20% - Accent3 15 21" xfId="6082" xr:uid="{00000000-0005-0000-0000-0000D4170000}"/>
    <cellStyle name="20% - Accent3 15 22" xfId="6083" xr:uid="{00000000-0005-0000-0000-0000D5170000}"/>
    <cellStyle name="20% - Accent3 15 23" xfId="6084" xr:uid="{00000000-0005-0000-0000-0000D6170000}"/>
    <cellStyle name="20% - Accent3 15 24" xfId="6085" xr:uid="{00000000-0005-0000-0000-0000D7170000}"/>
    <cellStyle name="20% - Accent3 15 25" xfId="6086" xr:uid="{00000000-0005-0000-0000-0000D8170000}"/>
    <cellStyle name="20% - Accent3 15 26" xfId="6087" xr:uid="{00000000-0005-0000-0000-0000D9170000}"/>
    <cellStyle name="20% - Accent3 15 27" xfId="6088" xr:uid="{00000000-0005-0000-0000-0000DA170000}"/>
    <cellStyle name="20% - Accent3 15 28" xfId="6089" xr:uid="{00000000-0005-0000-0000-0000DB170000}"/>
    <cellStyle name="20% - Accent3 15 29" xfId="6090" xr:uid="{00000000-0005-0000-0000-0000DC170000}"/>
    <cellStyle name="20% - Accent3 15 3" xfId="6091" xr:uid="{00000000-0005-0000-0000-0000DD170000}"/>
    <cellStyle name="20% - Accent3 15 30" xfId="6092" xr:uid="{00000000-0005-0000-0000-0000DE170000}"/>
    <cellStyle name="20% - Accent3 15 31" xfId="6093" xr:uid="{00000000-0005-0000-0000-0000DF170000}"/>
    <cellStyle name="20% - Accent3 15 32" xfId="6094" xr:uid="{00000000-0005-0000-0000-0000E0170000}"/>
    <cellStyle name="20% - Accent3 15 33" xfId="6095" xr:uid="{00000000-0005-0000-0000-0000E1170000}"/>
    <cellStyle name="20% - Accent3 15 34" xfId="6096" xr:uid="{00000000-0005-0000-0000-0000E2170000}"/>
    <cellStyle name="20% - Accent3 15 35" xfId="6097" xr:uid="{00000000-0005-0000-0000-0000E3170000}"/>
    <cellStyle name="20% - Accent3 15 36" xfId="6098" xr:uid="{00000000-0005-0000-0000-0000E4170000}"/>
    <cellStyle name="20% - Accent3 15 37" xfId="6099" xr:uid="{00000000-0005-0000-0000-0000E5170000}"/>
    <cellStyle name="20% - Accent3 15 38" xfId="6100" xr:uid="{00000000-0005-0000-0000-0000E6170000}"/>
    <cellStyle name="20% - Accent3 15 39" xfId="6101" xr:uid="{00000000-0005-0000-0000-0000E7170000}"/>
    <cellStyle name="20% - Accent3 15 4" xfId="6102" xr:uid="{00000000-0005-0000-0000-0000E8170000}"/>
    <cellStyle name="20% - Accent3 15 40" xfId="6103" xr:uid="{00000000-0005-0000-0000-0000E9170000}"/>
    <cellStyle name="20% - Accent3 15 41" xfId="6104" xr:uid="{00000000-0005-0000-0000-0000EA170000}"/>
    <cellStyle name="20% - Accent3 15 42" xfId="6105" xr:uid="{00000000-0005-0000-0000-0000EB170000}"/>
    <cellStyle name="20% - Accent3 15 43" xfId="6106" xr:uid="{00000000-0005-0000-0000-0000EC170000}"/>
    <cellStyle name="20% - Accent3 15 44" xfId="6107" xr:uid="{00000000-0005-0000-0000-0000ED170000}"/>
    <cellStyle name="20% - Accent3 15 45" xfId="6108" xr:uid="{00000000-0005-0000-0000-0000EE170000}"/>
    <cellStyle name="20% - Accent3 15 46" xfId="6109" xr:uid="{00000000-0005-0000-0000-0000EF170000}"/>
    <cellStyle name="20% - Accent3 15 47" xfId="6110" xr:uid="{00000000-0005-0000-0000-0000F0170000}"/>
    <cellStyle name="20% - Accent3 15 48" xfId="6111" xr:uid="{00000000-0005-0000-0000-0000F1170000}"/>
    <cellStyle name="20% - Accent3 15 49" xfId="6112" xr:uid="{00000000-0005-0000-0000-0000F2170000}"/>
    <cellStyle name="20% - Accent3 15 5" xfId="6113" xr:uid="{00000000-0005-0000-0000-0000F3170000}"/>
    <cellStyle name="20% - Accent3 15 50" xfId="6114" xr:uid="{00000000-0005-0000-0000-0000F4170000}"/>
    <cellStyle name="20% - Accent3 15 51" xfId="6115" xr:uid="{00000000-0005-0000-0000-0000F5170000}"/>
    <cellStyle name="20% - Accent3 15 52" xfId="6116" xr:uid="{00000000-0005-0000-0000-0000F6170000}"/>
    <cellStyle name="20% - Accent3 15 53" xfId="6117" xr:uid="{00000000-0005-0000-0000-0000F7170000}"/>
    <cellStyle name="20% - Accent3 15 54" xfId="6118" xr:uid="{00000000-0005-0000-0000-0000F8170000}"/>
    <cellStyle name="20% - Accent3 15 55" xfId="6119" xr:uid="{00000000-0005-0000-0000-0000F9170000}"/>
    <cellStyle name="20% - Accent3 15 56" xfId="6120" xr:uid="{00000000-0005-0000-0000-0000FA170000}"/>
    <cellStyle name="20% - Accent3 15 57" xfId="6121" xr:uid="{00000000-0005-0000-0000-0000FB170000}"/>
    <cellStyle name="20% - Accent3 15 58" xfId="6122" xr:uid="{00000000-0005-0000-0000-0000FC170000}"/>
    <cellStyle name="20% - Accent3 15 59" xfId="6123" xr:uid="{00000000-0005-0000-0000-0000FD170000}"/>
    <cellStyle name="20% - Accent3 15 6" xfId="6124" xr:uid="{00000000-0005-0000-0000-0000FE170000}"/>
    <cellStyle name="20% - Accent3 15 60" xfId="6125" xr:uid="{00000000-0005-0000-0000-0000FF170000}"/>
    <cellStyle name="20% - Accent3 15 61" xfId="6126" xr:uid="{00000000-0005-0000-0000-000000180000}"/>
    <cellStyle name="20% - Accent3 15 62" xfId="6127" xr:uid="{00000000-0005-0000-0000-000001180000}"/>
    <cellStyle name="20% - Accent3 15 63" xfId="6128" xr:uid="{00000000-0005-0000-0000-000002180000}"/>
    <cellStyle name="20% - Accent3 15 64" xfId="6129" xr:uid="{00000000-0005-0000-0000-000003180000}"/>
    <cellStyle name="20% - Accent3 15 65" xfId="6130" xr:uid="{00000000-0005-0000-0000-000004180000}"/>
    <cellStyle name="20% - Accent3 15 66" xfId="6131" xr:uid="{00000000-0005-0000-0000-000005180000}"/>
    <cellStyle name="20% - Accent3 15 67" xfId="6132" xr:uid="{00000000-0005-0000-0000-000006180000}"/>
    <cellStyle name="20% - Accent3 15 68" xfId="6133" xr:uid="{00000000-0005-0000-0000-000007180000}"/>
    <cellStyle name="20% - Accent3 15 69" xfId="6134" xr:uid="{00000000-0005-0000-0000-000008180000}"/>
    <cellStyle name="20% - Accent3 15 7" xfId="6135" xr:uid="{00000000-0005-0000-0000-000009180000}"/>
    <cellStyle name="20% - Accent3 15 70" xfId="6136" xr:uid="{00000000-0005-0000-0000-00000A180000}"/>
    <cellStyle name="20% - Accent3 15 71" xfId="6137" xr:uid="{00000000-0005-0000-0000-00000B180000}"/>
    <cellStyle name="20% - Accent3 15 72" xfId="6138" xr:uid="{00000000-0005-0000-0000-00000C180000}"/>
    <cellStyle name="20% - Accent3 15 73" xfId="6139" xr:uid="{00000000-0005-0000-0000-00000D180000}"/>
    <cellStyle name="20% - Accent3 15 8" xfId="6140" xr:uid="{00000000-0005-0000-0000-00000E180000}"/>
    <cellStyle name="20% - Accent3 15 9" xfId="6141" xr:uid="{00000000-0005-0000-0000-00000F180000}"/>
    <cellStyle name="20% - Accent3 16" xfId="6142" xr:uid="{00000000-0005-0000-0000-000010180000}"/>
    <cellStyle name="20% - Accent3 16 10" xfId="6143" xr:uid="{00000000-0005-0000-0000-000011180000}"/>
    <cellStyle name="20% - Accent3 16 11" xfId="6144" xr:uid="{00000000-0005-0000-0000-000012180000}"/>
    <cellStyle name="20% - Accent3 16 12" xfId="6145" xr:uid="{00000000-0005-0000-0000-000013180000}"/>
    <cellStyle name="20% - Accent3 16 13" xfId="6146" xr:uid="{00000000-0005-0000-0000-000014180000}"/>
    <cellStyle name="20% - Accent3 16 14" xfId="6147" xr:uid="{00000000-0005-0000-0000-000015180000}"/>
    <cellStyle name="20% - Accent3 16 15" xfId="6148" xr:uid="{00000000-0005-0000-0000-000016180000}"/>
    <cellStyle name="20% - Accent3 16 16" xfId="6149" xr:uid="{00000000-0005-0000-0000-000017180000}"/>
    <cellStyle name="20% - Accent3 16 17" xfId="6150" xr:uid="{00000000-0005-0000-0000-000018180000}"/>
    <cellStyle name="20% - Accent3 16 18" xfId="6151" xr:uid="{00000000-0005-0000-0000-000019180000}"/>
    <cellStyle name="20% - Accent3 16 19" xfId="6152" xr:uid="{00000000-0005-0000-0000-00001A180000}"/>
    <cellStyle name="20% - Accent3 16 2" xfId="6153" xr:uid="{00000000-0005-0000-0000-00001B180000}"/>
    <cellStyle name="20% - Accent3 16 20" xfId="6154" xr:uid="{00000000-0005-0000-0000-00001C180000}"/>
    <cellStyle name="20% - Accent3 16 21" xfId="6155" xr:uid="{00000000-0005-0000-0000-00001D180000}"/>
    <cellStyle name="20% - Accent3 16 22" xfId="6156" xr:uid="{00000000-0005-0000-0000-00001E180000}"/>
    <cellStyle name="20% - Accent3 16 23" xfId="6157" xr:uid="{00000000-0005-0000-0000-00001F180000}"/>
    <cellStyle name="20% - Accent3 16 24" xfId="6158" xr:uid="{00000000-0005-0000-0000-000020180000}"/>
    <cellStyle name="20% - Accent3 16 25" xfId="6159" xr:uid="{00000000-0005-0000-0000-000021180000}"/>
    <cellStyle name="20% - Accent3 16 26" xfId="6160" xr:uid="{00000000-0005-0000-0000-000022180000}"/>
    <cellStyle name="20% - Accent3 16 27" xfId="6161" xr:uid="{00000000-0005-0000-0000-000023180000}"/>
    <cellStyle name="20% - Accent3 16 28" xfId="6162" xr:uid="{00000000-0005-0000-0000-000024180000}"/>
    <cellStyle name="20% - Accent3 16 29" xfId="6163" xr:uid="{00000000-0005-0000-0000-000025180000}"/>
    <cellStyle name="20% - Accent3 16 3" xfId="6164" xr:uid="{00000000-0005-0000-0000-000026180000}"/>
    <cellStyle name="20% - Accent3 16 30" xfId="6165" xr:uid="{00000000-0005-0000-0000-000027180000}"/>
    <cellStyle name="20% - Accent3 16 31" xfId="6166" xr:uid="{00000000-0005-0000-0000-000028180000}"/>
    <cellStyle name="20% - Accent3 16 32" xfId="6167" xr:uid="{00000000-0005-0000-0000-000029180000}"/>
    <cellStyle name="20% - Accent3 16 33" xfId="6168" xr:uid="{00000000-0005-0000-0000-00002A180000}"/>
    <cellStyle name="20% - Accent3 16 34" xfId="6169" xr:uid="{00000000-0005-0000-0000-00002B180000}"/>
    <cellStyle name="20% - Accent3 16 35" xfId="6170" xr:uid="{00000000-0005-0000-0000-00002C180000}"/>
    <cellStyle name="20% - Accent3 16 36" xfId="6171" xr:uid="{00000000-0005-0000-0000-00002D180000}"/>
    <cellStyle name="20% - Accent3 16 37" xfId="6172" xr:uid="{00000000-0005-0000-0000-00002E180000}"/>
    <cellStyle name="20% - Accent3 16 38" xfId="6173" xr:uid="{00000000-0005-0000-0000-00002F180000}"/>
    <cellStyle name="20% - Accent3 16 39" xfId="6174" xr:uid="{00000000-0005-0000-0000-000030180000}"/>
    <cellStyle name="20% - Accent3 16 4" xfId="6175" xr:uid="{00000000-0005-0000-0000-000031180000}"/>
    <cellStyle name="20% - Accent3 16 40" xfId="6176" xr:uid="{00000000-0005-0000-0000-000032180000}"/>
    <cellStyle name="20% - Accent3 16 41" xfId="6177" xr:uid="{00000000-0005-0000-0000-000033180000}"/>
    <cellStyle name="20% - Accent3 16 42" xfId="6178" xr:uid="{00000000-0005-0000-0000-000034180000}"/>
    <cellStyle name="20% - Accent3 16 43" xfId="6179" xr:uid="{00000000-0005-0000-0000-000035180000}"/>
    <cellStyle name="20% - Accent3 16 44" xfId="6180" xr:uid="{00000000-0005-0000-0000-000036180000}"/>
    <cellStyle name="20% - Accent3 16 45" xfId="6181" xr:uid="{00000000-0005-0000-0000-000037180000}"/>
    <cellStyle name="20% - Accent3 16 46" xfId="6182" xr:uid="{00000000-0005-0000-0000-000038180000}"/>
    <cellStyle name="20% - Accent3 16 47" xfId="6183" xr:uid="{00000000-0005-0000-0000-000039180000}"/>
    <cellStyle name="20% - Accent3 16 48" xfId="6184" xr:uid="{00000000-0005-0000-0000-00003A180000}"/>
    <cellStyle name="20% - Accent3 16 49" xfId="6185" xr:uid="{00000000-0005-0000-0000-00003B180000}"/>
    <cellStyle name="20% - Accent3 16 5" xfId="6186" xr:uid="{00000000-0005-0000-0000-00003C180000}"/>
    <cellStyle name="20% - Accent3 16 50" xfId="6187" xr:uid="{00000000-0005-0000-0000-00003D180000}"/>
    <cellStyle name="20% - Accent3 16 51" xfId="6188" xr:uid="{00000000-0005-0000-0000-00003E180000}"/>
    <cellStyle name="20% - Accent3 16 52" xfId="6189" xr:uid="{00000000-0005-0000-0000-00003F180000}"/>
    <cellStyle name="20% - Accent3 16 53" xfId="6190" xr:uid="{00000000-0005-0000-0000-000040180000}"/>
    <cellStyle name="20% - Accent3 16 54" xfId="6191" xr:uid="{00000000-0005-0000-0000-000041180000}"/>
    <cellStyle name="20% - Accent3 16 55" xfId="6192" xr:uid="{00000000-0005-0000-0000-000042180000}"/>
    <cellStyle name="20% - Accent3 16 56" xfId="6193" xr:uid="{00000000-0005-0000-0000-000043180000}"/>
    <cellStyle name="20% - Accent3 16 57" xfId="6194" xr:uid="{00000000-0005-0000-0000-000044180000}"/>
    <cellStyle name="20% - Accent3 16 58" xfId="6195" xr:uid="{00000000-0005-0000-0000-000045180000}"/>
    <cellStyle name="20% - Accent3 16 59" xfId="6196" xr:uid="{00000000-0005-0000-0000-000046180000}"/>
    <cellStyle name="20% - Accent3 16 6" xfId="6197" xr:uid="{00000000-0005-0000-0000-000047180000}"/>
    <cellStyle name="20% - Accent3 16 60" xfId="6198" xr:uid="{00000000-0005-0000-0000-000048180000}"/>
    <cellStyle name="20% - Accent3 16 61" xfId="6199" xr:uid="{00000000-0005-0000-0000-000049180000}"/>
    <cellStyle name="20% - Accent3 16 62" xfId="6200" xr:uid="{00000000-0005-0000-0000-00004A180000}"/>
    <cellStyle name="20% - Accent3 16 63" xfId="6201" xr:uid="{00000000-0005-0000-0000-00004B180000}"/>
    <cellStyle name="20% - Accent3 16 64" xfId="6202" xr:uid="{00000000-0005-0000-0000-00004C180000}"/>
    <cellStyle name="20% - Accent3 16 65" xfId="6203" xr:uid="{00000000-0005-0000-0000-00004D180000}"/>
    <cellStyle name="20% - Accent3 16 66" xfId="6204" xr:uid="{00000000-0005-0000-0000-00004E180000}"/>
    <cellStyle name="20% - Accent3 16 67" xfId="6205" xr:uid="{00000000-0005-0000-0000-00004F180000}"/>
    <cellStyle name="20% - Accent3 16 68" xfId="6206" xr:uid="{00000000-0005-0000-0000-000050180000}"/>
    <cellStyle name="20% - Accent3 16 69" xfId="6207" xr:uid="{00000000-0005-0000-0000-000051180000}"/>
    <cellStyle name="20% - Accent3 16 7" xfId="6208" xr:uid="{00000000-0005-0000-0000-000052180000}"/>
    <cellStyle name="20% - Accent3 16 70" xfId="6209" xr:uid="{00000000-0005-0000-0000-000053180000}"/>
    <cellStyle name="20% - Accent3 16 71" xfId="6210" xr:uid="{00000000-0005-0000-0000-000054180000}"/>
    <cellStyle name="20% - Accent3 16 72" xfId="6211" xr:uid="{00000000-0005-0000-0000-000055180000}"/>
    <cellStyle name="20% - Accent3 16 73" xfId="6212" xr:uid="{00000000-0005-0000-0000-000056180000}"/>
    <cellStyle name="20% - Accent3 16 8" xfId="6213" xr:uid="{00000000-0005-0000-0000-000057180000}"/>
    <cellStyle name="20% - Accent3 16 9" xfId="6214" xr:uid="{00000000-0005-0000-0000-000058180000}"/>
    <cellStyle name="20% - Accent3 17" xfId="6215" xr:uid="{00000000-0005-0000-0000-000059180000}"/>
    <cellStyle name="20% - Accent3 17 10" xfId="6216" xr:uid="{00000000-0005-0000-0000-00005A180000}"/>
    <cellStyle name="20% - Accent3 17 11" xfId="6217" xr:uid="{00000000-0005-0000-0000-00005B180000}"/>
    <cellStyle name="20% - Accent3 17 12" xfId="6218" xr:uid="{00000000-0005-0000-0000-00005C180000}"/>
    <cellStyle name="20% - Accent3 17 13" xfId="6219" xr:uid="{00000000-0005-0000-0000-00005D180000}"/>
    <cellStyle name="20% - Accent3 17 14" xfId="6220" xr:uid="{00000000-0005-0000-0000-00005E180000}"/>
    <cellStyle name="20% - Accent3 17 15" xfId="6221" xr:uid="{00000000-0005-0000-0000-00005F180000}"/>
    <cellStyle name="20% - Accent3 17 16" xfId="6222" xr:uid="{00000000-0005-0000-0000-000060180000}"/>
    <cellStyle name="20% - Accent3 17 17" xfId="6223" xr:uid="{00000000-0005-0000-0000-000061180000}"/>
    <cellStyle name="20% - Accent3 17 18" xfId="6224" xr:uid="{00000000-0005-0000-0000-000062180000}"/>
    <cellStyle name="20% - Accent3 17 19" xfId="6225" xr:uid="{00000000-0005-0000-0000-000063180000}"/>
    <cellStyle name="20% - Accent3 17 2" xfId="6226" xr:uid="{00000000-0005-0000-0000-000064180000}"/>
    <cellStyle name="20% - Accent3 17 20" xfId="6227" xr:uid="{00000000-0005-0000-0000-000065180000}"/>
    <cellStyle name="20% - Accent3 17 21" xfId="6228" xr:uid="{00000000-0005-0000-0000-000066180000}"/>
    <cellStyle name="20% - Accent3 17 22" xfId="6229" xr:uid="{00000000-0005-0000-0000-000067180000}"/>
    <cellStyle name="20% - Accent3 17 23" xfId="6230" xr:uid="{00000000-0005-0000-0000-000068180000}"/>
    <cellStyle name="20% - Accent3 17 24" xfId="6231" xr:uid="{00000000-0005-0000-0000-000069180000}"/>
    <cellStyle name="20% - Accent3 17 25" xfId="6232" xr:uid="{00000000-0005-0000-0000-00006A180000}"/>
    <cellStyle name="20% - Accent3 17 26" xfId="6233" xr:uid="{00000000-0005-0000-0000-00006B180000}"/>
    <cellStyle name="20% - Accent3 17 27" xfId="6234" xr:uid="{00000000-0005-0000-0000-00006C180000}"/>
    <cellStyle name="20% - Accent3 17 28" xfId="6235" xr:uid="{00000000-0005-0000-0000-00006D180000}"/>
    <cellStyle name="20% - Accent3 17 29" xfId="6236" xr:uid="{00000000-0005-0000-0000-00006E180000}"/>
    <cellStyle name="20% - Accent3 17 3" xfId="6237" xr:uid="{00000000-0005-0000-0000-00006F180000}"/>
    <cellStyle name="20% - Accent3 17 30" xfId="6238" xr:uid="{00000000-0005-0000-0000-000070180000}"/>
    <cellStyle name="20% - Accent3 17 31" xfId="6239" xr:uid="{00000000-0005-0000-0000-000071180000}"/>
    <cellStyle name="20% - Accent3 17 32" xfId="6240" xr:uid="{00000000-0005-0000-0000-000072180000}"/>
    <cellStyle name="20% - Accent3 17 33" xfId="6241" xr:uid="{00000000-0005-0000-0000-000073180000}"/>
    <cellStyle name="20% - Accent3 17 34" xfId="6242" xr:uid="{00000000-0005-0000-0000-000074180000}"/>
    <cellStyle name="20% - Accent3 17 35" xfId="6243" xr:uid="{00000000-0005-0000-0000-000075180000}"/>
    <cellStyle name="20% - Accent3 17 36" xfId="6244" xr:uid="{00000000-0005-0000-0000-000076180000}"/>
    <cellStyle name="20% - Accent3 17 37" xfId="6245" xr:uid="{00000000-0005-0000-0000-000077180000}"/>
    <cellStyle name="20% - Accent3 17 38" xfId="6246" xr:uid="{00000000-0005-0000-0000-000078180000}"/>
    <cellStyle name="20% - Accent3 17 39" xfId="6247" xr:uid="{00000000-0005-0000-0000-000079180000}"/>
    <cellStyle name="20% - Accent3 17 4" xfId="6248" xr:uid="{00000000-0005-0000-0000-00007A180000}"/>
    <cellStyle name="20% - Accent3 17 40" xfId="6249" xr:uid="{00000000-0005-0000-0000-00007B180000}"/>
    <cellStyle name="20% - Accent3 17 41" xfId="6250" xr:uid="{00000000-0005-0000-0000-00007C180000}"/>
    <cellStyle name="20% - Accent3 17 42" xfId="6251" xr:uid="{00000000-0005-0000-0000-00007D180000}"/>
    <cellStyle name="20% - Accent3 17 43" xfId="6252" xr:uid="{00000000-0005-0000-0000-00007E180000}"/>
    <cellStyle name="20% - Accent3 17 44" xfId="6253" xr:uid="{00000000-0005-0000-0000-00007F180000}"/>
    <cellStyle name="20% - Accent3 17 45" xfId="6254" xr:uid="{00000000-0005-0000-0000-000080180000}"/>
    <cellStyle name="20% - Accent3 17 46" xfId="6255" xr:uid="{00000000-0005-0000-0000-000081180000}"/>
    <cellStyle name="20% - Accent3 17 47" xfId="6256" xr:uid="{00000000-0005-0000-0000-000082180000}"/>
    <cellStyle name="20% - Accent3 17 48" xfId="6257" xr:uid="{00000000-0005-0000-0000-000083180000}"/>
    <cellStyle name="20% - Accent3 17 49" xfId="6258" xr:uid="{00000000-0005-0000-0000-000084180000}"/>
    <cellStyle name="20% - Accent3 17 5" xfId="6259" xr:uid="{00000000-0005-0000-0000-000085180000}"/>
    <cellStyle name="20% - Accent3 17 50" xfId="6260" xr:uid="{00000000-0005-0000-0000-000086180000}"/>
    <cellStyle name="20% - Accent3 17 51" xfId="6261" xr:uid="{00000000-0005-0000-0000-000087180000}"/>
    <cellStyle name="20% - Accent3 17 52" xfId="6262" xr:uid="{00000000-0005-0000-0000-000088180000}"/>
    <cellStyle name="20% - Accent3 17 53" xfId="6263" xr:uid="{00000000-0005-0000-0000-000089180000}"/>
    <cellStyle name="20% - Accent3 17 54" xfId="6264" xr:uid="{00000000-0005-0000-0000-00008A180000}"/>
    <cellStyle name="20% - Accent3 17 55" xfId="6265" xr:uid="{00000000-0005-0000-0000-00008B180000}"/>
    <cellStyle name="20% - Accent3 17 56" xfId="6266" xr:uid="{00000000-0005-0000-0000-00008C180000}"/>
    <cellStyle name="20% - Accent3 17 57" xfId="6267" xr:uid="{00000000-0005-0000-0000-00008D180000}"/>
    <cellStyle name="20% - Accent3 17 58" xfId="6268" xr:uid="{00000000-0005-0000-0000-00008E180000}"/>
    <cellStyle name="20% - Accent3 17 59" xfId="6269" xr:uid="{00000000-0005-0000-0000-00008F180000}"/>
    <cellStyle name="20% - Accent3 17 6" xfId="6270" xr:uid="{00000000-0005-0000-0000-000090180000}"/>
    <cellStyle name="20% - Accent3 17 60" xfId="6271" xr:uid="{00000000-0005-0000-0000-000091180000}"/>
    <cellStyle name="20% - Accent3 17 61" xfId="6272" xr:uid="{00000000-0005-0000-0000-000092180000}"/>
    <cellStyle name="20% - Accent3 17 62" xfId="6273" xr:uid="{00000000-0005-0000-0000-000093180000}"/>
    <cellStyle name="20% - Accent3 17 63" xfId="6274" xr:uid="{00000000-0005-0000-0000-000094180000}"/>
    <cellStyle name="20% - Accent3 17 64" xfId="6275" xr:uid="{00000000-0005-0000-0000-000095180000}"/>
    <cellStyle name="20% - Accent3 17 65" xfId="6276" xr:uid="{00000000-0005-0000-0000-000096180000}"/>
    <cellStyle name="20% - Accent3 17 66" xfId="6277" xr:uid="{00000000-0005-0000-0000-000097180000}"/>
    <cellStyle name="20% - Accent3 17 67" xfId="6278" xr:uid="{00000000-0005-0000-0000-000098180000}"/>
    <cellStyle name="20% - Accent3 17 68" xfId="6279" xr:uid="{00000000-0005-0000-0000-000099180000}"/>
    <cellStyle name="20% - Accent3 17 69" xfId="6280" xr:uid="{00000000-0005-0000-0000-00009A180000}"/>
    <cellStyle name="20% - Accent3 17 7" xfId="6281" xr:uid="{00000000-0005-0000-0000-00009B180000}"/>
    <cellStyle name="20% - Accent3 17 70" xfId="6282" xr:uid="{00000000-0005-0000-0000-00009C180000}"/>
    <cellStyle name="20% - Accent3 17 71" xfId="6283" xr:uid="{00000000-0005-0000-0000-00009D180000}"/>
    <cellStyle name="20% - Accent3 17 72" xfId="6284" xr:uid="{00000000-0005-0000-0000-00009E180000}"/>
    <cellStyle name="20% - Accent3 17 73" xfId="6285" xr:uid="{00000000-0005-0000-0000-00009F180000}"/>
    <cellStyle name="20% - Accent3 17 8" xfId="6286" xr:uid="{00000000-0005-0000-0000-0000A0180000}"/>
    <cellStyle name="20% - Accent3 17 9" xfId="6287" xr:uid="{00000000-0005-0000-0000-0000A1180000}"/>
    <cellStyle name="20% - Accent3 18" xfId="6288" xr:uid="{00000000-0005-0000-0000-0000A2180000}"/>
    <cellStyle name="20% - Accent3 18 10" xfId="6289" xr:uid="{00000000-0005-0000-0000-0000A3180000}"/>
    <cellStyle name="20% - Accent3 18 11" xfId="6290" xr:uid="{00000000-0005-0000-0000-0000A4180000}"/>
    <cellStyle name="20% - Accent3 18 12" xfId="6291" xr:uid="{00000000-0005-0000-0000-0000A5180000}"/>
    <cellStyle name="20% - Accent3 18 13" xfId="6292" xr:uid="{00000000-0005-0000-0000-0000A6180000}"/>
    <cellStyle name="20% - Accent3 18 14" xfId="6293" xr:uid="{00000000-0005-0000-0000-0000A7180000}"/>
    <cellStyle name="20% - Accent3 18 15" xfId="6294" xr:uid="{00000000-0005-0000-0000-0000A8180000}"/>
    <cellStyle name="20% - Accent3 18 16" xfId="6295" xr:uid="{00000000-0005-0000-0000-0000A9180000}"/>
    <cellStyle name="20% - Accent3 18 17" xfId="6296" xr:uid="{00000000-0005-0000-0000-0000AA180000}"/>
    <cellStyle name="20% - Accent3 18 18" xfId="6297" xr:uid="{00000000-0005-0000-0000-0000AB180000}"/>
    <cellStyle name="20% - Accent3 18 19" xfId="6298" xr:uid="{00000000-0005-0000-0000-0000AC180000}"/>
    <cellStyle name="20% - Accent3 18 2" xfId="6299" xr:uid="{00000000-0005-0000-0000-0000AD180000}"/>
    <cellStyle name="20% - Accent3 18 20" xfId="6300" xr:uid="{00000000-0005-0000-0000-0000AE180000}"/>
    <cellStyle name="20% - Accent3 18 21" xfId="6301" xr:uid="{00000000-0005-0000-0000-0000AF180000}"/>
    <cellStyle name="20% - Accent3 18 22" xfId="6302" xr:uid="{00000000-0005-0000-0000-0000B0180000}"/>
    <cellStyle name="20% - Accent3 18 23" xfId="6303" xr:uid="{00000000-0005-0000-0000-0000B1180000}"/>
    <cellStyle name="20% - Accent3 18 24" xfId="6304" xr:uid="{00000000-0005-0000-0000-0000B2180000}"/>
    <cellStyle name="20% - Accent3 18 25" xfId="6305" xr:uid="{00000000-0005-0000-0000-0000B3180000}"/>
    <cellStyle name="20% - Accent3 18 26" xfId="6306" xr:uid="{00000000-0005-0000-0000-0000B4180000}"/>
    <cellStyle name="20% - Accent3 18 27" xfId="6307" xr:uid="{00000000-0005-0000-0000-0000B5180000}"/>
    <cellStyle name="20% - Accent3 18 28" xfId="6308" xr:uid="{00000000-0005-0000-0000-0000B6180000}"/>
    <cellStyle name="20% - Accent3 18 29" xfId="6309" xr:uid="{00000000-0005-0000-0000-0000B7180000}"/>
    <cellStyle name="20% - Accent3 18 3" xfId="6310" xr:uid="{00000000-0005-0000-0000-0000B8180000}"/>
    <cellStyle name="20% - Accent3 18 30" xfId="6311" xr:uid="{00000000-0005-0000-0000-0000B9180000}"/>
    <cellStyle name="20% - Accent3 18 31" xfId="6312" xr:uid="{00000000-0005-0000-0000-0000BA180000}"/>
    <cellStyle name="20% - Accent3 18 32" xfId="6313" xr:uid="{00000000-0005-0000-0000-0000BB180000}"/>
    <cellStyle name="20% - Accent3 18 33" xfId="6314" xr:uid="{00000000-0005-0000-0000-0000BC180000}"/>
    <cellStyle name="20% - Accent3 18 34" xfId="6315" xr:uid="{00000000-0005-0000-0000-0000BD180000}"/>
    <cellStyle name="20% - Accent3 18 35" xfId="6316" xr:uid="{00000000-0005-0000-0000-0000BE180000}"/>
    <cellStyle name="20% - Accent3 18 36" xfId="6317" xr:uid="{00000000-0005-0000-0000-0000BF180000}"/>
    <cellStyle name="20% - Accent3 18 37" xfId="6318" xr:uid="{00000000-0005-0000-0000-0000C0180000}"/>
    <cellStyle name="20% - Accent3 18 38" xfId="6319" xr:uid="{00000000-0005-0000-0000-0000C1180000}"/>
    <cellStyle name="20% - Accent3 18 39" xfId="6320" xr:uid="{00000000-0005-0000-0000-0000C2180000}"/>
    <cellStyle name="20% - Accent3 18 4" xfId="6321" xr:uid="{00000000-0005-0000-0000-0000C3180000}"/>
    <cellStyle name="20% - Accent3 18 40" xfId="6322" xr:uid="{00000000-0005-0000-0000-0000C4180000}"/>
    <cellStyle name="20% - Accent3 18 41" xfId="6323" xr:uid="{00000000-0005-0000-0000-0000C5180000}"/>
    <cellStyle name="20% - Accent3 18 42" xfId="6324" xr:uid="{00000000-0005-0000-0000-0000C6180000}"/>
    <cellStyle name="20% - Accent3 18 43" xfId="6325" xr:uid="{00000000-0005-0000-0000-0000C7180000}"/>
    <cellStyle name="20% - Accent3 18 44" xfId="6326" xr:uid="{00000000-0005-0000-0000-0000C8180000}"/>
    <cellStyle name="20% - Accent3 18 45" xfId="6327" xr:uid="{00000000-0005-0000-0000-0000C9180000}"/>
    <cellStyle name="20% - Accent3 18 46" xfId="6328" xr:uid="{00000000-0005-0000-0000-0000CA180000}"/>
    <cellStyle name="20% - Accent3 18 47" xfId="6329" xr:uid="{00000000-0005-0000-0000-0000CB180000}"/>
    <cellStyle name="20% - Accent3 18 48" xfId="6330" xr:uid="{00000000-0005-0000-0000-0000CC180000}"/>
    <cellStyle name="20% - Accent3 18 49" xfId="6331" xr:uid="{00000000-0005-0000-0000-0000CD180000}"/>
    <cellStyle name="20% - Accent3 18 5" xfId="6332" xr:uid="{00000000-0005-0000-0000-0000CE180000}"/>
    <cellStyle name="20% - Accent3 18 50" xfId="6333" xr:uid="{00000000-0005-0000-0000-0000CF180000}"/>
    <cellStyle name="20% - Accent3 18 51" xfId="6334" xr:uid="{00000000-0005-0000-0000-0000D0180000}"/>
    <cellStyle name="20% - Accent3 18 52" xfId="6335" xr:uid="{00000000-0005-0000-0000-0000D1180000}"/>
    <cellStyle name="20% - Accent3 18 53" xfId="6336" xr:uid="{00000000-0005-0000-0000-0000D2180000}"/>
    <cellStyle name="20% - Accent3 18 54" xfId="6337" xr:uid="{00000000-0005-0000-0000-0000D3180000}"/>
    <cellStyle name="20% - Accent3 18 55" xfId="6338" xr:uid="{00000000-0005-0000-0000-0000D4180000}"/>
    <cellStyle name="20% - Accent3 18 56" xfId="6339" xr:uid="{00000000-0005-0000-0000-0000D5180000}"/>
    <cellStyle name="20% - Accent3 18 57" xfId="6340" xr:uid="{00000000-0005-0000-0000-0000D6180000}"/>
    <cellStyle name="20% - Accent3 18 58" xfId="6341" xr:uid="{00000000-0005-0000-0000-0000D7180000}"/>
    <cellStyle name="20% - Accent3 18 59" xfId="6342" xr:uid="{00000000-0005-0000-0000-0000D8180000}"/>
    <cellStyle name="20% - Accent3 18 6" xfId="6343" xr:uid="{00000000-0005-0000-0000-0000D9180000}"/>
    <cellStyle name="20% - Accent3 18 60" xfId="6344" xr:uid="{00000000-0005-0000-0000-0000DA180000}"/>
    <cellStyle name="20% - Accent3 18 61" xfId="6345" xr:uid="{00000000-0005-0000-0000-0000DB180000}"/>
    <cellStyle name="20% - Accent3 18 62" xfId="6346" xr:uid="{00000000-0005-0000-0000-0000DC180000}"/>
    <cellStyle name="20% - Accent3 18 63" xfId="6347" xr:uid="{00000000-0005-0000-0000-0000DD180000}"/>
    <cellStyle name="20% - Accent3 18 64" xfId="6348" xr:uid="{00000000-0005-0000-0000-0000DE180000}"/>
    <cellStyle name="20% - Accent3 18 65" xfId="6349" xr:uid="{00000000-0005-0000-0000-0000DF180000}"/>
    <cellStyle name="20% - Accent3 18 66" xfId="6350" xr:uid="{00000000-0005-0000-0000-0000E0180000}"/>
    <cellStyle name="20% - Accent3 18 67" xfId="6351" xr:uid="{00000000-0005-0000-0000-0000E1180000}"/>
    <cellStyle name="20% - Accent3 18 68" xfId="6352" xr:uid="{00000000-0005-0000-0000-0000E2180000}"/>
    <cellStyle name="20% - Accent3 18 69" xfId="6353" xr:uid="{00000000-0005-0000-0000-0000E3180000}"/>
    <cellStyle name="20% - Accent3 18 7" xfId="6354" xr:uid="{00000000-0005-0000-0000-0000E4180000}"/>
    <cellStyle name="20% - Accent3 18 70" xfId="6355" xr:uid="{00000000-0005-0000-0000-0000E5180000}"/>
    <cellStyle name="20% - Accent3 18 71" xfId="6356" xr:uid="{00000000-0005-0000-0000-0000E6180000}"/>
    <cellStyle name="20% - Accent3 18 72" xfId="6357" xr:uid="{00000000-0005-0000-0000-0000E7180000}"/>
    <cellStyle name="20% - Accent3 18 73" xfId="6358" xr:uid="{00000000-0005-0000-0000-0000E8180000}"/>
    <cellStyle name="20% - Accent3 18 8" xfId="6359" xr:uid="{00000000-0005-0000-0000-0000E9180000}"/>
    <cellStyle name="20% - Accent3 18 9" xfId="6360" xr:uid="{00000000-0005-0000-0000-0000EA180000}"/>
    <cellStyle name="20% - Accent3 19" xfId="6361" xr:uid="{00000000-0005-0000-0000-0000EB180000}"/>
    <cellStyle name="20% - Accent3 19 10" xfId="6362" xr:uid="{00000000-0005-0000-0000-0000EC180000}"/>
    <cellStyle name="20% - Accent3 19 11" xfId="6363" xr:uid="{00000000-0005-0000-0000-0000ED180000}"/>
    <cellStyle name="20% - Accent3 19 12" xfId="6364" xr:uid="{00000000-0005-0000-0000-0000EE180000}"/>
    <cellStyle name="20% - Accent3 19 13" xfId="6365" xr:uid="{00000000-0005-0000-0000-0000EF180000}"/>
    <cellStyle name="20% - Accent3 19 14" xfId="6366" xr:uid="{00000000-0005-0000-0000-0000F0180000}"/>
    <cellStyle name="20% - Accent3 19 15" xfId="6367" xr:uid="{00000000-0005-0000-0000-0000F1180000}"/>
    <cellStyle name="20% - Accent3 19 16" xfId="6368" xr:uid="{00000000-0005-0000-0000-0000F2180000}"/>
    <cellStyle name="20% - Accent3 19 17" xfId="6369" xr:uid="{00000000-0005-0000-0000-0000F3180000}"/>
    <cellStyle name="20% - Accent3 19 18" xfId="6370" xr:uid="{00000000-0005-0000-0000-0000F4180000}"/>
    <cellStyle name="20% - Accent3 19 19" xfId="6371" xr:uid="{00000000-0005-0000-0000-0000F5180000}"/>
    <cellStyle name="20% - Accent3 19 2" xfId="6372" xr:uid="{00000000-0005-0000-0000-0000F6180000}"/>
    <cellStyle name="20% - Accent3 19 20" xfId="6373" xr:uid="{00000000-0005-0000-0000-0000F7180000}"/>
    <cellStyle name="20% - Accent3 19 21" xfId="6374" xr:uid="{00000000-0005-0000-0000-0000F8180000}"/>
    <cellStyle name="20% - Accent3 19 22" xfId="6375" xr:uid="{00000000-0005-0000-0000-0000F9180000}"/>
    <cellStyle name="20% - Accent3 19 23" xfId="6376" xr:uid="{00000000-0005-0000-0000-0000FA180000}"/>
    <cellStyle name="20% - Accent3 19 24" xfId="6377" xr:uid="{00000000-0005-0000-0000-0000FB180000}"/>
    <cellStyle name="20% - Accent3 19 25" xfId="6378" xr:uid="{00000000-0005-0000-0000-0000FC180000}"/>
    <cellStyle name="20% - Accent3 19 26" xfId="6379" xr:uid="{00000000-0005-0000-0000-0000FD180000}"/>
    <cellStyle name="20% - Accent3 19 27" xfId="6380" xr:uid="{00000000-0005-0000-0000-0000FE180000}"/>
    <cellStyle name="20% - Accent3 19 28" xfId="6381" xr:uid="{00000000-0005-0000-0000-0000FF180000}"/>
    <cellStyle name="20% - Accent3 19 29" xfId="6382" xr:uid="{00000000-0005-0000-0000-000000190000}"/>
    <cellStyle name="20% - Accent3 19 3" xfId="6383" xr:uid="{00000000-0005-0000-0000-000001190000}"/>
    <cellStyle name="20% - Accent3 19 30" xfId="6384" xr:uid="{00000000-0005-0000-0000-000002190000}"/>
    <cellStyle name="20% - Accent3 19 31" xfId="6385" xr:uid="{00000000-0005-0000-0000-000003190000}"/>
    <cellStyle name="20% - Accent3 19 32" xfId="6386" xr:uid="{00000000-0005-0000-0000-000004190000}"/>
    <cellStyle name="20% - Accent3 19 33" xfId="6387" xr:uid="{00000000-0005-0000-0000-000005190000}"/>
    <cellStyle name="20% - Accent3 19 34" xfId="6388" xr:uid="{00000000-0005-0000-0000-000006190000}"/>
    <cellStyle name="20% - Accent3 19 35" xfId="6389" xr:uid="{00000000-0005-0000-0000-000007190000}"/>
    <cellStyle name="20% - Accent3 19 36" xfId="6390" xr:uid="{00000000-0005-0000-0000-000008190000}"/>
    <cellStyle name="20% - Accent3 19 37" xfId="6391" xr:uid="{00000000-0005-0000-0000-000009190000}"/>
    <cellStyle name="20% - Accent3 19 38" xfId="6392" xr:uid="{00000000-0005-0000-0000-00000A190000}"/>
    <cellStyle name="20% - Accent3 19 39" xfId="6393" xr:uid="{00000000-0005-0000-0000-00000B190000}"/>
    <cellStyle name="20% - Accent3 19 4" xfId="6394" xr:uid="{00000000-0005-0000-0000-00000C190000}"/>
    <cellStyle name="20% - Accent3 19 40" xfId="6395" xr:uid="{00000000-0005-0000-0000-00000D190000}"/>
    <cellStyle name="20% - Accent3 19 41" xfId="6396" xr:uid="{00000000-0005-0000-0000-00000E190000}"/>
    <cellStyle name="20% - Accent3 19 42" xfId="6397" xr:uid="{00000000-0005-0000-0000-00000F190000}"/>
    <cellStyle name="20% - Accent3 19 43" xfId="6398" xr:uid="{00000000-0005-0000-0000-000010190000}"/>
    <cellStyle name="20% - Accent3 19 44" xfId="6399" xr:uid="{00000000-0005-0000-0000-000011190000}"/>
    <cellStyle name="20% - Accent3 19 45" xfId="6400" xr:uid="{00000000-0005-0000-0000-000012190000}"/>
    <cellStyle name="20% - Accent3 19 46" xfId="6401" xr:uid="{00000000-0005-0000-0000-000013190000}"/>
    <cellStyle name="20% - Accent3 19 47" xfId="6402" xr:uid="{00000000-0005-0000-0000-000014190000}"/>
    <cellStyle name="20% - Accent3 19 48" xfId="6403" xr:uid="{00000000-0005-0000-0000-000015190000}"/>
    <cellStyle name="20% - Accent3 19 49" xfId="6404" xr:uid="{00000000-0005-0000-0000-000016190000}"/>
    <cellStyle name="20% - Accent3 19 5" xfId="6405" xr:uid="{00000000-0005-0000-0000-000017190000}"/>
    <cellStyle name="20% - Accent3 19 50" xfId="6406" xr:uid="{00000000-0005-0000-0000-000018190000}"/>
    <cellStyle name="20% - Accent3 19 51" xfId="6407" xr:uid="{00000000-0005-0000-0000-000019190000}"/>
    <cellStyle name="20% - Accent3 19 52" xfId="6408" xr:uid="{00000000-0005-0000-0000-00001A190000}"/>
    <cellStyle name="20% - Accent3 19 53" xfId="6409" xr:uid="{00000000-0005-0000-0000-00001B190000}"/>
    <cellStyle name="20% - Accent3 19 54" xfId="6410" xr:uid="{00000000-0005-0000-0000-00001C190000}"/>
    <cellStyle name="20% - Accent3 19 55" xfId="6411" xr:uid="{00000000-0005-0000-0000-00001D190000}"/>
    <cellStyle name="20% - Accent3 19 56" xfId="6412" xr:uid="{00000000-0005-0000-0000-00001E190000}"/>
    <cellStyle name="20% - Accent3 19 57" xfId="6413" xr:uid="{00000000-0005-0000-0000-00001F190000}"/>
    <cellStyle name="20% - Accent3 19 58" xfId="6414" xr:uid="{00000000-0005-0000-0000-000020190000}"/>
    <cellStyle name="20% - Accent3 19 59" xfId="6415" xr:uid="{00000000-0005-0000-0000-000021190000}"/>
    <cellStyle name="20% - Accent3 19 6" xfId="6416" xr:uid="{00000000-0005-0000-0000-000022190000}"/>
    <cellStyle name="20% - Accent3 19 60" xfId="6417" xr:uid="{00000000-0005-0000-0000-000023190000}"/>
    <cellStyle name="20% - Accent3 19 61" xfId="6418" xr:uid="{00000000-0005-0000-0000-000024190000}"/>
    <cellStyle name="20% - Accent3 19 62" xfId="6419" xr:uid="{00000000-0005-0000-0000-000025190000}"/>
    <cellStyle name="20% - Accent3 19 63" xfId="6420" xr:uid="{00000000-0005-0000-0000-000026190000}"/>
    <cellStyle name="20% - Accent3 19 64" xfId="6421" xr:uid="{00000000-0005-0000-0000-000027190000}"/>
    <cellStyle name="20% - Accent3 19 65" xfId="6422" xr:uid="{00000000-0005-0000-0000-000028190000}"/>
    <cellStyle name="20% - Accent3 19 66" xfId="6423" xr:uid="{00000000-0005-0000-0000-000029190000}"/>
    <cellStyle name="20% - Accent3 19 67" xfId="6424" xr:uid="{00000000-0005-0000-0000-00002A190000}"/>
    <cellStyle name="20% - Accent3 19 68" xfId="6425" xr:uid="{00000000-0005-0000-0000-00002B190000}"/>
    <cellStyle name="20% - Accent3 19 69" xfId="6426" xr:uid="{00000000-0005-0000-0000-00002C190000}"/>
    <cellStyle name="20% - Accent3 19 7" xfId="6427" xr:uid="{00000000-0005-0000-0000-00002D190000}"/>
    <cellStyle name="20% - Accent3 19 70" xfId="6428" xr:uid="{00000000-0005-0000-0000-00002E190000}"/>
    <cellStyle name="20% - Accent3 19 71" xfId="6429" xr:uid="{00000000-0005-0000-0000-00002F190000}"/>
    <cellStyle name="20% - Accent3 19 72" xfId="6430" xr:uid="{00000000-0005-0000-0000-000030190000}"/>
    <cellStyle name="20% - Accent3 19 73" xfId="6431" xr:uid="{00000000-0005-0000-0000-000031190000}"/>
    <cellStyle name="20% - Accent3 19 8" xfId="6432" xr:uid="{00000000-0005-0000-0000-000032190000}"/>
    <cellStyle name="20% - Accent3 19 9" xfId="6433" xr:uid="{00000000-0005-0000-0000-000033190000}"/>
    <cellStyle name="20% - Accent3 2" xfId="6434" xr:uid="{00000000-0005-0000-0000-000034190000}"/>
    <cellStyle name="20% - Accent3 2 10" xfId="6435" xr:uid="{00000000-0005-0000-0000-000035190000}"/>
    <cellStyle name="20% - Accent3 2 11" xfId="6436" xr:uid="{00000000-0005-0000-0000-000036190000}"/>
    <cellStyle name="20% - Accent3 2 12" xfId="6437" xr:uid="{00000000-0005-0000-0000-000037190000}"/>
    <cellStyle name="20% - Accent3 2 13" xfId="6438" xr:uid="{00000000-0005-0000-0000-000038190000}"/>
    <cellStyle name="20% - Accent3 2 14" xfId="6439" xr:uid="{00000000-0005-0000-0000-000039190000}"/>
    <cellStyle name="20% - Accent3 2 15" xfId="6440" xr:uid="{00000000-0005-0000-0000-00003A190000}"/>
    <cellStyle name="20% - Accent3 2 16" xfId="6441" xr:uid="{00000000-0005-0000-0000-00003B190000}"/>
    <cellStyle name="20% - Accent3 2 17" xfId="6442" xr:uid="{00000000-0005-0000-0000-00003C190000}"/>
    <cellStyle name="20% - Accent3 2 18" xfId="6443" xr:uid="{00000000-0005-0000-0000-00003D190000}"/>
    <cellStyle name="20% - Accent3 2 19" xfId="6444" xr:uid="{00000000-0005-0000-0000-00003E190000}"/>
    <cellStyle name="20% - Accent3 2 2" xfId="6445" xr:uid="{00000000-0005-0000-0000-00003F190000}"/>
    <cellStyle name="20% - Accent3 2 2 2" xfId="53148" xr:uid="{00000000-0005-0000-0000-000040190000}"/>
    <cellStyle name="20% - Accent3 2 2 2 2" xfId="53257" xr:uid="{00000000-0005-0000-0000-000041190000}"/>
    <cellStyle name="20% - Accent3 2 2 3" xfId="53015" xr:uid="{00000000-0005-0000-0000-000042190000}"/>
    <cellStyle name="20% - Accent3 2 20" xfId="6446" xr:uid="{00000000-0005-0000-0000-000043190000}"/>
    <cellStyle name="20% - Accent3 2 21" xfId="6447" xr:uid="{00000000-0005-0000-0000-000044190000}"/>
    <cellStyle name="20% - Accent3 2 22" xfId="6448" xr:uid="{00000000-0005-0000-0000-000045190000}"/>
    <cellStyle name="20% - Accent3 2 23" xfId="6449" xr:uid="{00000000-0005-0000-0000-000046190000}"/>
    <cellStyle name="20% - Accent3 2 24" xfId="6450" xr:uid="{00000000-0005-0000-0000-000047190000}"/>
    <cellStyle name="20% - Accent3 2 25" xfId="6451" xr:uid="{00000000-0005-0000-0000-000048190000}"/>
    <cellStyle name="20% - Accent3 2 26" xfId="6452" xr:uid="{00000000-0005-0000-0000-000049190000}"/>
    <cellStyle name="20% - Accent3 2 27" xfId="6453" xr:uid="{00000000-0005-0000-0000-00004A190000}"/>
    <cellStyle name="20% - Accent3 2 28" xfId="6454" xr:uid="{00000000-0005-0000-0000-00004B190000}"/>
    <cellStyle name="20% - Accent3 2 29" xfId="6455" xr:uid="{00000000-0005-0000-0000-00004C190000}"/>
    <cellStyle name="20% - Accent3 2 3" xfId="6456" xr:uid="{00000000-0005-0000-0000-00004D190000}"/>
    <cellStyle name="20% - Accent3 2 3 2" xfId="53147" xr:uid="{00000000-0005-0000-0000-00004E190000}"/>
    <cellStyle name="20% - Accent3 2 30" xfId="6457" xr:uid="{00000000-0005-0000-0000-00004F190000}"/>
    <cellStyle name="20% - Accent3 2 31" xfId="6458" xr:uid="{00000000-0005-0000-0000-000050190000}"/>
    <cellStyle name="20% - Accent3 2 32" xfId="6459" xr:uid="{00000000-0005-0000-0000-000051190000}"/>
    <cellStyle name="20% - Accent3 2 33" xfId="6460" xr:uid="{00000000-0005-0000-0000-000052190000}"/>
    <cellStyle name="20% - Accent3 2 34" xfId="6461" xr:uid="{00000000-0005-0000-0000-000053190000}"/>
    <cellStyle name="20% - Accent3 2 35" xfId="6462" xr:uid="{00000000-0005-0000-0000-000054190000}"/>
    <cellStyle name="20% - Accent3 2 36" xfId="6463" xr:uid="{00000000-0005-0000-0000-000055190000}"/>
    <cellStyle name="20% - Accent3 2 37" xfId="6464" xr:uid="{00000000-0005-0000-0000-000056190000}"/>
    <cellStyle name="20% - Accent3 2 38" xfId="6465" xr:uid="{00000000-0005-0000-0000-000057190000}"/>
    <cellStyle name="20% - Accent3 2 39" xfId="6466" xr:uid="{00000000-0005-0000-0000-000058190000}"/>
    <cellStyle name="20% - Accent3 2 4" xfId="6467" xr:uid="{00000000-0005-0000-0000-000059190000}"/>
    <cellStyle name="20% - Accent3 2 4 2" xfId="53211" xr:uid="{00000000-0005-0000-0000-00005A190000}"/>
    <cellStyle name="20% - Accent3 2 40" xfId="6468" xr:uid="{00000000-0005-0000-0000-00005B190000}"/>
    <cellStyle name="20% - Accent3 2 41" xfId="6469" xr:uid="{00000000-0005-0000-0000-00005C190000}"/>
    <cellStyle name="20% - Accent3 2 42" xfId="6470" xr:uid="{00000000-0005-0000-0000-00005D190000}"/>
    <cellStyle name="20% - Accent3 2 43" xfId="6471" xr:uid="{00000000-0005-0000-0000-00005E190000}"/>
    <cellStyle name="20% - Accent3 2 44" xfId="6472" xr:uid="{00000000-0005-0000-0000-00005F190000}"/>
    <cellStyle name="20% - Accent3 2 45" xfId="6473" xr:uid="{00000000-0005-0000-0000-000060190000}"/>
    <cellStyle name="20% - Accent3 2 46" xfId="6474" xr:uid="{00000000-0005-0000-0000-000061190000}"/>
    <cellStyle name="20% - Accent3 2 47" xfId="6475" xr:uid="{00000000-0005-0000-0000-000062190000}"/>
    <cellStyle name="20% - Accent3 2 48" xfId="6476" xr:uid="{00000000-0005-0000-0000-000063190000}"/>
    <cellStyle name="20% - Accent3 2 49" xfId="6477" xr:uid="{00000000-0005-0000-0000-000064190000}"/>
    <cellStyle name="20% - Accent3 2 5" xfId="6478" xr:uid="{00000000-0005-0000-0000-000065190000}"/>
    <cellStyle name="20% - Accent3 2 50" xfId="6479" xr:uid="{00000000-0005-0000-0000-000066190000}"/>
    <cellStyle name="20% - Accent3 2 51" xfId="6480" xr:uid="{00000000-0005-0000-0000-000067190000}"/>
    <cellStyle name="20% - Accent3 2 52" xfId="6481" xr:uid="{00000000-0005-0000-0000-000068190000}"/>
    <cellStyle name="20% - Accent3 2 53" xfId="6482" xr:uid="{00000000-0005-0000-0000-000069190000}"/>
    <cellStyle name="20% - Accent3 2 54" xfId="6483" xr:uid="{00000000-0005-0000-0000-00006A190000}"/>
    <cellStyle name="20% - Accent3 2 55" xfId="6484" xr:uid="{00000000-0005-0000-0000-00006B190000}"/>
    <cellStyle name="20% - Accent3 2 56" xfId="6485" xr:uid="{00000000-0005-0000-0000-00006C190000}"/>
    <cellStyle name="20% - Accent3 2 57" xfId="6486" xr:uid="{00000000-0005-0000-0000-00006D190000}"/>
    <cellStyle name="20% - Accent3 2 58" xfId="6487" xr:uid="{00000000-0005-0000-0000-00006E190000}"/>
    <cellStyle name="20% - Accent3 2 59" xfId="6488" xr:uid="{00000000-0005-0000-0000-00006F190000}"/>
    <cellStyle name="20% - Accent3 2 6" xfId="6489" xr:uid="{00000000-0005-0000-0000-000070190000}"/>
    <cellStyle name="20% - Accent3 2 60" xfId="6490" xr:uid="{00000000-0005-0000-0000-000071190000}"/>
    <cellStyle name="20% - Accent3 2 61" xfId="6491" xr:uid="{00000000-0005-0000-0000-000072190000}"/>
    <cellStyle name="20% - Accent3 2 62" xfId="6492" xr:uid="{00000000-0005-0000-0000-000073190000}"/>
    <cellStyle name="20% - Accent3 2 63" xfId="6493" xr:uid="{00000000-0005-0000-0000-000074190000}"/>
    <cellStyle name="20% - Accent3 2 64" xfId="6494" xr:uid="{00000000-0005-0000-0000-000075190000}"/>
    <cellStyle name="20% - Accent3 2 65" xfId="6495" xr:uid="{00000000-0005-0000-0000-000076190000}"/>
    <cellStyle name="20% - Accent3 2 66" xfId="6496" xr:uid="{00000000-0005-0000-0000-000077190000}"/>
    <cellStyle name="20% - Accent3 2 67" xfId="6497" xr:uid="{00000000-0005-0000-0000-000078190000}"/>
    <cellStyle name="20% - Accent3 2 68" xfId="6498" xr:uid="{00000000-0005-0000-0000-000079190000}"/>
    <cellStyle name="20% - Accent3 2 69" xfId="6499" xr:uid="{00000000-0005-0000-0000-00007A190000}"/>
    <cellStyle name="20% - Accent3 2 7" xfId="6500" xr:uid="{00000000-0005-0000-0000-00007B190000}"/>
    <cellStyle name="20% - Accent3 2 70" xfId="6501" xr:uid="{00000000-0005-0000-0000-00007C190000}"/>
    <cellStyle name="20% - Accent3 2 71" xfId="6502" xr:uid="{00000000-0005-0000-0000-00007D190000}"/>
    <cellStyle name="20% - Accent3 2 72" xfId="6503" xr:uid="{00000000-0005-0000-0000-00007E190000}"/>
    <cellStyle name="20% - Accent3 2 73" xfId="6504" xr:uid="{00000000-0005-0000-0000-00007F190000}"/>
    <cellStyle name="20% - Accent3 2 74" xfId="53014" xr:uid="{00000000-0005-0000-0000-000080190000}"/>
    <cellStyle name="20% - Accent3 2 8" xfId="6505" xr:uid="{00000000-0005-0000-0000-000081190000}"/>
    <cellStyle name="20% - Accent3 2 9" xfId="6506" xr:uid="{00000000-0005-0000-0000-000082190000}"/>
    <cellStyle name="20% - Accent3 20" xfId="6507" xr:uid="{00000000-0005-0000-0000-000083190000}"/>
    <cellStyle name="20% - Accent3 20 10" xfId="6508" xr:uid="{00000000-0005-0000-0000-000084190000}"/>
    <cellStyle name="20% - Accent3 20 11" xfId="6509" xr:uid="{00000000-0005-0000-0000-000085190000}"/>
    <cellStyle name="20% - Accent3 20 12" xfId="6510" xr:uid="{00000000-0005-0000-0000-000086190000}"/>
    <cellStyle name="20% - Accent3 20 13" xfId="6511" xr:uid="{00000000-0005-0000-0000-000087190000}"/>
    <cellStyle name="20% - Accent3 20 14" xfId="6512" xr:uid="{00000000-0005-0000-0000-000088190000}"/>
    <cellStyle name="20% - Accent3 20 15" xfId="6513" xr:uid="{00000000-0005-0000-0000-000089190000}"/>
    <cellStyle name="20% - Accent3 20 16" xfId="6514" xr:uid="{00000000-0005-0000-0000-00008A190000}"/>
    <cellStyle name="20% - Accent3 20 17" xfId="6515" xr:uid="{00000000-0005-0000-0000-00008B190000}"/>
    <cellStyle name="20% - Accent3 20 18" xfId="6516" xr:uid="{00000000-0005-0000-0000-00008C190000}"/>
    <cellStyle name="20% - Accent3 20 19" xfId="6517" xr:uid="{00000000-0005-0000-0000-00008D190000}"/>
    <cellStyle name="20% - Accent3 20 2" xfId="6518" xr:uid="{00000000-0005-0000-0000-00008E190000}"/>
    <cellStyle name="20% - Accent3 20 20" xfId="6519" xr:uid="{00000000-0005-0000-0000-00008F190000}"/>
    <cellStyle name="20% - Accent3 20 21" xfId="6520" xr:uid="{00000000-0005-0000-0000-000090190000}"/>
    <cellStyle name="20% - Accent3 20 22" xfId="6521" xr:uid="{00000000-0005-0000-0000-000091190000}"/>
    <cellStyle name="20% - Accent3 20 23" xfId="6522" xr:uid="{00000000-0005-0000-0000-000092190000}"/>
    <cellStyle name="20% - Accent3 20 24" xfId="6523" xr:uid="{00000000-0005-0000-0000-000093190000}"/>
    <cellStyle name="20% - Accent3 20 25" xfId="6524" xr:uid="{00000000-0005-0000-0000-000094190000}"/>
    <cellStyle name="20% - Accent3 20 26" xfId="6525" xr:uid="{00000000-0005-0000-0000-000095190000}"/>
    <cellStyle name="20% - Accent3 20 27" xfId="6526" xr:uid="{00000000-0005-0000-0000-000096190000}"/>
    <cellStyle name="20% - Accent3 20 28" xfId="6527" xr:uid="{00000000-0005-0000-0000-000097190000}"/>
    <cellStyle name="20% - Accent3 20 29" xfId="6528" xr:uid="{00000000-0005-0000-0000-000098190000}"/>
    <cellStyle name="20% - Accent3 20 3" xfId="6529" xr:uid="{00000000-0005-0000-0000-000099190000}"/>
    <cellStyle name="20% - Accent3 20 30" xfId="6530" xr:uid="{00000000-0005-0000-0000-00009A190000}"/>
    <cellStyle name="20% - Accent3 20 31" xfId="6531" xr:uid="{00000000-0005-0000-0000-00009B190000}"/>
    <cellStyle name="20% - Accent3 20 32" xfId="6532" xr:uid="{00000000-0005-0000-0000-00009C190000}"/>
    <cellStyle name="20% - Accent3 20 33" xfId="6533" xr:uid="{00000000-0005-0000-0000-00009D190000}"/>
    <cellStyle name="20% - Accent3 20 34" xfId="6534" xr:uid="{00000000-0005-0000-0000-00009E190000}"/>
    <cellStyle name="20% - Accent3 20 35" xfId="6535" xr:uid="{00000000-0005-0000-0000-00009F190000}"/>
    <cellStyle name="20% - Accent3 20 36" xfId="6536" xr:uid="{00000000-0005-0000-0000-0000A0190000}"/>
    <cellStyle name="20% - Accent3 20 37" xfId="6537" xr:uid="{00000000-0005-0000-0000-0000A1190000}"/>
    <cellStyle name="20% - Accent3 20 38" xfId="6538" xr:uid="{00000000-0005-0000-0000-0000A2190000}"/>
    <cellStyle name="20% - Accent3 20 39" xfId="6539" xr:uid="{00000000-0005-0000-0000-0000A3190000}"/>
    <cellStyle name="20% - Accent3 20 4" xfId="6540" xr:uid="{00000000-0005-0000-0000-0000A4190000}"/>
    <cellStyle name="20% - Accent3 20 40" xfId="6541" xr:uid="{00000000-0005-0000-0000-0000A5190000}"/>
    <cellStyle name="20% - Accent3 20 41" xfId="6542" xr:uid="{00000000-0005-0000-0000-0000A6190000}"/>
    <cellStyle name="20% - Accent3 20 42" xfId="6543" xr:uid="{00000000-0005-0000-0000-0000A7190000}"/>
    <cellStyle name="20% - Accent3 20 43" xfId="6544" xr:uid="{00000000-0005-0000-0000-0000A8190000}"/>
    <cellStyle name="20% - Accent3 20 44" xfId="6545" xr:uid="{00000000-0005-0000-0000-0000A9190000}"/>
    <cellStyle name="20% - Accent3 20 45" xfId="6546" xr:uid="{00000000-0005-0000-0000-0000AA190000}"/>
    <cellStyle name="20% - Accent3 20 46" xfId="6547" xr:uid="{00000000-0005-0000-0000-0000AB190000}"/>
    <cellStyle name="20% - Accent3 20 47" xfId="6548" xr:uid="{00000000-0005-0000-0000-0000AC190000}"/>
    <cellStyle name="20% - Accent3 20 48" xfId="6549" xr:uid="{00000000-0005-0000-0000-0000AD190000}"/>
    <cellStyle name="20% - Accent3 20 49" xfId="6550" xr:uid="{00000000-0005-0000-0000-0000AE190000}"/>
    <cellStyle name="20% - Accent3 20 5" xfId="6551" xr:uid="{00000000-0005-0000-0000-0000AF190000}"/>
    <cellStyle name="20% - Accent3 20 50" xfId="6552" xr:uid="{00000000-0005-0000-0000-0000B0190000}"/>
    <cellStyle name="20% - Accent3 20 51" xfId="6553" xr:uid="{00000000-0005-0000-0000-0000B1190000}"/>
    <cellStyle name="20% - Accent3 20 52" xfId="6554" xr:uid="{00000000-0005-0000-0000-0000B2190000}"/>
    <cellStyle name="20% - Accent3 20 53" xfId="6555" xr:uid="{00000000-0005-0000-0000-0000B3190000}"/>
    <cellStyle name="20% - Accent3 20 54" xfId="6556" xr:uid="{00000000-0005-0000-0000-0000B4190000}"/>
    <cellStyle name="20% - Accent3 20 55" xfId="6557" xr:uid="{00000000-0005-0000-0000-0000B5190000}"/>
    <cellStyle name="20% - Accent3 20 56" xfId="6558" xr:uid="{00000000-0005-0000-0000-0000B6190000}"/>
    <cellStyle name="20% - Accent3 20 57" xfId="6559" xr:uid="{00000000-0005-0000-0000-0000B7190000}"/>
    <cellStyle name="20% - Accent3 20 58" xfId="6560" xr:uid="{00000000-0005-0000-0000-0000B8190000}"/>
    <cellStyle name="20% - Accent3 20 59" xfId="6561" xr:uid="{00000000-0005-0000-0000-0000B9190000}"/>
    <cellStyle name="20% - Accent3 20 6" xfId="6562" xr:uid="{00000000-0005-0000-0000-0000BA190000}"/>
    <cellStyle name="20% - Accent3 20 60" xfId="6563" xr:uid="{00000000-0005-0000-0000-0000BB190000}"/>
    <cellStyle name="20% - Accent3 20 61" xfId="6564" xr:uid="{00000000-0005-0000-0000-0000BC190000}"/>
    <cellStyle name="20% - Accent3 20 62" xfId="6565" xr:uid="{00000000-0005-0000-0000-0000BD190000}"/>
    <cellStyle name="20% - Accent3 20 63" xfId="6566" xr:uid="{00000000-0005-0000-0000-0000BE190000}"/>
    <cellStyle name="20% - Accent3 20 64" xfId="6567" xr:uid="{00000000-0005-0000-0000-0000BF190000}"/>
    <cellStyle name="20% - Accent3 20 65" xfId="6568" xr:uid="{00000000-0005-0000-0000-0000C0190000}"/>
    <cellStyle name="20% - Accent3 20 66" xfId="6569" xr:uid="{00000000-0005-0000-0000-0000C1190000}"/>
    <cellStyle name="20% - Accent3 20 67" xfId="6570" xr:uid="{00000000-0005-0000-0000-0000C2190000}"/>
    <cellStyle name="20% - Accent3 20 68" xfId="6571" xr:uid="{00000000-0005-0000-0000-0000C3190000}"/>
    <cellStyle name="20% - Accent3 20 69" xfId="6572" xr:uid="{00000000-0005-0000-0000-0000C4190000}"/>
    <cellStyle name="20% - Accent3 20 7" xfId="6573" xr:uid="{00000000-0005-0000-0000-0000C5190000}"/>
    <cellStyle name="20% - Accent3 20 70" xfId="6574" xr:uid="{00000000-0005-0000-0000-0000C6190000}"/>
    <cellStyle name="20% - Accent3 20 71" xfId="6575" xr:uid="{00000000-0005-0000-0000-0000C7190000}"/>
    <cellStyle name="20% - Accent3 20 72" xfId="6576" xr:uid="{00000000-0005-0000-0000-0000C8190000}"/>
    <cellStyle name="20% - Accent3 20 73" xfId="6577" xr:uid="{00000000-0005-0000-0000-0000C9190000}"/>
    <cellStyle name="20% - Accent3 20 8" xfId="6578" xr:uid="{00000000-0005-0000-0000-0000CA190000}"/>
    <cellStyle name="20% - Accent3 20 9" xfId="6579" xr:uid="{00000000-0005-0000-0000-0000CB190000}"/>
    <cellStyle name="20% - Accent3 21" xfId="6580" xr:uid="{00000000-0005-0000-0000-0000CC190000}"/>
    <cellStyle name="20% - Accent3 21 10" xfId="6581" xr:uid="{00000000-0005-0000-0000-0000CD190000}"/>
    <cellStyle name="20% - Accent3 21 11" xfId="6582" xr:uid="{00000000-0005-0000-0000-0000CE190000}"/>
    <cellStyle name="20% - Accent3 21 12" xfId="6583" xr:uid="{00000000-0005-0000-0000-0000CF190000}"/>
    <cellStyle name="20% - Accent3 21 13" xfId="6584" xr:uid="{00000000-0005-0000-0000-0000D0190000}"/>
    <cellStyle name="20% - Accent3 21 14" xfId="6585" xr:uid="{00000000-0005-0000-0000-0000D1190000}"/>
    <cellStyle name="20% - Accent3 21 15" xfId="6586" xr:uid="{00000000-0005-0000-0000-0000D2190000}"/>
    <cellStyle name="20% - Accent3 21 16" xfId="6587" xr:uid="{00000000-0005-0000-0000-0000D3190000}"/>
    <cellStyle name="20% - Accent3 21 17" xfId="6588" xr:uid="{00000000-0005-0000-0000-0000D4190000}"/>
    <cellStyle name="20% - Accent3 21 18" xfId="6589" xr:uid="{00000000-0005-0000-0000-0000D5190000}"/>
    <cellStyle name="20% - Accent3 21 19" xfId="6590" xr:uid="{00000000-0005-0000-0000-0000D6190000}"/>
    <cellStyle name="20% - Accent3 21 2" xfId="6591" xr:uid="{00000000-0005-0000-0000-0000D7190000}"/>
    <cellStyle name="20% - Accent3 21 20" xfId="6592" xr:uid="{00000000-0005-0000-0000-0000D8190000}"/>
    <cellStyle name="20% - Accent3 21 21" xfId="6593" xr:uid="{00000000-0005-0000-0000-0000D9190000}"/>
    <cellStyle name="20% - Accent3 21 22" xfId="6594" xr:uid="{00000000-0005-0000-0000-0000DA190000}"/>
    <cellStyle name="20% - Accent3 21 23" xfId="6595" xr:uid="{00000000-0005-0000-0000-0000DB190000}"/>
    <cellStyle name="20% - Accent3 21 24" xfId="6596" xr:uid="{00000000-0005-0000-0000-0000DC190000}"/>
    <cellStyle name="20% - Accent3 21 25" xfId="6597" xr:uid="{00000000-0005-0000-0000-0000DD190000}"/>
    <cellStyle name="20% - Accent3 21 26" xfId="6598" xr:uid="{00000000-0005-0000-0000-0000DE190000}"/>
    <cellStyle name="20% - Accent3 21 27" xfId="6599" xr:uid="{00000000-0005-0000-0000-0000DF190000}"/>
    <cellStyle name="20% - Accent3 21 28" xfId="6600" xr:uid="{00000000-0005-0000-0000-0000E0190000}"/>
    <cellStyle name="20% - Accent3 21 29" xfId="6601" xr:uid="{00000000-0005-0000-0000-0000E1190000}"/>
    <cellStyle name="20% - Accent3 21 3" xfId="6602" xr:uid="{00000000-0005-0000-0000-0000E2190000}"/>
    <cellStyle name="20% - Accent3 21 30" xfId="6603" xr:uid="{00000000-0005-0000-0000-0000E3190000}"/>
    <cellStyle name="20% - Accent3 21 31" xfId="6604" xr:uid="{00000000-0005-0000-0000-0000E4190000}"/>
    <cellStyle name="20% - Accent3 21 32" xfId="6605" xr:uid="{00000000-0005-0000-0000-0000E5190000}"/>
    <cellStyle name="20% - Accent3 21 33" xfId="6606" xr:uid="{00000000-0005-0000-0000-0000E6190000}"/>
    <cellStyle name="20% - Accent3 21 34" xfId="6607" xr:uid="{00000000-0005-0000-0000-0000E7190000}"/>
    <cellStyle name="20% - Accent3 21 35" xfId="6608" xr:uid="{00000000-0005-0000-0000-0000E8190000}"/>
    <cellStyle name="20% - Accent3 21 36" xfId="6609" xr:uid="{00000000-0005-0000-0000-0000E9190000}"/>
    <cellStyle name="20% - Accent3 21 37" xfId="6610" xr:uid="{00000000-0005-0000-0000-0000EA190000}"/>
    <cellStyle name="20% - Accent3 21 38" xfId="6611" xr:uid="{00000000-0005-0000-0000-0000EB190000}"/>
    <cellStyle name="20% - Accent3 21 39" xfId="6612" xr:uid="{00000000-0005-0000-0000-0000EC190000}"/>
    <cellStyle name="20% - Accent3 21 4" xfId="6613" xr:uid="{00000000-0005-0000-0000-0000ED190000}"/>
    <cellStyle name="20% - Accent3 21 40" xfId="6614" xr:uid="{00000000-0005-0000-0000-0000EE190000}"/>
    <cellStyle name="20% - Accent3 21 41" xfId="6615" xr:uid="{00000000-0005-0000-0000-0000EF190000}"/>
    <cellStyle name="20% - Accent3 21 42" xfId="6616" xr:uid="{00000000-0005-0000-0000-0000F0190000}"/>
    <cellStyle name="20% - Accent3 21 43" xfId="6617" xr:uid="{00000000-0005-0000-0000-0000F1190000}"/>
    <cellStyle name="20% - Accent3 21 44" xfId="6618" xr:uid="{00000000-0005-0000-0000-0000F2190000}"/>
    <cellStyle name="20% - Accent3 21 45" xfId="6619" xr:uid="{00000000-0005-0000-0000-0000F3190000}"/>
    <cellStyle name="20% - Accent3 21 46" xfId="6620" xr:uid="{00000000-0005-0000-0000-0000F4190000}"/>
    <cellStyle name="20% - Accent3 21 47" xfId="6621" xr:uid="{00000000-0005-0000-0000-0000F5190000}"/>
    <cellStyle name="20% - Accent3 21 48" xfId="6622" xr:uid="{00000000-0005-0000-0000-0000F6190000}"/>
    <cellStyle name="20% - Accent3 21 49" xfId="6623" xr:uid="{00000000-0005-0000-0000-0000F7190000}"/>
    <cellStyle name="20% - Accent3 21 5" xfId="6624" xr:uid="{00000000-0005-0000-0000-0000F8190000}"/>
    <cellStyle name="20% - Accent3 21 50" xfId="6625" xr:uid="{00000000-0005-0000-0000-0000F9190000}"/>
    <cellStyle name="20% - Accent3 21 51" xfId="6626" xr:uid="{00000000-0005-0000-0000-0000FA190000}"/>
    <cellStyle name="20% - Accent3 21 52" xfId="6627" xr:uid="{00000000-0005-0000-0000-0000FB190000}"/>
    <cellStyle name="20% - Accent3 21 53" xfId="6628" xr:uid="{00000000-0005-0000-0000-0000FC190000}"/>
    <cellStyle name="20% - Accent3 21 54" xfId="6629" xr:uid="{00000000-0005-0000-0000-0000FD190000}"/>
    <cellStyle name="20% - Accent3 21 55" xfId="6630" xr:uid="{00000000-0005-0000-0000-0000FE190000}"/>
    <cellStyle name="20% - Accent3 21 56" xfId="6631" xr:uid="{00000000-0005-0000-0000-0000FF190000}"/>
    <cellStyle name="20% - Accent3 21 57" xfId="6632" xr:uid="{00000000-0005-0000-0000-0000001A0000}"/>
    <cellStyle name="20% - Accent3 21 58" xfId="6633" xr:uid="{00000000-0005-0000-0000-0000011A0000}"/>
    <cellStyle name="20% - Accent3 21 59" xfId="6634" xr:uid="{00000000-0005-0000-0000-0000021A0000}"/>
    <cellStyle name="20% - Accent3 21 6" xfId="6635" xr:uid="{00000000-0005-0000-0000-0000031A0000}"/>
    <cellStyle name="20% - Accent3 21 60" xfId="6636" xr:uid="{00000000-0005-0000-0000-0000041A0000}"/>
    <cellStyle name="20% - Accent3 21 61" xfId="6637" xr:uid="{00000000-0005-0000-0000-0000051A0000}"/>
    <cellStyle name="20% - Accent3 21 62" xfId="6638" xr:uid="{00000000-0005-0000-0000-0000061A0000}"/>
    <cellStyle name="20% - Accent3 21 63" xfId="6639" xr:uid="{00000000-0005-0000-0000-0000071A0000}"/>
    <cellStyle name="20% - Accent3 21 64" xfId="6640" xr:uid="{00000000-0005-0000-0000-0000081A0000}"/>
    <cellStyle name="20% - Accent3 21 65" xfId="6641" xr:uid="{00000000-0005-0000-0000-0000091A0000}"/>
    <cellStyle name="20% - Accent3 21 66" xfId="6642" xr:uid="{00000000-0005-0000-0000-00000A1A0000}"/>
    <cellStyle name="20% - Accent3 21 67" xfId="6643" xr:uid="{00000000-0005-0000-0000-00000B1A0000}"/>
    <cellStyle name="20% - Accent3 21 68" xfId="6644" xr:uid="{00000000-0005-0000-0000-00000C1A0000}"/>
    <cellStyle name="20% - Accent3 21 69" xfId="6645" xr:uid="{00000000-0005-0000-0000-00000D1A0000}"/>
    <cellStyle name="20% - Accent3 21 7" xfId="6646" xr:uid="{00000000-0005-0000-0000-00000E1A0000}"/>
    <cellStyle name="20% - Accent3 21 70" xfId="6647" xr:uid="{00000000-0005-0000-0000-00000F1A0000}"/>
    <cellStyle name="20% - Accent3 21 71" xfId="6648" xr:uid="{00000000-0005-0000-0000-0000101A0000}"/>
    <cellStyle name="20% - Accent3 21 72" xfId="6649" xr:uid="{00000000-0005-0000-0000-0000111A0000}"/>
    <cellStyle name="20% - Accent3 21 73" xfId="6650" xr:uid="{00000000-0005-0000-0000-0000121A0000}"/>
    <cellStyle name="20% - Accent3 21 8" xfId="6651" xr:uid="{00000000-0005-0000-0000-0000131A0000}"/>
    <cellStyle name="20% - Accent3 21 9" xfId="6652" xr:uid="{00000000-0005-0000-0000-0000141A0000}"/>
    <cellStyle name="20% - Accent3 22" xfId="6653" xr:uid="{00000000-0005-0000-0000-0000151A0000}"/>
    <cellStyle name="20% - Accent3 22 10" xfId="6654" xr:uid="{00000000-0005-0000-0000-0000161A0000}"/>
    <cellStyle name="20% - Accent3 22 11" xfId="6655" xr:uid="{00000000-0005-0000-0000-0000171A0000}"/>
    <cellStyle name="20% - Accent3 22 12" xfId="6656" xr:uid="{00000000-0005-0000-0000-0000181A0000}"/>
    <cellStyle name="20% - Accent3 22 13" xfId="6657" xr:uid="{00000000-0005-0000-0000-0000191A0000}"/>
    <cellStyle name="20% - Accent3 22 14" xfId="6658" xr:uid="{00000000-0005-0000-0000-00001A1A0000}"/>
    <cellStyle name="20% - Accent3 22 15" xfId="6659" xr:uid="{00000000-0005-0000-0000-00001B1A0000}"/>
    <cellStyle name="20% - Accent3 22 16" xfId="6660" xr:uid="{00000000-0005-0000-0000-00001C1A0000}"/>
    <cellStyle name="20% - Accent3 22 17" xfId="6661" xr:uid="{00000000-0005-0000-0000-00001D1A0000}"/>
    <cellStyle name="20% - Accent3 22 18" xfId="6662" xr:uid="{00000000-0005-0000-0000-00001E1A0000}"/>
    <cellStyle name="20% - Accent3 22 19" xfId="6663" xr:uid="{00000000-0005-0000-0000-00001F1A0000}"/>
    <cellStyle name="20% - Accent3 22 2" xfId="6664" xr:uid="{00000000-0005-0000-0000-0000201A0000}"/>
    <cellStyle name="20% - Accent3 22 20" xfId="6665" xr:uid="{00000000-0005-0000-0000-0000211A0000}"/>
    <cellStyle name="20% - Accent3 22 21" xfId="6666" xr:uid="{00000000-0005-0000-0000-0000221A0000}"/>
    <cellStyle name="20% - Accent3 22 22" xfId="6667" xr:uid="{00000000-0005-0000-0000-0000231A0000}"/>
    <cellStyle name="20% - Accent3 22 23" xfId="6668" xr:uid="{00000000-0005-0000-0000-0000241A0000}"/>
    <cellStyle name="20% - Accent3 22 24" xfId="6669" xr:uid="{00000000-0005-0000-0000-0000251A0000}"/>
    <cellStyle name="20% - Accent3 22 25" xfId="6670" xr:uid="{00000000-0005-0000-0000-0000261A0000}"/>
    <cellStyle name="20% - Accent3 22 26" xfId="6671" xr:uid="{00000000-0005-0000-0000-0000271A0000}"/>
    <cellStyle name="20% - Accent3 22 27" xfId="6672" xr:uid="{00000000-0005-0000-0000-0000281A0000}"/>
    <cellStyle name="20% - Accent3 22 28" xfId="6673" xr:uid="{00000000-0005-0000-0000-0000291A0000}"/>
    <cellStyle name="20% - Accent3 22 29" xfId="6674" xr:uid="{00000000-0005-0000-0000-00002A1A0000}"/>
    <cellStyle name="20% - Accent3 22 3" xfId="6675" xr:uid="{00000000-0005-0000-0000-00002B1A0000}"/>
    <cellStyle name="20% - Accent3 22 30" xfId="6676" xr:uid="{00000000-0005-0000-0000-00002C1A0000}"/>
    <cellStyle name="20% - Accent3 22 31" xfId="6677" xr:uid="{00000000-0005-0000-0000-00002D1A0000}"/>
    <cellStyle name="20% - Accent3 22 32" xfId="6678" xr:uid="{00000000-0005-0000-0000-00002E1A0000}"/>
    <cellStyle name="20% - Accent3 22 33" xfId="6679" xr:uid="{00000000-0005-0000-0000-00002F1A0000}"/>
    <cellStyle name="20% - Accent3 22 34" xfId="6680" xr:uid="{00000000-0005-0000-0000-0000301A0000}"/>
    <cellStyle name="20% - Accent3 22 35" xfId="6681" xr:uid="{00000000-0005-0000-0000-0000311A0000}"/>
    <cellStyle name="20% - Accent3 22 36" xfId="6682" xr:uid="{00000000-0005-0000-0000-0000321A0000}"/>
    <cellStyle name="20% - Accent3 22 37" xfId="6683" xr:uid="{00000000-0005-0000-0000-0000331A0000}"/>
    <cellStyle name="20% - Accent3 22 38" xfId="6684" xr:uid="{00000000-0005-0000-0000-0000341A0000}"/>
    <cellStyle name="20% - Accent3 22 39" xfId="6685" xr:uid="{00000000-0005-0000-0000-0000351A0000}"/>
    <cellStyle name="20% - Accent3 22 4" xfId="6686" xr:uid="{00000000-0005-0000-0000-0000361A0000}"/>
    <cellStyle name="20% - Accent3 22 40" xfId="6687" xr:uid="{00000000-0005-0000-0000-0000371A0000}"/>
    <cellStyle name="20% - Accent3 22 41" xfId="6688" xr:uid="{00000000-0005-0000-0000-0000381A0000}"/>
    <cellStyle name="20% - Accent3 22 42" xfId="6689" xr:uid="{00000000-0005-0000-0000-0000391A0000}"/>
    <cellStyle name="20% - Accent3 22 43" xfId="6690" xr:uid="{00000000-0005-0000-0000-00003A1A0000}"/>
    <cellStyle name="20% - Accent3 22 44" xfId="6691" xr:uid="{00000000-0005-0000-0000-00003B1A0000}"/>
    <cellStyle name="20% - Accent3 22 45" xfId="6692" xr:uid="{00000000-0005-0000-0000-00003C1A0000}"/>
    <cellStyle name="20% - Accent3 22 46" xfId="6693" xr:uid="{00000000-0005-0000-0000-00003D1A0000}"/>
    <cellStyle name="20% - Accent3 22 47" xfId="6694" xr:uid="{00000000-0005-0000-0000-00003E1A0000}"/>
    <cellStyle name="20% - Accent3 22 48" xfId="6695" xr:uid="{00000000-0005-0000-0000-00003F1A0000}"/>
    <cellStyle name="20% - Accent3 22 49" xfId="6696" xr:uid="{00000000-0005-0000-0000-0000401A0000}"/>
    <cellStyle name="20% - Accent3 22 5" xfId="6697" xr:uid="{00000000-0005-0000-0000-0000411A0000}"/>
    <cellStyle name="20% - Accent3 22 50" xfId="6698" xr:uid="{00000000-0005-0000-0000-0000421A0000}"/>
    <cellStyle name="20% - Accent3 22 51" xfId="6699" xr:uid="{00000000-0005-0000-0000-0000431A0000}"/>
    <cellStyle name="20% - Accent3 22 52" xfId="6700" xr:uid="{00000000-0005-0000-0000-0000441A0000}"/>
    <cellStyle name="20% - Accent3 22 53" xfId="6701" xr:uid="{00000000-0005-0000-0000-0000451A0000}"/>
    <cellStyle name="20% - Accent3 22 54" xfId="6702" xr:uid="{00000000-0005-0000-0000-0000461A0000}"/>
    <cellStyle name="20% - Accent3 22 55" xfId="6703" xr:uid="{00000000-0005-0000-0000-0000471A0000}"/>
    <cellStyle name="20% - Accent3 22 56" xfId="6704" xr:uid="{00000000-0005-0000-0000-0000481A0000}"/>
    <cellStyle name="20% - Accent3 22 57" xfId="6705" xr:uid="{00000000-0005-0000-0000-0000491A0000}"/>
    <cellStyle name="20% - Accent3 22 58" xfId="6706" xr:uid="{00000000-0005-0000-0000-00004A1A0000}"/>
    <cellStyle name="20% - Accent3 22 59" xfId="6707" xr:uid="{00000000-0005-0000-0000-00004B1A0000}"/>
    <cellStyle name="20% - Accent3 22 6" xfId="6708" xr:uid="{00000000-0005-0000-0000-00004C1A0000}"/>
    <cellStyle name="20% - Accent3 22 60" xfId="6709" xr:uid="{00000000-0005-0000-0000-00004D1A0000}"/>
    <cellStyle name="20% - Accent3 22 61" xfId="6710" xr:uid="{00000000-0005-0000-0000-00004E1A0000}"/>
    <cellStyle name="20% - Accent3 22 62" xfId="6711" xr:uid="{00000000-0005-0000-0000-00004F1A0000}"/>
    <cellStyle name="20% - Accent3 22 63" xfId="6712" xr:uid="{00000000-0005-0000-0000-0000501A0000}"/>
    <cellStyle name="20% - Accent3 22 64" xfId="6713" xr:uid="{00000000-0005-0000-0000-0000511A0000}"/>
    <cellStyle name="20% - Accent3 22 65" xfId="6714" xr:uid="{00000000-0005-0000-0000-0000521A0000}"/>
    <cellStyle name="20% - Accent3 22 66" xfId="6715" xr:uid="{00000000-0005-0000-0000-0000531A0000}"/>
    <cellStyle name="20% - Accent3 22 67" xfId="6716" xr:uid="{00000000-0005-0000-0000-0000541A0000}"/>
    <cellStyle name="20% - Accent3 22 68" xfId="6717" xr:uid="{00000000-0005-0000-0000-0000551A0000}"/>
    <cellStyle name="20% - Accent3 22 69" xfId="6718" xr:uid="{00000000-0005-0000-0000-0000561A0000}"/>
    <cellStyle name="20% - Accent3 22 7" xfId="6719" xr:uid="{00000000-0005-0000-0000-0000571A0000}"/>
    <cellStyle name="20% - Accent3 22 70" xfId="6720" xr:uid="{00000000-0005-0000-0000-0000581A0000}"/>
    <cellStyle name="20% - Accent3 22 71" xfId="6721" xr:uid="{00000000-0005-0000-0000-0000591A0000}"/>
    <cellStyle name="20% - Accent3 22 72" xfId="6722" xr:uid="{00000000-0005-0000-0000-00005A1A0000}"/>
    <cellStyle name="20% - Accent3 22 73" xfId="6723" xr:uid="{00000000-0005-0000-0000-00005B1A0000}"/>
    <cellStyle name="20% - Accent3 22 8" xfId="6724" xr:uid="{00000000-0005-0000-0000-00005C1A0000}"/>
    <cellStyle name="20% - Accent3 22 9" xfId="6725" xr:uid="{00000000-0005-0000-0000-00005D1A0000}"/>
    <cellStyle name="20% - Accent3 23" xfId="6726" xr:uid="{00000000-0005-0000-0000-00005E1A0000}"/>
    <cellStyle name="20% - Accent3 23 10" xfId="6727" xr:uid="{00000000-0005-0000-0000-00005F1A0000}"/>
    <cellStyle name="20% - Accent3 23 11" xfId="6728" xr:uid="{00000000-0005-0000-0000-0000601A0000}"/>
    <cellStyle name="20% - Accent3 23 12" xfId="6729" xr:uid="{00000000-0005-0000-0000-0000611A0000}"/>
    <cellStyle name="20% - Accent3 23 13" xfId="6730" xr:uid="{00000000-0005-0000-0000-0000621A0000}"/>
    <cellStyle name="20% - Accent3 23 14" xfId="6731" xr:uid="{00000000-0005-0000-0000-0000631A0000}"/>
    <cellStyle name="20% - Accent3 23 15" xfId="6732" xr:uid="{00000000-0005-0000-0000-0000641A0000}"/>
    <cellStyle name="20% - Accent3 23 16" xfId="6733" xr:uid="{00000000-0005-0000-0000-0000651A0000}"/>
    <cellStyle name="20% - Accent3 23 17" xfId="6734" xr:uid="{00000000-0005-0000-0000-0000661A0000}"/>
    <cellStyle name="20% - Accent3 23 18" xfId="6735" xr:uid="{00000000-0005-0000-0000-0000671A0000}"/>
    <cellStyle name="20% - Accent3 23 19" xfId="6736" xr:uid="{00000000-0005-0000-0000-0000681A0000}"/>
    <cellStyle name="20% - Accent3 23 2" xfId="6737" xr:uid="{00000000-0005-0000-0000-0000691A0000}"/>
    <cellStyle name="20% - Accent3 23 20" xfId="6738" xr:uid="{00000000-0005-0000-0000-00006A1A0000}"/>
    <cellStyle name="20% - Accent3 23 21" xfId="6739" xr:uid="{00000000-0005-0000-0000-00006B1A0000}"/>
    <cellStyle name="20% - Accent3 23 22" xfId="6740" xr:uid="{00000000-0005-0000-0000-00006C1A0000}"/>
    <cellStyle name="20% - Accent3 23 23" xfId="6741" xr:uid="{00000000-0005-0000-0000-00006D1A0000}"/>
    <cellStyle name="20% - Accent3 23 24" xfId="6742" xr:uid="{00000000-0005-0000-0000-00006E1A0000}"/>
    <cellStyle name="20% - Accent3 23 25" xfId="6743" xr:uid="{00000000-0005-0000-0000-00006F1A0000}"/>
    <cellStyle name="20% - Accent3 23 26" xfId="6744" xr:uid="{00000000-0005-0000-0000-0000701A0000}"/>
    <cellStyle name="20% - Accent3 23 27" xfId="6745" xr:uid="{00000000-0005-0000-0000-0000711A0000}"/>
    <cellStyle name="20% - Accent3 23 28" xfId="6746" xr:uid="{00000000-0005-0000-0000-0000721A0000}"/>
    <cellStyle name="20% - Accent3 23 29" xfId="6747" xr:uid="{00000000-0005-0000-0000-0000731A0000}"/>
    <cellStyle name="20% - Accent3 23 3" xfId="6748" xr:uid="{00000000-0005-0000-0000-0000741A0000}"/>
    <cellStyle name="20% - Accent3 23 30" xfId="6749" xr:uid="{00000000-0005-0000-0000-0000751A0000}"/>
    <cellStyle name="20% - Accent3 23 31" xfId="6750" xr:uid="{00000000-0005-0000-0000-0000761A0000}"/>
    <cellStyle name="20% - Accent3 23 32" xfId="6751" xr:uid="{00000000-0005-0000-0000-0000771A0000}"/>
    <cellStyle name="20% - Accent3 23 33" xfId="6752" xr:uid="{00000000-0005-0000-0000-0000781A0000}"/>
    <cellStyle name="20% - Accent3 23 34" xfId="6753" xr:uid="{00000000-0005-0000-0000-0000791A0000}"/>
    <cellStyle name="20% - Accent3 23 35" xfId="6754" xr:uid="{00000000-0005-0000-0000-00007A1A0000}"/>
    <cellStyle name="20% - Accent3 23 36" xfId="6755" xr:uid="{00000000-0005-0000-0000-00007B1A0000}"/>
    <cellStyle name="20% - Accent3 23 37" xfId="6756" xr:uid="{00000000-0005-0000-0000-00007C1A0000}"/>
    <cellStyle name="20% - Accent3 23 38" xfId="6757" xr:uid="{00000000-0005-0000-0000-00007D1A0000}"/>
    <cellStyle name="20% - Accent3 23 39" xfId="6758" xr:uid="{00000000-0005-0000-0000-00007E1A0000}"/>
    <cellStyle name="20% - Accent3 23 4" xfId="6759" xr:uid="{00000000-0005-0000-0000-00007F1A0000}"/>
    <cellStyle name="20% - Accent3 23 40" xfId="6760" xr:uid="{00000000-0005-0000-0000-0000801A0000}"/>
    <cellStyle name="20% - Accent3 23 41" xfId="6761" xr:uid="{00000000-0005-0000-0000-0000811A0000}"/>
    <cellStyle name="20% - Accent3 23 42" xfId="6762" xr:uid="{00000000-0005-0000-0000-0000821A0000}"/>
    <cellStyle name="20% - Accent3 23 43" xfId="6763" xr:uid="{00000000-0005-0000-0000-0000831A0000}"/>
    <cellStyle name="20% - Accent3 23 44" xfId="6764" xr:uid="{00000000-0005-0000-0000-0000841A0000}"/>
    <cellStyle name="20% - Accent3 23 45" xfId="6765" xr:uid="{00000000-0005-0000-0000-0000851A0000}"/>
    <cellStyle name="20% - Accent3 23 46" xfId="6766" xr:uid="{00000000-0005-0000-0000-0000861A0000}"/>
    <cellStyle name="20% - Accent3 23 47" xfId="6767" xr:uid="{00000000-0005-0000-0000-0000871A0000}"/>
    <cellStyle name="20% - Accent3 23 48" xfId="6768" xr:uid="{00000000-0005-0000-0000-0000881A0000}"/>
    <cellStyle name="20% - Accent3 23 49" xfId="6769" xr:uid="{00000000-0005-0000-0000-0000891A0000}"/>
    <cellStyle name="20% - Accent3 23 5" xfId="6770" xr:uid="{00000000-0005-0000-0000-00008A1A0000}"/>
    <cellStyle name="20% - Accent3 23 50" xfId="6771" xr:uid="{00000000-0005-0000-0000-00008B1A0000}"/>
    <cellStyle name="20% - Accent3 23 51" xfId="6772" xr:uid="{00000000-0005-0000-0000-00008C1A0000}"/>
    <cellStyle name="20% - Accent3 23 52" xfId="6773" xr:uid="{00000000-0005-0000-0000-00008D1A0000}"/>
    <cellStyle name="20% - Accent3 23 53" xfId="6774" xr:uid="{00000000-0005-0000-0000-00008E1A0000}"/>
    <cellStyle name="20% - Accent3 23 54" xfId="6775" xr:uid="{00000000-0005-0000-0000-00008F1A0000}"/>
    <cellStyle name="20% - Accent3 23 55" xfId="6776" xr:uid="{00000000-0005-0000-0000-0000901A0000}"/>
    <cellStyle name="20% - Accent3 23 56" xfId="6777" xr:uid="{00000000-0005-0000-0000-0000911A0000}"/>
    <cellStyle name="20% - Accent3 23 57" xfId="6778" xr:uid="{00000000-0005-0000-0000-0000921A0000}"/>
    <cellStyle name="20% - Accent3 23 58" xfId="6779" xr:uid="{00000000-0005-0000-0000-0000931A0000}"/>
    <cellStyle name="20% - Accent3 23 59" xfId="6780" xr:uid="{00000000-0005-0000-0000-0000941A0000}"/>
    <cellStyle name="20% - Accent3 23 6" xfId="6781" xr:uid="{00000000-0005-0000-0000-0000951A0000}"/>
    <cellStyle name="20% - Accent3 23 60" xfId="6782" xr:uid="{00000000-0005-0000-0000-0000961A0000}"/>
    <cellStyle name="20% - Accent3 23 61" xfId="6783" xr:uid="{00000000-0005-0000-0000-0000971A0000}"/>
    <cellStyle name="20% - Accent3 23 62" xfId="6784" xr:uid="{00000000-0005-0000-0000-0000981A0000}"/>
    <cellStyle name="20% - Accent3 23 63" xfId="6785" xr:uid="{00000000-0005-0000-0000-0000991A0000}"/>
    <cellStyle name="20% - Accent3 23 64" xfId="6786" xr:uid="{00000000-0005-0000-0000-00009A1A0000}"/>
    <cellStyle name="20% - Accent3 23 65" xfId="6787" xr:uid="{00000000-0005-0000-0000-00009B1A0000}"/>
    <cellStyle name="20% - Accent3 23 66" xfId="6788" xr:uid="{00000000-0005-0000-0000-00009C1A0000}"/>
    <cellStyle name="20% - Accent3 23 67" xfId="6789" xr:uid="{00000000-0005-0000-0000-00009D1A0000}"/>
    <cellStyle name="20% - Accent3 23 68" xfId="6790" xr:uid="{00000000-0005-0000-0000-00009E1A0000}"/>
    <cellStyle name="20% - Accent3 23 69" xfId="6791" xr:uid="{00000000-0005-0000-0000-00009F1A0000}"/>
    <cellStyle name="20% - Accent3 23 7" xfId="6792" xr:uid="{00000000-0005-0000-0000-0000A01A0000}"/>
    <cellStyle name="20% - Accent3 23 70" xfId="6793" xr:uid="{00000000-0005-0000-0000-0000A11A0000}"/>
    <cellStyle name="20% - Accent3 23 71" xfId="6794" xr:uid="{00000000-0005-0000-0000-0000A21A0000}"/>
    <cellStyle name="20% - Accent3 23 72" xfId="6795" xr:uid="{00000000-0005-0000-0000-0000A31A0000}"/>
    <cellStyle name="20% - Accent3 23 73" xfId="6796" xr:uid="{00000000-0005-0000-0000-0000A41A0000}"/>
    <cellStyle name="20% - Accent3 23 8" xfId="6797" xr:uid="{00000000-0005-0000-0000-0000A51A0000}"/>
    <cellStyle name="20% - Accent3 23 9" xfId="6798" xr:uid="{00000000-0005-0000-0000-0000A61A0000}"/>
    <cellStyle name="20% - Accent3 24" xfId="6799" xr:uid="{00000000-0005-0000-0000-0000A71A0000}"/>
    <cellStyle name="20% - Accent3 24 10" xfId="6800" xr:uid="{00000000-0005-0000-0000-0000A81A0000}"/>
    <cellStyle name="20% - Accent3 24 11" xfId="6801" xr:uid="{00000000-0005-0000-0000-0000A91A0000}"/>
    <cellStyle name="20% - Accent3 24 12" xfId="6802" xr:uid="{00000000-0005-0000-0000-0000AA1A0000}"/>
    <cellStyle name="20% - Accent3 24 13" xfId="6803" xr:uid="{00000000-0005-0000-0000-0000AB1A0000}"/>
    <cellStyle name="20% - Accent3 24 14" xfId="6804" xr:uid="{00000000-0005-0000-0000-0000AC1A0000}"/>
    <cellStyle name="20% - Accent3 24 15" xfId="6805" xr:uid="{00000000-0005-0000-0000-0000AD1A0000}"/>
    <cellStyle name="20% - Accent3 24 16" xfId="6806" xr:uid="{00000000-0005-0000-0000-0000AE1A0000}"/>
    <cellStyle name="20% - Accent3 24 17" xfId="6807" xr:uid="{00000000-0005-0000-0000-0000AF1A0000}"/>
    <cellStyle name="20% - Accent3 24 18" xfId="6808" xr:uid="{00000000-0005-0000-0000-0000B01A0000}"/>
    <cellStyle name="20% - Accent3 24 19" xfId="6809" xr:uid="{00000000-0005-0000-0000-0000B11A0000}"/>
    <cellStyle name="20% - Accent3 24 2" xfId="6810" xr:uid="{00000000-0005-0000-0000-0000B21A0000}"/>
    <cellStyle name="20% - Accent3 24 20" xfId="6811" xr:uid="{00000000-0005-0000-0000-0000B31A0000}"/>
    <cellStyle name="20% - Accent3 24 21" xfId="6812" xr:uid="{00000000-0005-0000-0000-0000B41A0000}"/>
    <cellStyle name="20% - Accent3 24 22" xfId="6813" xr:uid="{00000000-0005-0000-0000-0000B51A0000}"/>
    <cellStyle name="20% - Accent3 24 23" xfId="6814" xr:uid="{00000000-0005-0000-0000-0000B61A0000}"/>
    <cellStyle name="20% - Accent3 24 24" xfId="6815" xr:uid="{00000000-0005-0000-0000-0000B71A0000}"/>
    <cellStyle name="20% - Accent3 24 25" xfId="6816" xr:uid="{00000000-0005-0000-0000-0000B81A0000}"/>
    <cellStyle name="20% - Accent3 24 26" xfId="6817" xr:uid="{00000000-0005-0000-0000-0000B91A0000}"/>
    <cellStyle name="20% - Accent3 24 27" xfId="6818" xr:uid="{00000000-0005-0000-0000-0000BA1A0000}"/>
    <cellStyle name="20% - Accent3 24 28" xfId="6819" xr:uid="{00000000-0005-0000-0000-0000BB1A0000}"/>
    <cellStyle name="20% - Accent3 24 29" xfId="6820" xr:uid="{00000000-0005-0000-0000-0000BC1A0000}"/>
    <cellStyle name="20% - Accent3 24 3" xfId="6821" xr:uid="{00000000-0005-0000-0000-0000BD1A0000}"/>
    <cellStyle name="20% - Accent3 24 30" xfId="6822" xr:uid="{00000000-0005-0000-0000-0000BE1A0000}"/>
    <cellStyle name="20% - Accent3 24 31" xfId="6823" xr:uid="{00000000-0005-0000-0000-0000BF1A0000}"/>
    <cellStyle name="20% - Accent3 24 32" xfId="6824" xr:uid="{00000000-0005-0000-0000-0000C01A0000}"/>
    <cellStyle name="20% - Accent3 24 33" xfId="6825" xr:uid="{00000000-0005-0000-0000-0000C11A0000}"/>
    <cellStyle name="20% - Accent3 24 34" xfId="6826" xr:uid="{00000000-0005-0000-0000-0000C21A0000}"/>
    <cellStyle name="20% - Accent3 24 35" xfId="6827" xr:uid="{00000000-0005-0000-0000-0000C31A0000}"/>
    <cellStyle name="20% - Accent3 24 36" xfId="6828" xr:uid="{00000000-0005-0000-0000-0000C41A0000}"/>
    <cellStyle name="20% - Accent3 24 37" xfId="6829" xr:uid="{00000000-0005-0000-0000-0000C51A0000}"/>
    <cellStyle name="20% - Accent3 24 38" xfId="6830" xr:uid="{00000000-0005-0000-0000-0000C61A0000}"/>
    <cellStyle name="20% - Accent3 24 39" xfId="6831" xr:uid="{00000000-0005-0000-0000-0000C71A0000}"/>
    <cellStyle name="20% - Accent3 24 4" xfId="6832" xr:uid="{00000000-0005-0000-0000-0000C81A0000}"/>
    <cellStyle name="20% - Accent3 24 40" xfId="6833" xr:uid="{00000000-0005-0000-0000-0000C91A0000}"/>
    <cellStyle name="20% - Accent3 24 41" xfId="6834" xr:uid="{00000000-0005-0000-0000-0000CA1A0000}"/>
    <cellStyle name="20% - Accent3 24 42" xfId="6835" xr:uid="{00000000-0005-0000-0000-0000CB1A0000}"/>
    <cellStyle name="20% - Accent3 24 43" xfId="6836" xr:uid="{00000000-0005-0000-0000-0000CC1A0000}"/>
    <cellStyle name="20% - Accent3 24 44" xfId="6837" xr:uid="{00000000-0005-0000-0000-0000CD1A0000}"/>
    <cellStyle name="20% - Accent3 24 45" xfId="6838" xr:uid="{00000000-0005-0000-0000-0000CE1A0000}"/>
    <cellStyle name="20% - Accent3 24 46" xfId="6839" xr:uid="{00000000-0005-0000-0000-0000CF1A0000}"/>
    <cellStyle name="20% - Accent3 24 47" xfId="6840" xr:uid="{00000000-0005-0000-0000-0000D01A0000}"/>
    <cellStyle name="20% - Accent3 24 48" xfId="6841" xr:uid="{00000000-0005-0000-0000-0000D11A0000}"/>
    <cellStyle name="20% - Accent3 24 49" xfId="6842" xr:uid="{00000000-0005-0000-0000-0000D21A0000}"/>
    <cellStyle name="20% - Accent3 24 5" xfId="6843" xr:uid="{00000000-0005-0000-0000-0000D31A0000}"/>
    <cellStyle name="20% - Accent3 24 50" xfId="6844" xr:uid="{00000000-0005-0000-0000-0000D41A0000}"/>
    <cellStyle name="20% - Accent3 24 51" xfId="6845" xr:uid="{00000000-0005-0000-0000-0000D51A0000}"/>
    <cellStyle name="20% - Accent3 24 52" xfId="6846" xr:uid="{00000000-0005-0000-0000-0000D61A0000}"/>
    <cellStyle name="20% - Accent3 24 53" xfId="6847" xr:uid="{00000000-0005-0000-0000-0000D71A0000}"/>
    <cellStyle name="20% - Accent3 24 54" xfId="6848" xr:uid="{00000000-0005-0000-0000-0000D81A0000}"/>
    <cellStyle name="20% - Accent3 24 55" xfId="6849" xr:uid="{00000000-0005-0000-0000-0000D91A0000}"/>
    <cellStyle name="20% - Accent3 24 56" xfId="6850" xr:uid="{00000000-0005-0000-0000-0000DA1A0000}"/>
    <cellStyle name="20% - Accent3 24 57" xfId="6851" xr:uid="{00000000-0005-0000-0000-0000DB1A0000}"/>
    <cellStyle name="20% - Accent3 24 58" xfId="6852" xr:uid="{00000000-0005-0000-0000-0000DC1A0000}"/>
    <cellStyle name="20% - Accent3 24 59" xfId="6853" xr:uid="{00000000-0005-0000-0000-0000DD1A0000}"/>
    <cellStyle name="20% - Accent3 24 6" xfId="6854" xr:uid="{00000000-0005-0000-0000-0000DE1A0000}"/>
    <cellStyle name="20% - Accent3 24 60" xfId="6855" xr:uid="{00000000-0005-0000-0000-0000DF1A0000}"/>
    <cellStyle name="20% - Accent3 24 61" xfId="6856" xr:uid="{00000000-0005-0000-0000-0000E01A0000}"/>
    <cellStyle name="20% - Accent3 24 62" xfId="6857" xr:uid="{00000000-0005-0000-0000-0000E11A0000}"/>
    <cellStyle name="20% - Accent3 24 63" xfId="6858" xr:uid="{00000000-0005-0000-0000-0000E21A0000}"/>
    <cellStyle name="20% - Accent3 24 64" xfId="6859" xr:uid="{00000000-0005-0000-0000-0000E31A0000}"/>
    <cellStyle name="20% - Accent3 24 65" xfId="6860" xr:uid="{00000000-0005-0000-0000-0000E41A0000}"/>
    <cellStyle name="20% - Accent3 24 66" xfId="6861" xr:uid="{00000000-0005-0000-0000-0000E51A0000}"/>
    <cellStyle name="20% - Accent3 24 67" xfId="6862" xr:uid="{00000000-0005-0000-0000-0000E61A0000}"/>
    <cellStyle name="20% - Accent3 24 68" xfId="6863" xr:uid="{00000000-0005-0000-0000-0000E71A0000}"/>
    <cellStyle name="20% - Accent3 24 69" xfId="6864" xr:uid="{00000000-0005-0000-0000-0000E81A0000}"/>
    <cellStyle name="20% - Accent3 24 7" xfId="6865" xr:uid="{00000000-0005-0000-0000-0000E91A0000}"/>
    <cellStyle name="20% - Accent3 24 70" xfId="6866" xr:uid="{00000000-0005-0000-0000-0000EA1A0000}"/>
    <cellStyle name="20% - Accent3 24 71" xfId="6867" xr:uid="{00000000-0005-0000-0000-0000EB1A0000}"/>
    <cellStyle name="20% - Accent3 24 72" xfId="6868" xr:uid="{00000000-0005-0000-0000-0000EC1A0000}"/>
    <cellStyle name="20% - Accent3 24 73" xfId="6869" xr:uid="{00000000-0005-0000-0000-0000ED1A0000}"/>
    <cellStyle name="20% - Accent3 24 8" xfId="6870" xr:uid="{00000000-0005-0000-0000-0000EE1A0000}"/>
    <cellStyle name="20% - Accent3 24 9" xfId="6871" xr:uid="{00000000-0005-0000-0000-0000EF1A0000}"/>
    <cellStyle name="20% - Accent3 25" xfId="6872" xr:uid="{00000000-0005-0000-0000-0000F01A0000}"/>
    <cellStyle name="20% - Accent3 25 10" xfId="6873" xr:uid="{00000000-0005-0000-0000-0000F11A0000}"/>
    <cellStyle name="20% - Accent3 25 11" xfId="6874" xr:uid="{00000000-0005-0000-0000-0000F21A0000}"/>
    <cellStyle name="20% - Accent3 25 12" xfId="6875" xr:uid="{00000000-0005-0000-0000-0000F31A0000}"/>
    <cellStyle name="20% - Accent3 25 13" xfId="6876" xr:uid="{00000000-0005-0000-0000-0000F41A0000}"/>
    <cellStyle name="20% - Accent3 25 14" xfId="6877" xr:uid="{00000000-0005-0000-0000-0000F51A0000}"/>
    <cellStyle name="20% - Accent3 25 15" xfId="6878" xr:uid="{00000000-0005-0000-0000-0000F61A0000}"/>
    <cellStyle name="20% - Accent3 25 16" xfId="6879" xr:uid="{00000000-0005-0000-0000-0000F71A0000}"/>
    <cellStyle name="20% - Accent3 25 17" xfId="6880" xr:uid="{00000000-0005-0000-0000-0000F81A0000}"/>
    <cellStyle name="20% - Accent3 25 18" xfId="6881" xr:uid="{00000000-0005-0000-0000-0000F91A0000}"/>
    <cellStyle name="20% - Accent3 25 19" xfId="6882" xr:uid="{00000000-0005-0000-0000-0000FA1A0000}"/>
    <cellStyle name="20% - Accent3 25 2" xfId="6883" xr:uid="{00000000-0005-0000-0000-0000FB1A0000}"/>
    <cellStyle name="20% - Accent3 25 20" xfId="6884" xr:uid="{00000000-0005-0000-0000-0000FC1A0000}"/>
    <cellStyle name="20% - Accent3 25 21" xfId="6885" xr:uid="{00000000-0005-0000-0000-0000FD1A0000}"/>
    <cellStyle name="20% - Accent3 25 22" xfId="6886" xr:uid="{00000000-0005-0000-0000-0000FE1A0000}"/>
    <cellStyle name="20% - Accent3 25 23" xfId="6887" xr:uid="{00000000-0005-0000-0000-0000FF1A0000}"/>
    <cellStyle name="20% - Accent3 25 24" xfId="6888" xr:uid="{00000000-0005-0000-0000-0000001B0000}"/>
    <cellStyle name="20% - Accent3 25 25" xfId="6889" xr:uid="{00000000-0005-0000-0000-0000011B0000}"/>
    <cellStyle name="20% - Accent3 25 26" xfId="6890" xr:uid="{00000000-0005-0000-0000-0000021B0000}"/>
    <cellStyle name="20% - Accent3 25 27" xfId="6891" xr:uid="{00000000-0005-0000-0000-0000031B0000}"/>
    <cellStyle name="20% - Accent3 25 28" xfId="6892" xr:uid="{00000000-0005-0000-0000-0000041B0000}"/>
    <cellStyle name="20% - Accent3 25 29" xfId="6893" xr:uid="{00000000-0005-0000-0000-0000051B0000}"/>
    <cellStyle name="20% - Accent3 25 3" xfId="6894" xr:uid="{00000000-0005-0000-0000-0000061B0000}"/>
    <cellStyle name="20% - Accent3 25 30" xfId="6895" xr:uid="{00000000-0005-0000-0000-0000071B0000}"/>
    <cellStyle name="20% - Accent3 25 31" xfId="6896" xr:uid="{00000000-0005-0000-0000-0000081B0000}"/>
    <cellStyle name="20% - Accent3 25 32" xfId="6897" xr:uid="{00000000-0005-0000-0000-0000091B0000}"/>
    <cellStyle name="20% - Accent3 25 33" xfId="6898" xr:uid="{00000000-0005-0000-0000-00000A1B0000}"/>
    <cellStyle name="20% - Accent3 25 34" xfId="6899" xr:uid="{00000000-0005-0000-0000-00000B1B0000}"/>
    <cellStyle name="20% - Accent3 25 35" xfId="6900" xr:uid="{00000000-0005-0000-0000-00000C1B0000}"/>
    <cellStyle name="20% - Accent3 25 36" xfId="6901" xr:uid="{00000000-0005-0000-0000-00000D1B0000}"/>
    <cellStyle name="20% - Accent3 25 37" xfId="6902" xr:uid="{00000000-0005-0000-0000-00000E1B0000}"/>
    <cellStyle name="20% - Accent3 25 38" xfId="6903" xr:uid="{00000000-0005-0000-0000-00000F1B0000}"/>
    <cellStyle name="20% - Accent3 25 39" xfId="6904" xr:uid="{00000000-0005-0000-0000-0000101B0000}"/>
    <cellStyle name="20% - Accent3 25 4" xfId="6905" xr:uid="{00000000-0005-0000-0000-0000111B0000}"/>
    <cellStyle name="20% - Accent3 25 40" xfId="6906" xr:uid="{00000000-0005-0000-0000-0000121B0000}"/>
    <cellStyle name="20% - Accent3 25 41" xfId="6907" xr:uid="{00000000-0005-0000-0000-0000131B0000}"/>
    <cellStyle name="20% - Accent3 25 42" xfId="6908" xr:uid="{00000000-0005-0000-0000-0000141B0000}"/>
    <cellStyle name="20% - Accent3 25 43" xfId="6909" xr:uid="{00000000-0005-0000-0000-0000151B0000}"/>
    <cellStyle name="20% - Accent3 25 44" xfId="6910" xr:uid="{00000000-0005-0000-0000-0000161B0000}"/>
    <cellStyle name="20% - Accent3 25 45" xfId="6911" xr:uid="{00000000-0005-0000-0000-0000171B0000}"/>
    <cellStyle name="20% - Accent3 25 46" xfId="6912" xr:uid="{00000000-0005-0000-0000-0000181B0000}"/>
    <cellStyle name="20% - Accent3 25 47" xfId="6913" xr:uid="{00000000-0005-0000-0000-0000191B0000}"/>
    <cellStyle name="20% - Accent3 25 48" xfId="6914" xr:uid="{00000000-0005-0000-0000-00001A1B0000}"/>
    <cellStyle name="20% - Accent3 25 49" xfId="6915" xr:uid="{00000000-0005-0000-0000-00001B1B0000}"/>
    <cellStyle name="20% - Accent3 25 5" xfId="6916" xr:uid="{00000000-0005-0000-0000-00001C1B0000}"/>
    <cellStyle name="20% - Accent3 25 50" xfId="6917" xr:uid="{00000000-0005-0000-0000-00001D1B0000}"/>
    <cellStyle name="20% - Accent3 25 51" xfId="6918" xr:uid="{00000000-0005-0000-0000-00001E1B0000}"/>
    <cellStyle name="20% - Accent3 25 52" xfId="6919" xr:uid="{00000000-0005-0000-0000-00001F1B0000}"/>
    <cellStyle name="20% - Accent3 25 53" xfId="6920" xr:uid="{00000000-0005-0000-0000-0000201B0000}"/>
    <cellStyle name="20% - Accent3 25 54" xfId="6921" xr:uid="{00000000-0005-0000-0000-0000211B0000}"/>
    <cellStyle name="20% - Accent3 25 55" xfId="6922" xr:uid="{00000000-0005-0000-0000-0000221B0000}"/>
    <cellStyle name="20% - Accent3 25 56" xfId="6923" xr:uid="{00000000-0005-0000-0000-0000231B0000}"/>
    <cellStyle name="20% - Accent3 25 57" xfId="6924" xr:uid="{00000000-0005-0000-0000-0000241B0000}"/>
    <cellStyle name="20% - Accent3 25 58" xfId="6925" xr:uid="{00000000-0005-0000-0000-0000251B0000}"/>
    <cellStyle name="20% - Accent3 25 59" xfId="6926" xr:uid="{00000000-0005-0000-0000-0000261B0000}"/>
    <cellStyle name="20% - Accent3 25 6" xfId="6927" xr:uid="{00000000-0005-0000-0000-0000271B0000}"/>
    <cellStyle name="20% - Accent3 25 60" xfId="6928" xr:uid="{00000000-0005-0000-0000-0000281B0000}"/>
    <cellStyle name="20% - Accent3 25 61" xfId="6929" xr:uid="{00000000-0005-0000-0000-0000291B0000}"/>
    <cellStyle name="20% - Accent3 25 62" xfId="6930" xr:uid="{00000000-0005-0000-0000-00002A1B0000}"/>
    <cellStyle name="20% - Accent3 25 63" xfId="6931" xr:uid="{00000000-0005-0000-0000-00002B1B0000}"/>
    <cellStyle name="20% - Accent3 25 64" xfId="6932" xr:uid="{00000000-0005-0000-0000-00002C1B0000}"/>
    <cellStyle name="20% - Accent3 25 65" xfId="6933" xr:uid="{00000000-0005-0000-0000-00002D1B0000}"/>
    <cellStyle name="20% - Accent3 25 66" xfId="6934" xr:uid="{00000000-0005-0000-0000-00002E1B0000}"/>
    <cellStyle name="20% - Accent3 25 67" xfId="6935" xr:uid="{00000000-0005-0000-0000-00002F1B0000}"/>
    <cellStyle name="20% - Accent3 25 68" xfId="6936" xr:uid="{00000000-0005-0000-0000-0000301B0000}"/>
    <cellStyle name="20% - Accent3 25 69" xfId="6937" xr:uid="{00000000-0005-0000-0000-0000311B0000}"/>
    <cellStyle name="20% - Accent3 25 7" xfId="6938" xr:uid="{00000000-0005-0000-0000-0000321B0000}"/>
    <cellStyle name="20% - Accent3 25 70" xfId="6939" xr:uid="{00000000-0005-0000-0000-0000331B0000}"/>
    <cellStyle name="20% - Accent3 25 71" xfId="6940" xr:uid="{00000000-0005-0000-0000-0000341B0000}"/>
    <cellStyle name="20% - Accent3 25 72" xfId="6941" xr:uid="{00000000-0005-0000-0000-0000351B0000}"/>
    <cellStyle name="20% - Accent3 25 73" xfId="6942" xr:uid="{00000000-0005-0000-0000-0000361B0000}"/>
    <cellStyle name="20% - Accent3 25 8" xfId="6943" xr:uid="{00000000-0005-0000-0000-0000371B0000}"/>
    <cellStyle name="20% - Accent3 25 9" xfId="6944" xr:uid="{00000000-0005-0000-0000-0000381B0000}"/>
    <cellStyle name="20% - Accent3 26" xfId="6945" xr:uid="{00000000-0005-0000-0000-0000391B0000}"/>
    <cellStyle name="20% - Accent3 26 10" xfId="6946" xr:uid="{00000000-0005-0000-0000-00003A1B0000}"/>
    <cellStyle name="20% - Accent3 26 11" xfId="6947" xr:uid="{00000000-0005-0000-0000-00003B1B0000}"/>
    <cellStyle name="20% - Accent3 26 12" xfId="6948" xr:uid="{00000000-0005-0000-0000-00003C1B0000}"/>
    <cellStyle name="20% - Accent3 26 13" xfId="6949" xr:uid="{00000000-0005-0000-0000-00003D1B0000}"/>
    <cellStyle name="20% - Accent3 26 14" xfId="6950" xr:uid="{00000000-0005-0000-0000-00003E1B0000}"/>
    <cellStyle name="20% - Accent3 26 15" xfId="6951" xr:uid="{00000000-0005-0000-0000-00003F1B0000}"/>
    <cellStyle name="20% - Accent3 26 16" xfId="6952" xr:uid="{00000000-0005-0000-0000-0000401B0000}"/>
    <cellStyle name="20% - Accent3 26 17" xfId="6953" xr:uid="{00000000-0005-0000-0000-0000411B0000}"/>
    <cellStyle name="20% - Accent3 26 18" xfId="6954" xr:uid="{00000000-0005-0000-0000-0000421B0000}"/>
    <cellStyle name="20% - Accent3 26 19" xfId="6955" xr:uid="{00000000-0005-0000-0000-0000431B0000}"/>
    <cellStyle name="20% - Accent3 26 2" xfId="6956" xr:uid="{00000000-0005-0000-0000-0000441B0000}"/>
    <cellStyle name="20% - Accent3 26 20" xfId="6957" xr:uid="{00000000-0005-0000-0000-0000451B0000}"/>
    <cellStyle name="20% - Accent3 26 21" xfId="6958" xr:uid="{00000000-0005-0000-0000-0000461B0000}"/>
    <cellStyle name="20% - Accent3 26 22" xfId="6959" xr:uid="{00000000-0005-0000-0000-0000471B0000}"/>
    <cellStyle name="20% - Accent3 26 23" xfId="6960" xr:uid="{00000000-0005-0000-0000-0000481B0000}"/>
    <cellStyle name="20% - Accent3 26 24" xfId="6961" xr:uid="{00000000-0005-0000-0000-0000491B0000}"/>
    <cellStyle name="20% - Accent3 26 25" xfId="6962" xr:uid="{00000000-0005-0000-0000-00004A1B0000}"/>
    <cellStyle name="20% - Accent3 26 26" xfId="6963" xr:uid="{00000000-0005-0000-0000-00004B1B0000}"/>
    <cellStyle name="20% - Accent3 26 27" xfId="6964" xr:uid="{00000000-0005-0000-0000-00004C1B0000}"/>
    <cellStyle name="20% - Accent3 26 28" xfId="6965" xr:uid="{00000000-0005-0000-0000-00004D1B0000}"/>
    <cellStyle name="20% - Accent3 26 29" xfId="6966" xr:uid="{00000000-0005-0000-0000-00004E1B0000}"/>
    <cellStyle name="20% - Accent3 26 3" xfId="6967" xr:uid="{00000000-0005-0000-0000-00004F1B0000}"/>
    <cellStyle name="20% - Accent3 26 30" xfId="6968" xr:uid="{00000000-0005-0000-0000-0000501B0000}"/>
    <cellStyle name="20% - Accent3 26 31" xfId="6969" xr:uid="{00000000-0005-0000-0000-0000511B0000}"/>
    <cellStyle name="20% - Accent3 26 32" xfId="6970" xr:uid="{00000000-0005-0000-0000-0000521B0000}"/>
    <cellStyle name="20% - Accent3 26 33" xfId="6971" xr:uid="{00000000-0005-0000-0000-0000531B0000}"/>
    <cellStyle name="20% - Accent3 26 34" xfId="6972" xr:uid="{00000000-0005-0000-0000-0000541B0000}"/>
    <cellStyle name="20% - Accent3 26 35" xfId="6973" xr:uid="{00000000-0005-0000-0000-0000551B0000}"/>
    <cellStyle name="20% - Accent3 26 36" xfId="6974" xr:uid="{00000000-0005-0000-0000-0000561B0000}"/>
    <cellStyle name="20% - Accent3 26 37" xfId="6975" xr:uid="{00000000-0005-0000-0000-0000571B0000}"/>
    <cellStyle name="20% - Accent3 26 38" xfId="6976" xr:uid="{00000000-0005-0000-0000-0000581B0000}"/>
    <cellStyle name="20% - Accent3 26 39" xfId="6977" xr:uid="{00000000-0005-0000-0000-0000591B0000}"/>
    <cellStyle name="20% - Accent3 26 4" xfId="6978" xr:uid="{00000000-0005-0000-0000-00005A1B0000}"/>
    <cellStyle name="20% - Accent3 26 40" xfId="6979" xr:uid="{00000000-0005-0000-0000-00005B1B0000}"/>
    <cellStyle name="20% - Accent3 26 41" xfId="6980" xr:uid="{00000000-0005-0000-0000-00005C1B0000}"/>
    <cellStyle name="20% - Accent3 26 42" xfId="6981" xr:uid="{00000000-0005-0000-0000-00005D1B0000}"/>
    <cellStyle name="20% - Accent3 26 43" xfId="6982" xr:uid="{00000000-0005-0000-0000-00005E1B0000}"/>
    <cellStyle name="20% - Accent3 26 44" xfId="6983" xr:uid="{00000000-0005-0000-0000-00005F1B0000}"/>
    <cellStyle name="20% - Accent3 26 45" xfId="6984" xr:uid="{00000000-0005-0000-0000-0000601B0000}"/>
    <cellStyle name="20% - Accent3 26 46" xfId="6985" xr:uid="{00000000-0005-0000-0000-0000611B0000}"/>
    <cellStyle name="20% - Accent3 26 47" xfId="6986" xr:uid="{00000000-0005-0000-0000-0000621B0000}"/>
    <cellStyle name="20% - Accent3 26 48" xfId="6987" xr:uid="{00000000-0005-0000-0000-0000631B0000}"/>
    <cellStyle name="20% - Accent3 26 49" xfId="6988" xr:uid="{00000000-0005-0000-0000-0000641B0000}"/>
    <cellStyle name="20% - Accent3 26 5" xfId="6989" xr:uid="{00000000-0005-0000-0000-0000651B0000}"/>
    <cellStyle name="20% - Accent3 26 50" xfId="6990" xr:uid="{00000000-0005-0000-0000-0000661B0000}"/>
    <cellStyle name="20% - Accent3 26 51" xfId="6991" xr:uid="{00000000-0005-0000-0000-0000671B0000}"/>
    <cellStyle name="20% - Accent3 26 52" xfId="6992" xr:uid="{00000000-0005-0000-0000-0000681B0000}"/>
    <cellStyle name="20% - Accent3 26 53" xfId="6993" xr:uid="{00000000-0005-0000-0000-0000691B0000}"/>
    <cellStyle name="20% - Accent3 26 54" xfId="6994" xr:uid="{00000000-0005-0000-0000-00006A1B0000}"/>
    <cellStyle name="20% - Accent3 26 55" xfId="6995" xr:uid="{00000000-0005-0000-0000-00006B1B0000}"/>
    <cellStyle name="20% - Accent3 26 56" xfId="6996" xr:uid="{00000000-0005-0000-0000-00006C1B0000}"/>
    <cellStyle name="20% - Accent3 26 57" xfId="6997" xr:uid="{00000000-0005-0000-0000-00006D1B0000}"/>
    <cellStyle name="20% - Accent3 26 58" xfId="6998" xr:uid="{00000000-0005-0000-0000-00006E1B0000}"/>
    <cellStyle name="20% - Accent3 26 59" xfId="6999" xr:uid="{00000000-0005-0000-0000-00006F1B0000}"/>
    <cellStyle name="20% - Accent3 26 6" xfId="7000" xr:uid="{00000000-0005-0000-0000-0000701B0000}"/>
    <cellStyle name="20% - Accent3 26 60" xfId="7001" xr:uid="{00000000-0005-0000-0000-0000711B0000}"/>
    <cellStyle name="20% - Accent3 26 61" xfId="7002" xr:uid="{00000000-0005-0000-0000-0000721B0000}"/>
    <cellStyle name="20% - Accent3 26 62" xfId="7003" xr:uid="{00000000-0005-0000-0000-0000731B0000}"/>
    <cellStyle name="20% - Accent3 26 63" xfId="7004" xr:uid="{00000000-0005-0000-0000-0000741B0000}"/>
    <cellStyle name="20% - Accent3 26 64" xfId="7005" xr:uid="{00000000-0005-0000-0000-0000751B0000}"/>
    <cellStyle name="20% - Accent3 26 65" xfId="7006" xr:uid="{00000000-0005-0000-0000-0000761B0000}"/>
    <cellStyle name="20% - Accent3 26 66" xfId="7007" xr:uid="{00000000-0005-0000-0000-0000771B0000}"/>
    <cellStyle name="20% - Accent3 26 67" xfId="7008" xr:uid="{00000000-0005-0000-0000-0000781B0000}"/>
    <cellStyle name="20% - Accent3 26 68" xfId="7009" xr:uid="{00000000-0005-0000-0000-0000791B0000}"/>
    <cellStyle name="20% - Accent3 26 69" xfId="7010" xr:uid="{00000000-0005-0000-0000-00007A1B0000}"/>
    <cellStyle name="20% - Accent3 26 7" xfId="7011" xr:uid="{00000000-0005-0000-0000-00007B1B0000}"/>
    <cellStyle name="20% - Accent3 26 70" xfId="7012" xr:uid="{00000000-0005-0000-0000-00007C1B0000}"/>
    <cellStyle name="20% - Accent3 26 71" xfId="7013" xr:uid="{00000000-0005-0000-0000-00007D1B0000}"/>
    <cellStyle name="20% - Accent3 26 72" xfId="7014" xr:uid="{00000000-0005-0000-0000-00007E1B0000}"/>
    <cellStyle name="20% - Accent3 26 73" xfId="7015" xr:uid="{00000000-0005-0000-0000-00007F1B0000}"/>
    <cellStyle name="20% - Accent3 26 8" xfId="7016" xr:uid="{00000000-0005-0000-0000-0000801B0000}"/>
    <cellStyle name="20% - Accent3 26 9" xfId="7017" xr:uid="{00000000-0005-0000-0000-0000811B0000}"/>
    <cellStyle name="20% - Accent3 27" xfId="7018" xr:uid="{00000000-0005-0000-0000-0000821B0000}"/>
    <cellStyle name="20% - Accent3 27 10" xfId="7019" xr:uid="{00000000-0005-0000-0000-0000831B0000}"/>
    <cellStyle name="20% - Accent3 27 11" xfId="7020" xr:uid="{00000000-0005-0000-0000-0000841B0000}"/>
    <cellStyle name="20% - Accent3 27 12" xfId="7021" xr:uid="{00000000-0005-0000-0000-0000851B0000}"/>
    <cellStyle name="20% - Accent3 27 13" xfId="7022" xr:uid="{00000000-0005-0000-0000-0000861B0000}"/>
    <cellStyle name="20% - Accent3 27 14" xfId="7023" xr:uid="{00000000-0005-0000-0000-0000871B0000}"/>
    <cellStyle name="20% - Accent3 27 15" xfId="7024" xr:uid="{00000000-0005-0000-0000-0000881B0000}"/>
    <cellStyle name="20% - Accent3 27 16" xfId="7025" xr:uid="{00000000-0005-0000-0000-0000891B0000}"/>
    <cellStyle name="20% - Accent3 27 17" xfId="7026" xr:uid="{00000000-0005-0000-0000-00008A1B0000}"/>
    <cellStyle name="20% - Accent3 27 18" xfId="7027" xr:uid="{00000000-0005-0000-0000-00008B1B0000}"/>
    <cellStyle name="20% - Accent3 27 19" xfId="7028" xr:uid="{00000000-0005-0000-0000-00008C1B0000}"/>
    <cellStyle name="20% - Accent3 27 2" xfId="7029" xr:uid="{00000000-0005-0000-0000-00008D1B0000}"/>
    <cellStyle name="20% - Accent3 27 20" xfId="7030" xr:uid="{00000000-0005-0000-0000-00008E1B0000}"/>
    <cellStyle name="20% - Accent3 27 21" xfId="7031" xr:uid="{00000000-0005-0000-0000-00008F1B0000}"/>
    <cellStyle name="20% - Accent3 27 22" xfId="7032" xr:uid="{00000000-0005-0000-0000-0000901B0000}"/>
    <cellStyle name="20% - Accent3 27 23" xfId="7033" xr:uid="{00000000-0005-0000-0000-0000911B0000}"/>
    <cellStyle name="20% - Accent3 27 24" xfId="7034" xr:uid="{00000000-0005-0000-0000-0000921B0000}"/>
    <cellStyle name="20% - Accent3 27 25" xfId="7035" xr:uid="{00000000-0005-0000-0000-0000931B0000}"/>
    <cellStyle name="20% - Accent3 27 26" xfId="7036" xr:uid="{00000000-0005-0000-0000-0000941B0000}"/>
    <cellStyle name="20% - Accent3 27 27" xfId="7037" xr:uid="{00000000-0005-0000-0000-0000951B0000}"/>
    <cellStyle name="20% - Accent3 27 28" xfId="7038" xr:uid="{00000000-0005-0000-0000-0000961B0000}"/>
    <cellStyle name="20% - Accent3 27 29" xfId="7039" xr:uid="{00000000-0005-0000-0000-0000971B0000}"/>
    <cellStyle name="20% - Accent3 27 3" xfId="7040" xr:uid="{00000000-0005-0000-0000-0000981B0000}"/>
    <cellStyle name="20% - Accent3 27 30" xfId="7041" xr:uid="{00000000-0005-0000-0000-0000991B0000}"/>
    <cellStyle name="20% - Accent3 27 31" xfId="7042" xr:uid="{00000000-0005-0000-0000-00009A1B0000}"/>
    <cellStyle name="20% - Accent3 27 32" xfId="7043" xr:uid="{00000000-0005-0000-0000-00009B1B0000}"/>
    <cellStyle name="20% - Accent3 27 33" xfId="7044" xr:uid="{00000000-0005-0000-0000-00009C1B0000}"/>
    <cellStyle name="20% - Accent3 27 34" xfId="7045" xr:uid="{00000000-0005-0000-0000-00009D1B0000}"/>
    <cellStyle name="20% - Accent3 27 35" xfId="7046" xr:uid="{00000000-0005-0000-0000-00009E1B0000}"/>
    <cellStyle name="20% - Accent3 27 36" xfId="7047" xr:uid="{00000000-0005-0000-0000-00009F1B0000}"/>
    <cellStyle name="20% - Accent3 27 37" xfId="7048" xr:uid="{00000000-0005-0000-0000-0000A01B0000}"/>
    <cellStyle name="20% - Accent3 27 38" xfId="7049" xr:uid="{00000000-0005-0000-0000-0000A11B0000}"/>
    <cellStyle name="20% - Accent3 27 39" xfId="7050" xr:uid="{00000000-0005-0000-0000-0000A21B0000}"/>
    <cellStyle name="20% - Accent3 27 4" xfId="7051" xr:uid="{00000000-0005-0000-0000-0000A31B0000}"/>
    <cellStyle name="20% - Accent3 27 40" xfId="7052" xr:uid="{00000000-0005-0000-0000-0000A41B0000}"/>
    <cellStyle name="20% - Accent3 27 41" xfId="7053" xr:uid="{00000000-0005-0000-0000-0000A51B0000}"/>
    <cellStyle name="20% - Accent3 27 42" xfId="7054" xr:uid="{00000000-0005-0000-0000-0000A61B0000}"/>
    <cellStyle name="20% - Accent3 27 43" xfId="7055" xr:uid="{00000000-0005-0000-0000-0000A71B0000}"/>
    <cellStyle name="20% - Accent3 27 44" xfId="7056" xr:uid="{00000000-0005-0000-0000-0000A81B0000}"/>
    <cellStyle name="20% - Accent3 27 45" xfId="7057" xr:uid="{00000000-0005-0000-0000-0000A91B0000}"/>
    <cellStyle name="20% - Accent3 27 46" xfId="7058" xr:uid="{00000000-0005-0000-0000-0000AA1B0000}"/>
    <cellStyle name="20% - Accent3 27 47" xfId="7059" xr:uid="{00000000-0005-0000-0000-0000AB1B0000}"/>
    <cellStyle name="20% - Accent3 27 48" xfId="7060" xr:uid="{00000000-0005-0000-0000-0000AC1B0000}"/>
    <cellStyle name="20% - Accent3 27 49" xfId="7061" xr:uid="{00000000-0005-0000-0000-0000AD1B0000}"/>
    <cellStyle name="20% - Accent3 27 5" xfId="7062" xr:uid="{00000000-0005-0000-0000-0000AE1B0000}"/>
    <cellStyle name="20% - Accent3 27 50" xfId="7063" xr:uid="{00000000-0005-0000-0000-0000AF1B0000}"/>
    <cellStyle name="20% - Accent3 27 51" xfId="7064" xr:uid="{00000000-0005-0000-0000-0000B01B0000}"/>
    <cellStyle name="20% - Accent3 27 52" xfId="7065" xr:uid="{00000000-0005-0000-0000-0000B11B0000}"/>
    <cellStyle name="20% - Accent3 27 53" xfId="7066" xr:uid="{00000000-0005-0000-0000-0000B21B0000}"/>
    <cellStyle name="20% - Accent3 27 54" xfId="7067" xr:uid="{00000000-0005-0000-0000-0000B31B0000}"/>
    <cellStyle name="20% - Accent3 27 55" xfId="7068" xr:uid="{00000000-0005-0000-0000-0000B41B0000}"/>
    <cellStyle name="20% - Accent3 27 56" xfId="7069" xr:uid="{00000000-0005-0000-0000-0000B51B0000}"/>
    <cellStyle name="20% - Accent3 27 57" xfId="7070" xr:uid="{00000000-0005-0000-0000-0000B61B0000}"/>
    <cellStyle name="20% - Accent3 27 58" xfId="7071" xr:uid="{00000000-0005-0000-0000-0000B71B0000}"/>
    <cellStyle name="20% - Accent3 27 59" xfId="7072" xr:uid="{00000000-0005-0000-0000-0000B81B0000}"/>
    <cellStyle name="20% - Accent3 27 6" xfId="7073" xr:uid="{00000000-0005-0000-0000-0000B91B0000}"/>
    <cellStyle name="20% - Accent3 27 60" xfId="7074" xr:uid="{00000000-0005-0000-0000-0000BA1B0000}"/>
    <cellStyle name="20% - Accent3 27 61" xfId="7075" xr:uid="{00000000-0005-0000-0000-0000BB1B0000}"/>
    <cellStyle name="20% - Accent3 27 62" xfId="7076" xr:uid="{00000000-0005-0000-0000-0000BC1B0000}"/>
    <cellStyle name="20% - Accent3 27 63" xfId="7077" xr:uid="{00000000-0005-0000-0000-0000BD1B0000}"/>
    <cellStyle name="20% - Accent3 27 64" xfId="7078" xr:uid="{00000000-0005-0000-0000-0000BE1B0000}"/>
    <cellStyle name="20% - Accent3 27 65" xfId="7079" xr:uid="{00000000-0005-0000-0000-0000BF1B0000}"/>
    <cellStyle name="20% - Accent3 27 66" xfId="7080" xr:uid="{00000000-0005-0000-0000-0000C01B0000}"/>
    <cellStyle name="20% - Accent3 27 67" xfId="7081" xr:uid="{00000000-0005-0000-0000-0000C11B0000}"/>
    <cellStyle name="20% - Accent3 27 68" xfId="7082" xr:uid="{00000000-0005-0000-0000-0000C21B0000}"/>
    <cellStyle name="20% - Accent3 27 69" xfId="7083" xr:uid="{00000000-0005-0000-0000-0000C31B0000}"/>
    <cellStyle name="20% - Accent3 27 7" xfId="7084" xr:uid="{00000000-0005-0000-0000-0000C41B0000}"/>
    <cellStyle name="20% - Accent3 27 70" xfId="7085" xr:uid="{00000000-0005-0000-0000-0000C51B0000}"/>
    <cellStyle name="20% - Accent3 27 71" xfId="7086" xr:uid="{00000000-0005-0000-0000-0000C61B0000}"/>
    <cellStyle name="20% - Accent3 27 72" xfId="7087" xr:uid="{00000000-0005-0000-0000-0000C71B0000}"/>
    <cellStyle name="20% - Accent3 27 73" xfId="7088" xr:uid="{00000000-0005-0000-0000-0000C81B0000}"/>
    <cellStyle name="20% - Accent3 27 8" xfId="7089" xr:uid="{00000000-0005-0000-0000-0000C91B0000}"/>
    <cellStyle name="20% - Accent3 27 9" xfId="7090" xr:uid="{00000000-0005-0000-0000-0000CA1B0000}"/>
    <cellStyle name="20% - Accent3 28" xfId="7091" xr:uid="{00000000-0005-0000-0000-0000CB1B0000}"/>
    <cellStyle name="20% - Accent3 28 10" xfId="7092" xr:uid="{00000000-0005-0000-0000-0000CC1B0000}"/>
    <cellStyle name="20% - Accent3 28 11" xfId="7093" xr:uid="{00000000-0005-0000-0000-0000CD1B0000}"/>
    <cellStyle name="20% - Accent3 28 12" xfId="7094" xr:uid="{00000000-0005-0000-0000-0000CE1B0000}"/>
    <cellStyle name="20% - Accent3 28 13" xfId="7095" xr:uid="{00000000-0005-0000-0000-0000CF1B0000}"/>
    <cellStyle name="20% - Accent3 28 14" xfId="7096" xr:uid="{00000000-0005-0000-0000-0000D01B0000}"/>
    <cellStyle name="20% - Accent3 28 15" xfId="7097" xr:uid="{00000000-0005-0000-0000-0000D11B0000}"/>
    <cellStyle name="20% - Accent3 28 16" xfId="7098" xr:uid="{00000000-0005-0000-0000-0000D21B0000}"/>
    <cellStyle name="20% - Accent3 28 17" xfId="7099" xr:uid="{00000000-0005-0000-0000-0000D31B0000}"/>
    <cellStyle name="20% - Accent3 28 18" xfId="7100" xr:uid="{00000000-0005-0000-0000-0000D41B0000}"/>
    <cellStyle name="20% - Accent3 28 19" xfId="7101" xr:uid="{00000000-0005-0000-0000-0000D51B0000}"/>
    <cellStyle name="20% - Accent3 28 2" xfId="7102" xr:uid="{00000000-0005-0000-0000-0000D61B0000}"/>
    <cellStyle name="20% - Accent3 28 20" xfId="7103" xr:uid="{00000000-0005-0000-0000-0000D71B0000}"/>
    <cellStyle name="20% - Accent3 28 21" xfId="7104" xr:uid="{00000000-0005-0000-0000-0000D81B0000}"/>
    <cellStyle name="20% - Accent3 28 22" xfId="7105" xr:uid="{00000000-0005-0000-0000-0000D91B0000}"/>
    <cellStyle name="20% - Accent3 28 23" xfId="7106" xr:uid="{00000000-0005-0000-0000-0000DA1B0000}"/>
    <cellStyle name="20% - Accent3 28 24" xfId="7107" xr:uid="{00000000-0005-0000-0000-0000DB1B0000}"/>
    <cellStyle name="20% - Accent3 28 25" xfId="7108" xr:uid="{00000000-0005-0000-0000-0000DC1B0000}"/>
    <cellStyle name="20% - Accent3 28 26" xfId="7109" xr:uid="{00000000-0005-0000-0000-0000DD1B0000}"/>
    <cellStyle name="20% - Accent3 28 27" xfId="7110" xr:uid="{00000000-0005-0000-0000-0000DE1B0000}"/>
    <cellStyle name="20% - Accent3 28 28" xfId="7111" xr:uid="{00000000-0005-0000-0000-0000DF1B0000}"/>
    <cellStyle name="20% - Accent3 28 29" xfId="7112" xr:uid="{00000000-0005-0000-0000-0000E01B0000}"/>
    <cellStyle name="20% - Accent3 28 3" xfId="7113" xr:uid="{00000000-0005-0000-0000-0000E11B0000}"/>
    <cellStyle name="20% - Accent3 28 30" xfId="7114" xr:uid="{00000000-0005-0000-0000-0000E21B0000}"/>
    <cellStyle name="20% - Accent3 28 31" xfId="7115" xr:uid="{00000000-0005-0000-0000-0000E31B0000}"/>
    <cellStyle name="20% - Accent3 28 32" xfId="7116" xr:uid="{00000000-0005-0000-0000-0000E41B0000}"/>
    <cellStyle name="20% - Accent3 28 33" xfId="7117" xr:uid="{00000000-0005-0000-0000-0000E51B0000}"/>
    <cellStyle name="20% - Accent3 28 34" xfId="7118" xr:uid="{00000000-0005-0000-0000-0000E61B0000}"/>
    <cellStyle name="20% - Accent3 28 35" xfId="7119" xr:uid="{00000000-0005-0000-0000-0000E71B0000}"/>
    <cellStyle name="20% - Accent3 28 36" xfId="7120" xr:uid="{00000000-0005-0000-0000-0000E81B0000}"/>
    <cellStyle name="20% - Accent3 28 37" xfId="7121" xr:uid="{00000000-0005-0000-0000-0000E91B0000}"/>
    <cellStyle name="20% - Accent3 28 38" xfId="7122" xr:uid="{00000000-0005-0000-0000-0000EA1B0000}"/>
    <cellStyle name="20% - Accent3 28 39" xfId="7123" xr:uid="{00000000-0005-0000-0000-0000EB1B0000}"/>
    <cellStyle name="20% - Accent3 28 4" xfId="7124" xr:uid="{00000000-0005-0000-0000-0000EC1B0000}"/>
    <cellStyle name="20% - Accent3 28 40" xfId="7125" xr:uid="{00000000-0005-0000-0000-0000ED1B0000}"/>
    <cellStyle name="20% - Accent3 28 41" xfId="7126" xr:uid="{00000000-0005-0000-0000-0000EE1B0000}"/>
    <cellStyle name="20% - Accent3 28 42" xfId="7127" xr:uid="{00000000-0005-0000-0000-0000EF1B0000}"/>
    <cellStyle name="20% - Accent3 28 43" xfId="7128" xr:uid="{00000000-0005-0000-0000-0000F01B0000}"/>
    <cellStyle name="20% - Accent3 28 44" xfId="7129" xr:uid="{00000000-0005-0000-0000-0000F11B0000}"/>
    <cellStyle name="20% - Accent3 28 45" xfId="7130" xr:uid="{00000000-0005-0000-0000-0000F21B0000}"/>
    <cellStyle name="20% - Accent3 28 46" xfId="7131" xr:uid="{00000000-0005-0000-0000-0000F31B0000}"/>
    <cellStyle name="20% - Accent3 28 47" xfId="7132" xr:uid="{00000000-0005-0000-0000-0000F41B0000}"/>
    <cellStyle name="20% - Accent3 28 48" xfId="7133" xr:uid="{00000000-0005-0000-0000-0000F51B0000}"/>
    <cellStyle name="20% - Accent3 28 49" xfId="7134" xr:uid="{00000000-0005-0000-0000-0000F61B0000}"/>
    <cellStyle name="20% - Accent3 28 5" xfId="7135" xr:uid="{00000000-0005-0000-0000-0000F71B0000}"/>
    <cellStyle name="20% - Accent3 28 50" xfId="7136" xr:uid="{00000000-0005-0000-0000-0000F81B0000}"/>
    <cellStyle name="20% - Accent3 28 51" xfId="7137" xr:uid="{00000000-0005-0000-0000-0000F91B0000}"/>
    <cellStyle name="20% - Accent3 28 52" xfId="7138" xr:uid="{00000000-0005-0000-0000-0000FA1B0000}"/>
    <cellStyle name="20% - Accent3 28 53" xfId="7139" xr:uid="{00000000-0005-0000-0000-0000FB1B0000}"/>
    <cellStyle name="20% - Accent3 28 54" xfId="7140" xr:uid="{00000000-0005-0000-0000-0000FC1B0000}"/>
    <cellStyle name="20% - Accent3 28 55" xfId="7141" xr:uid="{00000000-0005-0000-0000-0000FD1B0000}"/>
    <cellStyle name="20% - Accent3 28 56" xfId="7142" xr:uid="{00000000-0005-0000-0000-0000FE1B0000}"/>
    <cellStyle name="20% - Accent3 28 57" xfId="7143" xr:uid="{00000000-0005-0000-0000-0000FF1B0000}"/>
    <cellStyle name="20% - Accent3 28 58" xfId="7144" xr:uid="{00000000-0005-0000-0000-0000001C0000}"/>
    <cellStyle name="20% - Accent3 28 59" xfId="7145" xr:uid="{00000000-0005-0000-0000-0000011C0000}"/>
    <cellStyle name="20% - Accent3 28 6" xfId="7146" xr:uid="{00000000-0005-0000-0000-0000021C0000}"/>
    <cellStyle name="20% - Accent3 28 60" xfId="7147" xr:uid="{00000000-0005-0000-0000-0000031C0000}"/>
    <cellStyle name="20% - Accent3 28 61" xfId="7148" xr:uid="{00000000-0005-0000-0000-0000041C0000}"/>
    <cellStyle name="20% - Accent3 28 62" xfId="7149" xr:uid="{00000000-0005-0000-0000-0000051C0000}"/>
    <cellStyle name="20% - Accent3 28 63" xfId="7150" xr:uid="{00000000-0005-0000-0000-0000061C0000}"/>
    <cellStyle name="20% - Accent3 28 64" xfId="7151" xr:uid="{00000000-0005-0000-0000-0000071C0000}"/>
    <cellStyle name="20% - Accent3 28 65" xfId="7152" xr:uid="{00000000-0005-0000-0000-0000081C0000}"/>
    <cellStyle name="20% - Accent3 28 66" xfId="7153" xr:uid="{00000000-0005-0000-0000-0000091C0000}"/>
    <cellStyle name="20% - Accent3 28 67" xfId="7154" xr:uid="{00000000-0005-0000-0000-00000A1C0000}"/>
    <cellStyle name="20% - Accent3 28 68" xfId="7155" xr:uid="{00000000-0005-0000-0000-00000B1C0000}"/>
    <cellStyle name="20% - Accent3 28 69" xfId="7156" xr:uid="{00000000-0005-0000-0000-00000C1C0000}"/>
    <cellStyle name="20% - Accent3 28 7" xfId="7157" xr:uid="{00000000-0005-0000-0000-00000D1C0000}"/>
    <cellStyle name="20% - Accent3 28 70" xfId="7158" xr:uid="{00000000-0005-0000-0000-00000E1C0000}"/>
    <cellStyle name="20% - Accent3 28 71" xfId="7159" xr:uid="{00000000-0005-0000-0000-00000F1C0000}"/>
    <cellStyle name="20% - Accent3 28 72" xfId="7160" xr:uid="{00000000-0005-0000-0000-0000101C0000}"/>
    <cellStyle name="20% - Accent3 28 73" xfId="7161" xr:uid="{00000000-0005-0000-0000-0000111C0000}"/>
    <cellStyle name="20% - Accent3 28 8" xfId="7162" xr:uid="{00000000-0005-0000-0000-0000121C0000}"/>
    <cellStyle name="20% - Accent3 28 9" xfId="7163" xr:uid="{00000000-0005-0000-0000-0000131C0000}"/>
    <cellStyle name="20% - Accent3 29" xfId="7164" xr:uid="{00000000-0005-0000-0000-0000141C0000}"/>
    <cellStyle name="20% - Accent3 29 10" xfId="7165" xr:uid="{00000000-0005-0000-0000-0000151C0000}"/>
    <cellStyle name="20% - Accent3 29 11" xfId="7166" xr:uid="{00000000-0005-0000-0000-0000161C0000}"/>
    <cellStyle name="20% - Accent3 29 12" xfId="7167" xr:uid="{00000000-0005-0000-0000-0000171C0000}"/>
    <cellStyle name="20% - Accent3 29 13" xfId="7168" xr:uid="{00000000-0005-0000-0000-0000181C0000}"/>
    <cellStyle name="20% - Accent3 29 14" xfId="7169" xr:uid="{00000000-0005-0000-0000-0000191C0000}"/>
    <cellStyle name="20% - Accent3 29 15" xfId="7170" xr:uid="{00000000-0005-0000-0000-00001A1C0000}"/>
    <cellStyle name="20% - Accent3 29 16" xfId="7171" xr:uid="{00000000-0005-0000-0000-00001B1C0000}"/>
    <cellStyle name="20% - Accent3 29 17" xfId="7172" xr:uid="{00000000-0005-0000-0000-00001C1C0000}"/>
    <cellStyle name="20% - Accent3 29 18" xfId="7173" xr:uid="{00000000-0005-0000-0000-00001D1C0000}"/>
    <cellStyle name="20% - Accent3 29 19" xfId="7174" xr:uid="{00000000-0005-0000-0000-00001E1C0000}"/>
    <cellStyle name="20% - Accent3 29 2" xfId="7175" xr:uid="{00000000-0005-0000-0000-00001F1C0000}"/>
    <cellStyle name="20% - Accent3 29 20" xfId="7176" xr:uid="{00000000-0005-0000-0000-0000201C0000}"/>
    <cellStyle name="20% - Accent3 29 21" xfId="7177" xr:uid="{00000000-0005-0000-0000-0000211C0000}"/>
    <cellStyle name="20% - Accent3 29 22" xfId="7178" xr:uid="{00000000-0005-0000-0000-0000221C0000}"/>
    <cellStyle name="20% - Accent3 29 23" xfId="7179" xr:uid="{00000000-0005-0000-0000-0000231C0000}"/>
    <cellStyle name="20% - Accent3 29 24" xfId="7180" xr:uid="{00000000-0005-0000-0000-0000241C0000}"/>
    <cellStyle name="20% - Accent3 29 25" xfId="7181" xr:uid="{00000000-0005-0000-0000-0000251C0000}"/>
    <cellStyle name="20% - Accent3 29 26" xfId="7182" xr:uid="{00000000-0005-0000-0000-0000261C0000}"/>
    <cellStyle name="20% - Accent3 29 27" xfId="7183" xr:uid="{00000000-0005-0000-0000-0000271C0000}"/>
    <cellStyle name="20% - Accent3 29 28" xfId="7184" xr:uid="{00000000-0005-0000-0000-0000281C0000}"/>
    <cellStyle name="20% - Accent3 29 29" xfId="7185" xr:uid="{00000000-0005-0000-0000-0000291C0000}"/>
    <cellStyle name="20% - Accent3 29 3" xfId="7186" xr:uid="{00000000-0005-0000-0000-00002A1C0000}"/>
    <cellStyle name="20% - Accent3 29 30" xfId="7187" xr:uid="{00000000-0005-0000-0000-00002B1C0000}"/>
    <cellStyle name="20% - Accent3 29 31" xfId="7188" xr:uid="{00000000-0005-0000-0000-00002C1C0000}"/>
    <cellStyle name="20% - Accent3 29 32" xfId="7189" xr:uid="{00000000-0005-0000-0000-00002D1C0000}"/>
    <cellStyle name="20% - Accent3 29 33" xfId="7190" xr:uid="{00000000-0005-0000-0000-00002E1C0000}"/>
    <cellStyle name="20% - Accent3 29 34" xfId="7191" xr:uid="{00000000-0005-0000-0000-00002F1C0000}"/>
    <cellStyle name="20% - Accent3 29 35" xfId="7192" xr:uid="{00000000-0005-0000-0000-0000301C0000}"/>
    <cellStyle name="20% - Accent3 29 36" xfId="7193" xr:uid="{00000000-0005-0000-0000-0000311C0000}"/>
    <cellStyle name="20% - Accent3 29 37" xfId="7194" xr:uid="{00000000-0005-0000-0000-0000321C0000}"/>
    <cellStyle name="20% - Accent3 29 38" xfId="7195" xr:uid="{00000000-0005-0000-0000-0000331C0000}"/>
    <cellStyle name="20% - Accent3 29 39" xfId="7196" xr:uid="{00000000-0005-0000-0000-0000341C0000}"/>
    <cellStyle name="20% - Accent3 29 4" xfId="7197" xr:uid="{00000000-0005-0000-0000-0000351C0000}"/>
    <cellStyle name="20% - Accent3 29 40" xfId="7198" xr:uid="{00000000-0005-0000-0000-0000361C0000}"/>
    <cellStyle name="20% - Accent3 29 41" xfId="7199" xr:uid="{00000000-0005-0000-0000-0000371C0000}"/>
    <cellStyle name="20% - Accent3 29 42" xfId="7200" xr:uid="{00000000-0005-0000-0000-0000381C0000}"/>
    <cellStyle name="20% - Accent3 29 43" xfId="7201" xr:uid="{00000000-0005-0000-0000-0000391C0000}"/>
    <cellStyle name="20% - Accent3 29 44" xfId="7202" xr:uid="{00000000-0005-0000-0000-00003A1C0000}"/>
    <cellStyle name="20% - Accent3 29 45" xfId="7203" xr:uid="{00000000-0005-0000-0000-00003B1C0000}"/>
    <cellStyle name="20% - Accent3 29 46" xfId="7204" xr:uid="{00000000-0005-0000-0000-00003C1C0000}"/>
    <cellStyle name="20% - Accent3 29 47" xfId="7205" xr:uid="{00000000-0005-0000-0000-00003D1C0000}"/>
    <cellStyle name="20% - Accent3 29 48" xfId="7206" xr:uid="{00000000-0005-0000-0000-00003E1C0000}"/>
    <cellStyle name="20% - Accent3 29 49" xfId="7207" xr:uid="{00000000-0005-0000-0000-00003F1C0000}"/>
    <cellStyle name="20% - Accent3 29 5" xfId="7208" xr:uid="{00000000-0005-0000-0000-0000401C0000}"/>
    <cellStyle name="20% - Accent3 29 50" xfId="7209" xr:uid="{00000000-0005-0000-0000-0000411C0000}"/>
    <cellStyle name="20% - Accent3 29 51" xfId="7210" xr:uid="{00000000-0005-0000-0000-0000421C0000}"/>
    <cellStyle name="20% - Accent3 29 52" xfId="7211" xr:uid="{00000000-0005-0000-0000-0000431C0000}"/>
    <cellStyle name="20% - Accent3 29 53" xfId="7212" xr:uid="{00000000-0005-0000-0000-0000441C0000}"/>
    <cellStyle name="20% - Accent3 29 54" xfId="7213" xr:uid="{00000000-0005-0000-0000-0000451C0000}"/>
    <cellStyle name="20% - Accent3 29 55" xfId="7214" xr:uid="{00000000-0005-0000-0000-0000461C0000}"/>
    <cellStyle name="20% - Accent3 29 56" xfId="7215" xr:uid="{00000000-0005-0000-0000-0000471C0000}"/>
    <cellStyle name="20% - Accent3 29 57" xfId="7216" xr:uid="{00000000-0005-0000-0000-0000481C0000}"/>
    <cellStyle name="20% - Accent3 29 58" xfId="7217" xr:uid="{00000000-0005-0000-0000-0000491C0000}"/>
    <cellStyle name="20% - Accent3 29 59" xfId="7218" xr:uid="{00000000-0005-0000-0000-00004A1C0000}"/>
    <cellStyle name="20% - Accent3 29 6" xfId="7219" xr:uid="{00000000-0005-0000-0000-00004B1C0000}"/>
    <cellStyle name="20% - Accent3 29 60" xfId="7220" xr:uid="{00000000-0005-0000-0000-00004C1C0000}"/>
    <cellStyle name="20% - Accent3 29 61" xfId="7221" xr:uid="{00000000-0005-0000-0000-00004D1C0000}"/>
    <cellStyle name="20% - Accent3 29 62" xfId="7222" xr:uid="{00000000-0005-0000-0000-00004E1C0000}"/>
    <cellStyle name="20% - Accent3 29 63" xfId="7223" xr:uid="{00000000-0005-0000-0000-00004F1C0000}"/>
    <cellStyle name="20% - Accent3 29 64" xfId="7224" xr:uid="{00000000-0005-0000-0000-0000501C0000}"/>
    <cellStyle name="20% - Accent3 29 65" xfId="7225" xr:uid="{00000000-0005-0000-0000-0000511C0000}"/>
    <cellStyle name="20% - Accent3 29 66" xfId="7226" xr:uid="{00000000-0005-0000-0000-0000521C0000}"/>
    <cellStyle name="20% - Accent3 29 67" xfId="7227" xr:uid="{00000000-0005-0000-0000-0000531C0000}"/>
    <cellStyle name="20% - Accent3 29 68" xfId="7228" xr:uid="{00000000-0005-0000-0000-0000541C0000}"/>
    <cellStyle name="20% - Accent3 29 69" xfId="7229" xr:uid="{00000000-0005-0000-0000-0000551C0000}"/>
    <cellStyle name="20% - Accent3 29 7" xfId="7230" xr:uid="{00000000-0005-0000-0000-0000561C0000}"/>
    <cellStyle name="20% - Accent3 29 70" xfId="7231" xr:uid="{00000000-0005-0000-0000-0000571C0000}"/>
    <cellStyle name="20% - Accent3 29 71" xfId="7232" xr:uid="{00000000-0005-0000-0000-0000581C0000}"/>
    <cellStyle name="20% - Accent3 29 72" xfId="7233" xr:uid="{00000000-0005-0000-0000-0000591C0000}"/>
    <cellStyle name="20% - Accent3 29 73" xfId="7234" xr:uid="{00000000-0005-0000-0000-00005A1C0000}"/>
    <cellStyle name="20% - Accent3 29 8" xfId="7235" xr:uid="{00000000-0005-0000-0000-00005B1C0000}"/>
    <cellStyle name="20% - Accent3 29 9" xfId="7236" xr:uid="{00000000-0005-0000-0000-00005C1C0000}"/>
    <cellStyle name="20% - Accent3 3" xfId="7237" xr:uid="{00000000-0005-0000-0000-00005D1C0000}"/>
    <cellStyle name="20% - Accent3 3 10" xfId="7238" xr:uid="{00000000-0005-0000-0000-00005E1C0000}"/>
    <cellStyle name="20% - Accent3 3 11" xfId="7239" xr:uid="{00000000-0005-0000-0000-00005F1C0000}"/>
    <cellStyle name="20% - Accent3 3 12" xfId="7240" xr:uid="{00000000-0005-0000-0000-0000601C0000}"/>
    <cellStyle name="20% - Accent3 3 13" xfId="7241" xr:uid="{00000000-0005-0000-0000-0000611C0000}"/>
    <cellStyle name="20% - Accent3 3 14" xfId="7242" xr:uid="{00000000-0005-0000-0000-0000621C0000}"/>
    <cellStyle name="20% - Accent3 3 15" xfId="7243" xr:uid="{00000000-0005-0000-0000-0000631C0000}"/>
    <cellStyle name="20% - Accent3 3 16" xfId="7244" xr:uid="{00000000-0005-0000-0000-0000641C0000}"/>
    <cellStyle name="20% - Accent3 3 17" xfId="7245" xr:uid="{00000000-0005-0000-0000-0000651C0000}"/>
    <cellStyle name="20% - Accent3 3 18" xfId="7246" xr:uid="{00000000-0005-0000-0000-0000661C0000}"/>
    <cellStyle name="20% - Accent3 3 19" xfId="7247" xr:uid="{00000000-0005-0000-0000-0000671C0000}"/>
    <cellStyle name="20% - Accent3 3 2" xfId="7248" xr:uid="{00000000-0005-0000-0000-0000681C0000}"/>
    <cellStyle name="20% - Accent3 3 2 2" xfId="53149" xr:uid="{00000000-0005-0000-0000-0000691C0000}"/>
    <cellStyle name="20% - Accent3 3 20" xfId="7249" xr:uid="{00000000-0005-0000-0000-00006A1C0000}"/>
    <cellStyle name="20% - Accent3 3 21" xfId="7250" xr:uid="{00000000-0005-0000-0000-00006B1C0000}"/>
    <cellStyle name="20% - Accent3 3 22" xfId="7251" xr:uid="{00000000-0005-0000-0000-00006C1C0000}"/>
    <cellStyle name="20% - Accent3 3 23" xfId="7252" xr:uid="{00000000-0005-0000-0000-00006D1C0000}"/>
    <cellStyle name="20% - Accent3 3 24" xfId="7253" xr:uid="{00000000-0005-0000-0000-00006E1C0000}"/>
    <cellStyle name="20% - Accent3 3 25" xfId="7254" xr:uid="{00000000-0005-0000-0000-00006F1C0000}"/>
    <cellStyle name="20% - Accent3 3 26" xfId="7255" xr:uid="{00000000-0005-0000-0000-0000701C0000}"/>
    <cellStyle name="20% - Accent3 3 27" xfId="7256" xr:uid="{00000000-0005-0000-0000-0000711C0000}"/>
    <cellStyle name="20% - Accent3 3 28" xfId="7257" xr:uid="{00000000-0005-0000-0000-0000721C0000}"/>
    <cellStyle name="20% - Accent3 3 29" xfId="7258" xr:uid="{00000000-0005-0000-0000-0000731C0000}"/>
    <cellStyle name="20% - Accent3 3 3" xfId="7259" xr:uid="{00000000-0005-0000-0000-0000741C0000}"/>
    <cellStyle name="20% - Accent3 3 3 2" xfId="53212" xr:uid="{00000000-0005-0000-0000-0000751C0000}"/>
    <cellStyle name="20% - Accent3 3 30" xfId="7260" xr:uid="{00000000-0005-0000-0000-0000761C0000}"/>
    <cellStyle name="20% - Accent3 3 31" xfId="7261" xr:uid="{00000000-0005-0000-0000-0000771C0000}"/>
    <cellStyle name="20% - Accent3 3 32" xfId="7262" xr:uid="{00000000-0005-0000-0000-0000781C0000}"/>
    <cellStyle name="20% - Accent3 3 33" xfId="7263" xr:uid="{00000000-0005-0000-0000-0000791C0000}"/>
    <cellStyle name="20% - Accent3 3 34" xfId="7264" xr:uid="{00000000-0005-0000-0000-00007A1C0000}"/>
    <cellStyle name="20% - Accent3 3 35" xfId="7265" xr:uid="{00000000-0005-0000-0000-00007B1C0000}"/>
    <cellStyle name="20% - Accent3 3 36" xfId="7266" xr:uid="{00000000-0005-0000-0000-00007C1C0000}"/>
    <cellStyle name="20% - Accent3 3 37" xfId="7267" xr:uid="{00000000-0005-0000-0000-00007D1C0000}"/>
    <cellStyle name="20% - Accent3 3 38" xfId="7268" xr:uid="{00000000-0005-0000-0000-00007E1C0000}"/>
    <cellStyle name="20% - Accent3 3 39" xfId="7269" xr:uid="{00000000-0005-0000-0000-00007F1C0000}"/>
    <cellStyle name="20% - Accent3 3 4" xfId="7270" xr:uid="{00000000-0005-0000-0000-0000801C0000}"/>
    <cellStyle name="20% - Accent3 3 40" xfId="7271" xr:uid="{00000000-0005-0000-0000-0000811C0000}"/>
    <cellStyle name="20% - Accent3 3 41" xfId="7272" xr:uid="{00000000-0005-0000-0000-0000821C0000}"/>
    <cellStyle name="20% - Accent3 3 42" xfId="7273" xr:uid="{00000000-0005-0000-0000-0000831C0000}"/>
    <cellStyle name="20% - Accent3 3 43" xfId="7274" xr:uid="{00000000-0005-0000-0000-0000841C0000}"/>
    <cellStyle name="20% - Accent3 3 44" xfId="7275" xr:uid="{00000000-0005-0000-0000-0000851C0000}"/>
    <cellStyle name="20% - Accent3 3 45" xfId="7276" xr:uid="{00000000-0005-0000-0000-0000861C0000}"/>
    <cellStyle name="20% - Accent3 3 46" xfId="7277" xr:uid="{00000000-0005-0000-0000-0000871C0000}"/>
    <cellStyle name="20% - Accent3 3 47" xfId="7278" xr:uid="{00000000-0005-0000-0000-0000881C0000}"/>
    <cellStyle name="20% - Accent3 3 48" xfId="7279" xr:uid="{00000000-0005-0000-0000-0000891C0000}"/>
    <cellStyle name="20% - Accent3 3 49" xfId="7280" xr:uid="{00000000-0005-0000-0000-00008A1C0000}"/>
    <cellStyle name="20% - Accent3 3 5" xfId="7281" xr:uid="{00000000-0005-0000-0000-00008B1C0000}"/>
    <cellStyle name="20% - Accent3 3 50" xfId="7282" xr:uid="{00000000-0005-0000-0000-00008C1C0000}"/>
    <cellStyle name="20% - Accent3 3 51" xfId="7283" xr:uid="{00000000-0005-0000-0000-00008D1C0000}"/>
    <cellStyle name="20% - Accent3 3 52" xfId="7284" xr:uid="{00000000-0005-0000-0000-00008E1C0000}"/>
    <cellStyle name="20% - Accent3 3 53" xfId="7285" xr:uid="{00000000-0005-0000-0000-00008F1C0000}"/>
    <cellStyle name="20% - Accent3 3 54" xfId="7286" xr:uid="{00000000-0005-0000-0000-0000901C0000}"/>
    <cellStyle name="20% - Accent3 3 55" xfId="7287" xr:uid="{00000000-0005-0000-0000-0000911C0000}"/>
    <cellStyle name="20% - Accent3 3 56" xfId="7288" xr:uid="{00000000-0005-0000-0000-0000921C0000}"/>
    <cellStyle name="20% - Accent3 3 57" xfId="7289" xr:uid="{00000000-0005-0000-0000-0000931C0000}"/>
    <cellStyle name="20% - Accent3 3 58" xfId="7290" xr:uid="{00000000-0005-0000-0000-0000941C0000}"/>
    <cellStyle name="20% - Accent3 3 59" xfId="7291" xr:uid="{00000000-0005-0000-0000-0000951C0000}"/>
    <cellStyle name="20% - Accent3 3 6" xfId="7292" xr:uid="{00000000-0005-0000-0000-0000961C0000}"/>
    <cellStyle name="20% - Accent3 3 60" xfId="7293" xr:uid="{00000000-0005-0000-0000-0000971C0000}"/>
    <cellStyle name="20% - Accent3 3 61" xfId="7294" xr:uid="{00000000-0005-0000-0000-0000981C0000}"/>
    <cellStyle name="20% - Accent3 3 62" xfId="7295" xr:uid="{00000000-0005-0000-0000-0000991C0000}"/>
    <cellStyle name="20% - Accent3 3 63" xfId="7296" xr:uid="{00000000-0005-0000-0000-00009A1C0000}"/>
    <cellStyle name="20% - Accent3 3 64" xfId="7297" xr:uid="{00000000-0005-0000-0000-00009B1C0000}"/>
    <cellStyle name="20% - Accent3 3 65" xfId="7298" xr:uid="{00000000-0005-0000-0000-00009C1C0000}"/>
    <cellStyle name="20% - Accent3 3 66" xfId="7299" xr:uid="{00000000-0005-0000-0000-00009D1C0000}"/>
    <cellStyle name="20% - Accent3 3 67" xfId="7300" xr:uid="{00000000-0005-0000-0000-00009E1C0000}"/>
    <cellStyle name="20% - Accent3 3 68" xfId="7301" xr:uid="{00000000-0005-0000-0000-00009F1C0000}"/>
    <cellStyle name="20% - Accent3 3 69" xfId="7302" xr:uid="{00000000-0005-0000-0000-0000A01C0000}"/>
    <cellStyle name="20% - Accent3 3 7" xfId="7303" xr:uid="{00000000-0005-0000-0000-0000A11C0000}"/>
    <cellStyle name="20% - Accent3 3 70" xfId="7304" xr:uid="{00000000-0005-0000-0000-0000A21C0000}"/>
    <cellStyle name="20% - Accent3 3 71" xfId="7305" xr:uid="{00000000-0005-0000-0000-0000A31C0000}"/>
    <cellStyle name="20% - Accent3 3 72" xfId="7306" xr:uid="{00000000-0005-0000-0000-0000A41C0000}"/>
    <cellStyle name="20% - Accent3 3 73" xfId="7307" xr:uid="{00000000-0005-0000-0000-0000A51C0000}"/>
    <cellStyle name="20% - Accent3 3 74" xfId="53016" xr:uid="{00000000-0005-0000-0000-0000A61C0000}"/>
    <cellStyle name="20% - Accent3 3 8" xfId="7308" xr:uid="{00000000-0005-0000-0000-0000A71C0000}"/>
    <cellStyle name="20% - Accent3 3 9" xfId="7309" xr:uid="{00000000-0005-0000-0000-0000A81C0000}"/>
    <cellStyle name="20% - Accent3 30" xfId="7310" xr:uid="{00000000-0005-0000-0000-0000A91C0000}"/>
    <cellStyle name="20% - Accent3 30 10" xfId="7311" xr:uid="{00000000-0005-0000-0000-0000AA1C0000}"/>
    <cellStyle name="20% - Accent3 30 11" xfId="7312" xr:uid="{00000000-0005-0000-0000-0000AB1C0000}"/>
    <cellStyle name="20% - Accent3 30 12" xfId="7313" xr:uid="{00000000-0005-0000-0000-0000AC1C0000}"/>
    <cellStyle name="20% - Accent3 30 13" xfId="7314" xr:uid="{00000000-0005-0000-0000-0000AD1C0000}"/>
    <cellStyle name="20% - Accent3 30 14" xfId="7315" xr:uid="{00000000-0005-0000-0000-0000AE1C0000}"/>
    <cellStyle name="20% - Accent3 30 15" xfId="7316" xr:uid="{00000000-0005-0000-0000-0000AF1C0000}"/>
    <cellStyle name="20% - Accent3 30 16" xfId="7317" xr:uid="{00000000-0005-0000-0000-0000B01C0000}"/>
    <cellStyle name="20% - Accent3 30 17" xfId="7318" xr:uid="{00000000-0005-0000-0000-0000B11C0000}"/>
    <cellStyle name="20% - Accent3 30 18" xfId="7319" xr:uid="{00000000-0005-0000-0000-0000B21C0000}"/>
    <cellStyle name="20% - Accent3 30 19" xfId="7320" xr:uid="{00000000-0005-0000-0000-0000B31C0000}"/>
    <cellStyle name="20% - Accent3 30 2" xfId="7321" xr:uid="{00000000-0005-0000-0000-0000B41C0000}"/>
    <cellStyle name="20% - Accent3 30 20" xfId="7322" xr:uid="{00000000-0005-0000-0000-0000B51C0000}"/>
    <cellStyle name="20% - Accent3 30 21" xfId="7323" xr:uid="{00000000-0005-0000-0000-0000B61C0000}"/>
    <cellStyle name="20% - Accent3 30 22" xfId="7324" xr:uid="{00000000-0005-0000-0000-0000B71C0000}"/>
    <cellStyle name="20% - Accent3 30 23" xfId="7325" xr:uid="{00000000-0005-0000-0000-0000B81C0000}"/>
    <cellStyle name="20% - Accent3 30 24" xfId="7326" xr:uid="{00000000-0005-0000-0000-0000B91C0000}"/>
    <cellStyle name="20% - Accent3 30 25" xfId="7327" xr:uid="{00000000-0005-0000-0000-0000BA1C0000}"/>
    <cellStyle name="20% - Accent3 30 26" xfId="7328" xr:uid="{00000000-0005-0000-0000-0000BB1C0000}"/>
    <cellStyle name="20% - Accent3 30 27" xfId="7329" xr:uid="{00000000-0005-0000-0000-0000BC1C0000}"/>
    <cellStyle name="20% - Accent3 30 28" xfId="7330" xr:uid="{00000000-0005-0000-0000-0000BD1C0000}"/>
    <cellStyle name="20% - Accent3 30 29" xfId="7331" xr:uid="{00000000-0005-0000-0000-0000BE1C0000}"/>
    <cellStyle name="20% - Accent3 30 3" xfId="7332" xr:uid="{00000000-0005-0000-0000-0000BF1C0000}"/>
    <cellStyle name="20% - Accent3 30 30" xfId="7333" xr:uid="{00000000-0005-0000-0000-0000C01C0000}"/>
    <cellStyle name="20% - Accent3 30 31" xfId="7334" xr:uid="{00000000-0005-0000-0000-0000C11C0000}"/>
    <cellStyle name="20% - Accent3 30 32" xfId="7335" xr:uid="{00000000-0005-0000-0000-0000C21C0000}"/>
    <cellStyle name="20% - Accent3 30 33" xfId="7336" xr:uid="{00000000-0005-0000-0000-0000C31C0000}"/>
    <cellStyle name="20% - Accent3 30 34" xfId="7337" xr:uid="{00000000-0005-0000-0000-0000C41C0000}"/>
    <cellStyle name="20% - Accent3 30 35" xfId="7338" xr:uid="{00000000-0005-0000-0000-0000C51C0000}"/>
    <cellStyle name="20% - Accent3 30 36" xfId="7339" xr:uid="{00000000-0005-0000-0000-0000C61C0000}"/>
    <cellStyle name="20% - Accent3 30 37" xfId="7340" xr:uid="{00000000-0005-0000-0000-0000C71C0000}"/>
    <cellStyle name="20% - Accent3 30 38" xfId="7341" xr:uid="{00000000-0005-0000-0000-0000C81C0000}"/>
    <cellStyle name="20% - Accent3 30 39" xfId="7342" xr:uid="{00000000-0005-0000-0000-0000C91C0000}"/>
    <cellStyle name="20% - Accent3 30 4" xfId="7343" xr:uid="{00000000-0005-0000-0000-0000CA1C0000}"/>
    <cellStyle name="20% - Accent3 30 40" xfId="7344" xr:uid="{00000000-0005-0000-0000-0000CB1C0000}"/>
    <cellStyle name="20% - Accent3 30 41" xfId="7345" xr:uid="{00000000-0005-0000-0000-0000CC1C0000}"/>
    <cellStyle name="20% - Accent3 30 42" xfId="7346" xr:uid="{00000000-0005-0000-0000-0000CD1C0000}"/>
    <cellStyle name="20% - Accent3 30 43" xfId="7347" xr:uid="{00000000-0005-0000-0000-0000CE1C0000}"/>
    <cellStyle name="20% - Accent3 30 44" xfId="7348" xr:uid="{00000000-0005-0000-0000-0000CF1C0000}"/>
    <cellStyle name="20% - Accent3 30 45" xfId="7349" xr:uid="{00000000-0005-0000-0000-0000D01C0000}"/>
    <cellStyle name="20% - Accent3 30 46" xfId="7350" xr:uid="{00000000-0005-0000-0000-0000D11C0000}"/>
    <cellStyle name="20% - Accent3 30 47" xfId="7351" xr:uid="{00000000-0005-0000-0000-0000D21C0000}"/>
    <cellStyle name="20% - Accent3 30 48" xfId="7352" xr:uid="{00000000-0005-0000-0000-0000D31C0000}"/>
    <cellStyle name="20% - Accent3 30 49" xfId="7353" xr:uid="{00000000-0005-0000-0000-0000D41C0000}"/>
    <cellStyle name="20% - Accent3 30 5" xfId="7354" xr:uid="{00000000-0005-0000-0000-0000D51C0000}"/>
    <cellStyle name="20% - Accent3 30 50" xfId="7355" xr:uid="{00000000-0005-0000-0000-0000D61C0000}"/>
    <cellStyle name="20% - Accent3 30 51" xfId="7356" xr:uid="{00000000-0005-0000-0000-0000D71C0000}"/>
    <cellStyle name="20% - Accent3 30 52" xfId="7357" xr:uid="{00000000-0005-0000-0000-0000D81C0000}"/>
    <cellStyle name="20% - Accent3 30 53" xfId="7358" xr:uid="{00000000-0005-0000-0000-0000D91C0000}"/>
    <cellStyle name="20% - Accent3 30 54" xfId="7359" xr:uid="{00000000-0005-0000-0000-0000DA1C0000}"/>
    <cellStyle name="20% - Accent3 30 55" xfId="7360" xr:uid="{00000000-0005-0000-0000-0000DB1C0000}"/>
    <cellStyle name="20% - Accent3 30 56" xfId="7361" xr:uid="{00000000-0005-0000-0000-0000DC1C0000}"/>
    <cellStyle name="20% - Accent3 30 57" xfId="7362" xr:uid="{00000000-0005-0000-0000-0000DD1C0000}"/>
    <cellStyle name="20% - Accent3 30 58" xfId="7363" xr:uid="{00000000-0005-0000-0000-0000DE1C0000}"/>
    <cellStyle name="20% - Accent3 30 59" xfId="7364" xr:uid="{00000000-0005-0000-0000-0000DF1C0000}"/>
    <cellStyle name="20% - Accent3 30 6" xfId="7365" xr:uid="{00000000-0005-0000-0000-0000E01C0000}"/>
    <cellStyle name="20% - Accent3 30 60" xfId="7366" xr:uid="{00000000-0005-0000-0000-0000E11C0000}"/>
    <cellStyle name="20% - Accent3 30 61" xfId="7367" xr:uid="{00000000-0005-0000-0000-0000E21C0000}"/>
    <cellStyle name="20% - Accent3 30 62" xfId="7368" xr:uid="{00000000-0005-0000-0000-0000E31C0000}"/>
    <cellStyle name="20% - Accent3 30 63" xfId="7369" xr:uid="{00000000-0005-0000-0000-0000E41C0000}"/>
    <cellStyle name="20% - Accent3 30 64" xfId="7370" xr:uid="{00000000-0005-0000-0000-0000E51C0000}"/>
    <cellStyle name="20% - Accent3 30 65" xfId="7371" xr:uid="{00000000-0005-0000-0000-0000E61C0000}"/>
    <cellStyle name="20% - Accent3 30 66" xfId="7372" xr:uid="{00000000-0005-0000-0000-0000E71C0000}"/>
    <cellStyle name="20% - Accent3 30 67" xfId="7373" xr:uid="{00000000-0005-0000-0000-0000E81C0000}"/>
    <cellStyle name="20% - Accent3 30 68" xfId="7374" xr:uid="{00000000-0005-0000-0000-0000E91C0000}"/>
    <cellStyle name="20% - Accent3 30 69" xfId="7375" xr:uid="{00000000-0005-0000-0000-0000EA1C0000}"/>
    <cellStyle name="20% - Accent3 30 7" xfId="7376" xr:uid="{00000000-0005-0000-0000-0000EB1C0000}"/>
    <cellStyle name="20% - Accent3 30 70" xfId="7377" xr:uid="{00000000-0005-0000-0000-0000EC1C0000}"/>
    <cellStyle name="20% - Accent3 30 71" xfId="7378" xr:uid="{00000000-0005-0000-0000-0000ED1C0000}"/>
    <cellStyle name="20% - Accent3 30 72" xfId="7379" xr:uid="{00000000-0005-0000-0000-0000EE1C0000}"/>
    <cellStyle name="20% - Accent3 30 73" xfId="7380" xr:uid="{00000000-0005-0000-0000-0000EF1C0000}"/>
    <cellStyle name="20% - Accent3 30 8" xfId="7381" xr:uid="{00000000-0005-0000-0000-0000F01C0000}"/>
    <cellStyle name="20% - Accent3 30 9" xfId="7382" xr:uid="{00000000-0005-0000-0000-0000F11C0000}"/>
    <cellStyle name="20% - Accent3 31" xfId="7383" xr:uid="{00000000-0005-0000-0000-0000F21C0000}"/>
    <cellStyle name="20% - Accent3 31 10" xfId="7384" xr:uid="{00000000-0005-0000-0000-0000F31C0000}"/>
    <cellStyle name="20% - Accent3 31 11" xfId="7385" xr:uid="{00000000-0005-0000-0000-0000F41C0000}"/>
    <cellStyle name="20% - Accent3 31 12" xfId="7386" xr:uid="{00000000-0005-0000-0000-0000F51C0000}"/>
    <cellStyle name="20% - Accent3 31 13" xfId="7387" xr:uid="{00000000-0005-0000-0000-0000F61C0000}"/>
    <cellStyle name="20% - Accent3 31 14" xfId="7388" xr:uid="{00000000-0005-0000-0000-0000F71C0000}"/>
    <cellStyle name="20% - Accent3 31 15" xfId="7389" xr:uid="{00000000-0005-0000-0000-0000F81C0000}"/>
    <cellStyle name="20% - Accent3 31 16" xfId="7390" xr:uid="{00000000-0005-0000-0000-0000F91C0000}"/>
    <cellStyle name="20% - Accent3 31 17" xfId="7391" xr:uid="{00000000-0005-0000-0000-0000FA1C0000}"/>
    <cellStyle name="20% - Accent3 31 18" xfId="7392" xr:uid="{00000000-0005-0000-0000-0000FB1C0000}"/>
    <cellStyle name="20% - Accent3 31 19" xfId="7393" xr:uid="{00000000-0005-0000-0000-0000FC1C0000}"/>
    <cellStyle name="20% - Accent3 31 2" xfId="7394" xr:uid="{00000000-0005-0000-0000-0000FD1C0000}"/>
    <cellStyle name="20% - Accent3 31 20" xfId="7395" xr:uid="{00000000-0005-0000-0000-0000FE1C0000}"/>
    <cellStyle name="20% - Accent3 31 21" xfId="7396" xr:uid="{00000000-0005-0000-0000-0000FF1C0000}"/>
    <cellStyle name="20% - Accent3 31 22" xfId="7397" xr:uid="{00000000-0005-0000-0000-0000001D0000}"/>
    <cellStyle name="20% - Accent3 31 23" xfId="7398" xr:uid="{00000000-0005-0000-0000-0000011D0000}"/>
    <cellStyle name="20% - Accent3 31 24" xfId="7399" xr:uid="{00000000-0005-0000-0000-0000021D0000}"/>
    <cellStyle name="20% - Accent3 31 25" xfId="7400" xr:uid="{00000000-0005-0000-0000-0000031D0000}"/>
    <cellStyle name="20% - Accent3 31 26" xfId="7401" xr:uid="{00000000-0005-0000-0000-0000041D0000}"/>
    <cellStyle name="20% - Accent3 31 27" xfId="7402" xr:uid="{00000000-0005-0000-0000-0000051D0000}"/>
    <cellStyle name="20% - Accent3 31 28" xfId="7403" xr:uid="{00000000-0005-0000-0000-0000061D0000}"/>
    <cellStyle name="20% - Accent3 31 29" xfId="7404" xr:uid="{00000000-0005-0000-0000-0000071D0000}"/>
    <cellStyle name="20% - Accent3 31 3" xfId="7405" xr:uid="{00000000-0005-0000-0000-0000081D0000}"/>
    <cellStyle name="20% - Accent3 31 30" xfId="7406" xr:uid="{00000000-0005-0000-0000-0000091D0000}"/>
    <cellStyle name="20% - Accent3 31 31" xfId="7407" xr:uid="{00000000-0005-0000-0000-00000A1D0000}"/>
    <cellStyle name="20% - Accent3 31 32" xfId="7408" xr:uid="{00000000-0005-0000-0000-00000B1D0000}"/>
    <cellStyle name="20% - Accent3 31 33" xfId="7409" xr:uid="{00000000-0005-0000-0000-00000C1D0000}"/>
    <cellStyle name="20% - Accent3 31 34" xfId="7410" xr:uid="{00000000-0005-0000-0000-00000D1D0000}"/>
    <cellStyle name="20% - Accent3 31 35" xfId="7411" xr:uid="{00000000-0005-0000-0000-00000E1D0000}"/>
    <cellStyle name="20% - Accent3 31 36" xfId="7412" xr:uid="{00000000-0005-0000-0000-00000F1D0000}"/>
    <cellStyle name="20% - Accent3 31 37" xfId="7413" xr:uid="{00000000-0005-0000-0000-0000101D0000}"/>
    <cellStyle name="20% - Accent3 31 38" xfId="7414" xr:uid="{00000000-0005-0000-0000-0000111D0000}"/>
    <cellStyle name="20% - Accent3 31 39" xfId="7415" xr:uid="{00000000-0005-0000-0000-0000121D0000}"/>
    <cellStyle name="20% - Accent3 31 4" xfId="7416" xr:uid="{00000000-0005-0000-0000-0000131D0000}"/>
    <cellStyle name="20% - Accent3 31 40" xfId="7417" xr:uid="{00000000-0005-0000-0000-0000141D0000}"/>
    <cellStyle name="20% - Accent3 31 41" xfId="7418" xr:uid="{00000000-0005-0000-0000-0000151D0000}"/>
    <cellStyle name="20% - Accent3 31 42" xfId="7419" xr:uid="{00000000-0005-0000-0000-0000161D0000}"/>
    <cellStyle name="20% - Accent3 31 43" xfId="7420" xr:uid="{00000000-0005-0000-0000-0000171D0000}"/>
    <cellStyle name="20% - Accent3 31 44" xfId="7421" xr:uid="{00000000-0005-0000-0000-0000181D0000}"/>
    <cellStyle name="20% - Accent3 31 45" xfId="7422" xr:uid="{00000000-0005-0000-0000-0000191D0000}"/>
    <cellStyle name="20% - Accent3 31 46" xfId="7423" xr:uid="{00000000-0005-0000-0000-00001A1D0000}"/>
    <cellStyle name="20% - Accent3 31 47" xfId="7424" xr:uid="{00000000-0005-0000-0000-00001B1D0000}"/>
    <cellStyle name="20% - Accent3 31 48" xfId="7425" xr:uid="{00000000-0005-0000-0000-00001C1D0000}"/>
    <cellStyle name="20% - Accent3 31 49" xfId="7426" xr:uid="{00000000-0005-0000-0000-00001D1D0000}"/>
    <cellStyle name="20% - Accent3 31 5" xfId="7427" xr:uid="{00000000-0005-0000-0000-00001E1D0000}"/>
    <cellStyle name="20% - Accent3 31 50" xfId="7428" xr:uid="{00000000-0005-0000-0000-00001F1D0000}"/>
    <cellStyle name="20% - Accent3 31 51" xfId="7429" xr:uid="{00000000-0005-0000-0000-0000201D0000}"/>
    <cellStyle name="20% - Accent3 31 52" xfId="7430" xr:uid="{00000000-0005-0000-0000-0000211D0000}"/>
    <cellStyle name="20% - Accent3 31 53" xfId="7431" xr:uid="{00000000-0005-0000-0000-0000221D0000}"/>
    <cellStyle name="20% - Accent3 31 54" xfId="7432" xr:uid="{00000000-0005-0000-0000-0000231D0000}"/>
    <cellStyle name="20% - Accent3 31 55" xfId="7433" xr:uid="{00000000-0005-0000-0000-0000241D0000}"/>
    <cellStyle name="20% - Accent3 31 56" xfId="7434" xr:uid="{00000000-0005-0000-0000-0000251D0000}"/>
    <cellStyle name="20% - Accent3 31 57" xfId="7435" xr:uid="{00000000-0005-0000-0000-0000261D0000}"/>
    <cellStyle name="20% - Accent3 31 58" xfId="7436" xr:uid="{00000000-0005-0000-0000-0000271D0000}"/>
    <cellStyle name="20% - Accent3 31 59" xfId="7437" xr:uid="{00000000-0005-0000-0000-0000281D0000}"/>
    <cellStyle name="20% - Accent3 31 6" xfId="7438" xr:uid="{00000000-0005-0000-0000-0000291D0000}"/>
    <cellStyle name="20% - Accent3 31 60" xfId="7439" xr:uid="{00000000-0005-0000-0000-00002A1D0000}"/>
    <cellStyle name="20% - Accent3 31 61" xfId="7440" xr:uid="{00000000-0005-0000-0000-00002B1D0000}"/>
    <cellStyle name="20% - Accent3 31 62" xfId="7441" xr:uid="{00000000-0005-0000-0000-00002C1D0000}"/>
    <cellStyle name="20% - Accent3 31 63" xfId="7442" xr:uid="{00000000-0005-0000-0000-00002D1D0000}"/>
    <cellStyle name="20% - Accent3 31 64" xfId="7443" xr:uid="{00000000-0005-0000-0000-00002E1D0000}"/>
    <cellStyle name="20% - Accent3 31 65" xfId="7444" xr:uid="{00000000-0005-0000-0000-00002F1D0000}"/>
    <cellStyle name="20% - Accent3 31 66" xfId="7445" xr:uid="{00000000-0005-0000-0000-0000301D0000}"/>
    <cellStyle name="20% - Accent3 31 67" xfId="7446" xr:uid="{00000000-0005-0000-0000-0000311D0000}"/>
    <cellStyle name="20% - Accent3 31 68" xfId="7447" xr:uid="{00000000-0005-0000-0000-0000321D0000}"/>
    <cellStyle name="20% - Accent3 31 69" xfId="7448" xr:uid="{00000000-0005-0000-0000-0000331D0000}"/>
    <cellStyle name="20% - Accent3 31 7" xfId="7449" xr:uid="{00000000-0005-0000-0000-0000341D0000}"/>
    <cellStyle name="20% - Accent3 31 70" xfId="7450" xr:uid="{00000000-0005-0000-0000-0000351D0000}"/>
    <cellStyle name="20% - Accent3 31 71" xfId="7451" xr:uid="{00000000-0005-0000-0000-0000361D0000}"/>
    <cellStyle name="20% - Accent3 31 72" xfId="7452" xr:uid="{00000000-0005-0000-0000-0000371D0000}"/>
    <cellStyle name="20% - Accent3 31 73" xfId="7453" xr:uid="{00000000-0005-0000-0000-0000381D0000}"/>
    <cellStyle name="20% - Accent3 31 8" xfId="7454" xr:uid="{00000000-0005-0000-0000-0000391D0000}"/>
    <cellStyle name="20% - Accent3 31 9" xfId="7455" xr:uid="{00000000-0005-0000-0000-00003A1D0000}"/>
    <cellStyle name="20% - Accent3 32" xfId="7456" xr:uid="{00000000-0005-0000-0000-00003B1D0000}"/>
    <cellStyle name="20% - Accent3 32 10" xfId="7457" xr:uid="{00000000-0005-0000-0000-00003C1D0000}"/>
    <cellStyle name="20% - Accent3 32 11" xfId="7458" xr:uid="{00000000-0005-0000-0000-00003D1D0000}"/>
    <cellStyle name="20% - Accent3 32 12" xfId="7459" xr:uid="{00000000-0005-0000-0000-00003E1D0000}"/>
    <cellStyle name="20% - Accent3 32 13" xfId="7460" xr:uid="{00000000-0005-0000-0000-00003F1D0000}"/>
    <cellStyle name="20% - Accent3 32 14" xfId="7461" xr:uid="{00000000-0005-0000-0000-0000401D0000}"/>
    <cellStyle name="20% - Accent3 32 15" xfId="7462" xr:uid="{00000000-0005-0000-0000-0000411D0000}"/>
    <cellStyle name="20% - Accent3 32 16" xfId="7463" xr:uid="{00000000-0005-0000-0000-0000421D0000}"/>
    <cellStyle name="20% - Accent3 32 17" xfId="7464" xr:uid="{00000000-0005-0000-0000-0000431D0000}"/>
    <cellStyle name="20% - Accent3 32 18" xfId="7465" xr:uid="{00000000-0005-0000-0000-0000441D0000}"/>
    <cellStyle name="20% - Accent3 32 19" xfId="7466" xr:uid="{00000000-0005-0000-0000-0000451D0000}"/>
    <cellStyle name="20% - Accent3 32 2" xfId="7467" xr:uid="{00000000-0005-0000-0000-0000461D0000}"/>
    <cellStyle name="20% - Accent3 32 20" xfId="7468" xr:uid="{00000000-0005-0000-0000-0000471D0000}"/>
    <cellStyle name="20% - Accent3 32 21" xfId="7469" xr:uid="{00000000-0005-0000-0000-0000481D0000}"/>
    <cellStyle name="20% - Accent3 32 22" xfId="7470" xr:uid="{00000000-0005-0000-0000-0000491D0000}"/>
    <cellStyle name="20% - Accent3 32 23" xfId="7471" xr:uid="{00000000-0005-0000-0000-00004A1D0000}"/>
    <cellStyle name="20% - Accent3 32 24" xfId="7472" xr:uid="{00000000-0005-0000-0000-00004B1D0000}"/>
    <cellStyle name="20% - Accent3 32 25" xfId="7473" xr:uid="{00000000-0005-0000-0000-00004C1D0000}"/>
    <cellStyle name="20% - Accent3 32 26" xfId="7474" xr:uid="{00000000-0005-0000-0000-00004D1D0000}"/>
    <cellStyle name="20% - Accent3 32 27" xfId="7475" xr:uid="{00000000-0005-0000-0000-00004E1D0000}"/>
    <cellStyle name="20% - Accent3 32 28" xfId="7476" xr:uid="{00000000-0005-0000-0000-00004F1D0000}"/>
    <cellStyle name="20% - Accent3 32 29" xfId="7477" xr:uid="{00000000-0005-0000-0000-0000501D0000}"/>
    <cellStyle name="20% - Accent3 32 3" xfId="7478" xr:uid="{00000000-0005-0000-0000-0000511D0000}"/>
    <cellStyle name="20% - Accent3 32 30" xfId="7479" xr:uid="{00000000-0005-0000-0000-0000521D0000}"/>
    <cellStyle name="20% - Accent3 32 31" xfId="7480" xr:uid="{00000000-0005-0000-0000-0000531D0000}"/>
    <cellStyle name="20% - Accent3 32 32" xfId="7481" xr:uid="{00000000-0005-0000-0000-0000541D0000}"/>
    <cellStyle name="20% - Accent3 32 33" xfId="7482" xr:uid="{00000000-0005-0000-0000-0000551D0000}"/>
    <cellStyle name="20% - Accent3 32 34" xfId="7483" xr:uid="{00000000-0005-0000-0000-0000561D0000}"/>
    <cellStyle name="20% - Accent3 32 35" xfId="7484" xr:uid="{00000000-0005-0000-0000-0000571D0000}"/>
    <cellStyle name="20% - Accent3 32 36" xfId="7485" xr:uid="{00000000-0005-0000-0000-0000581D0000}"/>
    <cellStyle name="20% - Accent3 32 37" xfId="7486" xr:uid="{00000000-0005-0000-0000-0000591D0000}"/>
    <cellStyle name="20% - Accent3 32 38" xfId="7487" xr:uid="{00000000-0005-0000-0000-00005A1D0000}"/>
    <cellStyle name="20% - Accent3 32 39" xfId="7488" xr:uid="{00000000-0005-0000-0000-00005B1D0000}"/>
    <cellStyle name="20% - Accent3 32 4" xfId="7489" xr:uid="{00000000-0005-0000-0000-00005C1D0000}"/>
    <cellStyle name="20% - Accent3 32 40" xfId="7490" xr:uid="{00000000-0005-0000-0000-00005D1D0000}"/>
    <cellStyle name="20% - Accent3 32 41" xfId="7491" xr:uid="{00000000-0005-0000-0000-00005E1D0000}"/>
    <cellStyle name="20% - Accent3 32 42" xfId="7492" xr:uid="{00000000-0005-0000-0000-00005F1D0000}"/>
    <cellStyle name="20% - Accent3 32 43" xfId="7493" xr:uid="{00000000-0005-0000-0000-0000601D0000}"/>
    <cellStyle name="20% - Accent3 32 44" xfId="7494" xr:uid="{00000000-0005-0000-0000-0000611D0000}"/>
    <cellStyle name="20% - Accent3 32 45" xfId="7495" xr:uid="{00000000-0005-0000-0000-0000621D0000}"/>
    <cellStyle name="20% - Accent3 32 46" xfId="7496" xr:uid="{00000000-0005-0000-0000-0000631D0000}"/>
    <cellStyle name="20% - Accent3 32 47" xfId="7497" xr:uid="{00000000-0005-0000-0000-0000641D0000}"/>
    <cellStyle name="20% - Accent3 32 48" xfId="7498" xr:uid="{00000000-0005-0000-0000-0000651D0000}"/>
    <cellStyle name="20% - Accent3 32 49" xfId="7499" xr:uid="{00000000-0005-0000-0000-0000661D0000}"/>
    <cellStyle name="20% - Accent3 32 5" xfId="7500" xr:uid="{00000000-0005-0000-0000-0000671D0000}"/>
    <cellStyle name="20% - Accent3 32 50" xfId="7501" xr:uid="{00000000-0005-0000-0000-0000681D0000}"/>
    <cellStyle name="20% - Accent3 32 51" xfId="7502" xr:uid="{00000000-0005-0000-0000-0000691D0000}"/>
    <cellStyle name="20% - Accent3 32 52" xfId="7503" xr:uid="{00000000-0005-0000-0000-00006A1D0000}"/>
    <cellStyle name="20% - Accent3 32 53" xfId="7504" xr:uid="{00000000-0005-0000-0000-00006B1D0000}"/>
    <cellStyle name="20% - Accent3 32 54" xfId="7505" xr:uid="{00000000-0005-0000-0000-00006C1D0000}"/>
    <cellStyle name="20% - Accent3 32 55" xfId="7506" xr:uid="{00000000-0005-0000-0000-00006D1D0000}"/>
    <cellStyle name="20% - Accent3 32 56" xfId="7507" xr:uid="{00000000-0005-0000-0000-00006E1D0000}"/>
    <cellStyle name="20% - Accent3 32 57" xfId="7508" xr:uid="{00000000-0005-0000-0000-00006F1D0000}"/>
    <cellStyle name="20% - Accent3 32 58" xfId="7509" xr:uid="{00000000-0005-0000-0000-0000701D0000}"/>
    <cellStyle name="20% - Accent3 32 59" xfId="7510" xr:uid="{00000000-0005-0000-0000-0000711D0000}"/>
    <cellStyle name="20% - Accent3 32 6" xfId="7511" xr:uid="{00000000-0005-0000-0000-0000721D0000}"/>
    <cellStyle name="20% - Accent3 32 60" xfId="7512" xr:uid="{00000000-0005-0000-0000-0000731D0000}"/>
    <cellStyle name="20% - Accent3 32 61" xfId="7513" xr:uid="{00000000-0005-0000-0000-0000741D0000}"/>
    <cellStyle name="20% - Accent3 32 62" xfId="7514" xr:uid="{00000000-0005-0000-0000-0000751D0000}"/>
    <cellStyle name="20% - Accent3 32 63" xfId="7515" xr:uid="{00000000-0005-0000-0000-0000761D0000}"/>
    <cellStyle name="20% - Accent3 32 64" xfId="7516" xr:uid="{00000000-0005-0000-0000-0000771D0000}"/>
    <cellStyle name="20% - Accent3 32 65" xfId="7517" xr:uid="{00000000-0005-0000-0000-0000781D0000}"/>
    <cellStyle name="20% - Accent3 32 66" xfId="7518" xr:uid="{00000000-0005-0000-0000-0000791D0000}"/>
    <cellStyle name="20% - Accent3 32 67" xfId="7519" xr:uid="{00000000-0005-0000-0000-00007A1D0000}"/>
    <cellStyle name="20% - Accent3 32 68" xfId="7520" xr:uid="{00000000-0005-0000-0000-00007B1D0000}"/>
    <cellStyle name="20% - Accent3 32 69" xfId="7521" xr:uid="{00000000-0005-0000-0000-00007C1D0000}"/>
    <cellStyle name="20% - Accent3 32 7" xfId="7522" xr:uid="{00000000-0005-0000-0000-00007D1D0000}"/>
    <cellStyle name="20% - Accent3 32 70" xfId="7523" xr:uid="{00000000-0005-0000-0000-00007E1D0000}"/>
    <cellStyle name="20% - Accent3 32 71" xfId="7524" xr:uid="{00000000-0005-0000-0000-00007F1D0000}"/>
    <cellStyle name="20% - Accent3 32 72" xfId="7525" xr:uid="{00000000-0005-0000-0000-0000801D0000}"/>
    <cellStyle name="20% - Accent3 32 73" xfId="7526" xr:uid="{00000000-0005-0000-0000-0000811D0000}"/>
    <cellStyle name="20% - Accent3 32 8" xfId="7527" xr:uid="{00000000-0005-0000-0000-0000821D0000}"/>
    <cellStyle name="20% - Accent3 32 9" xfId="7528" xr:uid="{00000000-0005-0000-0000-0000831D0000}"/>
    <cellStyle name="20% - Accent3 33" xfId="7529" xr:uid="{00000000-0005-0000-0000-0000841D0000}"/>
    <cellStyle name="20% - Accent3 33 10" xfId="7530" xr:uid="{00000000-0005-0000-0000-0000851D0000}"/>
    <cellStyle name="20% - Accent3 33 11" xfId="7531" xr:uid="{00000000-0005-0000-0000-0000861D0000}"/>
    <cellStyle name="20% - Accent3 33 12" xfId="7532" xr:uid="{00000000-0005-0000-0000-0000871D0000}"/>
    <cellStyle name="20% - Accent3 33 13" xfId="7533" xr:uid="{00000000-0005-0000-0000-0000881D0000}"/>
    <cellStyle name="20% - Accent3 33 14" xfId="7534" xr:uid="{00000000-0005-0000-0000-0000891D0000}"/>
    <cellStyle name="20% - Accent3 33 15" xfId="7535" xr:uid="{00000000-0005-0000-0000-00008A1D0000}"/>
    <cellStyle name="20% - Accent3 33 16" xfId="7536" xr:uid="{00000000-0005-0000-0000-00008B1D0000}"/>
    <cellStyle name="20% - Accent3 33 17" xfId="7537" xr:uid="{00000000-0005-0000-0000-00008C1D0000}"/>
    <cellStyle name="20% - Accent3 33 18" xfId="7538" xr:uid="{00000000-0005-0000-0000-00008D1D0000}"/>
    <cellStyle name="20% - Accent3 33 19" xfId="7539" xr:uid="{00000000-0005-0000-0000-00008E1D0000}"/>
    <cellStyle name="20% - Accent3 33 2" xfId="7540" xr:uid="{00000000-0005-0000-0000-00008F1D0000}"/>
    <cellStyle name="20% - Accent3 33 20" xfId="7541" xr:uid="{00000000-0005-0000-0000-0000901D0000}"/>
    <cellStyle name="20% - Accent3 33 21" xfId="7542" xr:uid="{00000000-0005-0000-0000-0000911D0000}"/>
    <cellStyle name="20% - Accent3 33 22" xfId="7543" xr:uid="{00000000-0005-0000-0000-0000921D0000}"/>
    <cellStyle name="20% - Accent3 33 23" xfId="7544" xr:uid="{00000000-0005-0000-0000-0000931D0000}"/>
    <cellStyle name="20% - Accent3 33 24" xfId="7545" xr:uid="{00000000-0005-0000-0000-0000941D0000}"/>
    <cellStyle name="20% - Accent3 33 25" xfId="7546" xr:uid="{00000000-0005-0000-0000-0000951D0000}"/>
    <cellStyle name="20% - Accent3 33 26" xfId="7547" xr:uid="{00000000-0005-0000-0000-0000961D0000}"/>
    <cellStyle name="20% - Accent3 33 27" xfId="7548" xr:uid="{00000000-0005-0000-0000-0000971D0000}"/>
    <cellStyle name="20% - Accent3 33 28" xfId="7549" xr:uid="{00000000-0005-0000-0000-0000981D0000}"/>
    <cellStyle name="20% - Accent3 33 29" xfId="7550" xr:uid="{00000000-0005-0000-0000-0000991D0000}"/>
    <cellStyle name="20% - Accent3 33 3" xfId="7551" xr:uid="{00000000-0005-0000-0000-00009A1D0000}"/>
    <cellStyle name="20% - Accent3 33 30" xfId="7552" xr:uid="{00000000-0005-0000-0000-00009B1D0000}"/>
    <cellStyle name="20% - Accent3 33 31" xfId="7553" xr:uid="{00000000-0005-0000-0000-00009C1D0000}"/>
    <cellStyle name="20% - Accent3 33 32" xfId="7554" xr:uid="{00000000-0005-0000-0000-00009D1D0000}"/>
    <cellStyle name="20% - Accent3 33 33" xfId="7555" xr:uid="{00000000-0005-0000-0000-00009E1D0000}"/>
    <cellStyle name="20% - Accent3 33 34" xfId="7556" xr:uid="{00000000-0005-0000-0000-00009F1D0000}"/>
    <cellStyle name="20% - Accent3 33 35" xfId="7557" xr:uid="{00000000-0005-0000-0000-0000A01D0000}"/>
    <cellStyle name="20% - Accent3 33 36" xfId="7558" xr:uid="{00000000-0005-0000-0000-0000A11D0000}"/>
    <cellStyle name="20% - Accent3 33 37" xfId="7559" xr:uid="{00000000-0005-0000-0000-0000A21D0000}"/>
    <cellStyle name="20% - Accent3 33 38" xfId="7560" xr:uid="{00000000-0005-0000-0000-0000A31D0000}"/>
    <cellStyle name="20% - Accent3 33 39" xfId="7561" xr:uid="{00000000-0005-0000-0000-0000A41D0000}"/>
    <cellStyle name="20% - Accent3 33 4" xfId="7562" xr:uid="{00000000-0005-0000-0000-0000A51D0000}"/>
    <cellStyle name="20% - Accent3 33 40" xfId="7563" xr:uid="{00000000-0005-0000-0000-0000A61D0000}"/>
    <cellStyle name="20% - Accent3 33 41" xfId="7564" xr:uid="{00000000-0005-0000-0000-0000A71D0000}"/>
    <cellStyle name="20% - Accent3 33 42" xfId="7565" xr:uid="{00000000-0005-0000-0000-0000A81D0000}"/>
    <cellStyle name="20% - Accent3 33 43" xfId="7566" xr:uid="{00000000-0005-0000-0000-0000A91D0000}"/>
    <cellStyle name="20% - Accent3 33 44" xfId="7567" xr:uid="{00000000-0005-0000-0000-0000AA1D0000}"/>
    <cellStyle name="20% - Accent3 33 45" xfId="7568" xr:uid="{00000000-0005-0000-0000-0000AB1D0000}"/>
    <cellStyle name="20% - Accent3 33 46" xfId="7569" xr:uid="{00000000-0005-0000-0000-0000AC1D0000}"/>
    <cellStyle name="20% - Accent3 33 47" xfId="7570" xr:uid="{00000000-0005-0000-0000-0000AD1D0000}"/>
    <cellStyle name="20% - Accent3 33 48" xfId="7571" xr:uid="{00000000-0005-0000-0000-0000AE1D0000}"/>
    <cellStyle name="20% - Accent3 33 49" xfId="7572" xr:uid="{00000000-0005-0000-0000-0000AF1D0000}"/>
    <cellStyle name="20% - Accent3 33 5" xfId="7573" xr:uid="{00000000-0005-0000-0000-0000B01D0000}"/>
    <cellStyle name="20% - Accent3 33 50" xfId="7574" xr:uid="{00000000-0005-0000-0000-0000B11D0000}"/>
    <cellStyle name="20% - Accent3 33 51" xfId="7575" xr:uid="{00000000-0005-0000-0000-0000B21D0000}"/>
    <cellStyle name="20% - Accent3 33 52" xfId="7576" xr:uid="{00000000-0005-0000-0000-0000B31D0000}"/>
    <cellStyle name="20% - Accent3 33 53" xfId="7577" xr:uid="{00000000-0005-0000-0000-0000B41D0000}"/>
    <cellStyle name="20% - Accent3 33 54" xfId="7578" xr:uid="{00000000-0005-0000-0000-0000B51D0000}"/>
    <cellStyle name="20% - Accent3 33 55" xfId="7579" xr:uid="{00000000-0005-0000-0000-0000B61D0000}"/>
    <cellStyle name="20% - Accent3 33 56" xfId="7580" xr:uid="{00000000-0005-0000-0000-0000B71D0000}"/>
    <cellStyle name="20% - Accent3 33 57" xfId="7581" xr:uid="{00000000-0005-0000-0000-0000B81D0000}"/>
    <cellStyle name="20% - Accent3 33 58" xfId="7582" xr:uid="{00000000-0005-0000-0000-0000B91D0000}"/>
    <cellStyle name="20% - Accent3 33 59" xfId="7583" xr:uid="{00000000-0005-0000-0000-0000BA1D0000}"/>
    <cellStyle name="20% - Accent3 33 6" xfId="7584" xr:uid="{00000000-0005-0000-0000-0000BB1D0000}"/>
    <cellStyle name="20% - Accent3 33 60" xfId="7585" xr:uid="{00000000-0005-0000-0000-0000BC1D0000}"/>
    <cellStyle name="20% - Accent3 33 61" xfId="7586" xr:uid="{00000000-0005-0000-0000-0000BD1D0000}"/>
    <cellStyle name="20% - Accent3 33 62" xfId="7587" xr:uid="{00000000-0005-0000-0000-0000BE1D0000}"/>
    <cellStyle name="20% - Accent3 33 63" xfId="7588" xr:uid="{00000000-0005-0000-0000-0000BF1D0000}"/>
    <cellStyle name="20% - Accent3 33 64" xfId="7589" xr:uid="{00000000-0005-0000-0000-0000C01D0000}"/>
    <cellStyle name="20% - Accent3 33 65" xfId="7590" xr:uid="{00000000-0005-0000-0000-0000C11D0000}"/>
    <cellStyle name="20% - Accent3 33 66" xfId="7591" xr:uid="{00000000-0005-0000-0000-0000C21D0000}"/>
    <cellStyle name="20% - Accent3 33 67" xfId="7592" xr:uid="{00000000-0005-0000-0000-0000C31D0000}"/>
    <cellStyle name="20% - Accent3 33 68" xfId="7593" xr:uid="{00000000-0005-0000-0000-0000C41D0000}"/>
    <cellStyle name="20% - Accent3 33 69" xfId="7594" xr:uid="{00000000-0005-0000-0000-0000C51D0000}"/>
    <cellStyle name="20% - Accent3 33 7" xfId="7595" xr:uid="{00000000-0005-0000-0000-0000C61D0000}"/>
    <cellStyle name="20% - Accent3 33 70" xfId="7596" xr:uid="{00000000-0005-0000-0000-0000C71D0000}"/>
    <cellStyle name="20% - Accent3 33 71" xfId="7597" xr:uid="{00000000-0005-0000-0000-0000C81D0000}"/>
    <cellStyle name="20% - Accent3 33 72" xfId="7598" xr:uid="{00000000-0005-0000-0000-0000C91D0000}"/>
    <cellStyle name="20% - Accent3 33 73" xfId="7599" xr:uid="{00000000-0005-0000-0000-0000CA1D0000}"/>
    <cellStyle name="20% - Accent3 33 8" xfId="7600" xr:uid="{00000000-0005-0000-0000-0000CB1D0000}"/>
    <cellStyle name="20% - Accent3 33 9" xfId="7601" xr:uid="{00000000-0005-0000-0000-0000CC1D0000}"/>
    <cellStyle name="20% - Accent3 34" xfId="7602" xr:uid="{00000000-0005-0000-0000-0000CD1D0000}"/>
    <cellStyle name="20% - Accent3 34 10" xfId="7603" xr:uid="{00000000-0005-0000-0000-0000CE1D0000}"/>
    <cellStyle name="20% - Accent3 34 11" xfId="7604" xr:uid="{00000000-0005-0000-0000-0000CF1D0000}"/>
    <cellStyle name="20% - Accent3 34 12" xfId="7605" xr:uid="{00000000-0005-0000-0000-0000D01D0000}"/>
    <cellStyle name="20% - Accent3 34 13" xfId="7606" xr:uid="{00000000-0005-0000-0000-0000D11D0000}"/>
    <cellStyle name="20% - Accent3 34 14" xfId="7607" xr:uid="{00000000-0005-0000-0000-0000D21D0000}"/>
    <cellStyle name="20% - Accent3 34 15" xfId="7608" xr:uid="{00000000-0005-0000-0000-0000D31D0000}"/>
    <cellStyle name="20% - Accent3 34 16" xfId="7609" xr:uid="{00000000-0005-0000-0000-0000D41D0000}"/>
    <cellStyle name="20% - Accent3 34 17" xfId="7610" xr:uid="{00000000-0005-0000-0000-0000D51D0000}"/>
    <cellStyle name="20% - Accent3 34 18" xfId="7611" xr:uid="{00000000-0005-0000-0000-0000D61D0000}"/>
    <cellStyle name="20% - Accent3 34 19" xfId="7612" xr:uid="{00000000-0005-0000-0000-0000D71D0000}"/>
    <cellStyle name="20% - Accent3 34 2" xfId="7613" xr:uid="{00000000-0005-0000-0000-0000D81D0000}"/>
    <cellStyle name="20% - Accent3 34 20" xfId="7614" xr:uid="{00000000-0005-0000-0000-0000D91D0000}"/>
    <cellStyle name="20% - Accent3 34 21" xfId="7615" xr:uid="{00000000-0005-0000-0000-0000DA1D0000}"/>
    <cellStyle name="20% - Accent3 34 22" xfId="7616" xr:uid="{00000000-0005-0000-0000-0000DB1D0000}"/>
    <cellStyle name="20% - Accent3 34 23" xfId="7617" xr:uid="{00000000-0005-0000-0000-0000DC1D0000}"/>
    <cellStyle name="20% - Accent3 34 24" xfId="7618" xr:uid="{00000000-0005-0000-0000-0000DD1D0000}"/>
    <cellStyle name="20% - Accent3 34 25" xfId="7619" xr:uid="{00000000-0005-0000-0000-0000DE1D0000}"/>
    <cellStyle name="20% - Accent3 34 26" xfId="7620" xr:uid="{00000000-0005-0000-0000-0000DF1D0000}"/>
    <cellStyle name="20% - Accent3 34 27" xfId="7621" xr:uid="{00000000-0005-0000-0000-0000E01D0000}"/>
    <cellStyle name="20% - Accent3 34 28" xfId="7622" xr:uid="{00000000-0005-0000-0000-0000E11D0000}"/>
    <cellStyle name="20% - Accent3 34 29" xfId="7623" xr:uid="{00000000-0005-0000-0000-0000E21D0000}"/>
    <cellStyle name="20% - Accent3 34 3" xfId="7624" xr:uid="{00000000-0005-0000-0000-0000E31D0000}"/>
    <cellStyle name="20% - Accent3 34 30" xfId="7625" xr:uid="{00000000-0005-0000-0000-0000E41D0000}"/>
    <cellStyle name="20% - Accent3 34 31" xfId="7626" xr:uid="{00000000-0005-0000-0000-0000E51D0000}"/>
    <cellStyle name="20% - Accent3 34 32" xfId="7627" xr:uid="{00000000-0005-0000-0000-0000E61D0000}"/>
    <cellStyle name="20% - Accent3 34 33" xfId="7628" xr:uid="{00000000-0005-0000-0000-0000E71D0000}"/>
    <cellStyle name="20% - Accent3 34 34" xfId="7629" xr:uid="{00000000-0005-0000-0000-0000E81D0000}"/>
    <cellStyle name="20% - Accent3 34 35" xfId="7630" xr:uid="{00000000-0005-0000-0000-0000E91D0000}"/>
    <cellStyle name="20% - Accent3 34 36" xfId="7631" xr:uid="{00000000-0005-0000-0000-0000EA1D0000}"/>
    <cellStyle name="20% - Accent3 34 37" xfId="7632" xr:uid="{00000000-0005-0000-0000-0000EB1D0000}"/>
    <cellStyle name="20% - Accent3 34 38" xfId="7633" xr:uid="{00000000-0005-0000-0000-0000EC1D0000}"/>
    <cellStyle name="20% - Accent3 34 39" xfId="7634" xr:uid="{00000000-0005-0000-0000-0000ED1D0000}"/>
    <cellStyle name="20% - Accent3 34 4" xfId="7635" xr:uid="{00000000-0005-0000-0000-0000EE1D0000}"/>
    <cellStyle name="20% - Accent3 34 40" xfId="7636" xr:uid="{00000000-0005-0000-0000-0000EF1D0000}"/>
    <cellStyle name="20% - Accent3 34 41" xfId="7637" xr:uid="{00000000-0005-0000-0000-0000F01D0000}"/>
    <cellStyle name="20% - Accent3 34 42" xfId="7638" xr:uid="{00000000-0005-0000-0000-0000F11D0000}"/>
    <cellStyle name="20% - Accent3 34 43" xfId="7639" xr:uid="{00000000-0005-0000-0000-0000F21D0000}"/>
    <cellStyle name="20% - Accent3 34 44" xfId="7640" xr:uid="{00000000-0005-0000-0000-0000F31D0000}"/>
    <cellStyle name="20% - Accent3 34 45" xfId="7641" xr:uid="{00000000-0005-0000-0000-0000F41D0000}"/>
    <cellStyle name="20% - Accent3 34 46" xfId="7642" xr:uid="{00000000-0005-0000-0000-0000F51D0000}"/>
    <cellStyle name="20% - Accent3 34 47" xfId="7643" xr:uid="{00000000-0005-0000-0000-0000F61D0000}"/>
    <cellStyle name="20% - Accent3 34 48" xfId="7644" xr:uid="{00000000-0005-0000-0000-0000F71D0000}"/>
    <cellStyle name="20% - Accent3 34 49" xfId="7645" xr:uid="{00000000-0005-0000-0000-0000F81D0000}"/>
    <cellStyle name="20% - Accent3 34 5" xfId="7646" xr:uid="{00000000-0005-0000-0000-0000F91D0000}"/>
    <cellStyle name="20% - Accent3 34 50" xfId="7647" xr:uid="{00000000-0005-0000-0000-0000FA1D0000}"/>
    <cellStyle name="20% - Accent3 34 51" xfId="7648" xr:uid="{00000000-0005-0000-0000-0000FB1D0000}"/>
    <cellStyle name="20% - Accent3 34 52" xfId="7649" xr:uid="{00000000-0005-0000-0000-0000FC1D0000}"/>
    <cellStyle name="20% - Accent3 34 53" xfId="7650" xr:uid="{00000000-0005-0000-0000-0000FD1D0000}"/>
    <cellStyle name="20% - Accent3 34 54" xfId="7651" xr:uid="{00000000-0005-0000-0000-0000FE1D0000}"/>
    <cellStyle name="20% - Accent3 34 55" xfId="7652" xr:uid="{00000000-0005-0000-0000-0000FF1D0000}"/>
    <cellStyle name="20% - Accent3 34 56" xfId="7653" xr:uid="{00000000-0005-0000-0000-0000001E0000}"/>
    <cellStyle name="20% - Accent3 34 57" xfId="7654" xr:uid="{00000000-0005-0000-0000-0000011E0000}"/>
    <cellStyle name="20% - Accent3 34 58" xfId="7655" xr:uid="{00000000-0005-0000-0000-0000021E0000}"/>
    <cellStyle name="20% - Accent3 34 59" xfId="7656" xr:uid="{00000000-0005-0000-0000-0000031E0000}"/>
    <cellStyle name="20% - Accent3 34 6" xfId="7657" xr:uid="{00000000-0005-0000-0000-0000041E0000}"/>
    <cellStyle name="20% - Accent3 34 60" xfId="7658" xr:uid="{00000000-0005-0000-0000-0000051E0000}"/>
    <cellStyle name="20% - Accent3 34 61" xfId="7659" xr:uid="{00000000-0005-0000-0000-0000061E0000}"/>
    <cellStyle name="20% - Accent3 34 62" xfId="7660" xr:uid="{00000000-0005-0000-0000-0000071E0000}"/>
    <cellStyle name="20% - Accent3 34 63" xfId="7661" xr:uid="{00000000-0005-0000-0000-0000081E0000}"/>
    <cellStyle name="20% - Accent3 34 64" xfId="7662" xr:uid="{00000000-0005-0000-0000-0000091E0000}"/>
    <cellStyle name="20% - Accent3 34 65" xfId="7663" xr:uid="{00000000-0005-0000-0000-00000A1E0000}"/>
    <cellStyle name="20% - Accent3 34 66" xfId="7664" xr:uid="{00000000-0005-0000-0000-00000B1E0000}"/>
    <cellStyle name="20% - Accent3 34 67" xfId="7665" xr:uid="{00000000-0005-0000-0000-00000C1E0000}"/>
    <cellStyle name="20% - Accent3 34 68" xfId="7666" xr:uid="{00000000-0005-0000-0000-00000D1E0000}"/>
    <cellStyle name="20% - Accent3 34 69" xfId="7667" xr:uid="{00000000-0005-0000-0000-00000E1E0000}"/>
    <cellStyle name="20% - Accent3 34 7" xfId="7668" xr:uid="{00000000-0005-0000-0000-00000F1E0000}"/>
    <cellStyle name="20% - Accent3 34 70" xfId="7669" xr:uid="{00000000-0005-0000-0000-0000101E0000}"/>
    <cellStyle name="20% - Accent3 34 71" xfId="7670" xr:uid="{00000000-0005-0000-0000-0000111E0000}"/>
    <cellStyle name="20% - Accent3 34 72" xfId="7671" xr:uid="{00000000-0005-0000-0000-0000121E0000}"/>
    <cellStyle name="20% - Accent3 34 73" xfId="7672" xr:uid="{00000000-0005-0000-0000-0000131E0000}"/>
    <cellStyle name="20% - Accent3 34 8" xfId="7673" xr:uid="{00000000-0005-0000-0000-0000141E0000}"/>
    <cellStyle name="20% - Accent3 34 9" xfId="7674" xr:uid="{00000000-0005-0000-0000-0000151E0000}"/>
    <cellStyle name="20% - Accent3 35" xfId="7675" xr:uid="{00000000-0005-0000-0000-0000161E0000}"/>
    <cellStyle name="20% - Accent3 35 10" xfId="7676" xr:uid="{00000000-0005-0000-0000-0000171E0000}"/>
    <cellStyle name="20% - Accent3 35 11" xfId="7677" xr:uid="{00000000-0005-0000-0000-0000181E0000}"/>
    <cellStyle name="20% - Accent3 35 12" xfId="7678" xr:uid="{00000000-0005-0000-0000-0000191E0000}"/>
    <cellStyle name="20% - Accent3 35 13" xfId="7679" xr:uid="{00000000-0005-0000-0000-00001A1E0000}"/>
    <cellStyle name="20% - Accent3 35 14" xfId="7680" xr:uid="{00000000-0005-0000-0000-00001B1E0000}"/>
    <cellStyle name="20% - Accent3 35 15" xfId="7681" xr:uid="{00000000-0005-0000-0000-00001C1E0000}"/>
    <cellStyle name="20% - Accent3 35 16" xfId="7682" xr:uid="{00000000-0005-0000-0000-00001D1E0000}"/>
    <cellStyle name="20% - Accent3 35 17" xfId="7683" xr:uid="{00000000-0005-0000-0000-00001E1E0000}"/>
    <cellStyle name="20% - Accent3 35 18" xfId="7684" xr:uid="{00000000-0005-0000-0000-00001F1E0000}"/>
    <cellStyle name="20% - Accent3 35 19" xfId="7685" xr:uid="{00000000-0005-0000-0000-0000201E0000}"/>
    <cellStyle name="20% - Accent3 35 2" xfId="7686" xr:uid="{00000000-0005-0000-0000-0000211E0000}"/>
    <cellStyle name="20% - Accent3 35 20" xfId="7687" xr:uid="{00000000-0005-0000-0000-0000221E0000}"/>
    <cellStyle name="20% - Accent3 35 21" xfId="7688" xr:uid="{00000000-0005-0000-0000-0000231E0000}"/>
    <cellStyle name="20% - Accent3 35 22" xfId="7689" xr:uid="{00000000-0005-0000-0000-0000241E0000}"/>
    <cellStyle name="20% - Accent3 35 23" xfId="7690" xr:uid="{00000000-0005-0000-0000-0000251E0000}"/>
    <cellStyle name="20% - Accent3 35 24" xfId="7691" xr:uid="{00000000-0005-0000-0000-0000261E0000}"/>
    <cellStyle name="20% - Accent3 35 25" xfId="7692" xr:uid="{00000000-0005-0000-0000-0000271E0000}"/>
    <cellStyle name="20% - Accent3 35 26" xfId="7693" xr:uid="{00000000-0005-0000-0000-0000281E0000}"/>
    <cellStyle name="20% - Accent3 35 27" xfId="7694" xr:uid="{00000000-0005-0000-0000-0000291E0000}"/>
    <cellStyle name="20% - Accent3 35 28" xfId="7695" xr:uid="{00000000-0005-0000-0000-00002A1E0000}"/>
    <cellStyle name="20% - Accent3 35 29" xfId="7696" xr:uid="{00000000-0005-0000-0000-00002B1E0000}"/>
    <cellStyle name="20% - Accent3 35 3" xfId="7697" xr:uid="{00000000-0005-0000-0000-00002C1E0000}"/>
    <cellStyle name="20% - Accent3 35 30" xfId="7698" xr:uid="{00000000-0005-0000-0000-00002D1E0000}"/>
    <cellStyle name="20% - Accent3 35 31" xfId="7699" xr:uid="{00000000-0005-0000-0000-00002E1E0000}"/>
    <cellStyle name="20% - Accent3 35 32" xfId="7700" xr:uid="{00000000-0005-0000-0000-00002F1E0000}"/>
    <cellStyle name="20% - Accent3 35 33" xfId="7701" xr:uid="{00000000-0005-0000-0000-0000301E0000}"/>
    <cellStyle name="20% - Accent3 35 34" xfId="7702" xr:uid="{00000000-0005-0000-0000-0000311E0000}"/>
    <cellStyle name="20% - Accent3 35 35" xfId="7703" xr:uid="{00000000-0005-0000-0000-0000321E0000}"/>
    <cellStyle name="20% - Accent3 35 36" xfId="7704" xr:uid="{00000000-0005-0000-0000-0000331E0000}"/>
    <cellStyle name="20% - Accent3 35 37" xfId="7705" xr:uid="{00000000-0005-0000-0000-0000341E0000}"/>
    <cellStyle name="20% - Accent3 35 38" xfId="7706" xr:uid="{00000000-0005-0000-0000-0000351E0000}"/>
    <cellStyle name="20% - Accent3 35 39" xfId="7707" xr:uid="{00000000-0005-0000-0000-0000361E0000}"/>
    <cellStyle name="20% - Accent3 35 4" xfId="7708" xr:uid="{00000000-0005-0000-0000-0000371E0000}"/>
    <cellStyle name="20% - Accent3 35 40" xfId="7709" xr:uid="{00000000-0005-0000-0000-0000381E0000}"/>
    <cellStyle name="20% - Accent3 35 41" xfId="7710" xr:uid="{00000000-0005-0000-0000-0000391E0000}"/>
    <cellStyle name="20% - Accent3 35 42" xfId="7711" xr:uid="{00000000-0005-0000-0000-00003A1E0000}"/>
    <cellStyle name="20% - Accent3 35 43" xfId="7712" xr:uid="{00000000-0005-0000-0000-00003B1E0000}"/>
    <cellStyle name="20% - Accent3 35 44" xfId="7713" xr:uid="{00000000-0005-0000-0000-00003C1E0000}"/>
    <cellStyle name="20% - Accent3 35 45" xfId="7714" xr:uid="{00000000-0005-0000-0000-00003D1E0000}"/>
    <cellStyle name="20% - Accent3 35 46" xfId="7715" xr:uid="{00000000-0005-0000-0000-00003E1E0000}"/>
    <cellStyle name="20% - Accent3 35 47" xfId="7716" xr:uid="{00000000-0005-0000-0000-00003F1E0000}"/>
    <cellStyle name="20% - Accent3 35 48" xfId="7717" xr:uid="{00000000-0005-0000-0000-0000401E0000}"/>
    <cellStyle name="20% - Accent3 35 49" xfId="7718" xr:uid="{00000000-0005-0000-0000-0000411E0000}"/>
    <cellStyle name="20% - Accent3 35 5" xfId="7719" xr:uid="{00000000-0005-0000-0000-0000421E0000}"/>
    <cellStyle name="20% - Accent3 35 50" xfId="7720" xr:uid="{00000000-0005-0000-0000-0000431E0000}"/>
    <cellStyle name="20% - Accent3 35 51" xfId="7721" xr:uid="{00000000-0005-0000-0000-0000441E0000}"/>
    <cellStyle name="20% - Accent3 35 52" xfId="7722" xr:uid="{00000000-0005-0000-0000-0000451E0000}"/>
    <cellStyle name="20% - Accent3 35 53" xfId="7723" xr:uid="{00000000-0005-0000-0000-0000461E0000}"/>
    <cellStyle name="20% - Accent3 35 54" xfId="7724" xr:uid="{00000000-0005-0000-0000-0000471E0000}"/>
    <cellStyle name="20% - Accent3 35 55" xfId="7725" xr:uid="{00000000-0005-0000-0000-0000481E0000}"/>
    <cellStyle name="20% - Accent3 35 56" xfId="7726" xr:uid="{00000000-0005-0000-0000-0000491E0000}"/>
    <cellStyle name="20% - Accent3 35 57" xfId="7727" xr:uid="{00000000-0005-0000-0000-00004A1E0000}"/>
    <cellStyle name="20% - Accent3 35 58" xfId="7728" xr:uid="{00000000-0005-0000-0000-00004B1E0000}"/>
    <cellStyle name="20% - Accent3 35 59" xfId="7729" xr:uid="{00000000-0005-0000-0000-00004C1E0000}"/>
    <cellStyle name="20% - Accent3 35 6" xfId="7730" xr:uid="{00000000-0005-0000-0000-00004D1E0000}"/>
    <cellStyle name="20% - Accent3 35 60" xfId="7731" xr:uid="{00000000-0005-0000-0000-00004E1E0000}"/>
    <cellStyle name="20% - Accent3 35 61" xfId="7732" xr:uid="{00000000-0005-0000-0000-00004F1E0000}"/>
    <cellStyle name="20% - Accent3 35 62" xfId="7733" xr:uid="{00000000-0005-0000-0000-0000501E0000}"/>
    <cellStyle name="20% - Accent3 35 63" xfId="7734" xr:uid="{00000000-0005-0000-0000-0000511E0000}"/>
    <cellStyle name="20% - Accent3 35 64" xfId="7735" xr:uid="{00000000-0005-0000-0000-0000521E0000}"/>
    <cellStyle name="20% - Accent3 35 65" xfId="7736" xr:uid="{00000000-0005-0000-0000-0000531E0000}"/>
    <cellStyle name="20% - Accent3 35 66" xfId="7737" xr:uid="{00000000-0005-0000-0000-0000541E0000}"/>
    <cellStyle name="20% - Accent3 35 67" xfId="7738" xr:uid="{00000000-0005-0000-0000-0000551E0000}"/>
    <cellStyle name="20% - Accent3 35 68" xfId="7739" xr:uid="{00000000-0005-0000-0000-0000561E0000}"/>
    <cellStyle name="20% - Accent3 35 69" xfId="7740" xr:uid="{00000000-0005-0000-0000-0000571E0000}"/>
    <cellStyle name="20% - Accent3 35 7" xfId="7741" xr:uid="{00000000-0005-0000-0000-0000581E0000}"/>
    <cellStyle name="20% - Accent3 35 70" xfId="7742" xr:uid="{00000000-0005-0000-0000-0000591E0000}"/>
    <cellStyle name="20% - Accent3 35 71" xfId="7743" xr:uid="{00000000-0005-0000-0000-00005A1E0000}"/>
    <cellStyle name="20% - Accent3 35 72" xfId="7744" xr:uid="{00000000-0005-0000-0000-00005B1E0000}"/>
    <cellStyle name="20% - Accent3 35 73" xfId="7745" xr:uid="{00000000-0005-0000-0000-00005C1E0000}"/>
    <cellStyle name="20% - Accent3 35 8" xfId="7746" xr:uid="{00000000-0005-0000-0000-00005D1E0000}"/>
    <cellStyle name="20% - Accent3 35 9" xfId="7747" xr:uid="{00000000-0005-0000-0000-00005E1E0000}"/>
    <cellStyle name="20% - Accent3 36" xfId="7748" xr:uid="{00000000-0005-0000-0000-00005F1E0000}"/>
    <cellStyle name="20% - Accent3 36 10" xfId="7749" xr:uid="{00000000-0005-0000-0000-0000601E0000}"/>
    <cellStyle name="20% - Accent3 36 11" xfId="7750" xr:uid="{00000000-0005-0000-0000-0000611E0000}"/>
    <cellStyle name="20% - Accent3 36 12" xfId="7751" xr:uid="{00000000-0005-0000-0000-0000621E0000}"/>
    <cellStyle name="20% - Accent3 36 13" xfId="7752" xr:uid="{00000000-0005-0000-0000-0000631E0000}"/>
    <cellStyle name="20% - Accent3 36 14" xfId="7753" xr:uid="{00000000-0005-0000-0000-0000641E0000}"/>
    <cellStyle name="20% - Accent3 36 15" xfId="7754" xr:uid="{00000000-0005-0000-0000-0000651E0000}"/>
    <cellStyle name="20% - Accent3 36 16" xfId="7755" xr:uid="{00000000-0005-0000-0000-0000661E0000}"/>
    <cellStyle name="20% - Accent3 36 17" xfId="7756" xr:uid="{00000000-0005-0000-0000-0000671E0000}"/>
    <cellStyle name="20% - Accent3 36 18" xfId="7757" xr:uid="{00000000-0005-0000-0000-0000681E0000}"/>
    <cellStyle name="20% - Accent3 36 19" xfId="7758" xr:uid="{00000000-0005-0000-0000-0000691E0000}"/>
    <cellStyle name="20% - Accent3 36 2" xfId="7759" xr:uid="{00000000-0005-0000-0000-00006A1E0000}"/>
    <cellStyle name="20% - Accent3 36 20" xfId="7760" xr:uid="{00000000-0005-0000-0000-00006B1E0000}"/>
    <cellStyle name="20% - Accent3 36 21" xfId="7761" xr:uid="{00000000-0005-0000-0000-00006C1E0000}"/>
    <cellStyle name="20% - Accent3 36 22" xfId="7762" xr:uid="{00000000-0005-0000-0000-00006D1E0000}"/>
    <cellStyle name="20% - Accent3 36 23" xfId="7763" xr:uid="{00000000-0005-0000-0000-00006E1E0000}"/>
    <cellStyle name="20% - Accent3 36 24" xfId="7764" xr:uid="{00000000-0005-0000-0000-00006F1E0000}"/>
    <cellStyle name="20% - Accent3 36 25" xfId="7765" xr:uid="{00000000-0005-0000-0000-0000701E0000}"/>
    <cellStyle name="20% - Accent3 36 26" xfId="7766" xr:uid="{00000000-0005-0000-0000-0000711E0000}"/>
    <cellStyle name="20% - Accent3 36 27" xfId="7767" xr:uid="{00000000-0005-0000-0000-0000721E0000}"/>
    <cellStyle name="20% - Accent3 36 28" xfId="7768" xr:uid="{00000000-0005-0000-0000-0000731E0000}"/>
    <cellStyle name="20% - Accent3 36 29" xfId="7769" xr:uid="{00000000-0005-0000-0000-0000741E0000}"/>
    <cellStyle name="20% - Accent3 36 3" xfId="7770" xr:uid="{00000000-0005-0000-0000-0000751E0000}"/>
    <cellStyle name="20% - Accent3 36 30" xfId="7771" xr:uid="{00000000-0005-0000-0000-0000761E0000}"/>
    <cellStyle name="20% - Accent3 36 31" xfId="7772" xr:uid="{00000000-0005-0000-0000-0000771E0000}"/>
    <cellStyle name="20% - Accent3 36 32" xfId="7773" xr:uid="{00000000-0005-0000-0000-0000781E0000}"/>
    <cellStyle name="20% - Accent3 36 33" xfId="7774" xr:uid="{00000000-0005-0000-0000-0000791E0000}"/>
    <cellStyle name="20% - Accent3 36 34" xfId="7775" xr:uid="{00000000-0005-0000-0000-00007A1E0000}"/>
    <cellStyle name="20% - Accent3 36 35" xfId="7776" xr:uid="{00000000-0005-0000-0000-00007B1E0000}"/>
    <cellStyle name="20% - Accent3 36 36" xfId="7777" xr:uid="{00000000-0005-0000-0000-00007C1E0000}"/>
    <cellStyle name="20% - Accent3 36 37" xfId="7778" xr:uid="{00000000-0005-0000-0000-00007D1E0000}"/>
    <cellStyle name="20% - Accent3 36 38" xfId="7779" xr:uid="{00000000-0005-0000-0000-00007E1E0000}"/>
    <cellStyle name="20% - Accent3 36 39" xfId="7780" xr:uid="{00000000-0005-0000-0000-00007F1E0000}"/>
    <cellStyle name="20% - Accent3 36 4" xfId="7781" xr:uid="{00000000-0005-0000-0000-0000801E0000}"/>
    <cellStyle name="20% - Accent3 36 40" xfId="7782" xr:uid="{00000000-0005-0000-0000-0000811E0000}"/>
    <cellStyle name="20% - Accent3 36 41" xfId="7783" xr:uid="{00000000-0005-0000-0000-0000821E0000}"/>
    <cellStyle name="20% - Accent3 36 42" xfId="7784" xr:uid="{00000000-0005-0000-0000-0000831E0000}"/>
    <cellStyle name="20% - Accent3 36 43" xfId="7785" xr:uid="{00000000-0005-0000-0000-0000841E0000}"/>
    <cellStyle name="20% - Accent3 36 44" xfId="7786" xr:uid="{00000000-0005-0000-0000-0000851E0000}"/>
    <cellStyle name="20% - Accent3 36 45" xfId="7787" xr:uid="{00000000-0005-0000-0000-0000861E0000}"/>
    <cellStyle name="20% - Accent3 36 46" xfId="7788" xr:uid="{00000000-0005-0000-0000-0000871E0000}"/>
    <cellStyle name="20% - Accent3 36 47" xfId="7789" xr:uid="{00000000-0005-0000-0000-0000881E0000}"/>
    <cellStyle name="20% - Accent3 36 48" xfId="7790" xr:uid="{00000000-0005-0000-0000-0000891E0000}"/>
    <cellStyle name="20% - Accent3 36 49" xfId="7791" xr:uid="{00000000-0005-0000-0000-00008A1E0000}"/>
    <cellStyle name="20% - Accent3 36 5" xfId="7792" xr:uid="{00000000-0005-0000-0000-00008B1E0000}"/>
    <cellStyle name="20% - Accent3 36 50" xfId="7793" xr:uid="{00000000-0005-0000-0000-00008C1E0000}"/>
    <cellStyle name="20% - Accent3 36 51" xfId="7794" xr:uid="{00000000-0005-0000-0000-00008D1E0000}"/>
    <cellStyle name="20% - Accent3 36 52" xfId="7795" xr:uid="{00000000-0005-0000-0000-00008E1E0000}"/>
    <cellStyle name="20% - Accent3 36 53" xfId="7796" xr:uid="{00000000-0005-0000-0000-00008F1E0000}"/>
    <cellStyle name="20% - Accent3 36 54" xfId="7797" xr:uid="{00000000-0005-0000-0000-0000901E0000}"/>
    <cellStyle name="20% - Accent3 36 55" xfId="7798" xr:uid="{00000000-0005-0000-0000-0000911E0000}"/>
    <cellStyle name="20% - Accent3 36 56" xfId="7799" xr:uid="{00000000-0005-0000-0000-0000921E0000}"/>
    <cellStyle name="20% - Accent3 36 57" xfId="7800" xr:uid="{00000000-0005-0000-0000-0000931E0000}"/>
    <cellStyle name="20% - Accent3 36 58" xfId="7801" xr:uid="{00000000-0005-0000-0000-0000941E0000}"/>
    <cellStyle name="20% - Accent3 36 59" xfId="7802" xr:uid="{00000000-0005-0000-0000-0000951E0000}"/>
    <cellStyle name="20% - Accent3 36 6" xfId="7803" xr:uid="{00000000-0005-0000-0000-0000961E0000}"/>
    <cellStyle name="20% - Accent3 36 60" xfId="7804" xr:uid="{00000000-0005-0000-0000-0000971E0000}"/>
    <cellStyle name="20% - Accent3 36 61" xfId="7805" xr:uid="{00000000-0005-0000-0000-0000981E0000}"/>
    <cellStyle name="20% - Accent3 36 62" xfId="7806" xr:uid="{00000000-0005-0000-0000-0000991E0000}"/>
    <cellStyle name="20% - Accent3 36 63" xfId="7807" xr:uid="{00000000-0005-0000-0000-00009A1E0000}"/>
    <cellStyle name="20% - Accent3 36 64" xfId="7808" xr:uid="{00000000-0005-0000-0000-00009B1E0000}"/>
    <cellStyle name="20% - Accent3 36 65" xfId="7809" xr:uid="{00000000-0005-0000-0000-00009C1E0000}"/>
    <cellStyle name="20% - Accent3 36 66" xfId="7810" xr:uid="{00000000-0005-0000-0000-00009D1E0000}"/>
    <cellStyle name="20% - Accent3 36 67" xfId="7811" xr:uid="{00000000-0005-0000-0000-00009E1E0000}"/>
    <cellStyle name="20% - Accent3 36 68" xfId="7812" xr:uid="{00000000-0005-0000-0000-00009F1E0000}"/>
    <cellStyle name="20% - Accent3 36 69" xfId="7813" xr:uid="{00000000-0005-0000-0000-0000A01E0000}"/>
    <cellStyle name="20% - Accent3 36 7" xfId="7814" xr:uid="{00000000-0005-0000-0000-0000A11E0000}"/>
    <cellStyle name="20% - Accent3 36 70" xfId="7815" xr:uid="{00000000-0005-0000-0000-0000A21E0000}"/>
    <cellStyle name="20% - Accent3 36 71" xfId="7816" xr:uid="{00000000-0005-0000-0000-0000A31E0000}"/>
    <cellStyle name="20% - Accent3 36 72" xfId="7817" xr:uid="{00000000-0005-0000-0000-0000A41E0000}"/>
    <cellStyle name="20% - Accent3 36 73" xfId="7818" xr:uid="{00000000-0005-0000-0000-0000A51E0000}"/>
    <cellStyle name="20% - Accent3 36 8" xfId="7819" xr:uid="{00000000-0005-0000-0000-0000A61E0000}"/>
    <cellStyle name="20% - Accent3 36 9" xfId="7820" xr:uid="{00000000-0005-0000-0000-0000A71E0000}"/>
    <cellStyle name="20% - Accent3 37" xfId="7821" xr:uid="{00000000-0005-0000-0000-0000A81E0000}"/>
    <cellStyle name="20% - Accent3 37 10" xfId="7822" xr:uid="{00000000-0005-0000-0000-0000A91E0000}"/>
    <cellStyle name="20% - Accent3 37 11" xfId="7823" xr:uid="{00000000-0005-0000-0000-0000AA1E0000}"/>
    <cellStyle name="20% - Accent3 37 12" xfId="7824" xr:uid="{00000000-0005-0000-0000-0000AB1E0000}"/>
    <cellStyle name="20% - Accent3 37 13" xfId="7825" xr:uid="{00000000-0005-0000-0000-0000AC1E0000}"/>
    <cellStyle name="20% - Accent3 37 14" xfId="7826" xr:uid="{00000000-0005-0000-0000-0000AD1E0000}"/>
    <cellStyle name="20% - Accent3 37 15" xfId="7827" xr:uid="{00000000-0005-0000-0000-0000AE1E0000}"/>
    <cellStyle name="20% - Accent3 37 16" xfId="7828" xr:uid="{00000000-0005-0000-0000-0000AF1E0000}"/>
    <cellStyle name="20% - Accent3 37 17" xfId="7829" xr:uid="{00000000-0005-0000-0000-0000B01E0000}"/>
    <cellStyle name="20% - Accent3 37 18" xfId="7830" xr:uid="{00000000-0005-0000-0000-0000B11E0000}"/>
    <cellStyle name="20% - Accent3 37 19" xfId="7831" xr:uid="{00000000-0005-0000-0000-0000B21E0000}"/>
    <cellStyle name="20% - Accent3 37 2" xfId="7832" xr:uid="{00000000-0005-0000-0000-0000B31E0000}"/>
    <cellStyle name="20% - Accent3 37 20" xfId="7833" xr:uid="{00000000-0005-0000-0000-0000B41E0000}"/>
    <cellStyle name="20% - Accent3 37 21" xfId="7834" xr:uid="{00000000-0005-0000-0000-0000B51E0000}"/>
    <cellStyle name="20% - Accent3 37 22" xfId="7835" xr:uid="{00000000-0005-0000-0000-0000B61E0000}"/>
    <cellStyle name="20% - Accent3 37 23" xfId="7836" xr:uid="{00000000-0005-0000-0000-0000B71E0000}"/>
    <cellStyle name="20% - Accent3 37 24" xfId="7837" xr:uid="{00000000-0005-0000-0000-0000B81E0000}"/>
    <cellStyle name="20% - Accent3 37 25" xfId="7838" xr:uid="{00000000-0005-0000-0000-0000B91E0000}"/>
    <cellStyle name="20% - Accent3 37 26" xfId="7839" xr:uid="{00000000-0005-0000-0000-0000BA1E0000}"/>
    <cellStyle name="20% - Accent3 37 27" xfId="7840" xr:uid="{00000000-0005-0000-0000-0000BB1E0000}"/>
    <cellStyle name="20% - Accent3 37 28" xfId="7841" xr:uid="{00000000-0005-0000-0000-0000BC1E0000}"/>
    <cellStyle name="20% - Accent3 37 29" xfId="7842" xr:uid="{00000000-0005-0000-0000-0000BD1E0000}"/>
    <cellStyle name="20% - Accent3 37 3" xfId="7843" xr:uid="{00000000-0005-0000-0000-0000BE1E0000}"/>
    <cellStyle name="20% - Accent3 37 30" xfId="7844" xr:uid="{00000000-0005-0000-0000-0000BF1E0000}"/>
    <cellStyle name="20% - Accent3 37 31" xfId="7845" xr:uid="{00000000-0005-0000-0000-0000C01E0000}"/>
    <cellStyle name="20% - Accent3 37 32" xfId="7846" xr:uid="{00000000-0005-0000-0000-0000C11E0000}"/>
    <cellStyle name="20% - Accent3 37 33" xfId="7847" xr:uid="{00000000-0005-0000-0000-0000C21E0000}"/>
    <cellStyle name="20% - Accent3 37 34" xfId="7848" xr:uid="{00000000-0005-0000-0000-0000C31E0000}"/>
    <cellStyle name="20% - Accent3 37 35" xfId="7849" xr:uid="{00000000-0005-0000-0000-0000C41E0000}"/>
    <cellStyle name="20% - Accent3 37 36" xfId="7850" xr:uid="{00000000-0005-0000-0000-0000C51E0000}"/>
    <cellStyle name="20% - Accent3 37 37" xfId="7851" xr:uid="{00000000-0005-0000-0000-0000C61E0000}"/>
    <cellStyle name="20% - Accent3 37 38" xfId="7852" xr:uid="{00000000-0005-0000-0000-0000C71E0000}"/>
    <cellStyle name="20% - Accent3 37 39" xfId="7853" xr:uid="{00000000-0005-0000-0000-0000C81E0000}"/>
    <cellStyle name="20% - Accent3 37 4" xfId="7854" xr:uid="{00000000-0005-0000-0000-0000C91E0000}"/>
    <cellStyle name="20% - Accent3 37 40" xfId="7855" xr:uid="{00000000-0005-0000-0000-0000CA1E0000}"/>
    <cellStyle name="20% - Accent3 37 41" xfId="7856" xr:uid="{00000000-0005-0000-0000-0000CB1E0000}"/>
    <cellStyle name="20% - Accent3 37 42" xfId="7857" xr:uid="{00000000-0005-0000-0000-0000CC1E0000}"/>
    <cellStyle name="20% - Accent3 37 43" xfId="7858" xr:uid="{00000000-0005-0000-0000-0000CD1E0000}"/>
    <cellStyle name="20% - Accent3 37 44" xfId="7859" xr:uid="{00000000-0005-0000-0000-0000CE1E0000}"/>
    <cellStyle name="20% - Accent3 37 45" xfId="7860" xr:uid="{00000000-0005-0000-0000-0000CF1E0000}"/>
    <cellStyle name="20% - Accent3 37 46" xfId="7861" xr:uid="{00000000-0005-0000-0000-0000D01E0000}"/>
    <cellStyle name="20% - Accent3 37 47" xfId="7862" xr:uid="{00000000-0005-0000-0000-0000D11E0000}"/>
    <cellStyle name="20% - Accent3 37 48" xfId="7863" xr:uid="{00000000-0005-0000-0000-0000D21E0000}"/>
    <cellStyle name="20% - Accent3 37 49" xfId="7864" xr:uid="{00000000-0005-0000-0000-0000D31E0000}"/>
    <cellStyle name="20% - Accent3 37 5" xfId="7865" xr:uid="{00000000-0005-0000-0000-0000D41E0000}"/>
    <cellStyle name="20% - Accent3 37 50" xfId="7866" xr:uid="{00000000-0005-0000-0000-0000D51E0000}"/>
    <cellStyle name="20% - Accent3 37 51" xfId="7867" xr:uid="{00000000-0005-0000-0000-0000D61E0000}"/>
    <cellStyle name="20% - Accent3 37 52" xfId="7868" xr:uid="{00000000-0005-0000-0000-0000D71E0000}"/>
    <cellStyle name="20% - Accent3 37 53" xfId="7869" xr:uid="{00000000-0005-0000-0000-0000D81E0000}"/>
    <cellStyle name="20% - Accent3 37 54" xfId="7870" xr:uid="{00000000-0005-0000-0000-0000D91E0000}"/>
    <cellStyle name="20% - Accent3 37 55" xfId="7871" xr:uid="{00000000-0005-0000-0000-0000DA1E0000}"/>
    <cellStyle name="20% - Accent3 37 56" xfId="7872" xr:uid="{00000000-0005-0000-0000-0000DB1E0000}"/>
    <cellStyle name="20% - Accent3 37 57" xfId="7873" xr:uid="{00000000-0005-0000-0000-0000DC1E0000}"/>
    <cellStyle name="20% - Accent3 37 58" xfId="7874" xr:uid="{00000000-0005-0000-0000-0000DD1E0000}"/>
    <cellStyle name="20% - Accent3 37 59" xfId="7875" xr:uid="{00000000-0005-0000-0000-0000DE1E0000}"/>
    <cellStyle name="20% - Accent3 37 6" xfId="7876" xr:uid="{00000000-0005-0000-0000-0000DF1E0000}"/>
    <cellStyle name="20% - Accent3 37 60" xfId="7877" xr:uid="{00000000-0005-0000-0000-0000E01E0000}"/>
    <cellStyle name="20% - Accent3 37 61" xfId="7878" xr:uid="{00000000-0005-0000-0000-0000E11E0000}"/>
    <cellStyle name="20% - Accent3 37 62" xfId="7879" xr:uid="{00000000-0005-0000-0000-0000E21E0000}"/>
    <cellStyle name="20% - Accent3 37 63" xfId="7880" xr:uid="{00000000-0005-0000-0000-0000E31E0000}"/>
    <cellStyle name="20% - Accent3 37 64" xfId="7881" xr:uid="{00000000-0005-0000-0000-0000E41E0000}"/>
    <cellStyle name="20% - Accent3 37 65" xfId="7882" xr:uid="{00000000-0005-0000-0000-0000E51E0000}"/>
    <cellStyle name="20% - Accent3 37 66" xfId="7883" xr:uid="{00000000-0005-0000-0000-0000E61E0000}"/>
    <cellStyle name="20% - Accent3 37 67" xfId="7884" xr:uid="{00000000-0005-0000-0000-0000E71E0000}"/>
    <cellStyle name="20% - Accent3 37 68" xfId="7885" xr:uid="{00000000-0005-0000-0000-0000E81E0000}"/>
    <cellStyle name="20% - Accent3 37 69" xfId="7886" xr:uid="{00000000-0005-0000-0000-0000E91E0000}"/>
    <cellStyle name="20% - Accent3 37 7" xfId="7887" xr:uid="{00000000-0005-0000-0000-0000EA1E0000}"/>
    <cellStyle name="20% - Accent3 37 70" xfId="7888" xr:uid="{00000000-0005-0000-0000-0000EB1E0000}"/>
    <cellStyle name="20% - Accent3 37 71" xfId="7889" xr:uid="{00000000-0005-0000-0000-0000EC1E0000}"/>
    <cellStyle name="20% - Accent3 37 72" xfId="7890" xr:uid="{00000000-0005-0000-0000-0000ED1E0000}"/>
    <cellStyle name="20% - Accent3 37 73" xfId="7891" xr:uid="{00000000-0005-0000-0000-0000EE1E0000}"/>
    <cellStyle name="20% - Accent3 37 8" xfId="7892" xr:uid="{00000000-0005-0000-0000-0000EF1E0000}"/>
    <cellStyle name="20% - Accent3 37 9" xfId="7893" xr:uid="{00000000-0005-0000-0000-0000F01E0000}"/>
    <cellStyle name="20% - Accent3 38" xfId="7894" xr:uid="{00000000-0005-0000-0000-0000F11E0000}"/>
    <cellStyle name="20% - Accent3 38 10" xfId="7895" xr:uid="{00000000-0005-0000-0000-0000F21E0000}"/>
    <cellStyle name="20% - Accent3 38 11" xfId="7896" xr:uid="{00000000-0005-0000-0000-0000F31E0000}"/>
    <cellStyle name="20% - Accent3 38 12" xfId="7897" xr:uid="{00000000-0005-0000-0000-0000F41E0000}"/>
    <cellStyle name="20% - Accent3 38 13" xfId="7898" xr:uid="{00000000-0005-0000-0000-0000F51E0000}"/>
    <cellStyle name="20% - Accent3 38 14" xfId="7899" xr:uid="{00000000-0005-0000-0000-0000F61E0000}"/>
    <cellStyle name="20% - Accent3 38 15" xfId="7900" xr:uid="{00000000-0005-0000-0000-0000F71E0000}"/>
    <cellStyle name="20% - Accent3 38 16" xfId="7901" xr:uid="{00000000-0005-0000-0000-0000F81E0000}"/>
    <cellStyle name="20% - Accent3 38 17" xfId="7902" xr:uid="{00000000-0005-0000-0000-0000F91E0000}"/>
    <cellStyle name="20% - Accent3 38 18" xfId="7903" xr:uid="{00000000-0005-0000-0000-0000FA1E0000}"/>
    <cellStyle name="20% - Accent3 38 19" xfId="7904" xr:uid="{00000000-0005-0000-0000-0000FB1E0000}"/>
    <cellStyle name="20% - Accent3 38 2" xfId="7905" xr:uid="{00000000-0005-0000-0000-0000FC1E0000}"/>
    <cellStyle name="20% - Accent3 38 20" xfId="7906" xr:uid="{00000000-0005-0000-0000-0000FD1E0000}"/>
    <cellStyle name="20% - Accent3 38 21" xfId="7907" xr:uid="{00000000-0005-0000-0000-0000FE1E0000}"/>
    <cellStyle name="20% - Accent3 38 22" xfId="7908" xr:uid="{00000000-0005-0000-0000-0000FF1E0000}"/>
    <cellStyle name="20% - Accent3 38 23" xfId="7909" xr:uid="{00000000-0005-0000-0000-0000001F0000}"/>
    <cellStyle name="20% - Accent3 38 24" xfId="7910" xr:uid="{00000000-0005-0000-0000-0000011F0000}"/>
    <cellStyle name="20% - Accent3 38 25" xfId="7911" xr:uid="{00000000-0005-0000-0000-0000021F0000}"/>
    <cellStyle name="20% - Accent3 38 26" xfId="7912" xr:uid="{00000000-0005-0000-0000-0000031F0000}"/>
    <cellStyle name="20% - Accent3 38 27" xfId="7913" xr:uid="{00000000-0005-0000-0000-0000041F0000}"/>
    <cellStyle name="20% - Accent3 38 28" xfId="7914" xr:uid="{00000000-0005-0000-0000-0000051F0000}"/>
    <cellStyle name="20% - Accent3 38 29" xfId="7915" xr:uid="{00000000-0005-0000-0000-0000061F0000}"/>
    <cellStyle name="20% - Accent3 38 3" xfId="7916" xr:uid="{00000000-0005-0000-0000-0000071F0000}"/>
    <cellStyle name="20% - Accent3 38 30" xfId="7917" xr:uid="{00000000-0005-0000-0000-0000081F0000}"/>
    <cellStyle name="20% - Accent3 38 31" xfId="7918" xr:uid="{00000000-0005-0000-0000-0000091F0000}"/>
    <cellStyle name="20% - Accent3 38 32" xfId="7919" xr:uid="{00000000-0005-0000-0000-00000A1F0000}"/>
    <cellStyle name="20% - Accent3 38 33" xfId="7920" xr:uid="{00000000-0005-0000-0000-00000B1F0000}"/>
    <cellStyle name="20% - Accent3 38 34" xfId="7921" xr:uid="{00000000-0005-0000-0000-00000C1F0000}"/>
    <cellStyle name="20% - Accent3 38 35" xfId="7922" xr:uid="{00000000-0005-0000-0000-00000D1F0000}"/>
    <cellStyle name="20% - Accent3 38 36" xfId="7923" xr:uid="{00000000-0005-0000-0000-00000E1F0000}"/>
    <cellStyle name="20% - Accent3 38 37" xfId="7924" xr:uid="{00000000-0005-0000-0000-00000F1F0000}"/>
    <cellStyle name="20% - Accent3 38 38" xfId="7925" xr:uid="{00000000-0005-0000-0000-0000101F0000}"/>
    <cellStyle name="20% - Accent3 38 39" xfId="7926" xr:uid="{00000000-0005-0000-0000-0000111F0000}"/>
    <cellStyle name="20% - Accent3 38 4" xfId="7927" xr:uid="{00000000-0005-0000-0000-0000121F0000}"/>
    <cellStyle name="20% - Accent3 38 40" xfId="7928" xr:uid="{00000000-0005-0000-0000-0000131F0000}"/>
    <cellStyle name="20% - Accent3 38 41" xfId="7929" xr:uid="{00000000-0005-0000-0000-0000141F0000}"/>
    <cellStyle name="20% - Accent3 38 42" xfId="7930" xr:uid="{00000000-0005-0000-0000-0000151F0000}"/>
    <cellStyle name="20% - Accent3 38 43" xfId="7931" xr:uid="{00000000-0005-0000-0000-0000161F0000}"/>
    <cellStyle name="20% - Accent3 38 44" xfId="7932" xr:uid="{00000000-0005-0000-0000-0000171F0000}"/>
    <cellStyle name="20% - Accent3 38 45" xfId="7933" xr:uid="{00000000-0005-0000-0000-0000181F0000}"/>
    <cellStyle name="20% - Accent3 38 46" xfId="7934" xr:uid="{00000000-0005-0000-0000-0000191F0000}"/>
    <cellStyle name="20% - Accent3 38 47" xfId="7935" xr:uid="{00000000-0005-0000-0000-00001A1F0000}"/>
    <cellStyle name="20% - Accent3 38 48" xfId="7936" xr:uid="{00000000-0005-0000-0000-00001B1F0000}"/>
    <cellStyle name="20% - Accent3 38 49" xfId="7937" xr:uid="{00000000-0005-0000-0000-00001C1F0000}"/>
    <cellStyle name="20% - Accent3 38 5" xfId="7938" xr:uid="{00000000-0005-0000-0000-00001D1F0000}"/>
    <cellStyle name="20% - Accent3 38 50" xfId="7939" xr:uid="{00000000-0005-0000-0000-00001E1F0000}"/>
    <cellStyle name="20% - Accent3 38 51" xfId="7940" xr:uid="{00000000-0005-0000-0000-00001F1F0000}"/>
    <cellStyle name="20% - Accent3 38 52" xfId="7941" xr:uid="{00000000-0005-0000-0000-0000201F0000}"/>
    <cellStyle name="20% - Accent3 38 53" xfId="7942" xr:uid="{00000000-0005-0000-0000-0000211F0000}"/>
    <cellStyle name="20% - Accent3 38 54" xfId="7943" xr:uid="{00000000-0005-0000-0000-0000221F0000}"/>
    <cellStyle name="20% - Accent3 38 55" xfId="7944" xr:uid="{00000000-0005-0000-0000-0000231F0000}"/>
    <cellStyle name="20% - Accent3 38 56" xfId="7945" xr:uid="{00000000-0005-0000-0000-0000241F0000}"/>
    <cellStyle name="20% - Accent3 38 57" xfId="7946" xr:uid="{00000000-0005-0000-0000-0000251F0000}"/>
    <cellStyle name="20% - Accent3 38 58" xfId="7947" xr:uid="{00000000-0005-0000-0000-0000261F0000}"/>
    <cellStyle name="20% - Accent3 38 59" xfId="7948" xr:uid="{00000000-0005-0000-0000-0000271F0000}"/>
    <cellStyle name="20% - Accent3 38 6" xfId="7949" xr:uid="{00000000-0005-0000-0000-0000281F0000}"/>
    <cellStyle name="20% - Accent3 38 60" xfId="7950" xr:uid="{00000000-0005-0000-0000-0000291F0000}"/>
    <cellStyle name="20% - Accent3 38 61" xfId="7951" xr:uid="{00000000-0005-0000-0000-00002A1F0000}"/>
    <cellStyle name="20% - Accent3 38 62" xfId="7952" xr:uid="{00000000-0005-0000-0000-00002B1F0000}"/>
    <cellStyle name="20% - Accent3 38 63" xfId="7953" xr:uid="{00000000-0005-0000-0000-00002C1F0000}"/>
    <cellStyle name="20% - Accent3 38 64" xfId="7954" xr:uid="{00000000-0005-0000-0000-00002D1F0000}"/>
    <cellStyle name="20% - Accent3 38 65" xfId="7955" xr:uid="{00000000-0005-0000-0000-00002E1F0000}"/>
    <cellStyle name="20% - Accent3 38 66" xfId="7956" xr:uid="{00000000-0005-0000-0000-00002F1F0000}"/>
    <cellStyle name="20% - Accent3 38 67" xfId="7957" xr:uid="{00000000-0005-0000-0000-0000301F0000}"/>
    <cellStyle name="20% - Accent3 38 68" xfId="7958" xr:uid="{00000000-0005-0000-0000-0000311F0000}"/>
    <cellStyle name="20% - Accent3 38 69" xfId="7959" xr:uid="{00000000-0005-0000-0000-0000321F0000}"/>
    <cellStyle name="20% - Accent3 38 7" xfId="7960" xr:uid="{00000000-0005-0000-0000-0000331F0000}"/>
    <cellStyle name="20% - Accent3 38 70" xfId="7961" xr:uid="{00000000-0005-0000-0000-0000341F0000}"/>
    <cellStyle name="20% - Accent3 38 71" xfId="7962" xr:uid="{00000000-0005-0000-0000-0000351F0000}"/>
    <cellStyle name="20% - Accent3 38 72" xfId="7963" xr:uid="{00000000-0005-0000-0000-0000361F0000}"/>
    <cellStyle name="20% - Accent3 38 73" xfId="7964" xr:uid="{00000000-0005-0000-0000-0000371F0000}"/>
    <cellStyle name="20% - Accent3 38 8" xfId="7965" xr:uid="{00000000-0005-0000-0000-0000381F0000}"/>
    <cellStyle name="20% - Accent3 38 9" xfId="7966" xr:uid="{00000000-0005-0000-0000-0000391F0000}"/>
    <cellStyle name="20% - Accent3 39" xfId="7967" xr:uid="{00000000-0005-0000-0000-00003A1F0000}"/>
    <cellStyle name="20% - Accent3 39 10" xfId="7968" xr:uid="{00000000-0005-0000-0000-00003B1F0000}"/>
    <cellStyle name="20% - Accent3 39 11" xfId="7969" xr:uid="{00000000-0005-0000-0000-00003C1F0000}"/>
    <cellStyle name="20% - Accent3 39 12" xfId="7970" xr:uid="{00000000-0005-0000-0000-00003D1F0000}"/>
    <cellStyle name="20% - Accent3 39 13" xfId="7971" xr:uid="{00000000-0005-0000-0000-00003E1F0000}"/>
    <cellStyle name="20% - Accent3 39 14" xfId="7972" xr:uid="{00000000-0005-0000-0000-00003F1F0000}"/>
    <cellStyle name="20% - Accent3 39 15" xfId="7973" xr:uid="{00000000-0005-0000-0000-0000401F0000}"/>
    <cellStyle name="20% - Accent3 39 16" xfId="7974" xr:uid="{00000000-0005-0000-0000-0000411F0000}"/>
    <cellStyle name="20% - Accent3 39 17" xfId="7975" xr:uid="{00000000-0005-0000-0000-0000421F0000}"/>
    <cellStyle name="20% - Accent3 39 18" xfId="7976" xr:uid="{00000000-0005-0000-0000-0000431F0000}"/>
    <cellStyle name="20% - Accent3 39 19" xfId="7977" xr:uid="{00000000-0005-0000-0000-0000441F0000}"/>
    <cellStyle name="20% - Accent3 39 2" xfId="7978" xr:uid="{00000000-0005-0000-0000-0000451F0000}"/>
    <cellStyle name="20% - Accent3 39 20" xfId="7979" xr:uid="{00000000-0005-0000-0000-0000461F0000}"/>
    <cellStyle name="20% - Accent3 39 21" xfId="7980" xr:uid="{00000000-0005-0000-0000-0000471F0000}"/>
    <cellStyle name="20% - Accent3 39 22" xfId="7981" xr:uid="{00000000-0005-0000-0000-0000481F0000}"/>
    <cellStyle name="20% - Accent3 39 23" xfId="7982" xr:uid="{00000000-0005-0000-0000-0000491F0000}"/>
    <cellStyle name="20% - Accent3 39 24" xfId="7983" xr:uid="{00000000-0005-0000-0000-00004A1F0000}"/>
    <cellStyle name="20% - Accent3 39 25" xfId="7984" xr:uid="{00000000-0005-0000-0000-00004B1F0000}"/>
    <cellStyle name="20% - Accent3 39 26" xfId="7985" xr:uid="{00000000-0005-0000-0000-00004C1F0000}"/>
    <cellStyle name="20% - Accent3 39 27" xfId="7986" xr:uid="{00000000-0005-0000-0000-00004D1F0000}"/>
    <cellStyle name="20% - Accent3 39 28" xfId="7987" xr:uid="{00000000-0005-0000-0000-00004E1F0000}"/>
    <cellStyle name="20% - Accent3 39 29" xfId="7988" xr:uid="{00000000-0005-0000-0000-00004F1F0000}"/>
    <cellStyle name="20% - Accent3 39 3" xfId="7989" xr:uid="{00000000-0005-0000-0000-0000501F0000}"/>
    <cellStyle name="20% - Accent3 39 30" xfId="7990" xr:uid="{00000000-0005-0000-0000-0000511F0000}"/>
    <cellStyle name="20% - Accent3 39 31" xfId="7991" xr:uid="{00000000-0005-0000-0000-0000521F0000}"/>
    <cellStyle name="20% - Accent3 39 32" xfId="7992" xr:uid="{00000000-0005-0000-0000-0000531F0000}"/>
    <cellStyle name="20% - Accent3 39 33" xfId="7993" xr:uid="{00000000-0005-0000-0000-0000541F0000}"/>
    <cellStyle name="20% - Accent3 39 34" xfId="7994" xr:uid="{00000000-0005-0000-0000-0000551F0000}"/>
    <cellStyle name="20% - Accent3 39 35" xfId="7995" xr:uid="{00000000-0005-0000-0000-0000561F0000}"/>
    <cellStyle name="20% - Accent3 39 36" xfId="7996" xr:uid="{00000000-0005-0000-0000-0000571F0000}"/>
    <cellStyle name="20% - Accent3 39 37" xfId="7997" xr:uid="{00000000-0005-0000-0000-0000581F0000}"/>
    <cellStyle name="20% - Accent3 39 38" xfId="7998" xr:uid="{00000000-0005-0000-0000-0000591F0000}"/>
    <cellStyle name="20% - Accent3 39 39" xfId="7999" xr:uid="{00000000-0005-0000-0000-00005A1F0000}"/>
    <cellStyle name="20% - Accent3 39 4" xfId="8000" xr:uid="{00000000-0005-0000-0000-00005B1F0000}"/>
    <cellStyle name="20% - Accent3 39 40" xfId="8001" xr:uid="{00000000-0005-0000-0000-00005C1F0000}"/>
    <cellStyle name="20% - Accent3 39 41" xfId="8002" xr:uid="{00000000-0005-0000-0000-00005D1F0000}"/>
    <cellStyle name="20% - Accent3 39 42" xfId="8003" xr:uid="{00000000-0005-0000-0000-00005E1F0000}"/>
    <cellStyle name="20% - Accent3 39 43" xfId="8004" xr:uid="{00000000-0005-0000-0000-00005F1F0000}"/>
    <cellStyle name="20% - Accent3 39 44" xfId="8005" xr:uid="{00000000-0005-0000-0000-0000601F0000}"/>
    <cellStyle name="20% - Accent3 39 45" xfId="8006" xr:uid="{00000000-0005-0000-0000-0000611F0000}"/>
    <cellStyle name="20% - Accent3 39 46" xfId="8007" xr:uid="{00000000-0005-0000-0000-0000621F0000}"/>
    <cellStyle name="20% - Accent3 39 47" xfId="8008" xr:uid="{00000000-0005-0000-0000-0000631F0000}"/>
    <cellStyle name="20% - Accent3 39 48" xfId="8009" xr:uid="{00000000-0005-0000-0000-0000641F0000}"/>
    <cellStyle name="20% - Accent3 39 49" xfId="8010" xr:uid="{00000000-0005-0000-0000-0000651F0000}"/>
    <cellStyle name="20% - Accent3 39 5" xfId="8011" xr:uid="{00000000-0005-0000-0000-0000661F0000}"/>
    <cellStyle name="20% - Accent3 39 50" xfId="8012" xr:uid="{00000000-0005-0000-0000-0000671F0000}"/>
    <cellStyle name="20% - Accent3 39 51" xfId="8013" xr:uid="{00000000-0005-0000-0000-0000681F0000}"/>
    <cellStyle name="20% - Accent3 39 52" xfId="8014" xr:uid="{00000000-0005-0000-0000-0000691F0000}"/>
    <cellStyle name="20% - Accent3 39 53" xfId="8015" xr:uid="{00000000-0005-0000-0000-00006A1F0000}"/>
    <cellStyle name="20% - Accent3 39 54" xfId="8016" xr:uid="{00000000-0005-0000-0000-00006B1F0000}"/>
    <cellStyle name="20% - Accent3 39 55" xfId="8017" xr:uid="{00000000-0005-0000-0000-00006C1F0000}"/>
    <cellStyle name="20% - Accent3 39 56" xfId="8018" xr:uid="{00000000-0005-0000-0000-00006D1F0000}"/>
    <cellStyle name="20% - Accent3 39 57" xfId="8019" xr:uid="{00000000-0005-0000-0000-00006E1F0000}"/>
    <cellStyle name="20% - Accent3 39 58" xfId="8020" xr:uid="{00000000-0005-0000-0000-00006F1F0000}"/>
    <cellStyle name="20% - Accent3 39 59" xfId="8021" xr:uid="{00000000-0005-0000-0000-0000701F0000}"/>
    <cellStyle name="20% - Accent3 39 6" xfId="8022" xr:uid="{00000000-0005-0000-0000-0000711F0000}"/>
    <cellStyle name="20% - Accent3 39 60" xfId="8023" xr:uid="{00000000-0005-0000-0000-0000721F0000}"/>
    <cellStyle name="20% - Accent3 39 61" xfId="8024" xr:uid="{00000000-0005-0000-0000-0000731F0000}"/>
    <cellStyle name="20% - Accent3 39 62" xfId="8025" xr:uid="{00000000-0005-0000-0000-0000741F0000}"/>
    <cellStyle name="20% - Accent3 39 63" xfId="8026" xr:uid="{00000000-0005-0000-0000-0000751F0000}"/>
    <cellStyle name="20% - Accent3 39 64" xfId="8027" xr:uid="{00000000-0005-0000-0000-0000761F0000}"/>
    <cellStyle name="20% - Accent3 39 65" xfId="8028" xr:uid="{00000000-0005-0000-0000-0000771F0000}"/>
    <cellStyle name="20% - Accent3 39 66" xfId="8029" xr:uid="{00000000-0005-0000-0000-0000781F0000}"/>
    <cellStyle name="20% - Accent3 39 67" xfId="8030" xr:uid="{00000000-0005-0000-0000-0000791F0000}"/>
    <cellStyle name="20% - Accent3 39 68" xfId="8031" xr:uid="{00000000-0005-0000-0000-00007A1F0000}"/>
    <cellStyle name="20% - Accent3 39 69" xfId="8032" xr:uid="{00000000-0005-0000-0000-00007B1F0000}"/>
    <cellStyle name="20% - Accent3 39 7" xfId="8033" xr:uid="{00000000-0005-0000-0000-00007C1F0000}"/>
    <cellStyle name="20% - Accent3 39 70" xfId="8034" xr:uid="{00000000-0005-0000-0000-00007D1F0000}"/>
    <cellStyle name="20% - Accent3 39 71" xfId="8035" xr:uid="{00000000-0005-0000-0000-00007E1F0000}"/>
    <cellStyle name="20% - Accent3 39 72" xfId="8036" xr:uid="{00000000-0005-0000-0000-00007F1F0000}"/>
    <cellStyle name="20% - Accent3 39 73" xfId="8037" xr:uid="{00000000-0005-0000-0000-0000801F0000}"/>
    <cellStyle name="20% - Accent3 39 8" xfId="8038" xr:uid="{00000000-0005-0000-0000-0000811F0000}"/>
    <cellStyle name="20% - Accent3 39 9" xfId="8039" xr:uid="{00000000-0005-0000-0000-0000821F0000}"/>
    <cellStyle name="20% - Accent3 4" xfId="8040" xr:uid="{00000000-0005-0000-0000-0000831F0000}"/>
    <cellStyle name="20% - Accent3 4 10" xfId="8041" xr:uid="{00000000-0005-0000-0000-0000841F0000}"/>
    <cellStyle name="20% - Accent3 4 11" xfId="8042" xr:uid="{00000000-0005-0000-0000-0000851F0000}"/>
    <cellStyle name="20% - Accent3 4 12" xfId="8043" xr:uid="{00000000-0005-0000-0000-0000861F0000}"/>
    <cellStyle name="20% - Accent3 4 13" xfId="8044" xr:uid="{00000000-0005-0000-0000-0000871F0000}"/>
    <cellStyle name="20% - Accent3 4 14" xfId="8045" xr:uid="{00000000-0005-0000-0000-0000881F0000}"/>
    <cellStyle name="20% - Accent3 4 15" xfId="8046" xr:uid="{00000000-0005-0000-0000-0000891F0000}"/>
    <cellStyle name="20% - Accent3 4 16" xfId="8047" xr:uid="{00000000-0005-0000-0000-00008A1F0000}"/>
    <cellStyle name="20% - Accent3 4 17" xfId="8048" xr:uid="{00000000-0005-0000-0000-00008B1F0000}"/>
    <cellStyle name="20% - Accent3 4 18" xfId="8049" xr:uid="{00000000-0005-0000-0000-00008C1F0000}"/>
    <cellStyle name="20% - Accent3 4 19" xfId="8050" xr:uid="{00000000-0005-0000-0000-00008D1F0000}"/>
    <cellStyle name="20% - Accent3 4 2" xfId="8051" xr:uid="{00000000-0005-0000-0000-00008E1F0000}"/>
    <cellStyle name="20% - Accent3 4 2 2" xfId="53247" xr:uid="{00000000-0005-0000-0000-00008F1F0000}"/>
    <cellStyle name="20% - Accent3 4 20" xfId="8052" xr:uid="{00000000-0005-0000-0000-0000901F0000}"/>
    <cellStyle name="20% - Accent3 4 21" xfId="8053" xr:uid="{00000000-0005-0000-0000-0000911F0000}"/>
    <cellStyle name="20% - Accent3 4 22" xfId="8054" xr:uid="{00000000-0005-0000-0000-0000921F0000}"/>
    <cellStyle name="20% - Accent3 4 23" xfId="8055" xr:uid="{00000000-0005-0000-0000-0000931F0000}"/>
    <cellStyle name="20% - Accent3 4 24" xfId="8056" xr:uid="{00000000-0005-0000-0000-0000941F0000}"/>
    <cellStyle name="20% - Accent3 4 25" xfId="8057" xr:uid="{00000000-0005-0000-0000-0000951F0000}"/>
    <cellStyle name="20% - Accent3 4 26" xfId="8058" xr:uid="{00000000-0005-0000-0000-0000961F0000}"/>
    <cellStyle name="20% - Accent3 4 27" xfId="8059" xr:uid="{00000000-0005-0000-0000-0000971F0000}"/>
    <cellStyle name="20% - Accent3 4 28" xfId="8060" xr:uid="{00000000-0005-0000-0000-0000981F0000}"/>
    <cellStyle name="20% - Accent3 4 29" xfId="8061" xr:uid="{00000000-0005-0000-0000-0000991F0000}"/>
    <cellStyle name="20% - Accent3 4 3" xfId="8062" xr:uid="{00000000-0005-0000-0000-00009A1F0000}"/>
    <cellStyle name="20% - Accent3 4 30" xfId="8063" xr:uid="{00000000-0005-0000-0000-00009B1F0000}"/>
    <cellStyle name="20% - Accent3 4 31" xfId="8064" xr:uid="{00000000-0005-0000-0000-00009C1F0000}"/>
    <cellStyle name="20% - Accent3 4 32" xfId="8065" xr:uid="{00000000-0005-0000-0000-00009D1F0000}"/>
    <cellStyle name="20% - Accent3 4 33" xfId="8066" xr:uid="{00000000-0005-0000-0000-00009E1F0000}"/>
    <cellStyle name="20% - Accent3 4 34" xfId="8067" xr:uid="{00000000-0005-0000-0000-00009F1F0000}"/>
    <cellStyle name="20% - Accent3 4 35" xfId="8068" xr:uid="{00000000-0005-0000-0000-0000A01F0000}"/>
    <cellStyle name="20% - Accent3 4 36" xfId="8069" xr:uid="{00000000-0005-0000-0000-0000A11F0000}"/>
    <cellStyle name="20% - Accent3 4 37" xfId="8070" xr:uid="{00000000-0005-0000-0000-0000A21F0000}"/>
    <cellStyle name="20% - Accent3 4 38" xfId="8071" xr:uid="{00000000-0005-0000-0000-0000A31F0000}"/>
    <cellStyle name="20% - Accent3 4 39" xfId="8072" xr:uid="{00000000-0005-0000-0000-0000A41F0000}"/>
    <cellStyle name="20% - Accent3 4 4" xfId="8073" xr:uid="{00000000-0005-0000-0000-0000A51F0000}"/>
    <cellStyle name="20% - Accent3 4 40" xfId="8074" xr:uid="{00000000-0005-0000-0000-0000A61F0000}"/>
    <cellStyle name="20% - Accent3 4 41" xfId="8075" xr:uid="{00000000-0005-0000-0000-0000A71F0000}"/>
    <cellStyle name="20% - Accent3 4 42" xfId="8076" xr:uid="{00000000-0005-0000-0000-0000A81F0000}"/>
    <cellStyle name="20% - Accent3 4 43" xfId="8077" xr:uid="{00000000-0005-0000-0000-0000A91F0000}"/>
    <cellStyle name="20% - Accent3 4 44" xfId="8078" xr:uid="{00000000-0005-0000-0000-0000AA1F0000}"/>
    <cellStyle name="20% - Accent3 4 45" xfId="8079" xr:uid="{00000000-0005-0000-0000-0000AB1F0000}"/>
    <cellStyle name="20% - Accent3 4 46" xfId="8080" xr:uid="{00000000-0005-0000-0000-0000AC1F0000}"/>
    <cellStyle name="20% - Accent3 4 47" xfId="8081" xr:uid="{00000000-0005-0000-0000-0000AD1F0000}"/>
    <cellStyle name="20% - Accent3 4 48" xfId="8082" xr:uid="{00000000-0005-0000-0000-0000AE1F0000}"/>
    <cellStyle name="20% - Accent3 4 49" xfId="8083" xr:uid="{00000000-0005-0000-0000-0000AF1F0000}"/>
    <cellStyle name="20% - Accent3 4 5" xfId="8084" xr:uid="{00000000-0005-0000-0000-0000B01F0000}"/>
    <cellStyle name="20% - Accent3 4 50" xfId="8085" xr:uid="{00000000-0005-0000-0000-0000B11F0000}"/>
    <cellStyle name="20% - Accent3 4 51" xfId="8086" xr:uid="{00000000-0005-0000-0000-0000B21F0000}"/>
    <cellStyle name="20% - Accent3 4 52" xfId="8087" xr:uid="{00000000-0005-0000-0000-0000B31F0000}"/>
    <cellStyle name="20% - Accent3 4 53" xfId="8088" xr:uid="{00000000-0005-0000-0000-0000B41F0000}"/>
    <cellStyle name="20% - Accent3 4 54" xfId="8089" xr:uid="{00000000-0005-0000-0000-0000B51F0000}"/>
    <cellStyle name="20% - Accent3 4 55" xfId="8090" xr:uid="{00000000-0005-0000-0000-0000B61F0000}"/>
    <cellStyle name="20% - Accent3 4 56" xfId="8091" xr:uid="{00000000-0005-0000-0000-0000B71F0000}"/>
    <cellStyle name="20% - Accent3 4 57" xfId="8092" xr:uid="{00000000-0005-0000-0000-0000B81F0000}"/>
    <cellStyle name="20% - Accent3 4 58" xfId="8093" xr:uid="{00000000-0005-0000-0000-0000B91F0000}"/>
    <cellStyle name="20% - Accent3 4 59" xfId="8094" xr:uid="{00000000-0005-0000-0000-0000BA1F0000}"/>
    <cellStyle name="20% - Accent3 4 6" xfId="8095" xr:uid="{00000000-0005-0000-0000-0000BB1F0000}"/>
    <cellStyle name="20% - Accent3 4 60" xfId="8096" xr:uid="{00000000-0005-0000-0000-0000BC1F0000}"/>
    <cellStyle name="20% - Accent3 4 61" xfId="8097" xr:uid="{00000000-0005-0000-0000-0000BD1F0000}"/>
    <cellStyle name="20% - Accent3 4 62" xfId="8098" xr:uid="{00000000-0005-0000-0000-0000BE1F0000}"/>
    <cellStyle name="20% - Accent3 4 63" xfId="8099" xr:uid="{00000000-0005-0000-0000-0000BF1F0000}"/>
    <cellStyle name="20% - Accent3 4 64" xfId="8100" xr:uid="{00000000-0005-0000-0000-0000C01F0000}"/>
    <cellStyle name="20% - Accent3 4 65" xfId="8101" xr:uid="{00000000-0005-0000-0000-0000C11F0000}"/>
    <cellStyle name="20% - Accent3 4 66" xfId="8102" xr:uid="{00000000-0005-0000-0000-0000C21F0000}"/>
    <cellStyle name="20% - Accent3 4 67" xfId="8103" xr:uid="{00000000-0005-0000-0000-0000C31F0000}"/>
    <cellStyle name="20% - Accent3 4 68" xfId="8104" xr:uid="{00000000-0005-0000-0000-0000C41F0000}"/>
    <cellStyle name="20% - Accent3 4 69" xfId="8105" xr:uid="{00000000-0005-0000-0000-0000C51F0000}"/>
    <cellStyle name="20% - Accent3 4 7" xfId="8106" xr:uid="{00000000-0005-0000-0000-0000C61F0000}"/>
    <cellStyle name="20% - Accent3 4 70" xfId="8107" xr:uid="{00000000-0005-0000-0000-0000C71F0000}"/>
    <cellStyle name="20% - Accent3 4 71" xfId="8108" xr:uid="{00000000-0005-0000-0000-0000C81F0000}"/>
    <cellStyle name="20% - Accent3 4 72" xfId="8109" xr:uid="{00000000-0005-0000-0000-0000C91F0000}"/>
    <cellStyle name="20% - Accent3 4 73" xfId="8110" xr:uid="{00000000-0005-0000-0000-0000CA1F0000}"/>
    <cellStyle name="20% - Accent3 4 74" xfId="53131" xr:uid="{00000000-0005-0000-0000-0000CB1F0000}"/>
    <cellStyle name="20% - Accent3 4 8" xfId="8111" xr:uid="{00000000-0005-0000-0000-0000CC1F0000}"/>
    <cellStyle name="20% - Accent3 4 9" xfId="8112" xr:uid="{00000000-0005-0000-0000-0000CD1F0000}"/>
    <cellStyle name="20% - Accent3 40" xfId="8113" xr:uid="{00000000-0005-0000-0000-0000CE1F0000}"/>
    <cellStyle name="20% - Accent3 40 10" xfId="8114" xr:uid="{00000000-0005-0000-0000-0000CF1F0000}"/>
    <cellStyle name="20% - Accent3 40 11" xfId="8115" xr:uid="{00000000-0005-0000-0000-0000D01F0000}"/>
    <cellStyle name="20% - Accent3 40 12" xfId="8116" xr:uid="{00000000-0005-0000-0000-0000D11F0000}"/>
    <cellStyle name="20% - Accent3 40 13" xfId="8117" xr:uid="{00000000-0005-0000-0000-0000D21F0000}"/>
    <cellStyle name="20% - Accent3 40 14" xfId="8118" xr:uid="{00000000-0005-0000-0000-0000D31F0000}"/>
    <cellStyle name="20% - Accent3 40 15" xfId="8119" xr:uid="{00000000-0005-0000-0000-0000D41F0000}"/>
    <cellStyle name="20% - Accent3 40 16" xfId="8120" xr:uid="{00000000-0005-0000-0000-0000D51F0000}"/>
    <cellStyle name="20% - Accent3 40 17" xfId="8121" xr:uid="{00000000-0005-0000-0000-0000D61F0000}"/>
    <cellStyle name="20% - Accent3 40 18" xfId="8122" xr:uid="{00000000-0005-0000-0000-0000D71F0000}"/>
    <cellStyle name="20% - Accent3 40 19" xfId="8123" xr:uid="{00000000-0005-0000-0000-0000D81F0000}"/>
    <cellStyle name="20% - Accent3 40 2" xfId="8124" xr:uid="{00000000-0005-0000-0000-0000D91F0000}"/>
    <cellStyle name="20% - Accent3 40 20" xfId="8125" xr:uid="{00000000-0005-0000-0000-0000DA1F0000}"/>
    <cellStyle name="20% - Accent3 40 21" xfId="8126" xr:uid="{00000000-0005-0000-0000-0000DB1F0000}"/>
    <cellStyle name="20% - Accent3 40 22" xfId="8127" xr:uid="{00000000-0005-0000-0000-0000DC1F0000}"/>
    <cellStyle name="20% - Accent3 40 23" xfId="8128" xr:uid="{00000000-0005-0000-0000-0000DD1F0000}"/>
    <cellStyle name="20% - Accent3 40 24" xfId="8129" xr:uid="{00000000-0005-0000-0000-0000DE1F0000}"/>
    <cellStyle name="20% - Accent3 40 25" xfId="8130" xr:uid="{00000000-0005-0000-0000-0000DF1F0000}"/>
    <cellStyle name="20% - Accent3 40 26" xfId="8131" xr:uid="{00000000-0005-0000-0000-0000E01F0000}"/>
    <cellStyle name="20% - Accent3 40 27" xfId="8132" xr:uid="{00000000-0005-0000-0000-0000E11F0000}"/>
    <cellStyle name="20% - Accent3 40 28" xfId="8133" xr:uid="{00000000-0005-0000-0000-0000E21F0000}"/>
    <cellStyle name="20% - Accent3 40 29" xfId="8134" xr:uid="{00000000-0005-0000-0000-0000E31F0000}"/>
    <cellStyle name="20% - Accent3 40 3" xfId="8135" xr:uid="{00000000-0005-0000-0000-0000E41F0000}"/>
    <cellStyle name="20% - Accent3 40 30" xfId="8136" xr:uid="{00000000-0005-0000-0000-0000E51F0000}"/>
    <cellStyle name="20% - Accent3 40 31" xfId="8137" xr:uid="{00000000-0005-0000-0000-0000E61F0000}"/>
    <cellStyle name="20% - Accent3 40 32" xfId="8138" xr:uid="{00000000-0005-0000-0000-0000E71F0000}"/>
    <cellStyle name="20% - Accent3 40 33" xfId="8139" xr:uid="{00000000-0005-0000-0000-0000E81F0000}"/>
    <cellStyle name="20% - Accent3 40 34" xfId="8140" xr:uid="{00000000-0005-0000-0000-0000E91F0000}"/>
    <cellStyle name="20% - Accent3 40 35" xfId="8141" xr:uid="{00000000-0005-0000-0000-0000EA1F0000}"/>
    <cellStyle name="20% - Accent3 40 36" xfId="8142" xr:uid="{00000000-0005-0000-0000-0000EB1F0000}"/>
    <cellStyle name="20% - Accent3 40 37" xfId="8143" xr:uid="{00000000-0005-0000-0000-0000EC1F0000}"/>
    <cellStyle name="20% - Accent3 40 38" xfId="8144" xr:uid="{00000000-0005-0000-0000-0000ED1F0000}"/>
    <cellStyle name="20% - Accent3 40 39" xfId="8145" xr:uid="{00000000-0005-0000-0000-0000EE1F0000}"/>
    <cellStyle name="20% - Accent3 40 4" xfId="8146" xr:uid="{00000000-0005-0000-0000-0000EF1F0000}"/>
    <cellStyle name="20% - Accent3 40 40" xfId="8147" xr:uid="{00000000-0005-0000-0000-0000F01F0000}"/>
    <cellStyle name="20% - Accent3 40 41" xfId="8148" xr:uid="{00000000-0005-0000-0000-0000F11F0000}"/>
    <cellStyle name="20% - Accent3 40 42" xfId="8149" xr:uid="{00000000-0005-0000-0000-0000F21F0000}"/>
    <cellStyle name="20% - Accent3 40 43" xfId="8150" xr:uid="{00000000-0005-0000-0000-0000F31F0000}"/>
    <cellStyle name="20% - Accent3 40 44" xfId="8151" xr:uid="{00000000-0005-0000-0000-0000F41F0000}"/>
    <cellStyle name="20% - Accent3 40 45" xfId="8152" xr:uid="{00000000-0005-0000-0000-0000F51F0000}"/>
    <cellStyle name="20% - Accent3 40 46" xfId="8153" xr:uid="{00000000-0005-0000-0000-0000F61F0000}"/>
    <cellStyle name="20% - Accent3 40 47" xfId="8154" xr:uid="{00000000-0005-0000-0000-0000F71F0000}"/>
    <cellStyle name="20% - Accent3 40 48" xfId="8155" xr:uid="{00000000-0005-0000-0000-0000F81F0000}"/>
    <cellStyle name="20% - Accent3 40 49" xfId="8156" xr:uid="{00000000-0005-0000-0000-0000F91F0000}"/>
    <cellStyle name="20% - Accent3 40 5" xfId="8157" xr:uid="{00000000-0005-0000-0000-0000FA1F0000}"/>
    <cellStyle name="20% - Accent3 40 50" xfId="8158" xr:uid="{00000000-0005-0000-0000-0000FB1F0000}"/>
    <cellStyle name="20% - Accent3 40 51" xfId="8159" xr:uid="{00000000-0005-0000-0000-0000FC1F0000}"/>
    <cellStyle name="20% - Accent3 40 52" xfId="8160" xr:uid="{00000000-0005-0000-0000-0000FD1F0000}"/>
    <cellStyle name="20% - Accent3 40 53" xfId="8161" xr:uid="{00000000-0005-0000-0000-0000FE1F0000}"/>
    <cellStyle name="20% - Accent3 40 54" xfId="8162" xr:uid="{00000000-0005-0000-0000-0000FF1F0000}"/>
    <cellStyle name="20% - Accent3 40 55" xfId="8163" xr:uid="{00000000-0005-0000-0000-000000200000}"/>
    <cellStyle name="20% - Accent3 40 56" xfId="8164" xr:uid="{00000000-0005-0000-0000-000001200000}"/>
    <cellStyle name="20% - Accent3 40 57" xfId="8165" xr:uid="{00000000-0005-0000-0000-000002200000}"/>
    <cellStyle name="20% - Accent3 40 58" xfId="8166" xr:uid="{00000000-0005-0000-0000-000003200000}"/>
    <cellStyle name="20% - Accent3 40 59" xfId="8167" xr:uid="{00000000-0005-0000-0000-000004200000}"/>
    <cellStyle name="20% - Accent3 40 6" xfId="8168" xr:uid="{00000000-0005-0000-0000-000005200000}"/>
    <cellStyle name="20% - Accent3 40 60" xfId="8169" xr:uid="{00000000-0005-0000-0000-000006200000}"/>
    <cellStyle name="20% - Accent3 40 61" xfId="8170" xr:uid="{00000000-0005-0000-0000-000007200000}"/>
    <cellStyle name="20% - Accent3 40 62" xfId="8171" xr:uid="{00000000-0005-0000-0000-000008200000}"/>
    <cellStyle name="20% - Accent3 40 63" xfId="8172" xr:uid="{00000000-0005-0000-0000-000009200000}"/>
    <cellStyle name="20% - Accent3 40 64" xfId="8173" xr:uid="{00000000-0005-0000-0000-00000A200000}"/>
    <cellStyle name="20% - Accent3 40 65" xfId="8174" xr:uid="{00000000-0005-0000-0000-00000B200000}"/>
    <cellStyle name="20% - Accent3 40 66" xfId="8175" xr:uid="{00000000-0005-0000-0000-00000C200000}"/>
    <cellStyle name="20% - Accent3 40 67" xfId="8176" xr:uid="{00000000-0005-0000-0000-00000D200000}"/>
    <cellStyle name="20% - Accent3 40 68" xfId="8177" xr:uid="{00000000-0005-0000-0000-00000E200000}"/>
    <cellStyle name="20% - Accent3 40 69" xfId="8178" xr:uid="{00000000-0005-0000-0000-00000F200000}"/>
    <cellStyle name="20% - Accent3 40 7" xfId="8179" xr:uid="{00000000-0005-0000-0000-000010200000}"/>
    <cellStyle name="20% - Accent3 40 70" xfId="8180" xr:uid="{00000000-0005-0000-0000-000011200000}"/>
    <cellStyle name="20% - Accent3 40 71" xfId="8181" xr:uid="{00000000-0005-0000-0000-000012200000}"/>
    <cellStyle name="20% - Accent3 40 72" xfId="8182" xr:uid="{00000000-0005-0000-0000-000013200000}"/>
    <cellStyle name="20% - Accent3 40 73" xfId="8183" xr:uid="{00000000-0005-0000-0000-000014200000}"/>
    <cellStyle name="20% - Accent3 40 8" xfId="8184" xr:uid="{00000000-0005-0000-0000-000015200000}"/>
    <cellStyle name="20% - Accent3 40 9" xfId="8185" xr:uid="{00000000-0005-0000-0000-000016200000}"/>
    <cellStyle name="20% - Accent3 5" xfId="8186" xr:uid="{00000000-0005-0000-0000-000017200000}"/>
    <cellStyle name="20% - Accent3 5 10" xfId="8187" xr:uid="{00000000-0005-0000-0000-000018200000}"/>
    <cellStyle name="20% - Accent3 5 11" xfId="8188" xr:uid="{00000000-0005-0000-0000-000019200000}"/>
    <cellStyle name="20% - Accent3 5 12" xfId="8189" xr:uid="{00000000-0005-0000-0000-00001A200000}"/>
    <cellStyle name="20% - Accent3 5 13" xfId="8190" xr:uid="{00000000-0005-0000-0000-00001B200000}"/>
    <cellStyle name="20% - Accent3 5 14" xfId="8191" xr:uid="{00000000-0005-0000-0000-00001C200000}"/>
    <cellStyle name="20% - Accent3 5 15" xfId="8192" xr:uid="{00000000-0005-0000-0000-00001D200000}"/>
    <cellStyle name="20% - Accent3 5 16" xfId="8193" xr:uid="{00000000-0005-0000-0000-00001E200000}"/>
    <cellStyle name="20% - Accent3 5 17" xfId="8194" xr:uid="{00000000-0005-0000-0000-00001F200000}"/>
    <cellStyle name="20% - Accent3 5 18" xfId="8195" xr:uid="{00000000-0005-0000-0000-000020200000}"/>
    <cellStyle name="20% - Accent3 5 19" xfId="8196" xr:uid="{00000000-0005-0000-0000-000021200000}"/>
    <cellStyle name="20% - Accent3 5 2" xfId="8197" xr:uid="{00000000-0005-0000-0000-000022200000}"/>
    <cellStyle name="20% - Accent3 5 2 2" xfId="53290" xr:uid="{00000000-0005-0000-0000-000023200000}"/>
    <cellStyle name="20% - Accent3 5 20" xfId="8198" xr:uid="{00000000-0005-0000-0000-000024200000}"/>
    <cellStyle name="20% - Accent3 5 21" xfId="8199" xr:uid="{00000000-0005-0000-0000-000025200000}"/>
    <cellStyle name="20% - Accent3 5 22" xfId="8200" xr:uid="{00000000-0005-0000-0000-000026200000}"/>
    <cellStyle name="20% - Accent3 5 23" xfId="8201" xr:uid="{00000000-0005-0000-0000-000027200000}"/>
    <cellStyle name="20% - Accent3 5 24" xfId="8202" xr:uid="{00000000-0005-0000-0000-000028200000}"/>
    <cellStyle name="20% - Accent3 5 25" xfId="8203" xr:uid="{00000000-0005-0000-0000-000029200000}"/>
    <cellStyle name="20% - Accent3 5 26" xfId="8204" xr:uid="{00000000-0005-0000-0000-00002A200000}"/>
    <cellStyle name="20% - Accent3 5 27" xfId="8205" xr:uid="{00000000-0005-0000-0000-00002B200000}"/>
    <cellStyle name="20% - Accent3 5 28" xfId="8206" xr:uid="{00000000-0005-0000-0000-00002C200000}"/>
    <cellStyle name="20% - Accent3 5 29" xfId="8207" xr:uid="{00000000-0005-0000-0000-00002D200000}"/>
    <cellStyle name="20% - Accent3 5 3" xfId="8208" xr:uid="{00000000-0005-0000-0000-00002E200000}"/>
    <cellStyle name="20% - Accent3 5 30" xfId="8209" xr:uid="{00000000-0005-0000-0000-00002F200000}"/>
    <cellStyle name="20% - Accent3 5 31" xfId="8210" xr:uid="{00000000-0005-0000-0000-000030200000}"/>
    <cellStyle name="20% - Accent3 5 32" xfId="8211" xr:uid="{00000000-0005-0000-0000-000031200000}"/>
    <cellStyle name="20% - Accent3 5 33" xfId="8212" xr:uid="{00000000-0005-0000-0000-000032200000}"/>
    <cellStyle name="20% - Accent3 5 34" xfId="8213" xr:uid="{00000000-0005-0000-0000-000033200000}"/>
    <cellStyle name="20% - Accent3 5 35" xfId="8214" xr:uid="{00000000-0005-0000-0000-000034200000}"/>
    <cellStyle name="20% - Accent3 5 36" xfId="8215" xr:uid="{00000000-0005-0000-0000-000035200000}"/>
    <cellStyle name="20% - Accent3 5 37" xfId="8216" xr:uid="{00000000-0005-0000-0000-000036200000}"/>
    <cellStyle name="20% - Accent3 5 38" xfId="8217" xr:uid="{00000000-0005-0000-0000-000037200000}"/>
    <cellStyle name="20% - Accent3 5 39" xfId="8218" xr:uid="{00000000-0005-0000-0000-000038200000}"/>
    <cellStyle name="20% - Accent3 5 4" xfId="8219" xr:uid="{00000000-0005-0000-0000-000039200000}"/>
    <cellStyle name="20% - Accent3 5 40" xfId="8220" xr:uid="{00000000-0005-0000-0000-00003A200000}"/>
    <cellStyle name="20% - Accent3 5 41" xfId="8221" xr:uid="{00000000-0005-0000-0000-00003B200000}"/>
    <cellStyle name="20% - Accent3 5 42" xfId="8222" xr:uid="{00000000-0005-0000-0000-00003C200000}"/>
    <cellStyle name="20% - Accent3 5 43" xfId="8223" xr:uid="{00000000-0005-0000-0000-00003D200000}"/>
    <cellStyle name="20% - Accent3 5 44" xfId="8224" xr:uid="{00000000-0005-0000-0000-00003E200000}"/>
    <cellStyle name="20% - Accent3 5 45" xfId="8225" xr:uid="{00000000-0005-0000-0000-00003F200000}"/>
    <cellStyle name="20% - Accent3 5 46" xfId="8226" xr:uid="{00000000-0005-0000-0000-000040200000}"/>
    <cellStyle name="20% - Accent3 5 47" xfId="8227" xr:uid="{00000000-0005-0000-0000-000041200000}"/>
    <cellStyle name="20% - Accent3 5 48" xfId="8228" xr:uid="{00000000-0005-0000-0000-000042200000}"/>
    <cellStyle name="20% - Accent3 5 49" xfId="8229" xr:uid="{00000000-0005-0000-0000-000043200000}"/>
    <cellStyle name="20% - Accent3 5 5" xfId="8230" xr:uid="{00000000-0005-0000-0000-000044200000}"/>
    <cellStyle name="20% - Accent3 5 50" xfId="8231" xr:uid="{00000000-0005-0000-0000-000045200000}"/>
    <cellStyle name="20% - Accent3 5 51" xfId="8232" xr:uid="{00000000-0005-0000-0000-000046200000}"/>
    <cellStyle name="20% - Accent3 5 52" xfId="8233" xr:uid="{00000000-0005-0000-0000-000047200000}"/>
    <cellStyle name="20% - Accent3 5 53" xfId="8234" xr:uid="{00000000-0005-0000-0000-000048200000}"/>
    <cellStyle name="20% - Accent3 5 54" xfId="8235" xr:uid="{00000000-0005-0000-0000-000049200000}"/>
    <cellStyle name="20% - Accent3 5 55" xfId="8236" xr:uid="{00000000-0005-0000-0000-00004A200000}"/>
    <cellStyle name="20% - Accent3 5 56" xfId="8237" xr:uid="{00000000-0005-0000-0000-00004B200000}"/>
    <cellStyle name="20% - Accent3 5 57" xfId="8238" xr:uid="{00000000-0005-0000-0000-00004C200000}"/>
    <cellStyle name="20% - Accent3 5 58" xfId="8239" xr:uid="{00000000-0005-0000-0000-00004D200000}"/>
    <cellStyle name="20% - Accent3 5 59" xfId="8240" xr:uid="{00000000-0005-0000-0000-00004E200000}"/>
    <cellStyle name="20% - Accent3 5 6" xfId="8241" xr:uid="{00000000-0005-0000-0000-00004F200000}"/>
    <cellStyle name="20% - Accent3 5 60" xfId="8242" xr:uid="{00000000-0005-0000-0000-000050200000}"/>
    <cellStyle name="20% - Accent3 5 61" xfId="8243" xr:uid="{00000000-0005-0000-0000-000051200000}"/>
    <cellStyle name="20% - Accent3 5 62" xfId="8244" xr:uid="{00000000-0005-0000-0000-000052200000}"/>
    <cellStyle name="20% - Accent3 5 63" xfId="8245" xr:uid="{00000000-0005-0000-0000-000053200000}"/>
    <cellStyle name="20% - Accent3 5 64" xfId="8246" xr:uid="{00000000-0005-0000-0000-000054200000}"/>
    <cellStyle name="20% - Accent3 5 65" xfId="8247" xr:uid="{00000000-0005-0000-0000-000055200000}"/>
    <cellStyle name="20% - Accent3 5 66" xfId="8248" xr:uid="{00000000-0005-0000-0000-000056200000}"/>
    <cellStyle name="20% - Accent3 5 67" xfId="8249" xr:uid="{00000000-0005-0000-0000-000057200000}"/>
    <cellStyle name="20% - Accent3 5 68" xfId="8250" xr:uid="{00000000-0005-0000-0000-000058200000}"/>
    <cellStyle name="20% - Accent3 5 69" xfId="8251" xr:uid="{00000000-0005-0000-0000-000059200000}"/>
    <cellStyle name="20% - Accent3 5 7" xfId="8252" xr:uid="{00000000-0005-0000-0000-00005A200000}"/>
    <cellStyle name="20% - Accent3 5 70" xfId="8253" xr:uid="{00000000-0005-0000-0000-00005B200000}"/>
    <cellStyle name="20% - Accent3 5 71" xfId="8254" xr:uid="{00000000-0005-0000-0000-00005C200000}"/>
    <cellStyle name="20% - Accent3 5 72" xfId="8255" xr:uid="{00000000-0005-0000-0000-00005D200000}"/>
    <cellStyle name="20% - Accent3 5 73" xfId="8256" xr:uid="{00000000-0005-0000-0000-00005E200000}"/>
    <cellStyle name="20% - Accent3 5 74" xfId="53110" xr:uid="{00000000-0005-0000-0000-00005F200000}"/>
    <cellStyle name="20% - Accent3 5 75" xfId="53195" xr:uid="{00000000-0005-0000-0000-000060200000}"/>
    <cellStyle name="20% - Accent3 5 8" xfId="8257" xr:uid="{00000000-0005-0000-0000-000061200000}"/>
    <cellStyle name="20% - Accent3 5 9" xfId="8258" xr:uid="{00000000-0005-0000-0000-000062200000}"/>
    <cellStyle name="20% - Accent3 6" xfId="8259" xr:uid="{00000000-0005-0000-0000-000063200000}"/>
    <cellStyle name="20% - Accent3 6 10" xfId="8260" xr:uid="{00000000-0005-0000-0000-000064200000}"/>
    <cellStyle name="20% - Accent3 6 11" xfId="8261" xr:uid="{00000000-0005-0000-0000-000065200000}"/>
    <cellStyle name="20% - Accent3 6 12" xfId="8262" xr:uid="{00000000-0005-0000-0000-000066200000}"/>
    <cellStyle name="20% - Accent3 6 13" xfId="8263" xr:uid="{00000000-0005-0000-0000-000067200000}"/>
    <cellStyle name="20% - Accent3 6 14" xfId="8264" xr:uid="{00000000-0005-0000-0000-000068200000}"/>
    <cellStyle name="20% - Accent3 6 15" xfId="8265" xr:uid="{00000000-0005-0000-0000-000069200000}"/>
    <cellStyle name="20% - Accent3 6 16" xfId="8266" xr:uid="{00000000-0005-0000-0000-00006A200000}"/>
    <cellStyle name="20% - Accent3 6 17" xfId="8267" xr:uid="{00000000-0005-0000-0000-00006B200000}"/>
    <cellStyle name="20% - Accent3 6 18" xfId="8268" xr:uid="{00000000-0005-0000-0000-00006C200000}"/>
    <cellStyle name="20% - Accent3 6 19" xfId="8269" xr:uid="{00000000-0005-0000-0000-00006D200000}"/>
    <cellStyle name="20% - Accent3 6 2" xfId="8270" xr:uid="{00000000-0005-0000-0000-00006E200000}"/>
    <cellStyle name="20% - Accent3 6 20" xfId="8271" xr:uid="{00000000-0005-0000-0000-00006F200000}"/>
    <cellStyle name="20% - Accent3 6 21" xfId="8272" xr:uid="{00000000-0005-0000-0000-000070200000}"/>
    <cellStyle name="20% - Accent3 6 22" xfId="8273" xr:uid="{00000000-0005-0000-0000-000071200000}"/>
    <cellStyle name="20% - Accent3 6 23" xfId="8274" xr:uid="{00000000-0005-0000-0000-000072200000}"/>
    <cellStyle name="20% - Accent3 6 24" xfId="8275" xr:uid="{00000000-0005-0000-0000-000073200000}"/>
    <cellStyle name="20% - Accent3 6 25" xfId="8276" xr:uid="{00000000-0005-0000-0000-000074200000}"/>
    <cellStyle name="20% - Accent3 6 26" xfId="8277" xr:uid="{00000000-0005-0000-0000-000075200000}"/>
    <cellStyle name="20% - Accent3 6 27" xfId="8278" xr:uid="{00000000-0005-0000-0000-000076200000}"/>
    <cellStyle name="20% - Accent3 6 28" xfId="8279" xr:uid="{00000000-0005-0000-0000-000077200000}"/>
    <cellStyle name="20% - Accent3 6 29" xfId="8280" xr:uid="{00000000-0005-0000-0000-000078200000}"/>
    <cellStyle name="20% - Accent3 6 3" xfId="8281" xr:uid="{00000000-0005-0000-0000-000079200000}"/>
    <cellStyle name="20% - Accent3 6 30" xfId="8282" xr:uid="{00000000-0005-0000-0000-00007A200000}"/>
    <cellStyle name="20% - Accent3 6 31" xfId="8283" xr:uid="{00000000-0005-0000-0000-00007B200000}"/>
    <cellStyle name="20% - Accent3 6 32" xfId="8284" xr:uid="{00000000-0005-0000-0000-00007C200000}"/>
    <cellStyle name="20% - Accent3 6 33" xfId="8285" xr:uid="{00000000-0005-0000-0000-00007D200000}"/>
    <cellStyle name="20% - Accent3 6 34" xfId="8286" xr:uid="{00000000-0005-0000-0000-00007E200000}"/>
    <cellStyle name="20% - Accent3 6 35" xfId="8287" xr:uid="{00000000-0005-0000-0000-00007F200000}"/>
    <cellStyle name="20% - Accent3 6 36" xfId="8288" xr:uid="{00000000-0005-0000-0000-000080200000}"/>
    <cellStyle name="20% - Accent3 6 37" xfId="8289" xr:uid="{00000000-0005-0000-0000-000081200000}"/>
    <cellStyle name="20% - Accent3 6 38" xfId="8290" xr:uid="{00000000-0005-0000-0000-000082200000}"/>
    <cellStyle name="20% - Accent3 6 39" xfId="8291" xr:uid="{00000000-0005-0000-0000-000083200000}"/>
    <cellStyle name="20% - Accent3 6 4" xfId="8292" xr:uid="{00000000-0005-0000-0000-000084200000}"/>
    <cellStyle name="20% - Accent3 6 40" xfId="8293" xr:uid="{00000000-0005-0000-0000-000085200000}"/>
    <cellStyle name="20% - Accent3 6 41" xfId="8294" xr:uid="{00000000-0005-0000-0000-000086200000}"/>
    <cellStyle name="20% - Accent3 6 42" xfId="8295" xr:uid="{00000000-0005-0000-0000-000087200000}"/>
    <cellStyle name="20% - Accent3 6 43" xfId="8296" xr:uid="{00000000-0005-0000-0000-000088200000}"/>
    <cellStyle name="20% - Accent3 6 44" xfId="8297" xr:uid="{00000000-0005-0000-0000-000089200000}"/>
    <cellStyle name="20% - Accent3 6 45" xfId="8298" xr:uid="{00000000-0005-0000-0000-00008A200000}"/>
    <cellStyle name="20% - Accent3 6 46" xfId="8299" xr:uid="{00000000-0005-0000-0000-00008B200000}"/>
    <cellStyle name="20% - Accent3 6 47" xfId="8300" xr:uid="{00000000-0005-0000-0000-00008C200000}"/>
    <cellStyle name="20% - Accent3 6 48" xfId="8301" xr:uid="{00000000-0005-0000-0000-00008D200000}"/>
    <cellStyle name="20% - Accent3 6 49" xfId="8302" xr:uid="{00000000-0005-0000-0000-00008E200000}"/>
    <cellStyle name="20% - Accent3 6 5" xfId="8303" xr:uid="{00000000-0005-0000-0000-00008F200000}"/>
    <cellStyle name="20% - Accent3 6 50" xfId="8304" xr:uid="{00000000-0005-0000-0000-000090200000}"/>
    <cellStyle name="20% - Accent3 6 51" xfId="8305" xr:uid="{00000000-0005-0000-0000-000091200000}"/>
    <cellStyle name="20% - Accent3 6 52" xfId="8306" xr:uid="{00000000-0005-0000-0000-000092200000}"/>
    <cellStyle name="20% - Accent3 6 53" xfId="8307" xr:uid="{00000000-0005-0000-0000-000093200000}"/>
    <cellStyle name="20% - Accent3 6 54" xfId="8308" xr:uid="{00000000-0005-0000-0000-000094200000}"/>
    <cellStyle name="20% - Accent3 6 55" xfId="8309" xr:uid="{00000000-0005-0000-0000-000095200000}"/>
    <cellStyle name="20% - Accent3 6 56" xfId="8310" xr:uid="{00000000-0005-0000-0000-000096200000}"/>
    <cellStyle name="20% - Accent3 6 57" xfId="8311" xr:uid="{00000000-0005-0000-0000-000097200000}"/>
    <cellStyle name="20% - Accent3 6 58" xfId="8312" xr:uid="{00000000-0005-0000-0000-000098200000}"/>
    <cellStyle name="20% - Accent3 6 59" xfId="8313" xr:uid="{00000000-0005-0000-0000-000099200000}"/>
    <cellStyle name="20% - Accent3 6 6" xfId="8314" xr:uid="{00000000-0005-0000-0000-00009A200000}"/>
    <cellStyle name="20% - Accent3 6 60" xfId="8315" xr:uid="{00000000-0005-0000-0000-00009B200000}"/>
    <cellStyle name="20% - Accent3 6 61" xfId="8316" xr:uid="{00000000-0005-0000-0000-00009C200000}"/>
    <cellStyle name="20% - Accent3 6 62" xfId="8317" xr:uid="{00000000-0005-0000-0000-00009D200000}"/>
    <cellStyle name="20% - Accent3 6 63" xfId="8318" xr:uid="{00000000-0005-0000-0000-00009E200000}"/>
    <cellStyle name="20% - Accent3 6 64" xfId="8319" xr:uid="{00000000-0005-0000-0000-00009F200000}"/>
    <cellStyle name="20% - Accent3 6 65" xfId="8320" xr:uid="{00000000-0005-0000-0000-0000A0200000}"/>
    <cellStyle name="20% - Accent3 6 66" xfId="8321" xr:uid="{00000000-0005-0000-0000-0000A1200000}"/>
    <cellStyle name="20% - Accent3 6 67" xfId="8322" xr:uid="{00000000-0005-0000-0000-0000A2200000}"/>
    <cellStyle name="20% - Accent3 6 68" xfId="8323" xr:uid="{00000000-0005-0000-0000-0000A3200000}"/>
    <cellStyle name="20% - Accent3 6 69" xfId="8324" xr:uid="{00000000-0005-0000-0000-0000A4200000}"/>
    <cellStyle name="20% - Accent3 6 7" xfId="8325" xr:uid="{00000000-0005-0000-0000-0000A5200000}"/>
    <cellStyle name="20% - Accent3 6 70" xfId="8326" xr:uid="{00000000-0005-0000-0000-0000A6200000}"/>
    <cellStyle name="20% - Accent3 6 71" xfId="8327" xr:uid="{00000000-0005-0000-0000-0000A7200000}"/>
    <cellStyle name="20% - Accent3 6 72" xfId="8328" xr:uid="{00000000-0005-0000-0000-0000A8200000}"/>
    <cellStyle name="20% - Accent3 6 73" xfId="8329" xr:uid="{00000000-0005-0000-0000-0000A9200000}"/>
    <cellStyle name="20% - Accent3 6 8" xfId="8330" xr:uid="{00000000-0005-0000-0000-0000AA200000}"/>
    <cellStyle name="20% - Accent3 6 9" xfId="8331" xr:uid="{00000000-0005-0000-0000-0000AB200000}"/>
    <cellStyle name="20% - Accent3 7" xfId="8332" xr:uid="{00000000-0005-0000-0000-0000AC200000}"/>
    <cellStyle name="20% - Accent3 7 10" xfId="8333" xr:uid="{00000000-0005-0000-0000-0000AD200000}"/>
    <cellStyle name="20% - Accent3 7 11" xfId="8334" xr:uid="{00000000-0005-0000-0000-0000AE200000}"/>
    <cellStyle name="20% - Accent3 7 12" xfId="8335" xr:uid="{00000000-0005-0000-0000-0000AF200000}"/>
    <cellStyle name="20% - Accent3 7 13" xfId="8336" xr:uid="{00000000-0005-0000-0000-0000B0200000}"/>
    <cellStyle name="20% - Accent3 7 14" xfId="8337" xr:uid="{00000000-0005-0000-0000-0000B1200000}"/>
    <cellStyle name="20% - Accent3 7 15" xfId="8338" xr:uid="{00000000-0005-0000-0000-0000B2200000}"/>
    <cellStyle name="20% - Accent3 7 16" xfId="8339" xr:uid="{00000000-0005-0000-0000-0000B3200000}"/>
    <cellStyle name="20% - Accent3 7 17" xfId="8340" xr:uid="{00000000-0005-0000-0000-0000B4200000}"/>
    <cellStyle name="20% - Accent3 7 18" xfId="8341" xr:uid="{00000000-0005-0000-0000-0000B5200000}"/>
    <cellStyle name="20% - Accent3 7 19" xfId="8342" xr:uid="{00000000-0005-0000-0000-0000B6200000}"/>
    <cellStyle name="20% - Accent3 7 2" xfId="8343" xr:uid="{00000000-0005-0000-0000-0000B7200000}"/>
    <cellStyle name="20% - Accent3 7 20" xfId="8344" xr:uid="{00000000-0005-0000-0000-0000B8200000}"/>
    <cellStyle name="20% - Accent3 7 21" xfId="8345" xr:uid="{00000000-0005-0000-0000-0000B9200000}"/>
    <cellStyle name="20% - Accent3 7 22" xfId="8346" xr:uid="{00000000-0005-0000-0000-0000BA200000}"/>
    <cellStyle name="20% - Accent3 7 23" xfId="8347" xr:uid="{00000000-0005-0000-0000-0000BB200000}"/>
    <cellStyle name="20% - Accent3 7 24" xfId="8348" xr:uid="{00000000-0005-0000-0000-0000BC200000}"/>
    <cellStyle name="20% - Accent3 7 25" xfId="8349" xr:uid="{00000000-0005-0000-0000-0000BD200000}"/>
    <cellStyle name="20% - Accent3 7 26" xfId="8350" xr:uid="{00000000-0005-0000-0000-0000BE200000}"/>
    <cellStyle name="20% - Accent3 7 27" xfId="8351" xr:uid="{00000000-0005-0000-0000-0000BF200000}"/>
    <cellStyle name="20% - Accent3 7 28" xfId="8352" xr:uid="{00000000-0005-0000-0000-0000C0200000}"/>
    <cellStyle name="20% - Accent3 7 29" xfId="8353" xr:uid="{00000000-0005-0000-0000-0000C1200000}"/>
    <cellStyle name="20% - Accent3 7 3" xfId="8354" xr:uid="{00000000-0005-0000-0000-0000C2200000}"/>
    <cellStyle name="20% - Accent3 7 30" xfId="8355" xr:uid="{00000000-0005-0000-0000-0000C3200000}"/>
    <cellStyle name="20% - Accent3 7 31" xfId="8356" xr:uid="{00000000-0005-0000-0000-0000C4200000}"/>
    <cellStyle name="20% - Accent3 7 32" xfId="8357" xr:uid="{00000000-0005-0000-0000-0000C5200000}"/>
    <cellStyle name="20% - Accent3 7 33" xfId="8358" xr:uid="{00000000-0005-0000-0000-0000C6200000}"/>
    <cellStyle name="20% - Accent3 7 34" xfId="8359" xr:uid="{00000000-0005-0000-0000-0000C7200000}"/>
    <cellStyle name="20% - Accent3 7 35" xfId="8360" xr:uid="{00000000-0005-0000-0000-0000C8200000}"/>
    <cellStyle name="20% - Accent3 7 36" xfId="8361" xr:uid="{00000000-0005-0000-0000-0000C9200000}"/>
    <cellStyle name="20% - Accent3 7 37" xfId="8362" xr:uid="{00000000-0005-0000-0000-0000CA200000}"/>
    <cellStyle name="20% - Accent3 7 38" xfId="8363" xr:uid="{00000000-0005-0000-0000-0000CB200000}"/>
    <cellStyle name="20% - Accent3 7 39" xfId="8364" xr:uid="{00000000-0005-0000-0000-0000CC200000}"/>
    <cellStyle name="20% - Accent3 7 4" xfId="8365" xr:uid="{00000000-0005-0000-0000-0000CD200000}"/>
    <cellStyle name="20% - Accent3 7 40" xfId="8366" xr:uid="{00000000-0005-0000-0000-0000CE200000}"/>
    <cellStyle name="20% - Accent3 7 41" xfId="8367" xr:uid="{00000000-0005-0000-0000-0000CF200000}"/>
    <cellStyle name="20% - Accent3 7 42" xfId="8368" xr:uid="{00000000-0005-0000-0000-0000D0200000}"/>
    <cellStyle name="20% - Accent3 7 43" xfId="8369" xr:uid="{00000000-0005-0000-0000-0000D1200000}"/>
    <cellStyle name="20% - Accent3 7 44" xfId="8370" xr:uid="{00000000-0005-0000-0000-0000D2200000}"/>
    <cellStyle name="20% - Accent3 7 45" xfId="8371" xr:uid="{00000000-0005-0000-0000-0000D3200000}"/>
    <cellStyle name="20% - Accent3 7 46" xfId="8372" xr:uid="{00000000-0005-0000-0000-0000D4200000}"/>
    <cellStyle name="20% - Accent3 7 47" xfId="8373" xr:uid="{00000000-0005-0000-0000-0000D5200000}"/>
    <cellStyle name="20% - Accent3 7 48" xfId="8374" xr:uid="{00000000-0005-0000-0000-0000D6200000}"/>
    <cellStyle name="20% - Accent3 7 49" xfId="8375" xr:uid="{00000000-0005-0000-0000-0000D7200000}"/>
    <cellStyle name="20% - Accent3 7 5" xfId="8376" xr:uid="{00000000-0005-0000-0000-0000D8200000}"/>
    <cellStyle name="20% - Accent3 7 50" xfId="8377" xr:uid="{00000000-0005-0000-0000-0000D9200000}"/>
    <cellStyle name="20% - Accent3 7 51" xfId="8378" xr:uid="{00000000-0005-0000-0000-0000DA200000}"/>
    <cellStyle name="20% - Accent3 7 52" xfId="8379" xr:uid="{00000000-0005-0000-0000-0000DB200000}"/>
    <cellStyle name="20% - Accent3 7 53" xfId="8380" xr:uid="{00000000-0005-0000-0000-0000DC200000}"/>
    <cellStyle name="20% - Accent3 7 54" xfId="8381" xr:uid="{00000000-0005-0000-0000-0000DD200000}"/>
    <cellStyle name="20% - Accent3 7 55" xfId="8382" xr:uid="{00000000-0005-0000-0000-0000DE200000}"/>
    <cellStyle name="20% - Accent3 7 56" xfId="8383" xr:uid="{00000000-0005-0000-0000-0000DF200000}"/>
    <cellStyle name="20% - Accent3 7 57" xfId="8384" xr:uid="{00000000-0005-0000-0000-0000E0200000}"/>
    <cellStyle name="20% - Accent3 7 58" xfId="8385" xr:uid="{00000000-0005-0000-0000-0000E1200000}"/>
    <cellStyle name="20% - Accent3 7 59" xfId="8386" xr:uid="{00000000-0005-0000-0000-0000E2200000}"/>
    <cellStyle name="20% - Accent3 7 6" xfId="8387" xr:uid="{00000000-0005-0000-0000-0000E3200000}"/>
    <cellStyle name="20% - Accent3 7 60" xfId="8388" xr:uid="{00000000-0005-0000-0000-0000E4200000}"/>
    <cellStyle name="20% - Accent3 7 61" xfId="8389" xr:uid="{00000000-0005-0000-0000-0000E5200000}"/>
    <cellStyle name="20% - Accent3 7 62" xfId="8390" xr:uid="{00000000-0005-0000-0000-0000E6200000}"/>
    <cellStyle name="20% - Accent3 7 63" xfId="8391" xr:uid="{00000000-0005-0000-0000-0000E7200000}"/>
    <cellStyle name="20% - Accent3 7 64" xfId="8392" xr:uid="{00000000-0005-0000-0000-0000E8200000}"/>
    <cellStyle name="20% - Accent3 7 65" xfId="8393" xr:uid="{00000000-0005-0000-0000-0000E9200000}"/>
    <cellStyle name="20% - Accent3 7 66" xfId="8394" xr:uid="{00000000-0005-0000-0000-0000EA200000}"/>
    <cellStyle name="20% - Accent3 7 67" xfId="8395" xr:uid="{00000000-0005-0000-0000-0000EB200000}"/>
    <cellStyle name="20% - Accent3 7 68" xfId="8396" xr:uid="{00000000-0005-0000-0000-0000EC200000}"/>
    <cellStyle name="20% - Accent3 7 69" xfId="8397" xr:uid="{00000000-0005-0000-0000-0000ED200000}"/>
    <cellStyle name="20% - Accent3 7 7" xfId="8398" xr:uid="{00000000-0005-0000-0000-0000EE200000}"/>
    <cellStyle name="20% - Accent3 7 70" xfId="8399" xr:uid="{00000000-0005-0000-0000-0000EF200000}"/>
    <cellStyle name="20% - Accent3 7 71" xfId="8400" xr:uid="{00000000-0005-0000-0000-0000F0200000}"/>
    <cellStyle name="20% - Accent3 7 72" xfId="8401" xr:uid="{00000000-0005-0000-0000-0000F1200000}"/>
    <cellStyle name="20% - Accent3 7 73" xfId="8402" xr:uid="{00000000-0005-0000-0000-0000F2200000}"/>
    <cellStyle name="20% - Accent3 7 8" xfId="8403" xr:uid="{00000000-0005-0000-0000-0000F3200000}"/>
    <cellStyle name="20% - Accent3 7 9" xfId="8404" xr:uid="{00000000-0005-0000-0000-0000F4200000}"/>
    <cellStyle name="20% - Accent3 8" xfId="8405" xr:uid="{00000000-0005-0000-0000-0000F5200000}"/>
    <cellStyle name="20% - Accent3 8 10" xfId="8406" xr:uid="{00000000-0005-0000-0000-0000F6200000}"/>
    <cellStyle name="20% - Accent3 8 11" xfId="8407" xr:uid="{00000000-0005-0000-0000-0000F7200000}"/>
    <cellStyle name="20% - Accent3 8 12" xfId="8408" xr:uid="{00000000-0005-0000-0000-0000F8200000}"/>
    <cellStyle name="20% - Accent3 8 13" xfId="8409" xr:uid="{00000000-0005-0000-0000-0000F9200000}"/>
    <cellStyle name="20% - Accent3 8 14" xfId="8410" xr:uid="{00000000-0005-0000-0000-0000FA200000}"/>
    <cellStyle name="20% - Accent3 8 15" xfId="8411" xr:uid="{00000000-0005-0000-0000-0000FB200000}"/>
    <cellStyle name="20% - Accent3 8 16" xfId="8412" xr:uid="{00000000-0005-0000-0000-0000FC200000}"/>
    <cellStyle name="20% - Accent3 8 17" xfId="8413" xr:uid="{00000000-0005-0000-0000-0000FD200000}"/>
    <cellStyle name="20% - Accent3 8 18" xfId="8414" xr:uid="{00000000-0005-0000-0000-0000FE200000}"/>
    <cellStyle name="20% - Accent3 8 19" xfId="8415" xr:uid="{00000000-0005-0000-0000-0000FF200000}"/>
    <cellStyle name="20% - Accent3 8 2" xfId="8416" xr:uid="{00000000-0005-0000-0000-000000210000}"/>
    <cellStyle name="20% - Accent3 8 20" xfId="8417" xr:uid="{00000000-0005-0000-0000-000001210000}"/>
    <cellStyle name="20% - Accent3 8 21" xfId="8418" xr:uid="{00000000-0005-0000-0000-000002210000}"/>
    <cellStyle name="20% - Accent3 8 22" xfId="8419" xr:uid="{00000000-0005-0000-0000-000003210000}"/>
    <cellStyle name="20% - Accent3 8 23" xfId="8420" xr:uid="{00000000-0005-0000-0000-000004210000}"/>
    <cellStyle name="20% - Accent3 8 24" xfId="8421" xr:uid="{00000000-0005-0000-0000-000005210000}"/>
    <cellStyle name="20% - Accent3 8 25" xfId="8422" xr:uid="{00000000-0005-0000-0000-000006210000}"/>
    <cellStyle name="20% - Accent3 8 26" xfId="8423" xr:uid="{00000000-0005-0000-0000-000007210000}"/>
    <cellStyle name="20% - Accent3 8 27" xfId="8424" xr:uid="{00000000-0005-0000-0000-000008210000}"/>
    <cellStyle name="20% - Accent3 8 28" xfId="8425" xr:uid="{00000000-0005-0000-0000-000009210000}"/>
    <cellStyle name="20% - Accent3 8 29" xfId="8426" xr:uid="{00000000-0005-0000-0000-00000A210000}"/>
    <cellStyle name="20% - Accent3 8 3" xfId="8427" xr:uid="{00000000-0005-0000-0000-00000B210000}"/>
    <cellStyle name="20% - Accent3 8 30" xfId="8428" xr:uid="{00000000-0005-0000-0000-00000C210000}"/>
    <cellStyle name="20% - Accent3 8 31" xfId="8429" xr:uid="{00000000-0005-0000-0000-00000D210000}"/>
    <cellStyle name="20% - Accent3 8 32" xfId="8430" xr:uid="{00000000-0005-0000-0000-00000E210000}"/>
    <cellStyle name="20% - Accent3 8 33" xfId="8431" xr:uid="{00000000-0005-0000-0000-00000F210000}"/>
    <cellStyle name="20% - Accent3 8 34" xfId="8432" xr:uid="{00000000-0005-0000-0000-000010210000}"/>
    <cellStyle name="20% - Accent3 8 35" xfId="8433" xr:uid="{00000000-0005-0000-0000-000011210000}"/>
    <cellStyle name="20% - Accent3 8 36" xfId="8434" xr:uid="{00000000-0005-0000-0000-000012210000}"/>
    <cellStyle name="20% - Accent3 8 37" xfId="8435" xr:uid="{00000000-0005-0000-0000-000013210000}"/>
    <cellStyle name="20% - Accent3 8 38" xfId="8436" xr:uid="{00000000-0005-0000-0000-000014210000}"/>
    <cellStyle name="20% - Accent3 8 39" xfId="8437" xr:uid="{00000000-0005-0000-0000-000015210000}"/>
    <cellStyle name="20% - Accent3 8 4" xfId="8438" xr:uid="{00000000-0005-0000-0000-000016210000}"/>
    <cellStyle name="20% - Accent3 8 40" xfId="8439" xr:uid="{00000000-0005-0000-0000-000017210000}"/>
    <cellStyle name="20% - Accent3 8 41" xfId="8440" xr:uid="{00000000-0005-0000-0000-000018210000}"/>
    <cellStyle name="20% - Accent3 8 42" xfId="8441" xr:uid="{00000000-0005-0000-0000-000019210000}"/>
    <cellStyle name="20% - Accent3 8 43" xfId="8442" xr:uid="{00000000-0005-0000-0000-00001A210000}"/>
    <cellStyle name="20% - Accent3 8 44" xfId="8443" xr:uid="{00000000-0005-0000-0000-00001B210000}"/>
    <cellStyle name="20% - Accent3 8 45" xfId="8444" xr:uid="{00000000-0005-0000-0000-00001C210000}"/>
    <cellStyle name="20% - Accent3 8 46" xfId="8445" xr:uid="{00000000-0005-0000-0000-00001D210000}"/>
    <cellStyle name="20% - Accent3 8 47" xfId="8446" xr:uid="{00000000-0005-0000-0000-00001E210000}"/>
    <cellStyle name="20% - Accent3 8 48" xfId="8447" xr:uid="{00000000-0005-0000-0000-00001F210000}"/>
    <cellStyle name="20% - Accent3 8 49" xfId="8448" xr:uid="{00000000-0005-0000-0000-000020210000}"/>
    <cellStyle name="20% - Accent3 8 5" xfId="8449" xr:uid="{00000000-0005-0000-0000-000021210000}"/>
    <cellStyle name="20% - Accent3 8 50" xfId="8450" xr:uid="{00000000-0005-0000-0000-000022210000}"/>
    <cellStyle name="20% - Accent3 8 51" xfId="8451" xr:uid="{00000000-0005-0000-0000-000023210000}"/>
    <cellStyle name="20% - Accent3 8 52" xfId="8452" xr:uid="{00000000-0005-0000-0000-000024210000}"/>
    <cellStyle name="20% - Accent3 8 53" xfId="8453" xr:uid="{00000000-0005-0000-0000-000025210000}"/>
    <cellStyle name="20% - Accent3 8 54" xfId="8454" xr:uid="{00000000-0005-0000-0000-000026210000}"/>
    <cellStyle name="20% - Accent3 8 55" xfId="8455" xr:uid="{00000000-0005-0000-0000-000027210000}"/>
    <cellStyle name="20% - Accent3 8 56" xfId="8456" xr:uid="{00000000-0005-0000-0000-000028210000}"/>
    <cellStyle name="20% - Accent3 8 57" xfId="8457" xr:uid="{00000000-0005-0000-0000-000029210000}"/>
    <cellStyle name="20% - Accent3 8 58" xfId="8458" xr:uid="{00000000-0005-0000-0000-00002A210000}"/>
    <cellStyle name="20% - Accent3 8 59" xfId="8459" xr:uid="{00000000-0005-0000-0000-00002B210000}"/>
    <cellStyle name="20% - Accent3 8 6" xfId="8460" xr:uid="{00000000-0005-0000-0000-00002C210000}"/>
    <cellStyle name="20% - Accent3 8 60" xfId="8461" xr:uid="{00000000-0005-0000-0000-00002D210000}"/>
    <cellStyle name="20% - Accent3 8 61" xfId="8462" xr:uid="{00000000-0005-0000-0000-00002E210000}"/>
    <cellStyle name="20% - Accent3 8 62" xfId="8463" xr:uid="{00000000-0005-0000-0000-00002F210000}"/>
    <cellStyle name="20% - Accent3 8 63" xfId="8464" xr:uid="{00000000-0005-0000-0000-000030210000}"/>
    <cellStyle name="20% - Accent3 8 64" xfId="8465" xr:uid="{00000000-0005-0000-0000-000031210000}"/>
    <cellStyle name="20% - Accent3 8 65" xfId="8466" xr:uid="{00000000-0005-0000-0000-000032210000}"/>
    <cellStyle name="20% - Accent3 8 66" xfId="8467" xr:uid="{00000000-0005-0000-0000-000033210000}"/>
    <cellStyle name="20% - Accent3 8 67" xfId="8468" xr:uid="{00000000-0005-0000-0000-000034210000}"/>
    <cellStyle name="20% - Accent3 8 68" xfId="8469" xr:uid="{00000000-0005-0000-0000-000035210000}"/>
    <cellStyle name="20% - Accent3 8 69" xfId="8470" xr:uid="{00000000-0005-0000-0000-000036210000}"/>
    <cellStyle name="20% - Accent3 8 7" xfId="8471" xr:uid="{00000000-0005-0000-0000-000037210000}"/>
    <cellStyle name="20% - Accent3 8 70" xfId="8472" xr:uid="{00000000-0005-0000-0000-000038210000}"/>
    <cellStyle name="20% - Accent3 8 71" xfId="8473" xr:uid="{00000000-0005-0000-0000-000039210000}"/>
    <cellStyle name="20% - Accent3 8 72" xfId="8474" xr:uid="{00000000-0005-0000-0000-00003A210000}"/>
    <cellStyle name="20% - Accent3 8 73" xfId="8475" xr:uid="{00000000-0005-0000-0000-00003B210000}"/>
    <cellStyle name="20% - Accent3 8 8" xfId="8476" xr:uid="{00000000-0005-0000-0000-00003C210000}"/>
    <cellStyle name="20% - Accent3 8 9" xfId="8477" xr:uid="{00000000-0005-0000-0000-00003D210000}"/>
    <cellStyle name="20% - Accent3 9" xfId="8478" xr:uid="{00000000-0005-0000-0000-00003E210000}"/>
    <cellStyle name="20% - Accent3 9 10" xfId="8479" xr:uid="{00000000-0005-0000-0000-00003F210000}"/>
    <cellStyle name="20% - Accent3 9 11" xfId="8480" xr:uid="{00000000-0005-0000-0000-000040210000}"/>
    <cellStyle name="20% - Accent3 9 12" xfId="8481" xr:uid="{00000000-0005-0000-0000-000041210000}"/>
    <cellStyle name="20% - Accent3 9 13" xfId="8482" xr:uid="{00000000-0005-0000-0000-000042210000}"/>
    <cellStyle name="20% - Accent3 9 14" xfId="8483" xr:uid="{00000000-0005-0000-0000-000043210000}"/>
    <cellStyle name="20% - Accent3 9 15" xfId="8484" xr:uid="{00000000-0005-0000-0000-000044210000}"/>
    <cellStyle name="20% - Accent3 9 16" xfId="8485" xr:uid="{00000000-0005-0000-0000-000045210000}"/>
    <cellStyle name="20% - Accent3 9 17" xfId="8486" xr:uid="{00000000-0005-0000-0000-000046210000}"/>
    <cellStyle name="20% - Accent3 9 18" xfId="8487" xr:uid="{00000000-0005-0000-0000-000047210000}"/>
    <cellStyle name="20% - Accent3 9 19" xfId="8488" xr:uid="{00000000-0005-0000-0000-000048210000}"/>
    <cellStyle name="20% - Accent3 9 2" xfId="8489" xr:uid="{00000000-0005-0000-0000-000049210000}"/>
    <cellStyle name="20% - Accent3 9 20" xfId="8490" xr:uid="{00000000-0005-0000-0000-00004A210000}"/>
    <cellStyle name="20% - Accent3 9 21" xfId="8491" xr:uid="{00000000-0005-0000-0000-00004B210000}"/>
    <cellStyle name="20% - Accent3 9 22" xfId="8492" xr:uid="{00000000-0005-0000-0000-00004C210000}"/>
    <cellStyle name="20% - Accent3 9 23" xfId="8493" xr:uid="{00000000-0005-0000-0000-00004D210000}"/>
    <cellStyle name="20% - Accent3 9 24" xfId="8494" xr:uid="{00000000-0005-0000-0000-00004E210000}"/>
    <cellStyle name="20% - Accent3 9 25" xfId="8495" xr:uid="{00000000-0005-0000-0000-00004F210000}"/>
    <cellStyle name="20% - Accent3 9 26" xfId="8496" xr:uid="{00000000-0005-0000-0000-000050210000}"/>
    <cellStyle name="20% - Accent3 9 27" xfId="8497" xr:uid="{00000000-0005-0000-0000-000051210000}"/>
    <cellStyle name="20% - Accent3 9 28" xfId="8498" xr:uid="{00000000-0005-0000-0000-000052210000}"/>
    <cellStyle name="20% - Accent3 9 29" xfId="8499" xr:uid="{00000000-0005-0000-0000-000053210000}"/>
    <cellStyle name="20% - Accent3 9 3" xfId="8500" xr:uid="{00000000-0005-0000-0000-000054210000}"/>
    <cellStyle name="20% - Accent3 9 30" xfId="8501" xr:uid="{00000000-0005-0000-0000-000055210000}"/>
    <cellStyle name="20% - Accent3 9 31" xfId="8502" xr:uid="{00000000-0005-0000-0000-000056210000}"/>
    <cellStyle name="20% - Accent3 9 32" xfId="8503" xr:uid="{00000000-0005-0000-0000-000057210000}"/>
    <cellStyle name="20% - Accent3 9 33" xfId="8504" xr:uid="{00000000-0005-0000-0000-000058210000}"/>
    <cellStyle name="20% - Accent3 9 34" xfId="8505" xr:uid="{00000000-0005-0000-0000-000059210000}"/>
    <cellStyle name="20% - Accent3 9 35" xfId="8506" xr:uid="{00000000-0005-0000-0000-00005A210000}"/>
    <cellStyle name="20% - Accent3 9 36" xfId="8507" xr:uid="{00000000-0005-0000-0000-00005B210000}"/>
    <cellStyle name="20% - Accent3 9 37" xfId="8508" xr:uid="{00000000-0005-0000-0000-00005C210000}"/>
    <cellStyle name="20% - Accent3 9 38" xfId="8509" xr:uid="{00000000-0005-0000-0000-00005D210000}"/>
    <cellStyle name="20% - Accent3 9 39" xfId="8510" xr:uid="{00000000-0005-0000-0000-00005E210000}"/>
    <cellStyle name="20% - Accent3 9 4" xfId="8511" xr:uid="{00000000-0005-0000-0000-00005F210000}"/>
    <cellStyle name="20% - Accent3 9 40" xfId="8512" xr:uid="{00000000-0005-0000-0000-000060210000}"/>
    <cellStyle name="20% - Accent3 9 41" xfId="8513" xr:uid="{00000000-0005-0000-0000-000061210000}"/>
    <cellStyle name="20% - Accent3 9 42" xfId="8514" xr:uid="{00000000-0005-0000-0000-000062210000}"/>
    <cellStyle name="20% - Accent3 9 43" xfId="8515" xr:uid="{00000000-0005-0000-0000-000063210000}"/>
    <cellStyle name="20% - Accent3 9 44" xfId="8516" xr:uid="{00000000-0005-0000-0000-000064210000}"/>
    <cellStyle name="20% - Accent3 9 45" xfId="8517" xr:uid="{00000000-0005-0000-0000-000065210000}"/>
    <cellStyle name="20% - Accent3 9 46" xfId="8518" xr:uid="{00000000-0005-0000-0000-000066210000}"/>
    <cellStyle name="20% - Accent3 9 47" xfId="8519" xr:uid="{00000000-0005-0000-0000-000067210000}"/>
    <cellStyle name="20% - Accent3 9 48" xfId="8520" xr:uid="{00000000-0005-0000-0000-000068210000}"/>
    <cellStyle name="20% - Accent3 9 49" xfId="8521" xr:uid="{00000000-0005-0000-0000-000069210000}"/>
    <cellStyle name="20% - Accent3 9 5" xfId="8522" xr:uid="{00000000-0005-0000-0000-00006A210000}"/>
    <cellStyle name="20% - Accent3 9 50" xfId="8523" xr:uid="{00000000-0005-0000-0000-00006B210000}"/>
    <cellStyle name="20% - Accent3 9 51" xfId="8524" xr:uid="{00000000-0005-0000-0000-00006C210000}"/>
    <cellStyle name="20% - Accent3 9 52" xfId="8525" xr:uid="{00000000-0005-0000-0000-00006D210000}"/>
    <cellStyle name="20% - Accent3 9 53" xfId="8526" xr:uid="{00000000-0005-0000-0000-00006E210000}"/>
    <cellStyle name="20% - Accent3 9 54" xfId="8527" xr:uid="{00000000-0005-0000-0000-00006F210000}"/>
    <cellStyle name="20% - Accent3 9 55" xfId="8528" xr:uid="{00000000-0005-0000-0000-000070210000}"/>
    <cellStyle name="20% - Accent3 9 56" xfId="8529" xr:uid="{00000000-0005-0000-0000-000071210000}"/>
    <cellStyle name="20% - Accent3 9 57" xfId="8530" xr:uid="{00000000-0005-0000-0000-000072210000}"/>
    <cellStyle name="20% - Accent3 9 58" xfId="8531" xr:uid="{00000000-0005-0000-0000-000073210000}"/>
    <cellStyle name="20% - Accent3 9 59" xfId="8532" xr:uid="{00000000-0005-0000-0000-000074210000}"/>
    <cellStyle name="20% - Accent3 9 6" xfId="8533" xr:uid="{00000000-0005-0000-0000-000075210000}"/>
    <cellStyle name="20% - Accent3 9 60" xfId="8534" xr:uid="{00000000-0005-0000-0000-000076210000}"/>
    <cellStyle name="20% - Accent3 9 61" xfId="8535" xr:uid="{00000000-0005-0000-0000-000077210000}"/>
    <cellStyle name="20% - Accent3 9 62" xfId="8536" xr:uid="{00000000-0005-0000-0000-000078210000}"/>
    <cellStyle name="20% - Accent3 9 63" xfId="8537" xr:uid="{00000000-0005-0000-0000-000079210000}"/>
    <cellStyle name="20% - Accent3 9 64" xfId="8538" xr:uid="{00000000-0005-0000-0000-00007A210000}"/>
    <cellStyle name="20% - Accent3 9 65" xfId="8539" xr:uid="{00000000-0005-0000-0000-00007B210000}"/>
    <cellStyle name="20% - Accent3 9 66" xfId="8540" xr:uid="{00000000-0005-0000-0000-00007C210000}"/>
    <cellStyle name="20% - Accent3 9 67" xfId="8541" xr:uid="{00000000-0005-0000-0000-00007D210000}"/>
    <cellStyle name="20% - Accent3 9 68" xfId="8542" xr:uid="{00000000-0005-0000-0000-00007E210000}"/>
    <cellStyle name="20% - Accent3 9 69" xfId="8543" xr:uid="{00000000-0005-0000-0000-00007F210000}"/>
    <cellStyle name="20% - Accent3 9 7" xfId="8544" xr:uid="{00000000-0005-0000-0000-000080210000}"/>
    <cellStyle name="20% - Accent3 9 70" xfId="8545" xr:uid="{00000000-0005-0000-0000-000081210000}"/>
    <cellStyle name="20% - Accent3 9 71" xfId="8546" xr:uid="{00000000-0005-0000-0000-000082210000}"/>
    <cellStyle name="20% - Accent3 9 72" xfId="8547" xr:uid="{00000000-0005-0000-0000-000083210000}"/>
    <cellStyle name="20% - Accent3 9 73" xfId="8548" xr:uid="{00000000-0005-0000-0000-000084210000}"/>
    <cellStyle name="20% - Accent3 9 8" xfId="8549" xr:uid="{00000000-0005-0000-0000-000085210000}"/>
    <cellStyle name="20% - Accent3 9 9" xfId="8550" xr:uid="{00000000-0005-0000-0000-000086210000}"/>
    <cellStyle name="20% - Accent4 10" xfId="8551" xr:uid="{00000000-0005-0000-0000-000087210000}"/>
    <cellStyle name="20% - Accent4 10 10" xfId="8552" xr:uid="{00000000-0005-0000-0000-000088210000}"/>
    <cellStyle name="20% - Accent4 10 11" xfId="8553" xr:uid="{00000000-0005-0000-0000-000089210000}"/>
    <cellStyle name="20% - Accent4 10 12" xfId="8554" xr:uid="{00000000-0005-0000-0000-00008A210000}"/>
    <cellStyle name="20% - Accent4 10 13" xfId="8555" xr:uid="{00000000-0005-0000-0000-00008B210000}"/>
    <cellStyle name="20% - Accent4 10 14" xfId="8556" xr:uid="{00000000-0005-0000-0000-00008C210000}"/>
    <cellStyle name="20% - Accent4 10 15" xfId="8557" xr:uid="{00000000-0005-0000-0000-00008D210000}"/>
    <cellStyle name="20% - Accent4 10 16" xfId="8558" xr:uid="{00000000-0005-0000-0000-00008E210000}"/>
    <cellStyle name="20% - Accent4 10 17" xfId="8559" xr:uid="{00000000-0005-0000-0000-00008F210000}"/>
    <cellStyle name="20% - Accent4 10 18" xfId="8560" xr:uid="{00000000-0005-0000-0000-000090210000}"/>
    <cellStyle name="20% - Accent4 10 19" xfId="8561" xr:uid="{00000000-0005-0000-0000-000091210000}"/>
    <cellStyle name="20% - Accent4 10 2" xfId="8562" xr:uid="{00000000-0005-0000-0000-000092210000}"/>
    <cellStyle name="20% - Accent4 10 20" xfId="8563" xr:uid="{00000000-0005-0000-0000-000093210000}"/>
    <cellStyle name="20% - Accent4 10 21" xfId="8564" xr:uid="{00000000-0005-0000-0000-000094210000}"/>
    <cellStyle name="20% - Accent4 10 22" xfId="8565" xr:uid="{00000000-0005-0000-0000-000095210000}"/>
    <cellStyle name="20% - Accent4 10 23" xfId="8566" xr:uid="{00000000-0005-0000-0000-000096210000}"/>
    <cellStyle name="20% - Accent4 10 24" xfId="8567" xr:uid="{00000000-0005-0000-0000-000097210000}"/>
    <cellStyle name="20% - Accent4 10 25" xfId="8568" xr:uid="{00000000-0005-0000-0000-000098210000}"/>
    <cellStyle name="20% - Accent4 10 26" xfId="8569" xr:uid="{00000000-0005-0000-0000-000099210000}"/>
    <cellStyle name="20% - Accent4 10 27" xfId="8570" xr:uid="{00000000-0005-0000-0000-00009A210000}"/>
    <cellStyle name="20% - Accent4 10 28" xfId="8571" xr:uid="{00000000-0005-0000-0000-00009B210000}"/>
    <cellStyle name="20% - Accent4 10 29" xfId="8572" xr:uid="{00000000-0005-0000-0000-00009C210000}"/>
    <cellStyle name="20% - Accent4 10 3" xfId="8573" xr:uid="{00000000-0005-0000-0000-00009D210000}"/>
    <cellStyle name="20% - Accent4 10 30" xfId="8574" xr:uid="{00000000-0005-0000-0000-00009E210000}"/>
    <cellStyle name="20% - Accent4 10 31" xfId="8575" xr:uid="{00000000-0005-0000-0000-00009F210000}"/>
    <cellStyle name="20% - Accent4 10 32" xfId="8576" xr:uid="{00000000-0005-0000-0000-0000A0210000}"/>
    <cellStyle name="20% - Accent4 10 33" xfId="8577" xr:uid="{00000000-0005-0000-0000-0000A1210000}"/>
    <cellStyle name="20% - Accent4 10 34" xfId="8578" xr:uid="{00000000-0005-0000-0000-0000A2210000}"/>
    <cellStyle name="20% - Accent4 10 35" xfId="8579" xr:uid="{00000000-0005-0000-0000-0000A3210000}"/>
    <cellStyle name="20% - Accent4 10 36" xfId="8580" xr:uid="{00000000-0005-0000-0000-0000A4210000}"/>
    <cellStyle name="20% - Accent4 10 37" xfId="8581" xr:uid="{00000000-0005-0000-0000-0000A5210000}"/>
    <cellStyle name="20% - Accent4 10 38" xfId="8582" xr:uid="{00000000-0005-0000-0000-0000A6210000}"/>
    <cellStyle name="20% - Accent4 10 39" xfId="8583" xr:uid="{00000000-0005-0000-0000-0000A7210000}"/>
    <cellStyle name="20% - Accent4 10 4" xfId="8584" xr:uid="{00000000-0005-0000-0000-0000A8210000}"/>
    <cellStyle name="20% - Accent4 10 40" xfId="8585" xr:uid="{00000000-0005-0000-0000-0000A9210000}"/>
    <cellStyle name="20% - Accent4 10 41" xfId="8586" xr:uid="{00000000-0005-0000-0000-0000AA210000}"/>
    <cellStyle name="20% - Accent4 10 42" xfId="8587" xr:uid="{00000000-0005-0000-0000-0000AB210000}"/>
    <cellStyle name="20% - Accent4 10 43" xfId="8588" xr:uid="{00000000-0005-0000-0000-0000AC210000}"/>
    <cellStyle name="20% - Accent4 10 44" xfId="8589" xr:uid="{00000000-0005-0000-0000-0000AD210000}"/>
    <cellStyle name="20% - Accent4 10 45" xfId="8590" xr:uid="{00000000-0005-0000-0000-0000AE210000}"/>
    <cellStyle name="20% - Accent4 10 46" xfId="8591" xr:uid="{00000000-0005-0000-0000-0000AF210000}"/>
    <cellStyle name="20% - Accent4 10 47" xfId="8592" xr:uid="{00000000-0005-0000-0000-0000B0210000}"/>
    <cellStyle name="20% - Accent4 10 48" xfId="8593" xr:uid="{00000000-0005-0000-0000-0000B1210000}"/>
    <cellStyle name="20% - Accent4 10 49" xfId="8594" xr:uid="{00000000-0005-0000-0000-0000B2210000}"/>
    <cellStyle name="20% - Accent4 10 5" xfId="8595" xr:uid="{00000000-0005-0000-0000-0000B3210000}"/>
    <cellStyle name="20% - Accent4 10 50" xfId="8596" xr:uid="{00000000-0005-0000-0000-0000B4210000}"/>
    <cellStyle name="20% - Accent4 10 51" xfId="8597" xr:uid="{00000000-0005-0000-0000-0000B5210000}"/>
    <cellStyle name="20% - Accent4 10 52" xfId="8598" xr:uid="{00000000-0005-0000-0000-0000B6210000}"/>
    <cellStyle name="20% - Accent4 10 53" xfId="8599" xr:uid="{00000000-0005-0000-0000-0000B7210000}"/>
    <cellStyle name="20% - Accent4 10 54" xfId="8600" xr:uid="{00000000-0005-0000-0000-0000B8210000}"/>
    <cellStyle name="20% - Accent4 10 55" xfId="8601" xr:uid="{00000000-0005-0000-0000-0000B9210000}"/>
    <cellStyle name="20% - Accent4 10 56" xfId="8602" xr:uid="{00000000-0005-0000-0000-0000BA210000}"/>
    <cellStyle name="20% - Accent4 10 57" xfId="8603" xr:uid="{00000000-0005-0000-0000-0000BB210000}"/>
    <cellStyle name="20% - Accent4 10 58" xfId="8604" xr:uid="{00000000-0005-0000-0000-0000BC210000}"/>
    <cellStyle name="20% - Accent4 10 59" xfId="8605" xr:uid="{00000000-0005-0000-0000-0000BD210000}"/>
    <cellStyle name="20% - Accent4 10 6" xfId="8606" xr:uid="{00000000-0005-0000-0000-0000BE210000}"/>
    <cellStyle name="20% - Accent4 10 60" xfId="8607" xr:uid="{00000000-0005-0000-0000-0000BF210000}"/>
    <cellStyle name="20% - Accent4 10 61" xfId="8608" xr:uid="{00000000-0005-0000-0000-0000C0210000}"/>
    <cellStyle name="20% - Accent4 10 62" xfId="8609" xr:uid="{00000000-0005-0000-0000-0000C1210000}"/>
    <cellStyle name="20% - Accent4 10 63" xfId="8610" xr:uid="{00000000-0005-0000-0000-0000C2210000}"/>
    <cellStyle name="20% - Accent4 10 64" xfId="8611" xr:uid="{00000000-0005-0000-0000-0000C3210000}"/>
    <cellStyle name="20% - Accent4 10 65" xfId="8612" xr:uid="{00000000-0005-0000-0000-0000C4210000}"/>
    <cellStyle name="20% - Accent4 10 66" xfId="8613" xr:uid="{00000000-0005-0000-0000-0000C5210000}"/>
    <cellStyle name="20% - Accent4 10 67" xfId="8614" xr:uid="{00000000-0005-0000-0000-0000C6210000}"/>
    <cellStyle name="20% - Accent4 10 68" xfId="8615" xr:uid="{00000000-0005-0000-0000-0000C7210000}"/>
    <cellStyle name="20% - Accent4 10 69" xfId="8616" xr:uid="{00000000-0005-0000-0000-0000C8210000}"/>
    <cellStyle name="20% - Accent4 10 7" xfId="8617" xr:uid="{00000000-0005-0000-0000-0000C9210000}"/>
    <cellStyle name="20% - Accent4 10 70" xfId="8618" xr:uid="{00000000-0005-0000-0000-0000CA210000}"/>
    <cellStyle name="20% - Accent4 10 71" xfId="8619" xr:uid="{00000000-0005-0000-0000-0000CB210000}"/>
    <cellStyle name="20% - Accent4 10 72" xfId="8620" xr:uid="{00000000-0005-0000-0000-0000CC210000}"/>
    <cellStyle name="20% - Accent4 10 73" xfId="8621" xr:uid="{00000000-0005-0000-0000-0000CD210000}"/>
    <cellStyle name="20% - Accent4 10 8" xfId="8622" xr:uid="{00000000-0005-0000-0000-0000CE210000}"/>
    <cellStyle name="20% - Accent4 10 9" xfId="8623" xr:uid="{00000000-0005-0000-0000-0000CF210000}"/>
    <cellStyle name="20% - Accent4 11" xfId="8624" xr:uid="{00000000-0005-0000-0000-0000D0210000}"/>
    <cellStyle name="20% - Accent4 11 10" xfId="8625" xr:uid="{00000000-0005-0000-0000-0000D1210000}"/>
    <cellStyle name="20% - Accent4 11 11" xfId="8626" xr:uid="{00000000-0005-0000-0000-0000D2210000}"/>
    <cellStyle name="20% - Accent4 11 12" xfId="8627" xr:uid="{00000000-0005-0000-0000-0000D3210000}"/>
    <cellStyle name="20% - Accent4 11 13" xfId="8628" xr:uid="{00000000-0005-0000-0000-0000D4210000}"/>
    <cellStyle name="20% - Accent4 11 14" xfId="8629" xr:uid="{00000000-0005-0000-0000-0000D5210000}"/>
    <cellStyle name="20% - Accent4 11 15" xfId="8630" xr:uid="{00000000-0005-0000-0000-0000D6210000}"/>
    <cellStyle name="20% - Accent4 11 16" xfId="8631" xr:uid="{00000000-0005-0000-0000-0000D7210000}"/>
    <cellStyle name="20% - Accent4 11 17" xfId="8632" xr:uid="{00000000-0005-0000-0000-0000D8210000}"/>
    <cellStyle name="20% - Accent4 11 18" xfId="8633" xr:uid="{00000000-0005-0000-0000-0000D9210000}"/>
    <cellStyle name="20% - Accent4 11 19" xfId="8634" xr:uid="{00000000-0005-0000-0000-0000DA210000}"/>
    <cellStyle name="20% - Accent4 11 2" xfId="8635" xr:uid="{00000000-0005-0000-0000-0000DB210000}"/>
    <cellStyle name="20% - Accent4 11 20" xfId="8636" xr:uid="{00000000-0005-0000-0000-0000DC210000}"/>
    <cellStyle name="20% - Accent4 11 21" xfId="8637" xr:uid="{00000000-0005-0000-0000-0000DD210000}"/>
    <cellStyle name="20% - Accent4 11 22" xfId="8638" xr:uid="{00000000-0005-0000-0000-0000DE210000}"/>
    <cellStyle name="20% - Accent4 11 23" xfId="8639" xr:uid="{00000000-0005-0000-0000-0000DF210000}"/>
    <cellStyle name="20% - Accent4 11 24" xfId="8640" xr:uid="{00000000-0005-0000-0000-0000E0210000}"/>
    <cellStyle name="20% - Accent4 11 25" xfId="8641" xr:uid="{00000000-0005-0000-0000-0000E1210000}"/>
    <cellStyle name="20% - Accent4 11 26" xfId="8642" xr:uid="{00000000-0005-0000-0000-0000E2210000}"/>
    <cellStyle name="20% - Accent4 11 27" xfId="8643" xr:uid="{00000000-0005-0000-0000-0000E3210000}"/>
    <cellStyle name="20% - Accent4 11 28" xfId="8644" xr:uid="{00000000-0005-0000-0000-0000E4210000}"/>
    <cellStyle name="20% - Accent4 11 29" xfId="8645" xr:uid="{00000000-0005-0000-0000-0000E5210000}"/>
    <cellStyle name="20% - Accent4 11 3" xfId="8646" xr:uid="{00000000-0005-0000-0000-0000E6210000}"/>
    <cellStyle name="20% - Accent4 11 30" xfId="8647" xr:uid="{00000000-0005-0000-0000-0000E7210000}"/>
    <cellStyle name="20% - Accent4 11 31" xfId="8648" xr:uid="{00000000-0005-0000-0000-0000E8210000}"/>
    <cellStyle name="20% - Accent4 11 32" xfId="8649" xr:uid="{00000000-0005-0000-0000-0000E9210000}"/>
    <cellStyle name="20% - Accent4 11 33" xfId="8650" xr:uid="{00000000-0005-0000-0000-0000EA210000}"/>
    <cellStyle name="20% - Accent4 11 34" xfId="8651" xr:uid="{00000000-0005-0000-0000-0000EB210000}"/>
    <cellStyle name="20% - Accent4 11 35" xfId="8652" xr:uid="{00000000-0005-0000-0000-0000EC210000}"/>
    <cellStyle name="20% - Accent4 11 36" xfId="8653" xr:uid="{00000000-0005-0000-0000-0000ED210000}"/>
    <cellStyle name="20% - Accent4 11 37" xfId="8654" xr:uid="{00000000-0005-0000-0000-0000EE210000}"/>
    <cellStyle name="20% - Accent4 11 38" xfId="8655" xr:uid="{00000000-0005-0000-0000-0000EF210000}"/>
    <cellStyle name="20% - Accent4 11 39" xfId="8656" xr:uid="{00000000-0005-0000-0000-0000F0210000}"/>
    <cellStyle name="20% - Accent4 11 4" xfId="8657" xr:uid="{00000000-0005-0000-0000-0000F1210000}"/>
    <cellStyle name="20% - Accent4 11 40" xfId="8658" xr:uid="{00000000-0005-0000-0000-0000F2210000}"/>
    <cellStyle name="20% - Accent4 11 41" xfId="8659" xr:uid="{00000000-0005-0000-0000-0000F3210000}"/>
    <cellStyle name="20% - Accent4 11 42" xfId="8660" xr:uid="{00000000-0005-0000-0000-0000F4210000}"/>
    <cellStyle name="20% - Accent4 11 43" xfId="8661" xr:uid="{00000000-0005-0000-0000-0000F5210000}"/>
    <cellStyle name="20% - Accent4 11 44" xfId="8662" xr:uid="{00000000-0005-0000-0000-0000F6210000}"/>
    <cellStyle name="20% - Accent4 11 45" xfId="8663" xr:uid="{00000000-0005-0000-0000-0000F7210000}"/>
    <cellStyle name="20% - Accent4 11 46" xfId="8664" xr:uid="{00000000-0005-0000-0000-0000F8210000}"/>
    <cellStyle name="20% - Accent4 11 47" xfId="8665" xr:uid="{00000000-0005-0000-0000-0000F9210000}"/>
    <cellStyle name="20% - Accent4 11 48" xfId="8666" xr:uid="{00000000-0005-0000-0000-0000FA210000}"/>
    <cellStyle name="20% - Accent4 11 49" xfId="8667" xr:uid="{00000000-0005-0000-0000-0000FB210000}"/>
    <cellStyle name="20% - Accent4 11 5" xfId="8668" xr:uid="{00000000-0005-0000-0000-0000FC210000}"/>
    <cellStyle name="20% - Accent4 11 50" xfId="8669" xr:uid="{00000000-0005-0000-0000-0000FD210000}"/>
    <cellStyle name="20% - Accent4 11 51" xfId="8670" xr:uid="{00000000-0005-0000-0000-0000FE210000}"/>
    <cellStyle name="20% - Accent4 11 52" xfId="8671" xr:uid="{00000000-0005-0000-0000-0000FF210000}"/>
    <cellStyle name="20% - Accent4 11 53" xfId="8672" xr:uid="{00000000-0005-0000-0000-000000220000}"/>
    <cellStyle name="20% - Accent4 11 54" xfId="8673" xr:uid="{00000000-0005-0000-0000-000001220000}"/>
    <cellStyle name="20% - Accent4 11 55" xfId="8674" xr:uid="{00000000-0005-0000-0000-000002220000}"/>
    <cellStyle name="20% - Accent4 11 56" xfId="8675" xr:uid="{00000000-0005-0000-0000-000003220000}"/>
    <cellStyle name="20% - Accent4 11 57" xfId="8676" xr:uid="{00000000-0005-0000-0000-000004220000}"/>
    <cellStyle name="20% - Accent4 11 58" xfId="8677" xr:uid="{00000000-0005-0000-0000-000005220000}"/>
    <cellStyle name="20% - Accent4 11 59" xfId="8678" xr:uid="{00000000-0005-0000-0000-000006220000}"/>
    <cellStyle name="20% - Accent4 11 6" xfId="8679" xr:uid="{00000000-0005-0000-0000-000007220000}"/>
    <cellStyle name="20% - Accent4 11 60" xfId="8680" xr:uid="{00000000-0005-0000-0000-000008220000}"/>
    <cellStyle name="20% - Accent4 11 61" xfId="8681" xr:uid="{00000000-0005-0000-0000-000009220000}"/>
    <cellStyle name="20% - Accent4 11 62" xfId="8682" xr:uid="{00000000-0005-0000-0000-00000A220000}"/>
    <cellStyle name="20% - Accent4 11 63" xfId="8683" xr:uid="{00000000-0005-0000-0000-00000B220000}"/>
    <cellStyle name="20% - Accent4 11 64" xfId="8684" xr:uid="{00000000-0005-0000-0000-00000C220000}"/>
    <cellStyle name="20% - Accent4 11 65" xfId="8685" xr:uid="{00000000-0005-0000-0000-00000D220000}"/>
    <cellStyle name="20% - Accent4 11 66" xfId="8686" xr:uid="{00000000-0005-0000-0000-00000E220000}"/>
    <cellStyle name="20% - Accent4 11 67" xfId="8687" xr:uid="{00000000-0005-0000-0000-00000F220000}"/>
    <cellStyle name="20% - Accent4 11 68" xfId="8688" xr:uid="{00000000-0005-0000-0000-000010220000}"/>
    <cellStyle name="20% - Accent4 11 69" xfId="8689" xr:uid="{00000000-0005-0000-0000-000011220000}"/>
    <cellStyle name="20% - Accent4 11 7" xfId="8690" xr:uid="{00000000-0005-0000-0000-000012220000}"/>
    <cellStyle name="20% - Accent4 11 70" xfId="8691" xr:uid="{00000000-0005-0000-0000-000013220000}"/>
    <cellStyle name="20% - Accent4 11 71" xfId="8692" xr:uid="{00000000-0005-0000-0000-000014220000}"/>
    <cellStyle name="20% - Accent4 11 72" xfId="8693" xr:uid="{00000000-0005-0000-0000-000015220000}"/>
    <cellStyle name="20% - Accent4 11 73" xfId="8694" xr:uid="{00000000-0005-0000-0000-000016220000}"/>
    <cellStyle name="20% - Accent4 11 8" xfId="8695" xr:uid="{00000000-0005-0000-0000-000017220000}"/>
    <cellStyle name="20% - Accent4 11 9" xfId="8696" xr:uid="{00000000-0005-0000-0000-000018220000}"/>
    <cellStyle name="20% - Accent4 12" xfId="8697" xr:uid="{00000000-0005-0000-0000-000019220000}"/>
    <cellStyle name="20% - Accent4 12 10" xfId="8698" xr:uid="{00000000-0005-0000-0000-00001A220000}"/>
    <cellStyle name="20% - Accent4 12 11" xfId="8699" xr:uid="{00000000-0005-0000-0000-00001B220000}"/>
    <cellStyle name="20% - Accent4 12 12" xfId="8700" xr:uid="{00000000-0005-0000-0000-00001C220000}"/>
    <cellStyle name="20% - Accent4 12 13" xfId="8701" xr:uid="{00000000-0005-0000-0000-00001D220000}"/>
    <cellStyle name="20% - Accent4 12 14" xfId="8702" xr:uid="{00000000-0005-0000-0000-00001E220000}"/>
    <cellStyle name="20% - Accent4 12 15" xfId="8703" xr:uid="{00000000-0005-0000-0000-00001F220000}"/>
    <cellStyle name="20% - Accent4 12 16" xfId="8704" xr:uid="{00000000-0005-0000-0000-000020220000}"/>
    <cellStyle name="20% - Accent4 12 17" xfId="8705" xr:uid="{00000000-0005-0000-0000-000021220000}"/>
    <cellStyle name="20% - Accent4 12 18" xfId="8706" xr:uid="{00000000-0005-0000-0000-000022220000}"/>
    <cellStyle name="20% - Accent4 12 19" xfId="8707" xr:uid="{00000000-0005-0000-0000-000023220000}"/>
    <cellStyle name="20% - Accent4 12 2" xfId="8708" xr:uid="{00000000-0005-0000-0000-000024220000}"/>
    <cellStyle name="20% - Accent4 12 20" xfId="8709" xr:uid="{00000000-0005-0000-0000-000025220000}"/>
    <cellStyle name="20% - Accent4 12 21" xfId="8710" xr:uid="{00000000-0005-0000-0000-000026220000}"/>
    <cellStyle name="20% - Accent4 12 22" xfId="8711" xr:uid="{00000000-0005-0000-0000-000027220000}"/>
    <cellStyle name="20% - Accent4 12 23" xfId="8712" xr:uid="{00000000-0005-0000-0000-000028220000}"/>
    <cellStyle name="20% - Accent4 12 24" xfId="8713" xr:uid="{00000000-0005-0000-0000-000029220000}"/>
    <cellStyle name="20% - Accent4 12 25" xfId="8714" xr:uid="{00000000-0005-0000-0000-00002A220000}"/>
    <cellStyle name="20% - Accent4 12 26" xfId="8715" xr:uid="{00000000-0005-0000-0000-00002B220000}"/>
    <cellStyle name="20% - Accent4 12 27" xfId="8716" xr:uid="{00000000-0005-0000-0000-00002C220000}"/>
    <cellStyle name="20% - Accent4 12 28" xfId="8717" xr:uid="{00000000-0005-0000-0000-00002D220000}"/>
    <cellStyle name="20% - Accent4 12 29" xfId="8718" xr:uid="{00000000-0005-0000-0000-00002E220000}"/>
    <cellStyle name="20% - Accent4 12 3" xfId="8719" xr:uid="{00000000-0005-0000-0000-00002F220000}"/>
    <cellStyle name="20% - Accent4 12 30" xfId="8720" xr:uid="{00000000-0005-0000-0000-000030220000}"/>
    <cellStyle name="20% - Accent4 12 31" xfId="8721" xr:uid="{00000000-0005-0000-0000-000031220000}"/>
    <cellStyle name="20% - Accent4 12 32" xfId="8722" xr:uid="{00000000-0005-0000-0000-000032220000}"/>
    <cellStyle name="20% - Accent4 12 33" xfId="8723" xr:uid="{00000000-0005-0000-0000-000033220000}"/>
    <cellStyle name="20% - Accent4 12 34" xfId="8724" xr:uid="{00000000-0005-0000-0000-000034220000}"/>
    <cellStyle name="20% - Accent4 12 35" xfId="8725" xr:uid="{00000000-0005-0000-0000-000035220000}"/>
    <cellStyle name="20% - Accent4 12 36" xfId="8726" xr:uid="{00000000-0005-0000-0000-000036220000}"/>
    <cellStyle name="20% - Accent4 12 37" xfId="8727" xr:uid="{00000000-0005-0000-0000-000037220000}"/>
    <cellStyle name="20% - Accent4 12 38" xfId="8728" xr:uid="{00000000-0005-0000-0000-000038220000}"/>
    <cellStyle name="20% - Accent4 12 39" xfId="8729" xr:uid="{00000000-0005-0000-0000-000039220000}"/>
    <cellStyle name="20% - Accent4 12 4" xfId="8730" xr:uid="{00000000-0005-0000-0000-00003A220000}"/>
    <cellStyle name="20% - Accent4 12 40" xfId="8731" xr:uid="{00000000-0005-0000-0000-00003B220000}"/>
    <cellStyle name="20% - Accent4 12 41" xfId="8732" xr:uid="{00000000-0005-0000-0000-00003C220000}"/>
    <cellStyle name="20% - Accent4 12 42" xfId="8733" xr:uid="{00000000-0005-0000-0000-00003D220000}"/>
    <cellStyle name="20% - Accent4 12 43" xfId="8734" xr:uid="{00000000-0005-0000-0000-00003E220000}"/>
    <cellStyle name="20% - Accent4 12 44" xfId="8735" xr:uid="{00000000-0005-0000-0000-00003F220000}"/>
    <cellStyle name="20% - Accent4 12 45" xfId="8736" xr:uid="{00000000-0005-0000-0000-000040220000}"/>
    <cellStyle name="20% - Accent4 12 46" xfId="8737" xr:uid="{00000000-0005-0000-0000-000041220000}"/>
    <cellStyle name="20% - Accent4 12 47" xfId="8738" xr:uid="{00000000-0005-0000-0000-000042220000}"/>
    <cellStyle name="20% - Accent4 12 48" xfId="8739" xr:uid="{00000000-0005-0000-0000-000043220000}"/>
    <cellStyle name="20% - Accent4 12 49" xfId="8740" xr:uid="{00000000-0005-0000-0000-000044220000}"/>
    <cellStyle name="20% - Accent4 12 5" xfId="8741" xr:uid="{00000000-0005-0000-0000-000045220000}"/>
    <cellStyle name="20% - Accent4 12 50" xfId="8742" xr:uid="{00000000-0005-0000-0000-000046220000}"/>
    <cellStyle name="20% - Accent4 12 51" xfId="8743" xr:uid="{00000000-0005-0000-0000-000047220000}"/>
    <cellStyle name="20% - Accent4 12 52" xfId="8744" xr:uid="{00000000-0005-0000-0000-000048220000}"/>
    <cellStyle name="20% - Accent4 12 53" xfId="8745" xr:uid="{00000000-0005-0000-0000-000049220000}"/>
    <cellStyle name="20% - Accent4 12 54" xfId="8746" xr:uid="{00000000-0005-0000-0000-00004A220000}"/>
    <cellStyle name="20% - Accent4 12 55" xfId="8747" xr:uid="{00000000-0005-0000-0000-00004B220000}"/>
    <cellStyle name="20% - Accent4 12 56" xfId="8748" xr:uid="{00000000-0005-0000-0000-00004C220000}"/>
    <cellStyle name="20% - Accent4 12 57" xfId="8749" xr:uid="{00000000-0005-0000-0000-00004D220000}"/>
    <cellStyle name="20% - Accent4 12 58" xfId="8750" xr:uid="{00000000-0005-0000-0000-00004E220000}"/>
    <cellStyle name="20% - Accent4 12 59" xfId="8751" xr:uid="{00000000-0005-0000-0000-00004F220000}"/>
    <cellStyle name="20% - Accent4 12 6" xfId="8752" xr:uid="{00000000-0005-0000-0000-000050220000}"/>
    <cellStyle name="20% - Accent4 12 60" xfId="8753" xr:uid="{00000000-0005-0000-0000-000051220000}"/>
    <cellStyle name="20% - Accent4 12 61" xfId="8754" xr:uid="{00000000-0005-0000-0000-000052220000}"/>
    <cellStyle name="20% - Accent4 12 62" xfId="8755" xr:uid="{00000000-0005-0000-0000-000053220000}"/>
    <cellStyle name="20% - Accent4 12 63" xfId="8756" xr:uid="{00000000-0005-0000-0000-000054220000}"/>
    <cellStyle name="20% - Accent4 12 64" xfId="8757" xr:uid="{00000000-0005-0000-0000-000055220000}"/>
    <cellStyle name="20% - Accent4 12 65" xfId="8758" xr:uid="{00000000-0005-0000-0000-000056220000}"/>
    <cellStyle name="20% - Accent4 12 66" xfId="8759" xr:uid="{00000000-0005-0000-0000-000057220000}"/>
    <cellStyle name="20% - Accent4 12 67" xfId="8760" xr:uid="{00000000-0005-0000-0000-000058220000}"/>
    <cellStyle name="20% - Accent4 12 68" xfId="8761" xr:uid="{00000000-0005-0000-0000-000059220000}"/>
    <cellStyle name="20% - Accent4 12 69" xfId="8762" xr:uid="{00000000-0005-0000-0000-00005A220000}"/>
    <cellStyle name="20% - Accent4 12 7" xfId="8763" xr:uid="{00000000-0005-0000-0000-00005B220000}"/>
    <cellStyle name="20% - Accent4 12 70" xfId="8764" xr:uid="{00000000-0005-0000-0000-00005C220000}"/>
    <cellStyle name="20% - Accent4 12 71" xfId="8765" xr:uid="{00000000-0005-0000-0000-00005D220000}"/>
    <cellStyle name="20% - Accent4 12 72" xfId="8766" xr:uid="{00000000-0005-0000-0000-00005E220000}"/>
    <cellStyle name="20% - Accent4 12 73" xfId="8767" xr:uid="{00000000-0005-0000-0000-00005F220000}"/>
    <cellStyle name="20% - Accent4 12 8" xfId="8768" xr:uid="{00000000-0005-0000-0000-000060220000}"/>
    <cellStyle name="20% - Accent4 12 9" xfId="8769" xr:uid="{00000000-0005-0000-0000-000061220000}"/>
    <cellStyle name="20% - Accent4 13" xfId="8770" xr:uid="{00000000-0005-0000-0000-000062220000}"/>
    <cellStyle name="20% - Accent4 13 10" xfId="8771" xr:uid="{00000000-0005-0000-0000-000063220000}"/>
    <cellStyle name="20% - Accent4 13 11" xfId="8772" xr:uid="{00000000-0005-0000-0000-000064220000}"/>
    <cellStyle name="20% - Accent4 13 12" xfId="8773" xr:uid="{00000000-0005-0000-0000-000065220000}"/>
    <cellStyle name="20% - Accent4 13 13" xfId="8774" xr:uid="{00000000-0005-0000-0000-000066220000}"/>
    <cellStyle name="20% - Accent4 13 14" xfId="8775" xr:uid="{00000000-0005-0000-0000-000067220000}"/>
    <cellStyle name="20% - Accent4 13 15" xfId="8776" xr:uid="{00000000-0005-0000-0000-000068220000}"/>
    <cellStyle name="20% - Accent4 13 16" xfId="8777" xr:uid="{00000000-0005-0000-0000-000069220000}"/>
    <cellStyle name="20% - Accent4 13 17" xfId="8778" xr:uid="{00000000-0005-0000-0000-00006A220000}"/>
    <cellStyle name="20% - Accent4 13 18" xfId="8779" xr:uid="{00000000-0005-0000-0000-00006B220000}"/>
    <cellStyle name="20% - Accent4 13 19" xfId="8780" xr:uid="{00000000-0005-0000-0000-00006C220000}"/>
    <cellStyle name="20% - Accent4 13 2" xfId="8781" xr:uid="{00000000-0005-0000-0000-00006D220000}"/>
    <cellStyle name="20% - Accent4 13 20" xfId="8782" xr:uid="{00000000-0005-0000-0000-00006E220000}"/>
    <cellStyle name="20% - Accent4 13 21" xfId="8783" xr:uid="{00000000-0005-0000-0000-00006F220000}"/>
    <cellStyle name="20% - Accent4 13 22" xfId="8784" xr:uid="{00000000-0005-0000-0000-000070220000}"/>
    <cellStyle name="20% - Accent4 13 23" xfId="8785" xr:uid="{00000000-0005-0000-0000-000071220000}"/>
    <cellStyle name="20% - Accent4 13 24" xfId="8786" xr:uid="{00000000-0005-0000-0000-000072220000}"/>
    <cellStyle name="20% - Accent4 13 25" xfId="8787" xr:uid="{00000000-0005-0000-0000-000073220000}"/>
    <cellStyle name="20% - Accent4 13 26" xfId="8788" xr:uid="{00000000-0005-0000-0000-000074220000}"/>
    <cellStyle name="20% - Accent4 13 27" xfId="8789" xr:uid="{00000000-0005-0000-0000-000075220000}"/>
    <cellStyle name="20% - Accent4 13 28" xfId="8790" xr:uid="{00000000-0005-0000-0000-000076220000}"/>
    <cellStyle name="20% - Accent4 13 29" xfId="8791" xr:uid="{00000000-0005-0000-0000-000077220000}"/>
    <cellStyle name="20% - Accent4 13 3" xfId="8792" xr:uid="{00000000-0005-0000-0000-000078220000}"/>
    <cellStyle name="20% - Accent4 13 30" xfId="8793" xr:uid="{00000000-0005-0000-0000-000079220000}"/>
    <cellStyle name="20% - Accent4 13 31" xfId="8794" xr:uid="{00000000-0005-0000-0000-00007A220000}"/>
    <cellStyle name="20% - Accent4 13 32" xfId="8795" xr:uid="{00000000-0005-0000-0000-00007B220000}"/>
    <cellStyle name="20% - Accent4 13 33" xfId="8796" xr:uid="{00000000-0005-0000-0000-00007C220000}"/>
    <cellStyle name="20% - Accent4 13 34" xfId="8797" xr:uid="{00000000-0005-0000-0000-00007D220000}"/>
    <cellStyle name="20% - Accent4 13 35" xfId="8798" xr:uid="{00000000-0005-0000-0000-00007E220000}"/>
    <cellStyle name="20% - Accent4 13 36" xfId="8799" xr:uid="{00000000-0005-0000-0000-00007F220000}"/>
    <cellStyle name="20% - Accent4 13 37" xfId="8800" xr:uid="{00000000-0005-0000-0000-000080220000}"/>
    <cellStyle name="20% - Accent4 13 38" xfId="8801" xr:uid="{00000000-0005-0000-0000-000081220000}"/>
    <cellStyle name="20% - Accent4 13 39" xfId="8802" xr:uid="{00000000-0005-0000-0000-000082220000}"/>
    <cellStyle name="20% - Accent4 13 4" xfId="8803" xr:uid="{00000000-0005-0000-0000-000083220000}"/>
    <cellStyle name="20% - Accent4 13 40" xfId="8804" xr:uid="{00000000-0005-0000-0000-000084220000}"/>
    <cellStyle name="20% - Accent4 13 41" xfId="8805" xr:uid="{00000000-0005-0000-0000-000085220000}"/>
    <cellStyle name="20% - Accent4 13 42" xfId="8806" xr:uid="{00000000-0005-0000-0000-000086220000}"/>
    <cellStyle name="20% - Accent4 13 43" xfId="8807" xr:uid="{00000000-0005-0000-0000-000087220000}"/>
    <cellStyle name="20% - Accent4 13 44" xfId="8808" xr:uid="{00000000-0005-0000-0000-000088220000}"/>
    <cellStyle name="20% - Accent4 13 45" xfId="8809" xr:uid="{00000000-0005-0000-0000-000089220000}"/>
    <cellStyle name="20% - Accent4 13 46" xfId="8810" xr:uid="{00000000-0005-0000-0000-00008A220000}"/>
    <cellStyle name="20% - Accent4 13 47" xfId="8811" xr:uid="{00000000-0005-0000-0000-00008B220000}"/>
    <cellStyle name="20% - Accent4 13 48" xfId="8812" xr:uid="{00000000-0005-0000-0000-00008C220000}"/>
    <cellStyle name="20% - Accent4 13 49" xfId="8813" xr:uid="{00000000-0005-0000-0000-00008D220000}"/>
    <cellStyle name="20% - Accent4 13 5" xfId="8814" xr:uid="{00000000-0005-0000-0000-00008E220000}"/>
    <cellStyle name="20% - Accent4 13 50" xfId="8815" xr:uid="{00000000-0005-0000-0000-00008F220000}"/>
    <cellStyle name="20% - Accent4 13 51" xfId="8816" xr:uid="{00000000-0005-0000-0000-000090220000}"/>
    <cellStyle name="20% - Accent4 13 52" xfId="8817" xr:uid="{00000000-0005-0000-0000-000091220000}"/>
    <cellStyle name="20% - Accent4 13 53" xfId="8818" xr:uid="{00000000-0005-0000-0000-000092220000}"/>
    <cellStyle name="20% - Accent4 13 54" xfId="8819" xr:uid="{00000000-0005-0000-0000-000093220000}"/>
    <cellStyle name="20% - Accent4 13 55" xfId="8820" xr:uid="{00000000-0005-0000-0000-000094220000}"/>
    <cellStyle name="20% - Accent4 13 56" xfId="8821" xr:uid="{00000000-0005-0000-0000-000095220000}"/>
    <cellStyle name="20% - Accent4 13 57" xfId="8822" xr:uid="{00000000-0005-0000-0000-000096220000}"/>
    <cellStyle name="20% - Accent4 13 58" xfId="8823" xr:uid="{00000000-0005-0000-0000-000097220000}"/>
    <cellStyle name="20% - Accent4 13 59" xfId="8824" xr:uid="{00000000-0005-0000-0000-000098220000}"/>
    <cellStyle name="20% - Accent4 13 6" xfId="8825" xr:uid="{00000000-0005-0000-0000-000099220000}"/>
    <cellStyle name="20% - Accent4 13 60" xfId="8826" xr:uid="{00000000-0005-0000-0000-00009A220000}"/>
    <cellStyle name="20% - Accent4 13 61" xfId="8827" xr:uid="{00000000-0005-0000-0000-00009B220000}"/>
    <cellStyle name="20% - Accent4 13 62" xfId="8828" xr:uid="{00000000-0005-0000-0000-00009C220000}"/>
    <cellStyle name="20% - Accent4 13 63" xfId="8829" xr:uid="{00000000-0005-0000-0000-00009D220000}"/>
    <cellStyle name="20% - Accent4 13 64" xfId="8830" xr:uid="{00000000-0005-0000-0000-00009E220000}"/>
    <cellStyle name="20% - Accent4 13 65" xfId="8831" xr:uid="{00000000-0005-0000-0000-00009F220000}"/>
    <cellStyle name="20% - Accent4 13 66" xfId="8832" xr:uid="{00000000-0005-0000-0000-0000A0220000}"/>
    <cellStyle name="20% - Accent4 13 67" xfId="8833" xr:uid="{00000000-0005-0000-0000-0000A1220000}"/>
    <cellStyle name="20% - Accent4 13 68" xfId="8834" xr:uid="{00000000-0005-0000-0000-0000A2220000}"/>
    <cellStyle name="20% - Accent4 13 69" xfId="8835" xr:uid="{00000000-0005-0000-0000-0000A3220000}"/>
    <cellStyle name="20% - Accent4 13 7" xfId="8836" xr:uid="{00000000-0005-0000-0000-0000A4220000}"/>
    <cellStyle name="20% - Accent4 13 70" xfId="8837" xr:uid="{00000000-0005-0000-0000-0000A5220000}"/>
    <cellStyle name="20% - Accent4 13 71" xfId="8838" xr:uid="{00000000-0005-0000-0000-0000A6220000}"/>
    <cellStyle name="20% - Accent4 13 72" xfId="8839" xr:uid="{00000000-0005-0000-0000-0000A7220000}"/>
    <cellStyle name="20% - Accent4 13 73" xfId="8840" xr:uid="{00000000-0005-0000-0000-0000A8220000}"/>
    <cellStyle name="20% - Accent4 13 8" xfId="8841" xr:uid="{00000000-0005-0000-0000-0000A9220000}"/>
    <cellStyle name="20% - Accent4 13 9" xfId="8842" xr:uid="{00000000-0005-0000-0000-0000AA220000}"/>
    <cellStyle name="20% - Accent4 14" xfId="8843" xr:uid="{00000000-0005-0000-0000-0000AB220000}"/>
    <cellStyle name="20% - Accent4 14 10" xfId="8844" xr:uid="{00000000-0005-0000-0000-0000AC220000}"/>
    <cellStyle name="20% - Accent4 14 11" xfId="8845" xr:uid="{00000000-0005-0000-0000-0000AD220000}"/>
    <cellStyle name="20% - Accent4 14 12" xfId="8846" xr:uid="{00000000-0005-0000-0000-0000AE220000}"/>
    <cellStyle name="20% - Accent4 14 13" xfId="8847" xr:uid="{00000000-0005-0000-0000-0000AF220000}"/>
    <cellStyle name="20% - Accent4 14 14" xfId="8848" xr:uid="{00000000-0005-0000-0000-0000B0220000}"/>
    <cellStyle name="20% - Accent4 14 15" xfId="8849" xr:uid="{00000000-0005-0000-0000-0000B1220000}"/>
    <cellStyle name="20% - Accent4 14 16" xfId="8850" xr:uid="{00000000-0005-0000-0000-0000B2220000}"/>
    <cellStyle name="20% - Accent4 14 17" xfId="8851" xr:uid="{00000000-0005-0000-0000-0000B3220000}"/>
    <cellStyle name="20% - Accent4 14 18" xfId="8852" xr:uid="{00000000-0005-0000-0000-0000B4220000}"/>
    <cellStyle name="20% - Accent4 14 19" xfId="8853" xr:uid="{00000000-0005-0000-0000-0000B5220000}"/>
    <cellStyle name="20% - Accent4 14 2" xfId="8854" xr:uid="{00000000-0005-0000-0000-0000B6220000}"/>
    <cellStyle name="20% - Accent4 14 20" xfId="8855" xr:uid="{00000000-0005-0000-0000-0000B7220000}"/>
    <cellStyle name="20% - Accent4 14 21" xfId="8856" xr:uid="{00000000-0005-0000-0000-0000B8220000}"/>
    <cellStyle name="20% - Accent4 14 22" xfId="8857" xr:uid="{00000000-0005-0000-0000-0000B9220000}"/>
    <cellStyle name="20% - Accent4 14 23" xfId="8858" xr:uid="{00000000-0005-0000-0000-0000BA220000}"/>
    <cellStyle name="20% - Accent4 14 24" xfId="8859" xr:uid="{00000000-0005-0000-0000-0000BB220000}"/>
    <cellStyle name="20% - Accent4 14 25" xfId="8860" xr:uid="{00000000-0005-0000-0000-0000BC220000}"/>
    <cellStyle name="20% - Accent4 14 26" xfId="8861" xr:uid="{00000000-0005-0000-0000-0000BD220000}"/>
    <cellStyle name="20% - Accent4 14 27" xfId="8862" xr:uid="{00000000-0005-0000-0000-0000BE220000}"/>
    <cellStyle name="20% - Accent4 14 28" xfId="8863" xr:uid="{00000000-0005-0000-0000-0000BF220000}"/>
    <cellStyle name="20% - Accent4 14 29" xfId="8864" xr:uid="{00000000-0005-0000-0000-0000C0220000}"/>
    <cellStyle name="20% - Accent4 14 3" xfId="8865" xr:uid="{00000000-0005-0000-0000-0000C1220000}"/>
    <cellStyle name="20% - Accent4 14 30" xfId="8866" xr:uid="{00000000-0005-0000-0000-0000C2220000}"/>
    <cellStyle name="20% - Accent4 14 31" xfId="8867" xr:uid="{00000000-0005-0000-0000-0000C3220000}"/>
    <cellStyle name="20% - Accent4 14 32" xfId="8868" xr:uid="{00000000-0005-0000-0000-0000C4220000}"/>
    <cellStyle name="20% - Accent4 14 33" xfId="8869" xr:uid="{00000000-0005-0000-0000-0000C5220000}"/>
    <cellStyle name="20% - Accent4 14 34" xfId="8870" xr:uid="{00000000-0005-0000-0000-0000C6220000}"/>
    <cellStyle name="20% - Accent4 14 35" xfId="8871" xr:uid="{00000000-0005-0000-0000-0000C7220000}"/>
    <cellStyle name="20% - Accent4 14 36" xfId="8872" xr:uid="{00000000-0005-0000-0000-0000C8220000}"/>
    <cellStyle name="20% - Accent4 14 37" xfId="8873" xr:uid="{00000000-0005-0000-0000-0000C9220000}"/>
    <cellStyle name="20% - Accent4 14 38" xfId="8874" xr:uid="{00000000-0005-0000-0000-0000CA220000}"/>
    <cellStyle name="20% - Accent4 14 39" xfId="8875" xr:uid="{00000000-0005-0000-0000-0000CB220000}"/>
    <cellStyle name="20% - Accent4 14 4" xfId="8876" xr:uid="{00000000-0005-0000-0000-0000CC220000}"/>
    <cellStyle name="20% - Accent4 14 40" xfId="8877" xr:uid="{00000000-0005-0000-0000-0000CD220000}"/>
    <cellStyle name="20% - Accent4 14 41" xfId="8878" xr:uid="{00000000-0005-0000-0000-0000CE220000}"/>
    <cellStyle name="20% - Accent4 14 42" xfId="8879" xr:uid="{00000000-0005-0000-0000-0000CF220000}"/>
    <cellStyle name="20% - Accent4 14 43" xfId="8880" xr:uid="{00000000-0005-0000-0000-0000D0220000}"/>
    <cellStyle name="20% - Accent4 14 44" xfId="8881" xr:uid="{00000000-0005-0000-0000-0000D1220000}"/>
    <cellStyle name="20% - Accent4 14 45" xfId="8882" xr:uid="{00000000-0005-0000-0000-0000D2220000}"/>
    <cellStyle name="20% - Accent4 14 46" xfId="8883" xr:uid="{00000000-0005-0000-0000-0000D3220000}"/>
    <cellStyle name="20% - Accent4 14 47" xfId="8884" xr:uid="{00000000-0005-0000-0000-0000D4220000}"/>
    <cellStyle name="20% - Accent4 14 48" xfId="8885" xr:uid="{00000000-0005-0000-0000-0000D5220000}"/>
    <cellStyle name="20% - Accent4 14 49" xfId="8886" xr:uid="{00000000-0005-0000-0000-0000D6220000}"/>
    <cellStyle name="20% - Accent4 14 5" xfId="8887" xr:uid="{00000000-0005-0000-0000-0000D7220000}"/>
    <cellStyle name="20% - Accent4 14 50" xfId="8888" xr:uid="{00000000-0005-0000-0000-0000D8220000}"/>
    <cellStyle name="20% - Accent4 14 51" xfId="8889" xr:uid="{00000000-0005-0000-0000-0000D9220000}"/>
    <cellStyle name="20% - Accent4 14 52" xfId="8890" xr:uid="{00000000-0005-0000-0000-0000DA220000}"/>
    <cellStyle name="20% - Accent4 14 53" xfId="8891" xr:uid="{00000000-0005-0000-0000-0000DB220000}"/>
    <cellStyle name="20% - Accent4 14 54" xfId="8892" xr:uid="{00000000-0005-0000-0000-0000DC220000}"/>
    <cellStyle name="20% - Accent4 14 55" xfId="8893" xr:uid="{00000000-0005-0000-0000-0000DD220000}"/>
    <cellStyle name="20% - Accent4 14 56" xfId="8894" xr:uid="{00000000-0005-0000-0000-0000DE220000}"/>
    <cellStyle name="20% - Accent4 14 57" xfId="8895" xr:uid="{00000000-0005-0000-0000-0000DF220000}"/>
    <cellStyle name="20% - Accent4 14 58" xfId="8896" xr:uid="{00000000-0005-0000-0000-0000E0220000}"/>
    <cellStyle name="20% - Accent4 14 59" xfId="8897" xr:uid="{00000000-0005-0000-0000-0000E1220000}"/>
    <cellStyle name="20% - Accent4 14 6" xfId="8898" xr:uid="{00000000-0005-0000-0000-0000E2220000}"/>
    <cellStyle name="20% - Accent4 14 60" xfId="8899" xr:uid="{00000000-0005-0000-0000-0000E3220000}"/>
    <cellStyle name="20% - Accent4 14 61" xfId="8900" xr:uid="{00000000-0005-0000-0000-0000E4220000}"/>
    <cellStyle name="20% - Accent4 14 62" xfId="8901" xr:uid="{00000000-0005-0000-0000-0000E5220000}"/>
    <cellStyle name="20% - Accent4 14 63" xfId="8902" xr:uid="{00000000-0005-0000-0000-0000E6220000}"/>
    <cellStyle name="20% - Accent4 14 64" xfId="8903" xr:uid="{00000000-0005-0000-0000-0000E7220000}"/>
    <cellStyle name="20% - Accent4 14 65" xfId="8904" xr:uid="{00000000-0005-0000-0000-0000E8220000}"/>
    <cellStyle name="20% - Accent4 14 66" xfId="8905" xr:uid="{00000000-0005-0000-0000-0000E9220000}"/>
    <cellStyle name="20% - Accent4 14 67" xfId="8906" xr:uid="{00000000-0005-0000-0000-0000EA220000}"/>
    <cellStyle name="20% - Accent4 14 68" xfId="8907" xr:uid="{00000000-0005-0000-0000-0000EB220000}"/>
    <cellStyle name="20% - Accent4 14 69" xfId="8908" xr:uid="{00000000-0005-0000-0000-0000EC220000}"/>
    <cellStyle name="20% - Accent4 14 7" xfId="8909" xr:uid="{00000000-0005-0000-0000-0000ED220000}"/>
    <cellStyle name="20% - Accent4 14 70" xfId="8910" xr:uid="{00000000-0005-0000-0000-0000EE220000}"/>
    <cellStyle name="20% - Accent4 14 71" xfId="8911" xr:uid="{00000000-0005-0000-0000-0000EF220000}"/>
    <cellStyle name="20% - Accent4 14 72" xfId="8912" xr:uid="{00000000-0005-0000-0000-0000F0220000}"/>
    <cellStyle name="20% - Accent4 14 73" xfId="8913" xr:uid="{00000000-0005-0000-0000-0000F1220000}"/>
    <cellStyle name="20% - Accent4 14 8" xfId="8914" xr:uid="{00000000-0005-0000-0000-0000F2220000}"/>
    <cellStyle name="20% - Accent4 14 9" xfId="8915" xr:uid="{00000000-0005-0000-0000-0000F3220000}"/>
    <cellStyle name="20% - Accent4 15" xfId="8916" xr:uid="{00000000-0005-0000-0000-0000F4220000}"/>
    <cellStyle name="20% - Accent4 15 10" xfId="8917" xr:uid="{00000000-0005-0000-0000-0000F5220000}"/>
    <cellStyle name="20% - Accent4 15 11" xfId="8918" xr:uid="{00000000-0005-0000-0000-0000F6220000}"/>
    <cellStyle name="20% - Accent4 15 12" xfId="8919" xr:uid="{00000000-0005-0000-0000-0000F7220000}"/>
    <cellStyle name="20% - Accent4 15 13" xfId="8920" xr:uid="{00000000-0005-0000-0000-0000F8220000}"/>
    <cellStyle name="20% - Accent4 15 14" xfId="8921" xr:uid="{00000000-0005-0000-0000-0000F9220000}"/>
    <cellStyle name="20% - Accent4 15 15" xfId="8922" xr:uid="{00000000-0005-0000-0000-0000FA220000}"/>
    <cellStyle name="20% - Accent4 15 16" xfId="8923" xr:uid="{00000000-0005-0000-0000-0000FB220000}"/>
    <cellStyle name="20% - Accent4 15 17" xfId="8924" xr:uid="{00000000-0005-0000-0000-0000FC220000}"/>
    <cellStyle name="20% - Accent4 15 18" xfId="8925" xr:uid="{00000000-0005-0000-0000-0000FD220000}"/>
    <cellStyle name="20% - Accent4 15 19" xfId="8926" xr:uid="{00000000-0005-0000-0000-0000FE220000}"/>
    <cellStyle name="20% - Accent4 15 2" xfId="8927" xr:uid="{00000000-0005-0000-0000-0000FF220000}"/>
    <cellStyle name="20% - Accent4 15 20" xfId="8928" xr:uid="{00000000-0005-0000-0000-000000230000}"/>
    <cellStyle name="20% - Accent4 15 21" xfId="8929" xr:uid="{00000000-0005-0000-0000-000001230000}"/>
    <cellStyle name="20% - Accent4 15 22" xfId="8930" xr:uid="{00000000-0005-0000-0000-000002230000}"/>
    <cellStyle name="20% - Accent4 15 23" xfId="8931" xr:uid="{00000000-0005-0000-0000-000003230000}"/>
    <cellStyle name="20% - Accent4 15 24" xfId="8932" xr:uid="{00000000-0005-0000-0000-000004230000}"/>
    <cellStyle name="20% - Accent4 15 25" xfId="8933" xr:uid="{00000000-0005-0000-0000-000005230000}"/>
    <cellStyle name="20% - Accent4 15 26" xfId="8934" xr:uid="{00000000-0005-0000-0000-000006230000}"/>
    <cellStyle name="20% - Accent4 15 27" xfId="8935" xr:uid="{00000000-0005-0000-0000-000007230000}"/>
    <cellStyle name="20% - Accent4 15 28" xfId="8936" xr:uid="{00000000-0005-0000-0000-000008230000}"/>
    <cellStyle name="20% - Accent4 15 29" xfId="8937" xr:uid="{00000000-0005-0000-0000-000009230000}"/>
    <cellStyle name="20% - Accent4 15 3" xfId="8938" xr:uid="{00000000-0005-0000-0000-00000A230000}"/>
    <cellStyle name="20% - Accent4 15 30" xfId="8939" xr:uid="{00000000-0005-0000-0000-00000B230000}"/>
    <cellStyle name="20% - Accent4 15 31" xfId="8940" xr:uid="{00000000-0005-0000-0000-00000C230000}"/>
    <cellStyle name="20% - Accent4 15 32" xfId="8941" xr:uid="{00000000-0005-0000-0000-00000D230000}"/>
    <cellStyle name="20% - Accent4 15 33" xfId="8942" xr:uid="{00000000-0005-0000-0000-00000E230000}"/>
    <cellStyle name="20% - Accent4 15 34" xfId="8943" xr:uid="{00000000-0005-0000-0000-00000F230000}"/>
    <cellStyle name="20% - Accent4 15 35" xfId="8944" xr:uid="{00000000-0005-0000-0000-000010230000}"/>
    <cellStyle name="20% - Accent4 15 36" xfId="8945" xr:uid="{00000000-0005-0000-0000-000011230000}"/>
    <cellStyle name="20% - Accent4 15 37" xfId="8946" xr:uid="{00000000-0005-0000-0000-000012230000}"/>
    <cellStyle name="20% - Accent4 15 38" xfId="8947" xr:uid="{00000000-0005-0000-0000-000013230000}"/>
    <cellStyle name="20% - Accent4 15 39" xfId="8948" xr:uid="{00000000-0005-0000-0000-000014230000}"/>
    <cellStyle name="20% - Accent4 15 4" xfId="8949" xr:uid="{00000000-0005-0000-0000-000015230000}"/>
    <cellStyle name="20% - Accent4 15 40" xfId="8950" xr:uid="{00000000-0005-0000-0000-000016230000}"/>
    <cellStyle name="20% - Accent4 15 41" xfId="8951" xr:uid="{00000000-0005-0000-0000-000017230000}"/>
    <cellStyle name="20% - Accent4 15 42" xfId="8952" xr:uid="{00000000-0005-0000-0000-000018230000}"/>
    <cellStyle name="20% - Accent4 15 43" xfId="8953" xr:uid="{00000000-0005-0000-0000-000019230000}"/>
    <cellStyle name="20% - Accent4 15 44" xfId="8954" xr:uid="{00000000-0005-0000-0000-00001A230000}"/>
    <cellStyle name="20% - Accent4 15 45" xfId="8955" xr:uid="{00000000-0005-0000-0000-00001B230000}"/>
    <cellStyle name="20% - Accent4 15 46" xfId="8956" xr:uid="{00000000-0005-0000-0000-00001C230000}"/>
    <cellStyle name="20% - Accent4 15 47" xfId="8957" xr:uid="{00000000-0005-0000-0000-00001D230000}"/>
    <cellStyle name="20% - Accent4 15 48" xfId="8958" xr:uid="{00000000-0005-0000-0000-00001E230000}"/>
    <cellStyle name="20% - Accent4 15 49" xfId="8959" xr:uid="{00000000-0005-0000-0000-00001F230000}"/>
    <cellStyle name="20% - Accent4 15 5" xfId="8960" xr:uid="{00000000-0005-0000-0000-000020230000}"/>
    <cellStyle name="20% - Accent4 15 50" xfId="8961" xr:uid="{00000000-0005-0000-0000-000021230000}"/>
    <cellStyle name="20% - Accent4 15 51" xfId="8962" xr:uid="{00000000-0005-0000-0000-000022230000}"/>
    <cellStyle name="20% - Accent4 15 52" xfId="8963" xr:uid="{00000000-0005-0000-0000-000023230000}"/>
    <cellStyle name="20% - Accent4 15 53" xfId="8964" xr:uid="{00000000-0005-0000-0000-000024230000}"/>
    <cellStyle name="20% - Accent4 15 54" xfId="8965" xr:uid="{00000000-0005-0000-0000-000025230000}"/>
    <cellStyle name="20% - Accent4 15 55" xfId="8966" xr:uid="{00000000-0005-0000-0000-000026230000}"/>
    <cellStyle name="20% - Accent4 15 56" xfId="8967" xr:uid="{00000000-0005-0000-0000-000027230000}"/>
    <cellStyle name="20% - Accent4 15 57" xfId="8968" xr:uid="{00000000-0005-0000-0000-000028230000}"/>
    <cellStyle name="20% - Accent4 15 58" xfId="8969" xr:uid="{00000000-0005-0000-0000-000029230000}"/>
    <cellStyle name="20% - Accent4 15 59" xfId="8970" xr:uid="{00000000-0005-0000-0000-00002A230000}"/>
    <cellStyle name="20% - Accent4 15 6" xfId="8971" xr:uid="{00000000-0005-0000-0000-00002B230000}"/>
    <cellStyle name="20% - Accent4 15 60" xfId="8972" xr:uid="{00000000-0005-0000-0000-00002C230000}"/>
    <cellStyle name="20% - Accent4 15 61" xfId="8973" xr:uid="{00000000-0005-0000-0000-00002D230000}"/>
    <cellStyle name="20% - Accent4 15 62" xfId="8974" xr:uid="{00000000-0005-0000-0000-00002E230000}"/>
    <cellStyle name="20% - Accent4 15 63" xfId="8975" xr:uid="{00000000-0005-0000-0000-00002F230000}"/>
    <cellStyle name="20% - Accent4 15 64" xfId="8976" xr:uid="{00000000-0005-0000-0000-000030230000}"/>
    <cellStyle name="20% - Accent4 15 65" xfId="8977" xr:uid="{00000000-0005-0000-0000-000031230000}"/>
    <cellStyle name="20% - Accent4 15 66" xfId="8978" xr:uid="{00000000-0005-0000-0000-000032230000}"/>
    <cellStyle name="20% - Accent4 15 67" xfId="8979" xr:uid="{00000000-0005-0000-0000-000033230000}"/>
    <cellStyle name="20% - Accent4 15 68" xfId="8980" xr:uid="{00000000-0005-0000-0000-000034230000}"/>
    <cellStyle name="20% - Accent4 15 69" xfId="8981" xr:uid="{00000000-0005-0000-0000-000035230000}"/>
    <cellStyle name="20% - Accent4 15 7" xfId="8982" xr:uid="{00000000-0005-0000-0000-000036230000}"/>
    <cellStyle name="20% - Accent4 15 70" xfId="8983" xr:uid="{00000000-0005-0000-0000-000037230000}"/>
    <cellStyle name="20% - Accent4 15 71" xfId="8984" xr:uid="{00000000-0005-0000-0000-000038230000}"/>
    <cellStyle name="20% - Accent4 15 72" xfId="8985" xr:uid="{00000000-0005-0000-0000-000039230000}"/>
    <cellStyle name="20% - Accent4 15 73" xfId="8986" xr:uid="{00000000-0005-0000-0000-00003A230000}"/>
    <cellStyle name="20% - Accent4 15 8" xfId="8987" xr:uid="{00000000-0005-0000-0000-00003B230000}"/>
    <cellStyle name="20% - Accent4 15 9" xfId="8988" xr:uid="{00000000-0005-0000-0000-00003C230000}"/>
    <cellStyle name="20% - Accent4 16" xfId="8989" xr:uid="{00000000-0005-0000-0000-00003D230000}"/>
    <cellStyle name="20% - Accent4 16 10" xfId="8990" xr:uid="{00000000-0005-0000-0000-00003E230000}"/>
    <cellStyle name="20% - Accent4 16 11" xfId="8991" xr:uid="{00000000-0005-0000-0000-00003F230000}"/>
    <cellStyle name="20% - Accent4 16 12" xfId="8992" xr:uid="{00000000-0005-0000-0000-000040230000}"/>
    <cellStyle name="20% - Accent4 16 13" xfId="8993" xr:uid="{00000000-0005-0000-0000-000041230000}"/>
    <cellStyle name="20% - Accent4 16 14" xfId="8994" xr:uid="{00000000-0005-0000-0000-000042230000}"/>
    <cellStyle name="20% - Accent4 16 15" xfId="8995" xr:uid="{00000000-0005-0000-0000-000043230000}"/>
    <cellStyle name="20% - Accent4 16 16" xfId="8996" xr:uid="{00000000-0005-0000-0000-000044230000}"/>
    <cellStyle name="20% - Accent4 16 17" xfId="8997" xr:uid="{00000000-0005-0000-0000-000045230000}"/>
    <cellStyle name="20% - Accent4 16 18" xfId="8998" xr:uid="{00000000-0005-0000-0000-000046230000}"/>
    <cellStyle name="20% - Accent4 16 19" xfId="8999" xr:uid="{00000000-0005-0000-0000-000047230000}"/>
    <cellStyle name="20% - Accent4 16 2" xfId="9000" xr:uid="{00000000-0005-0000-0000-000048230000}"/>
    <cellStyle name="20% - Accent4 16 20" xfId="9001" xr:uid="{00000000-0005-0000-0000-000049230000}"/>
    <cellStyle name="20% - Accent4 16 21" xfId="9002" xr:uid="{00000000-0005-0000-0000-00004A230000}"/>
    <cellStyle name="20% - Accent4 16 22" xfId="9003" xr:uid="{00000000-0005-0000-0000-00004B230000}"/>
    <cellStyle name="20% - Accent4 16 23" xfId="9004" xr:uid="{00000000-0005-0000-0000-00004C230000}"/>
    <cellStyle name="20% - Accent4 16 24" xfId="9005" xr:uid="{00000000-0005-0000-0000-00004D230000}"/>
    <cellStyle name="20% - Accent4 16 25" xfId="9006" xr:uid="{00000000-0005-0000-0000-00004E230000}"/>
    <cellStyle name="20% - Accent4 16 26" xfId="9007" xr:uid="{00000000-0005-0000-0000-00004F230000}"/>
    <cellStyle name="20% - Accent4 16 27" xfId="9008" xr:uid="{00000000-0005-0000-0000-000050230000}"/>
    <cellStyle name="20% - Accent4 16 28" xfId="9009" xr:uid="{00000000-0005-0000-0000-000051230000}"/>
    <cellStyle name="20% - Accent4 16 29" xfId="9010" xr:uid="{00000000-0005-0000-0000-000052230000}"/>
    <cellStyle name="20% - Accent4 16 3" xfId="9011" xr:uid="{00000000-0005-0000-0000-000053230000}"/>
    <cellStyle name="20% - Accent4 16 30" xfId="9012" xr:uid="{00000000-0005-0000-0000-000054230000}"/>
    <cellStyle name="20% - Accent4 16 31" xfId="9013" xr:uid="{00000000-0005-0000-0000-000055230000}"/>
    <cellStyle name="20% - Accent4 16 32" xfId="9014" xr:uid="{00000000-0005-0000-0000-000056230000}"/>
    <cellStyle name="20% - Accent4 16 33" xfId="9015" xr:uid="{00000000-0005-0000-0000-000057230000}"/>
    <cellStyle name="20% - Accent4 16 34" xfId="9016" xr:uid="{00000000-0005-0000-0000-000058230000}"/>
    <cellStyle name="20% - Accent4 16 35" xfId="9017" xr:uid="{00000000-0005-0000-0000-000059230000}"/>
    <cellStyle name="20% - Accent4 16 36" xfId="9018" xr:uid="{00000000-0005-0000-0000-00005A230000}"/>
    <cellStyle name="20% - Accent4 16 37" xfId="9019" xr:uid="{00000000-0005-0000-0000-00005B230000}"/>
    <cellStyle name="20% - Accent4 16 38" xfId="9020" xr:uid="{00000000-0005-0000-0000-00005C230000}"/>
    <cellStyle name="20% - Accent4 16 39" xfId="9021" xr:uid="{00000000-0005-0000-0000-00005D230000}"/>
    <cellStyle name="20% - Accent4 16 4" xfId="9022" xr:uid="{00000000-0005-0000-0000-00005E230000}"/>
    <cellStyle name="20% - Accent4 16 40" xfId="9023" xr:uid="{00000000-0005-0000-0000-00005F230000}"/>
    <cellStyle name="20% - Accent4 16 41" xfId="9024" xr:uid="{00000000-0005-0000-0000-000060230000}"/>
    <cellStyle name="20% - Accent4 16 42" xfId="9025" xr:uid="{00000000-0005-0000-0000-000061230000}"/>
    <cellStyle name="20% - Accent4 16 43" xfId="9026" xr:uid="{00000000-0005-0000-0000-000062230000}"/>
    <cellStyle name="20% - Accent4 16 44" xfId="9027" xr:uid="{00000000-0005-0000-0000-000063230000}"/>
    <cellStyle name="20% - Accent4 16 45" xfId="9028" xr:uid="{00000000-0005-0000-0000-000064230000}"/>
    <cellStyle name="20% - Accent4 16 46" xfId="9029" xr:uid="{00000000-0005-0000-0000-000065230000}"/>
    <cellStyle name="20% - Accent4 16 47" xfId="9030" xr:uid="{00000000-0005-0000-0000-000066230000}"/>
    <cellStyle name="20% - Accent4 16 48" xfId="9031" xr:uid="{00000000-0005-0000-0000-000067230000}"/>
    <cellStyle name="20% - Accent4 16 49" xfId="9032" xr:uid="{00000000-0005-0000-0000-000068230000}"/>
    <cellStyle name="20% - Accent4 16 5" xfId="9033" xr:uid="{00000000-0005-0000-0000-000069230000}"/>
    <cellStyle name="20% - Accent4 16 50" xfId="9034" xr:uid="{00000000-0005-0000-0000-00006A230000}"/>
    <cellStyle name="20% - Accent4 16 51" xfId="9035" xr:uid="{00000000-0005-0000-0000-00006B230000}"/>
    <cellStyle name="20% - Accent4 16 52" xfId="9036" xr:uid="{00000000-0005-0000-0000-00006C230000}"/>
    <cellStyle name="20% - Accent4 16 53" xfId="9037" xr:uid="{00000000-0005-0000-0000-00006D230000}"/>
    <cellStyle name="20% - Accent4 16 54" xfId="9038" xr:uid="{00000000-0005-0000-0000-00006E230000}"/>
    <cellStyle name="20% - Accent4 16 55" xfId="9039" xr:uid="{00000000-0005-0000-0000-00006F230000}"/>
    <cellStyle name="20% - Accent4 16 56" xfId="9040" xr:uid="{00000000-0005-0000-0000-000070230000}"/>
    <cellStyle name="20% - Accent4 16 57" xfId="9041" xr:uid="{00000000-0005-0000-0000-000071230000}"/>
    <cellStyle name="20% - Accent4 16 58" xfId="9042" xr:uid="{00000000-0005-0000-0000-000072230000}"/>
    <cellStyle name="20% - Accent4 16 59" xfId="9043" xr:uid="{00000000-0005-0000-0000-000073230000}"/>
    <cellStyle name="20% - Accent4 16 6" xfId="9044" xr:uid="{00000000-0005-0000-0000-000074230000}"/>
    <cellStyle name="20% - Accent4 16 60" xfId="9045" xr:uid="{00000000-0005-0000-0000-000075230000}"/>
    <cellStyle name="20% - Accent4 16 61" xfId="9046" xr:uid="{00000000-0005-0000-0000-000076230000}"/>
    <cellStyle name="20% - Accent4 16 62" xfId="9047" xr:uid="{00000000-0005-0000-0000-000077230000}"/>
    <cellStyle name="20% - Accent4 16 63" xfId="9048" xr:uid="{00000000-0005-0000-0000-000078230000}"/>
    <cellStyle name="20% - Accent4 16 64" xfId="9049" xr:uid="{00000000-0005-0000-0000-000079230000}"/>
    <cellStyle name="20% - Accent4 16 65" xfId="9050" xr:uid="{00000000-0005-0000-0000-00007A230000}"/>
    <cellStyle name="20% - Accent4 16 66" xfId="9051" xr:uid="{00000000-0005-0000-0000-00007B230000}"/>
    <cellStyle name="20% - Accent4 16 67" xfId="9052" xr:uid="{00000000-0005-0000-0000-00007C230000}"/>
    <cellStyle name="20% - Accent4 16 68" xfId="9053" xr:uid="{00000000-0005-0000-0000-00007D230000}"/>
    <cellStyle name="20% - Accent4 16 69" xfId="9054" xr:uid="{00000000-0005-0000-0000-00007E230000}"/>
    <cellStyle name="20% - Accent4 16 7" xfId="9055" xr:uid="{00000000-0005-0000-0000-00007F230000}"/>
    <cellStyle name="20% - Accent4 16 70" xfId="9056" xr:uid="{00000000-0005-0000-0000-000080230000}"/>
    <cellStyle name="20% - Accent4 16 71" xfId="9057" xr:uid="{00000000-0005-0000-0000-000081230000}"/>
    <cellStyle name="20% - Accent4 16 72" xfId="9058" xr:uid="{00000000-0005-0000-0000-000082230000}"/>
    <cellStyle name="20% - Accent4 16 73" xfId="9059" xr:uid="{00000000-0005-0000-0000-000083230000}"/>
    <cellStyle name="20% - Accent4 16 8" xfId="9060" xr:uid="{00000000-0005-0000-0000-000084230000}"/>
    <cellStyle name="20% - Accent4 16 9" xfId="9061" xr:uid="{00000000-0005-0000-0000-000085230000}"/>
    <cellStyle name="20% - Accent4 17" xfId="9062" xr:uid="{00000000-0005-0000-0000-000086230000}"/>
    <cellStyle name="20% - Accent4 17 10" xfId="9063" xr:uid="{00000000-0005-0000-0000-000087230000}"/>
    <cellStyle name="20% - Accent4 17 11" xfId="9064" xr:uid="{00000000-0005-0000-0000-000088230000}"/>
    <cellStyle name="20% - Accent4 17 12" xfId="9065" xr:uid="{00000000-0005-0000-0000-000089230000}"/>
    <cellStyle name="20% - Accent4 17 13" xfId="9066" xr:uid="{00000000-0005-0000-0000-00008A230000}"/>
    <cellStyle name="20% - Accent4 17 14" xfId="9067" xr:uid="{00000000-0005-0000-0000-00008B230000}"/>
    <cellStyle name="20% - Accent4 17 15" xfId="9068" xr:uid="{00000000-0005-0000-0000-00008C230000}"/>
    <cellStyle name="20% - Accent4 17 16" xfId="9069" xr:uid="{00000000-0005-0000-0000-00008D230000}"/>
    <cellStyle name="20% - Accent4 17 17" xfId="9070" xr:uid="{00000000-0005-0000-0000-00008E230000}"/>
    <cellStyle name="20% - Accent4 17 18" xfId="9071" xr:uid="{00000000-0005-0000-0000-00008F230000}"/>
    <cellStyle name="20% - Accent4 17 19" xfId="9072" xr:uid="{00000000-0005-0000-0000-000090230000}"/>
    <cellStyle name="20% - Accent4 17 2" xfId="9073" xr:uid="{00000000-0005-0000-0000-000091230000}"/>
    <cellStyle name="20% - Accent4 17 20" xfId="9074" xr:uid="{00000000-0005-0000-0000-000092230000}"/>
    <cellStyle name="20% - Accent4 17 21" xfId="9075" xr:uid="{00000000-0005-0000-0000-000093230000}"/>
    <cellStyle name="20% - Accent4 17 22" xfId="9076" xr:uid="{00000000-0005-0000-0000-000094230000}"/>
    <cellStyle name="20% - Accent4 17 23" xfId="9077" xr:uid="{00000000-0005-0000-0000-000095230000}"/>
    <cellStyle name="20% - Accent4 17 24" xfId="9078" xr:uid="{00000000-0005-0000-0000-000096230000}"/>
    <cellStyle name="20% - Accent4 17 25" xfId="9079" xr:uid="{00000000-0005-0000-0000-000097230000}"/>
    <cellStyle name="20% - Accent4 17 26" xfId="9080" xr:uid="{00000000-0005-0000-0000-000098230000}"/>
    <cellStyle name="20% - Accent4 17 27" xfId="9081" xr:uid="{00000000-0005-0000-0000-000099230000}"/>
    <cellStyle name="20% - Accent4 17 28" xfId="9082" xr:uid="{00000000-0005-0000-0000-00009A230000}"/>
    <cellStyle name="20% - Accent4 17 29" xfId="9083" xr:uid="{00000000-0005-0000-0000-00009B230000}"/>
    <cellStyle name="20% - Accent4 17 3" xfId="9084" xr:uid="{00000000-0005-0000-0000-00009C230000}"/>
    <cellStyle name="20% - Accent4 17 30" xfId="9085" xr:uid="{00000000-0005-0000-0000-00009D230000}"/>
    <cellStyle name="20% - Accent4 17 31" xfId="9086" xr:uid="{00000000-0005-0000-0000-00009E230000}"/>
    <cellStyle name="20% - Accent4 17 32" xfId="9087" xr:uid="{00000000-0005-0000-0000-00009F230000}"/>
    <cellStyle name="20% - Accent4 17 33" xfId="9088" xr:uid="{00000000-0005-0000-0000-0000A0230000}"/>
    <cellStyle name="20% - Accent4 17 34" xfId="9089" xr:uid="{00000000-0005-0000-0000-0000A1230000}"/>
    <cellStyle name="20% - Accent4 17 35" xfId="9090" xr:uid="{00000000-0005-0000-0000-0000A2230000}"/>
    <cellStyle name="20% - Accent4 17 36" xfId="9091" xr:uid="{00000000-0005-0000-0000-0000A3230000}"/>
    <cellStyle name="20% - Accent4 17 37" xfId="9092" xr:uid="{00000000-0005-0000-0000-0000A4230000}"/>
    <cellStyle name="20% - Accent4 17 38" xfId="9093" xr:uid="{00000000-0005-0000-0000-0000A5230000}"/>
    <cellStyle name="20% - Accent4 17 39" xfId="9094" xr:uid="{00000000-0005-0000-0000-0000A6230000}"/>
    <cellStyle name="20% - Accent4 17 4" xfId="9095" xr:uid="{00000000-0005-0000-0000-0000A7230000}"/>
    <cellStyle name="20% - Accent4 17 40" xfId="9096" xr:uid="{00000000-0005-0000-0000-0000A8230000}"/>
    <cellStyle name="20% - Accent4 17 41" xfId="9097" xr:uid="{00000000-0005-0000-0000-0000A9230000}"/>
    <cellStyle name="20% - Accent4 17 42" xfId="9098" xr:uid="{00000000-0005-0000-0000-0000AA230000}"/>
    <cellStyle name="20% - Accent4 17 43" xfId="9099" xr:uid="{00000000-0005-0000-0000-0000AB230000}"/>
    <cellStyle name="20% - Accent4 17 44" xfId="9100" xr:uid="{00000000-0005-0000-0000-0000AC230000}"/>
    <cellStyle name="20% - Accent4 17 45" xfId="9101" xr:uid="{00000000-0005-0000-0000-0000AD230000}"/>
    <cellStyle name="20% - Accent4 17 46" xfId="9102" xr:uid="{00000000-0005-0000-0000-0000AE230000}"/>
    <cellStyle name="20% - Accent4 17 47" xfId="9103" xr:uid="{00000000-0005-0000-0000-0000AF230000}"/>
    <cellStyle name="20% - Accent4 17 48" xfId="9104" xr:uid="{00000000-0005-0000-0000-0000B0230000}"/>
    <cellStyle name="20% - Accent4 17 49" xfId="9105" xr:uid="{00000000-0005-0000-0000-0000B1230000}"/>
    <cellStyle name="20% - Accent4 17 5" xfId="9106" xr:uid="{00000000-0005-0000-0000-0000B2230000}"/>
    <cellStyle name="20% - Accent4 17 50" xfId="9107" xr:uid="{00000000-0005-0000-0000-0000B3230000}"/>
    <cellStyle name="20% - Accent4 17 51" xfId="9108" xr:uid="{00000000-0005-0000-0000-0000B4230000}"/>
    <cellStyle name="20% - Accent4 17 52" xfId="9109" xr:uid="{00000000-0005-0000-0000-0000B5230000}"/>
    <cellStyle name="20% - Accent4 17 53" xfId="9110" xr:uid="{00000000-0005-0000-0000-0000B6230000}"/>
    <cellStyle name="20% - Accent4 17 54" xfId="9111" xr:uid="{00000000-0005-0000-0000-0000B7230000}"/>
    <cellStyle name="20% - Accent4 17 55" xfId="9112" xr:uid="{00000000-0005-0000-0000-0000B8230000}"/>
    <cellStyle name="20% - Accent4 17 56" xfId="9113" xr:uid="{00000000-0005-0000-0000-0000B9230000}"/>
    <cellStyle name="20% - Accent4 17 57" xfId="9114" xr:uid="{00000000-0005-0000-0000-0000BA230000}"/>
    <cellStyle name="20% - Accent4 17 58" xfId="9115" xr:uid="{00000000-0005-0000-0000-0000BB230000}"/>
    <cellStyle name="20% - Accent4 17 59" xfId="9116" xr:uid="{00000000-0005-0000-0000-0000BC230000}"/>
    <cellStyle name="20% - Accent4 17 6" xfId="9117" xr:uid="{00000000-0005-0000-0000-0000BD230000}"/>
    <cellStyle name="20% - Accent4 17 60" xfId="9118" xr:uid="{00000000-0005-0000-0000-0000BE230000}"/>
    <cellStyle name="20% - Accent4 17 61" xfId="9119" xr:uid="{00000000-0005-0000-0000-0000BF230000}"/>
    <cellStyle name="20% - Accent4 17 62" xfId="9120" xr:uid="{00000000-0005-0000-0000-0000C0230000}"/>
    <cellStyle name="20% - Accent4 17 63" xfId="9121" xr:uid="{00000000-0005-0000-0000-0000C1230000}"/>
    <cellStyle name="20% - Accent4 17 64" xfId="9122" xr:uid="{00000000-0005-0000-0000-0000C2230000}"/>
    <cellStyle name="20% - Accent4 17 65" xfId="9123" xr:uid="{00000000-0005-0000-0000-0000C3230000}"/>
    <cellStyle name="20% - Accent4 17 66" xfId="9124" xr:uid="{00000000-0005-0000-0000-0000C4230000}"/>
    <cellStyle name="20% - Accent4 17 67" xfId="9125" xr:uid="{00000000-0005-0000-0000-0000C5230000}"/>
    <cellStyle name="20% - Accent4 17 68" xfId="9126" xr:uid="{00000000-0005-0000-0000-0000C6230000}"/>
    <cellStyle name="20% - Accent4 17 69" xfId="9127" xr:uid="{00000000-0005-0000-0000-0000C7230000}"/>
    <cellStyle name="20% - Accent4 17 7" xfId="9128" xr:uid="{00000000-0005-0000-0000-0000C8230000}"/>
    <cellStyle name="20% - Accent4 17 70" xfId="9129" xr:uid="{00000000-0005-0000-0000-0000C9230000}"/>
    <cellStyle name="20% - Accent4 17 71" xfId="9130" xr:uid="{00000000-0005-0000-0000-0000CA230000}"/>
    <cellStyle name="20% - Accent4 17 72" xfId="9131" xr:uid="{00000000-0005-0000-0000-0000CB230000}"/>
    <cellStyle name="20% - Accent4 17 73" xfId="9132" xr:uid="{00000000-0005-0000-0000-0000CC230000}"/>
    <cellStyle name="20% - Accent4 17 8" xfId="9133" xr:uid="{00000000-0005-0000-0000-0000CD230000}"/>
    <cellStyle name="20% - Accent4 17 9" xfId="9134" xr:uid="{00000000-0005-0000-0000-0000CE230000}"/>
    <cellStyle name="20% - Accent4 18" xfId="9135" xr:uid="{00000000-0005-0000-0000-0000CF230000}"/>
    <cellStyle name="20% - Accent4 18 10" xfId="9136" xr:uid="{00000000-0005-0000-0000-0000D0230000}"/>
    <cellStyle name="20% - Accent4 18 11" xfId="9137" xr:uid="{00000000-0005-0000-0000-0000D1230000}"/>
    <cellStyle name="20% - Accent4 18 12" xfId="9138" xr:uid="{00000000-0005-0000-0000-0000D2230000}"/>
    <cellStyle name="20% - Accent4 18 13" xfId="9139" xr:uid="{00000000-0005-0000-0000-0000D3230000}"/>
    <cellStyle name="20% - Accent4 18 14" xfId="9140" xr:uid="{00000000-0005-0000-0000-0000D4230000}"/>
    <cellStyle name="20% - Accent4 18 15" xfId="9141" xr:uid="{00000000-0005-0000-0000-0000D5230000}"/>
    <cellStyle name="20% - Accent4 18 16" xfId="9142" xr:uid="{00000000-0005-0000-0000-0000D6230000}"/>
    <cellStyle name="20% - Accent4 18 17" xfId="9143" xr:uid="{00000000-0005-0000-0000-0000D7230000}"/>
    <cellStyle name="20% - Accent4 18 18" xfId="9144" xr:uid="{00000000-0005-0000-0000-0000D8230000}"/>
    <cellStyle name="20% - Accent4 18 19" xfId="9145" xr:uid="{00000000-0005-0000-0000-0000D9230000}"/>
    <cellStyle name="20% - Accent4 18 2" xfId="9146" xr:uid="{00000000-0005-0000-0000-0000DA230000}"/>
    <cellStyle name="20% - Accent4 18 20" xfId="9147" xr:uid="{00000000-0005-0000-0000-0000DB230000}"/>
    <cellStyle name="20% - Accent4 18 21" xfId="9148" xr:uid="{00000000-0005-0000-0000-0000DC230000}"/>
    <cellStyle name="20% - Accent4 18 22" xfId="9149" xr:uid="{00000000-0005-0000-0000-0000DD230000}"/>
    <cellStyle name="20% - Accent4 18 23" xfId="9150" xr:uid="{00000000-0005-0000-0000-0000DE230000}"/>
    <cellStyle name="20% - Accent4 18 24" xfId="9151" xr:uid="{00000000-0005-0000-0000-0000DF230000}"/>
    <cellStyle name="20% - Accent4 18 25" xfId="9152" xr:uid="{00000000-0005-0000-0000-0000E0230000}"/>
    <cellStyle name="20% - Accent4 18 26" xfId="9153" xr:uid="{00000000-0005-0000-0000-0000E1230000}"/>
    <cellStyle name="20% - Accent4 18 27" xfId="9154" xr:uid="{00000000-0005-0000-0000-0000E2230000}"/>
    <cellStyle name="20% - Accent4 18 28" xfId="9155" xr:uid="{00000000-0005-0000-0000-0000E3230000}"/>
    <cellStyle name="20% - Accent4 18 29" xfId="9156" xr:uid="{00000000-0005-0000-0000-0000E4230000}"/>
    <cellStyle name="20% - Accent4 18 3" xfId="9157" xr:uid="{00000000-0005-0000-0000-0000E5230000}"/>
    <cellStyle name="20% - Accent4 18 30" xfId="9158" xr:uid="{00000000-0005-0000-0000-0000E6230000}"/>
    <cellStyle name="20% - Accent4 18 31" xfId="9159" xr:uid="{00000000-0005-0000-0000-0000E7230000}"/>
    <cellStyle name="20% - Accent4 18 32" xfId="9160" xr:uid="{00000000-0005-0000-0000-0000E8230000}"/>
    <cellStyle name="20% - Accent4 18 33" xfId="9161" xr:uid="{00000000-0005-0000-0000-0000E9230000}"/>
    <cellStyle name="20% - Accent4 18 34" xfId="9162" xr:uid="{00000000-0005-0000-0000-0000EA230000}"/>
    <cellStyle name="20% - Accent4 18 35" xfId="9163" xr:uid="{00000000-0005-0000-0000-0000EB230000}"/>
    <cellStyle name="20% - Accent4 18 36" xfId="9164" xr:uid="{00000000-0005-0000-0000-0000EC230000}"/>
    <cellStyle name="20% - Accent4 18 37" xfId="9165" xr:uid="{00000000-0005-0000-0000-0000ED230000}"/>
    <cellStyle name="20% - Accent4 18 38" xfId="9166" xr:uid="{00000000-0005-0000-0000-0000EE230000}"/>
    <cellStyle name="20% - Accent4 18 39" xfId="9167" xr:uid="{00000000-0005-0000-0000-0000EF230000}"/>
    <cellStyle name="20% - Accent4 18 4" xfId="9168" xr:uid="{00000000-0005-0000-0000-0000F0230000}"/>
    <cellStyle name="20% - Accent4 18 40" xfId="9169" xr:uid="{00000000-0005-0000-0000-0000F1230000}"/>
    <cellStyle name="20% - Accent4 18 41" xfId="9170" xr:uid="{00000000-0005-0000-0000-0000F2230000}"/>
    <cellStyle name="20% - Accent4 18 42" xfId="9171" xr:uid="{00000000-0005-0000-0000-0000F3230000}"/>
    <cellStyle name="20% - Accent4 18 43" xfId="9172" xr:uid="{00000000-0005-0000-0000-0000F4230000}"/>
    <cellStyle name="20% - Accent4 18 44" xfId="9173" xr:uid="{00000000-0005-0000-0000-0000F5230000}"/>
    <cellStyle name="20% - Accent4 18 45" xfId="9174" xr:uid="{00000000-0005-0000-0000-0000F6230000}"/>
    <cellStyle name="20% - Accent4 18 46" xfId="9175" xr:uid="{00000000-0005-0000-0000-0000F7230000}"/>
    <cellStyle name="20% - Accent4 18 47" xfId="9176" xr:uid="{00000000-0005-0000-0000-0000F8230000}"/>
    <cellStyle name="20% - Accent4 18 48" xfId="9177" xr:uid="{00000000-0005-0000-0000-0000F9230000}"/>
    <cellStyle name="20% - Accent4 18 49" xfId="9178" xr:uid="{00000000-0005-0000-0000-0000FA230000}"/>
    <cellStyle name="20% - Accent4 18 5" xfId="9179" xr:uid="{00000000-0005-0000-0000-0000FB230000}"/>
    <cellStyle name="20% - Accent4 18 50" xfId="9180" xr:uid="{00000000-0005-0000-0000-0000FC230000}"/>
    <cellStyle name="20% - Accent4 18 51" xfId="9181" xr:uid="{00000000-0005-0000-0000-0000FD230000}"/>
    <cellStyle name="20% - Accent4 18 52" xfId="9182" xr:uid="{00000000-0005-0000-0000-0000FE230000}"/>
    <cellStyle name="20% - Accent4 18 53" xfId="9183" xr:uid="{00000000-0005-0000-0000-0000FF230000}"/>
    <cellStyle name="20% - Accent4 18 54" xfId="9184" xr:uid="{00000000-0005-0000-0000-000000240000}"/>
    <cellStyle name="20% - Accent4 18 55" xfId="9185" xr:uid="{00000000-0005-0000-0000-000001240000}"/>
    <cellStyle name="20% - Accent4 18 56" xfId="9186" xr:uid="{00000000-0005-0000-0000-000002240000}"/>
    <cellStyle name="20% - Accent4 18 57" xfId="9187" xr:uid="{00000000-0005-0000-0000-000003240000}"/>
    <cellStyle name="20% - Accent4 18 58" xfId="9188" xr:uid="{00000000-0005-0000-0000-000004240000}"/>
    <cellStyle name="20% - Accent4 18 59" xfId="9189" xr:uid="{00000000-0005-0000-0000-000005240000}"/>
    <cellStyle name="20% - Accent4 18 6" xfId="9190" xr:uid="{00000000-0005-0000-0000-000006240000}"/>
    <cellStyle name="20% - Accent4 18 60" xfId="9191" xr:uid="{00000000-0005-0000-0000-000007240000}"/>
    <cellStyle name="20% - Accent4 18 61" xfId="9192" xr:uid="{00000000-0005-0000-0000-000008240000}"/>
    <cellStyle name="20% - Accent4 18 62" xfId="9193" xr:uid="{00000000-0005-0000-0000-000009240000}"/>
    <cellStyle name="20% - Accent4 18 63" xfId="9194" xr:uid="{00000000-0005-0000-0000-00000A240000}"/>
    <cellStyle name="20% - Accent4 18 64" xfId="9195" xr:uid="{00000000-0005-0000-0000-00000B240000}"/>
    <cellStyle name="20% - Accent4 18 65" xfId="9196" xr:uid="{00000000-0005-0000-0000-00000C240000}"/>
    <cellStyle name="20% - Accent4 18 66" xfId="9197" xr:uid="{00000000-0005-0000-0000-00000D240000}"/>
    <cellStyle name="20% - Accent4 18 67" xfId="9198" xr:uid="{00000000-0005-0000-0000-00000E240000}"/>
    <cellStyle name="20% - Accent4 18 68" xfId="9199" xr:uid="{00000000-0005-0000-0000-00000F240000}"/>
    <cellStyle name="20% - Accent4 18 69" xfId="9200" xr:uid="{00000000-0005-0000-0000-000010240000}"/>
    <cellStyle name="20% - Accent4 18 7" xfId="9201" xr:uid="{00000000-0005-0000-0000-000011240000}"/>
    <cellStyle name="20% - Accent4 18 70" xfId="9202" xr:uid="{00000000-0005-0000-0000-000012240000}"/>
    <cellStyle name="20% - Accent4 18 71" xfId="9203" xr:uid="{00000000-0005-0000-0000-000013240000}"/>
    <cellStyle name="20% - Accent4 18 72" xfId="9204" xr:uid="{00000000-0005-0000-0000-000014240000}"/>
    <cellStyle name="20% - Accent4 18 73" xfId="9205" xr:uid="{00000000-0005-0000-0000-000015240000}"/>
    <cellStyle name="20% - Accent4 18 8" xfId="9206" xr:uid="{00000000-0005-0000-0000-000016240000}"/>
    <cellStyle name="20% - Accent4 18 9" xfId="9207" xr:uid="{00000000-0005-0000-0000-000017240000}"/>
    <cellStyle name="20% - Accent4 19" xfId="9208" xr:uid="{00000000-0005-0000-0000-000018240000}"/>
    <cellStyle name="20% - Accent4 19 10" xfId="9209" xr:uid="{00000000-0005-0000-0000-000019240000}"/>
    <cellStyle name="20% - Accent4 19 11" xfId="9210" xr:uid="{00000000-0005-0000-0000-00001A240000}"/>
    <cellStyle name="20% - Accent4 19 12" xfId="9211" xr:uid="{00000000-0005-0000-0000-00001B240000}"/>
    <cellStyle name="20% - Accent4 19 13" xfId="9212" xr:uid="{00000000-0005-0000-0000-00001C240000}"/>
    <cellStyle name="20% - Accent4 19 14" xfId="9213" xr:uid="{00000000-0005-0000-0000-00001D240000}"/>
    <cellStyle name="20% - Accent4 19 15" xfId="9214" xr:uid="{00000000-0005-0000-0000-00001E240000}"/>
    <cellStyle name="20% - Accent4 19 16" xfId="9215" xr:uid="{00000000-0005-0000-0000-00001F240000}"/>
    <cellStyle name="20% - Accent4 19 17" xfId="9216" xr:uid="{00000000-0005-0000-0000-000020240000}"/>
    <cellStyle name="20% - Accent4 19 18" xfId="9217" xr:uid="{00000000-0005-0000-0000-000021240000}"/>
    <cellStyle name="20% - Accent4 19 19" xfId="9218" xr:uid="{00000000-0005-0000-0000-000022240000}"/>
    <cellStyle name="20% - Accent4 19 2" xfId="9219" xr:uid="{00000000-0005-0000-0000-000023240000}"/>
    <cellStyle name="20% - Accent4 19 20" xfId="9220" xr:uid="{00000000-0005-0000-0000-000024240000}"/>
    <cellStyle name="20% - Accent4 19 21" xfId="9221" xr:uid="{00000000-0005-0000-0000-000025240000}"/>
    <cellStyle name="20% - Accent4 19 22" xfId="9222" xr:uid="{00000000-0005-0000-0000-000026240000}"/>
    <cellStyle name="20% - Accent4 19 23" xfId="9223" xr:uid="{00000000-0005-0000-0000-000027240000}"/>
    <cellStyle name="20% - Accent4 19 24" xfId="9224" xr:uid="{00000000-0005-0000-0000-000028240000}"/>
    <cellStyle name="20% - Accent4 19 25" xfId="9225" xr:uid="{00000000-0005-0000-0000-000029240000}"/>
    <cellStyle name="20% - Accent4 19 26" xfId="9226" xr:uid="{00000000-0005-0000-0000-00002A240000}"/>
    <cellStyle name="20% - Accent4 19 27" xfId="9227" xr:uid="{00000000-0005-0000-0000-00002B240000}"/>
    <cellStyle name="20% - Accent4 19 28" xfId="9228" xr:uid="{00000000-0005-0000-0000-00002C240000}"/>
    <cellStyle name="20% - Accent4 19 29" xfId="9229" xr:uid="{00000000-0005-0000-0000-00002D240000}"/>
    <cellStyle name="20% - Accent4 19 3" xfId="9230" xr:uid="{00000000-0005-0000-0000-00002E240000}"/>
    <cellStyle name="20% - Accent4 19 30" xfId="9231" xr:uid="{00000000-0005-0000-0000-00002F240000}"/>
    <cellStyle name="20% - Accent4 19 31" xfId="9232" xr:uid="{00000000-0005-0000-0000-000030240000}"/>
    <cellStyle name="20% - Accent4 19 32" xfId="9233" xr:uid="{00000000-0005-0000-0000-000031240000}"/>
    <cellStyle name="20% - Accent4 19 33" xfId="9234" xr:uid="{00000000-0005-0000-0000-000032240000}"/>
    <cellStyle name="20% - Accent4 19 34" xfId="9235" xr:uid="{00000000-0005-0000-0000-000033240000}"/>
    <cellStyle name="20% - Accent4 19 35" xfId="9236" xr:uid="{00000000-0005-0000-0000-000034240000}"/>
    <cellStyle name="20% - Accent4 19 36" xfId="9237" xr:uid="{00000000-0005-0000-0000-000035240000}"/>
    <cellStyle name="20% - Accent4 19 37" xfId="9238" xr:uid="{00000000-0005-0000-0000-000036240000}"/>
    <cellStyle name="20% - Accent4 19 38" xfId="9239" xr:uid="{00000000-0005-0000-0000-000037240000}"/>
    <cellStyle name="20% - Accent4 19 39" xfId="9240" xr:uid="{00000000-0005-0000-0000-000038240000}"/>
    <cellStyle name="20% - Accent4 19 4" xfId="9241" xr:uid="{00000000-0005-0000-0000-000039240000}"/>
    <cellStyle name="20% - Accent4 19 40" xfId="9242" xr:uid="{00000000-0005-0000-0000-00003A240000}"/>
    <cellStyle name="20% - Accent4 19 41" xfId="9243" xr:uid="{00000000-0005-0000-0000-00003B240000}"/>
    <cellStyle name="20% - Accent4 19 42" xfId="9244" xr:uid="{00000000-0005-0000-0000-00003C240000}"/>
    <cellStyle name="20% - Accent4 19 43" xfId="9245" xr:uid="{00000000-0005-0000-0000-00003D240000}"/>
    <cellStyle name="20% - Accent4 19 44" xfId="9246" xr:uid="{00000000-0005-0000-0000-00003E240000}"/>
    <cellStyle name="20% - Accent4 19 45" xfId="9247" xr:uid="{00000000-0005-0000-0000-00003F240000}"/>
    <cellStyle name="20% - Accent4 19 46" xfId="9248" xr:uid="{00000000-0005-0000-0000-000040240000}"/>
    <cellStyle name="20% - Accent4 19 47" xfId="9249" xr:uid="{00000000-0005-0000-0000-000041240000}"/>
    <cellStyle name="20% - Accent4 19 48" xfId="9250" xr:uid="{00000000-0005-0000-0000-000042240000}"/>
    <cellStyle name="20% - Accent4 19 49" xfId="9251" xr:uid="{00000000-0005-0000-0000-000043240000}"/>
    <cellStyle name="20% - Accent4 19 5" xfId="9252" xr:uid="{00000000-0005-0000-0000-000044240000}"/>
    <cellStyle name="20% - Accent4 19 50" xfId="9253" xr:uid="{00000000-0005-0000-0000-000045240000}"/>
    <cellStyle name="20% - Accent4 19 51" xfId="9254" xr:uid="{00000000-0005-0000-0000-000046240000}"/>
    <cellStyle name="20% - Accent4 19 52" xfId="9255" xr:uid="{00000000-0005-0000-0000-000047240000}"/>
    <cellStyle name="20% - Accent4 19 53" xfId="9256" xr:uid="{00000000-0005-0000-0000-000048240000}"/>
    <cellStyle name="20% - Accent4 19 54" xfId="9257" xr:uid="{00000000-0005-0000-0000-000049240000}"/>
    <cellStyle name="20% - Accent4 19 55" xfId="9258" xr:uid="{00000000-0005-0000-0000-00004A240000}"/>
    <cellStyle name="20% - Accent4 19 56" xfId="9259" xr:uid="{00000000-0005-0000-0000-00004B240000}"/>
    <cellStyle name="20% - Accent4 19 57" xfId="9260" xr:uid="{00000000-0005-0000-0000-00004C240000}"/>
    <cellStyle name="20% - Accent4 19 58" xfId="9261" xr:uid="{00000000-0005-0000-0000-00004D240000}"/>
    <cellStyle name="20% - Accent4 19 59" xfId="9262" xr:uid="{00000000-0005-0000-0000-00004E240000}"/>
    <cellStyle name="20% - Accent4 19 6" xfId="9263" xr:uid="{00000000-0005-0000-0000-00004F240000}"/>
    <cellStyle name="20% - Accent4 19 60" xfId="9264" xr:uid="{00000000-0005-0000-0000-000050240000}"/>
    <cellStyle name="20% - Accent4 19 61" xfId="9265" xr:uid="{00000000-0005-0000-0000-000051240000}"/>
    <cellStyle name="20% - Accent4 19 62" xfId="9266" xr:uid="{00000000-0005-0000-0000-000052240000}"/>
    <cellStyle name="20% - Accent4 19 63" xfId="9267" xr:uid="{00000000-0005-0000-0000-000053240000}"/>
    <cellStyle name="20% - Accent4 19 64" xfId="9268" xr:uid="{00000000-0005-0000-0000-000054240000}"/>
    <cellStyle name="20% - Accent4 19 65" xfId="9269" xr:uid="{00000000-0005-0000-0000-000055240000}"/>
    <cellStyle name="20% - Accent4 19 66" xfId="9270" xr:uid="{00000000-0005-0000-0000-000056240000}"/>
    <cellStyle name="20% - Accent4 19 67" xfId="9271" xr:uid="{00000000-0005-0000-0000-000057240000}"/>
    <cellStyle name="20% - Accent4 19 68" xfId="9272" xr:uid="{00000000-0005-0000-0000-000058240000}"/>
    <cellStyle name="20% - Accent4 19 69" xfId="9273" xr:uid="{00000000-0005-0000-0000-000059240000}"/>
    <cellStyle name="20% - Accent4 19 7" xfId="9274" xr:uid="{00000000-0005-0000-0000-00005A240000}"/>
    <cellStyle name="20% - Accent4 19 70" xfId="9275" xr:uid="{00000000-0005-0000-0000-00005B240000}"/>
    <cellStyle name="20% - Accent4 19 71" xfId="9276" xr:uid="{00000000-0005-0000-0000-00005C240000}"/>
    <cellStyle name="20% - Accent4 19 72" xfId="9277" xr:uid="{00000000-0005-0000-0000-00005D240000}"/>
    <cellStyle name="20% - Accent4 19 73" xfId="9278" xr:uid="{00000000-0005-0000-0000-00005E240000}"/>
    <cellStyle name="20% - Accent4 19 8" xfId="9279" xr:uid="{00000000-0005-0000-0000-00005F240000}"/>
    <cellStyle name="20% - Accent4 19 9" xfId="9280" xr:uid="{00000000-0005-0000-0000-000060240000}"/>
    <cellStyle name="20% - Accent4 2" xfId="9281" xr:uid="{00000000-0005-0000-0000-000061240000}"/>
    <cellStyle name="20% - Accent4 2 10" xfId="9282" xr:uid="{00000000-0005-0000-0000-000062240000}"/>
    <cellStyle name="20% - Accent4 2 11" xfId="9283" xr:uid="{00000000-0005-0000-0000-000063240000}"/>
    <cellStyle name="20% - Accent4 2 12" xfId="9284" xr:uid="{00000000-0005-0000-0000-000064240000}"/>
    <cellStyle name="20% - Accent4 2 13" xfId="9285" xr:uid="{00000000-0005-0000-0000-000065240000}"/>
    <cellStyle name="20% - Accent4 2 14" xfId="9286" xr:uid="{00000000-0005-0000-0000-000066240000}"/>
    <cellStyle name="20% - Accent4 2 15" xfId="9287" xr:uid="{00000000-0005-0000-0000-000067240000}"/>
    <cellStyle name="20% - Accent4 2 16" xfId="9288" xr:uid="{00000000-0005-0000-0000-000068240000}"/>
    <cellStyle name="20% - Accent4 2 17" xfId="9289" xr:uid="{00000000-0005-0000-0000-000069240000}"/>
    <cellStyle name="20% - Accent4 2 18" xfId="9290" xr:uid="{00000000-0005-0000-0000-00006A240000}"/>
    <cellStyle name="20% - Accent4 2 19" xfId="9291" xr:uid="{00000000-0005-0000-0000-00006B240000}"/>
    <cellStyle name="20% - Accent4 2 2" xfId="9292" xr:uid="{00000000-0005-0000-0000-00006C240000}"/>
    <cellStyle name="20% - Accent4 2 2 2" xfId="53151" xr:uid="{00000000-0005-0000-0000-00006D240000}"/>
    <cellStyle name="20% - Accent4 2 2 2 2" xfId="53258" xr:uid="{00000000-0005-0000-0000-00006E240000}"/>
    <cellStyle name="20% - Accent4 2 2 3" xfId="53018" xr:uid="{00000000-0005-0000-0000-00006F240000}"/>
    <cellStyle name="20% - Accent4 2 20" xfId="9293" xr:uid="{00000000-0005-0000-0000-000070240000}"/>
    <cellStyle name="20% - Accent4 2 21" xfId="9294" xr:uid="{00000000-0005-0000-0000-000071240000}"/>
    <cellStyle name="20% - Accent4 2 22" xfId="9295" xr:uid="{00000000-0005-0000-0000-000072240000}"/>
    <cellStyle name="20% - Accent4 2 23" xfId="9296" xr:uid="{00000000-0005-0000-0000-000073240000}"/>
    <cellStyle name="20% - Accent4 2 24" xfId="9297" xr:uid="{00000000-0005-0000-0000-000074240000}"/>
    <cellStyle name="20% - Accent4 2 25" xfId="9298" xr:uid="{00000000-0005-0000-0000-000075240000}"/>
    <cellStyle name="20% - Accent4 2 26" xfId="9299" xr:uid="{00000000-0005-0000-0000-000076240000}"/>
    <cellStyle name="20% - Accent4 2 27" xfId="9300" xr:uid="{00000000-0005-0000-0000-000077240000}"/>
    <cellStyle name="20% - Accent4 2 28" xfId="9301" xr:uid="{00000000-0005-0000-0000-000078240000}"/>
    <cellStyle name="20% - Accent4 2 29" xfId="9302" xr:uid="{00000000-0005-0000-0000-000079240000}"/>
    <cellStyle name="20% - Accent4 2 3" xfId="9303" xr:uid="{00000000-0005-0000-0000-00007A240000}"/>
    <cellStyle name="20% - Accent4 2 3 2" xfId="53150" xr:uid="{00000000-0005-0000-0000-00007B240000}"/>
    <cellStyle name="20% - Accent4 2 30" xfId="9304" xr:uid="{00000000-0005-0000-0000-00007C240000}"/>
    <cellStyle name="20% - Accent4 2 31" xfId="9305" xr:uid="{00000000-0005-0000-0000-00007D240000}"/>
    <cellStyle name="20% - Accent4 2 32" xfId="9306" xr:uid="{00000000-0005-0000-0000-00007E240000}"/>
    <cellStyle name="20% - Accent4 2 33" xfId="9307" xr:uid="{00000000-0005-0000-0000-00007F240000}"/>
    <cellStyle name="20% - Accent4 2 34" xfId="9308" xr:uid="{00000000-0005-0000-0000-000080240000}"/>
    <cellStyle name="20% - Accent4 2 35" xfId="9309" xr:uid="{00000000-0005-0000-0000-000081240000}"/>
    <cellStyle name="20% - Accent4 2 36" xfId="9310" xr:uid="{00000000-0005-0000-0000-000082240000}"/>
    <cellStyle name="20% - Accent4 2 37" xfId="9311" xr:uid="{00000000-0005-0000-0000-000083240000}"/>
    <cellStyle name="20% - Accent4 2 38" xfId="9312" xr:uid="{00000000-0005-0000-0000-000084240000}"/>
    <cellStyle name="20% - Accent4 2 39" xfId="9313" xr:uid="{00000000-0005-0000-0000-000085240000}"/>
    <cellStyle name="20% - Accent4 2 4" xfId="9314" xr:uid="{00000000-0005-0000-0000-000086240000}"/>
    <cellStyle name="20% - Accent4 2 4 2" xfId="53213" xr:uid="{00000000-0005-0000-0000-000087240000}"/>
    <cellStyle name="20% - Accent4 2 40" xfId="9315" xr:uid="{00000000-0005-0000-0000-000088240000}"/>
    <cellStyle name="20% - Accent4 2 41" xfId="9316" xr:uid="{00000000-0005-0000-0000-000089240000}"/>
    <cellStyle name="20% - Accent4 2 42" xfId="9317" xr:uid="{00000000-0005-0000-0000-00008A240000}"/>
    <cellStyle name="20% - Accent4 2 43" xfId="9318" xr:uid="{00000000-0005-0000-0000-00008B240000}"/>
    <cellStyle name="20% - Accent4 2 44" xfId="9319" xr:uid="{00000000-0005-0000-0000-00008C240000}"/>
    <cellStyle name="20% - Accent4 2 45" xfId="9320" xr:uid="{00000000-0005-0000-0000-00008D240000}"/>
    <cellStyle name="20% - Accent4 2 46" xfId="9321" xr:uid="{00000000-0005-0000-0000-00008E240000}"/>
    <cellStyle name="20% - Accent4 2 47" xfId="9322" xr:uid="{00000000-0005-0000-0000-00008F240000}"/>
    <cellStyle name="20% - Accent4 2 48" xfId="9323" xr:uid="{00000000-0005-0000-0000-000090240000}"/>
    <cellStyle name="20% - Accent4 2 49" xfId="9324" xr:uid="{00000000-0005-0000-0000-000091240000}"/>
    <cellStyle name="20% - Accent4 2 5" xfId="9325" xr:uid="{00000000-0005-0000-0000-000092240000}"/>
    <cellStyle name="20% - Accent4 2 50" xfId="9326" xr:uid="{00000000-0005-0000-0000-000093240000}"/>
    <cellStyle name="20% - Accent4 2 51" xfId="9327" xr:uid="{00000000-0005-0000-0000-000094240000}"/>
    <cellStyle name="20% - Accent4 2 52" xfId="9328" xr:uid="{00000000-0005-0000-0000-000095240000}"/>
    <cellStyle name="20% - Accent4 2 53" xfId="9329" xr:uid="{00000000-0005-0000-0000-000096240000}"/>
    <cellStyle name="20% - Accent4 2 54" xfId="9330" xr:uid="{00000000-0005-0000-0000-000097240000}"/>
    <cellStyle name="20% - Accent4 2 55" xfId="9331" xr:uid="{00000000-0005-0000-0000-000098240000}"/>
    <cellStyle name="20% - Accent4 2 56" xfId="9332" xr:uid="{00000000-0005-0000-0000-000099240000}"/>
    <cellStyle name="20% - Accent4 2 57" xfId="9333" xr:uid="{00000000-0005-0000-0000-00009A240000}"/>
    <cellStyle name="20% - Accent4 2 58" xfId="9334" xr:uid="{00000000-0005-0000-0000-00009B240000}"/>
    <cellStyle name="20% - Accent4 2 59" xfId="9335" xr:uid="{00000000-0005-0000-0000-00009C240000}"/>
    <cellStyle name="20% - Accent4 2 6" xfId="9336" xr:uid="{00000000-0005-0000-0000-00009D240000}"/>
    <cellStyle name="20% - Accent4 2 60" xfId="9337" xr:uid="{00000000-0005-0000-0000-00009E240000}"/>
    <cellStyle name="20% - Accent4 2 61" xfId="9338" xr:uid="{00000000-0005-0000-0000-00009F240000}"/>
    <cellStyle name="20% - Accent4 2 62" xfId="9339" xr:uid="{00000000-0005-0000-0000-0000A0240000}"/>
    <cellStyle name="20% - Accent4 2 63" xfId="9340" xr:uid="{00000000-0005-0000-0000-0000A1240000}"/>
    <cellStyle name="20% - Accent4 2 64" xfId="9341" xr:uid="{00000000-0005-0000-0000-0000A2240000}"/>
    <cellStyle name="20% - Accent4 2 65" xfId="9342" xr:uid="{00000000-0005-0000-0000-0000A3240000}"/>
    <cellStyle name="20% - Accent4 2 66" xfId="9343" xr:uid="{00000000-0005-0000-0000-0000A4240000}"/>
    <cellStyle name="20% - Accent4 2 67" xfId="9344" xr:uid="{00000000-0005-0000-0000-0000A5240000}"/>
    <cellStyle name="20% - Accent4 2 68" xfId="9345" xr:uid="{00000000-0005-0000-0000-0000A6240000}"/>
    <cellStyle name="20% - Accent4 2 69" xfId="9346" xr:uid="{00000000-0005-0000-0000-0000A7240000}"/>
    <cellStyle name="20% - Accent4 2 7" xfId="9347" xr:uid="{00000000-0005-0000-0000-0000A8240000}"/>
    <cellStyle name="20% - Accent4 2 70" xfId="9348" xr:uid="{00000000-0005-0000-0000-0000A9240000}"/>
    <cellStyle name="20% - Accent4 2 71" xfId="9349" xr:uid="{00000000-0005-0000-0000-0000AA240000}"/>
    <cellStyle name="20% - Accent4 2 72" xfId="9350" xr:uid="{00000000-0005-0000-0000-0000AB240000}"/>
    <cellStyle name="20% - Accent4 2 73" xfId="9351" xr:uid="{00000000-0005-0000-0000-0000AC240000}"/>
    <cellStyle name="20% - Accent4 2 74" xfId="53017" xr:uid="{00000000-0005-0000-0000-0000AD240000}"/>
    <cellStyle name="20% - Accent4 2 8" xfId="9352" xr:uid="{00000000-0005-0000-0000-0000AE240000}"/>
    <cellStyle name="20% - Accent4 2 9" xfId="9353" xr:uid="{00000000-0005-0000-0000-0000AF240000}"/>
    <cellStyle name="20% - Accent4 20" xfId="9354" xr:uid="{00000000-0005-0000-0000-0000B0240000}"/>
    <cellStyle name="20% - Accent4 20 10" xfId="9355" xr:uid="{00000000-0005-0000-0000-0000B1240000}"/>
    <cellStyle name="20% - Accent4 20 11" xfId="9356" xr:uid="{00000000-0005-0000-0000-0000B2240000}"/>
    <cellStyle name="20% - Accent4 20 12" xfId="9357" xr:uid="{00000000-0005-0000-0000-0000B3240000}"/>
    <cellStyle name="20% - Accent4 20 13" xfId="9358" xr:uid="{00000000-0005-0000-0000-0000B4240000}"/>
    <cellStyle name="20% - Accent4 20 14" xfId="9359" xr:uid="{00000000-0005-0000-0000-0000B5240000}"/>
    <cellStyle name="20% - Accent4 20 15" xfId="9360" xr:uid="{00000000-0005-0000-0000-0000B6240000}"/>
    <cellStyle name="20% - Accent4 20 16" xfId="9361" xr:uid="{00000000-0005-0000-0000-0000B7240000}"/>
    <cellStyle name="20% - Accent4 20 17" xfId="9362" xr:uid="{00000000-0005-0000-0000-0000B8240000}"/>
    <cellStyle name="20% - Accent4 20 18" xfId="9363" xr:uid="{00000000-0005-0000-0000-0000B9240000}"/>
    <cellStyle name="20% - Accent4 20 19" xfId="9364" xr:uid="{00000000-0005-0000-0000-0000BA240000}"/>
    <cellStyle name="20% - Accent4 20 2" xfId="9365" xr:uid="{00000000-0005-0000-0000-0000BB240000}"/>
    <cellStyle name="20% - Accent4 20 20" xfId="9366" xr:uid="{00000000-0005-0000-0000-0000BC240000}"/>
    <cellStyle name="20% - Accent4 20 21" xfId="9367" xr:uid="{00000000-0005-0000-0000-0000BD240000}"/>
    <cellStyle name="20% - Accent4 20 22" xfId="9368" xr:uid="{00000000-0005-0000-0000-0000BE240000}"/>
    <cellStyle name="20% - Accent4 20 23" xfId="9369" xr:uid="{00000000-0005-0000-0000-0000BF240000}"/>
    <cellStyle name="20% - Accent4 20 24" xfId="9370" xr:uid="{00000000-0005-0000-0000-0000C0240000}"/>
    <cellStyle name="20% - Accent4 20 25" xfId="9371" xr:uid="{00000000-0005-0000-0000-0000C1240000}"/>
    <cellStyle name="20% - Accent4 20 26" xfId="9372" xr:uid="{00000000-0005-0000-0000-0000C2240000}"/>
    <cellStyle name="20% - Accent4 20 27" xfId="9373" xr:uid="{00000000-0005-0000-0000-0000C3240000}"/>
    <cellStyle name="20% - Accent4 20 28" xfId="9374" xr:uid="{00000000-0005-0000-0000-0000C4240000}"/>
    <cellStyle name="20% - Accent4 20 29" xfId="9375" xr:uid="{00000000-0005-0000-0000-0000C5240000}"/>
    <cellStyle name="20% - Accent4 20 3" xfId="9376" xr:uid="{00000000-0005-0000-0000-0000C6240000}"/>
    <cellStyle name="20% - Accent4 20 30" xfId="9377" xr:uid="{00000000-0005-0000-0000-0000C7240000}"/>
    <cellStyle name="20% - Accent4 20 31" xfId="9378" xr:uid="{00000000-0005-0000-0000-0000C8240000}"/>
    <cellStyle name="20% - Accent4 20 32" xfId="9379" xr:uid="{00000000-0005-0000-0000-0000C9240000}"/>
    <cellStyle name="20% - Accent4 20 33" xfId="9380" xr:uid="{00000000-0005-0000-0000-0000CA240000}"/>
    <cellStyle name="20% - Accent4 20 34" xfId="9381" xr:uid="{00000000-0005-0000-0000-0000CB240000}"/>
    <cellStyle name="20% - Accent4 20 35" xfId="9382" xr:uid="{00000000-0005-0000-0000-0000CC240000}"/>
    <cellStyle name="20% - Accent4 20 36" xfId="9383" xr:uid="{00000000-0005-0000-0000-0000CD240000}"/>
    <cellStyle name="20% - Accent4 20 37" xfId="9384" xr:uid="{00000000-0005-0000-0000-0000CE240000}"/>
    <cellStyle name="20% - Accent4 20 38" xfId="9385" xr:uid="{00000000-0005-0000-0000-0000CF240000}"/>
    <cellStyle name="20% - Accent4 20 39" xfId="9386" xr:uid="{00000000-0005-0000-0000-0000D0240000}"/>
    <cellStyle name="20% - Accent4 20 4" xfId="9387" xr:uid="{00000000-0005-0000-0000-0000D1240000}"/>
    <cellStyle name="20% - Accent4 20 40" xfId="9388" xr:uid="{00000000-0005-0000-0000-0000D2240000}"/>
    <cellStyle name="20% - Accent4 20 41" xfId="9389" xr:uid="{00000000-0005-0000-0000-0000D3240000}"/>
    <cellStyle name="20% - Accent4 20 42" xfId="9390" xr:uid="{00000000-0005-0000-0000-0000D4240000}"/>
    <cellStyle name="20% - Accent4 20 43" xfId="9391" xr:uid="{00000000-0005-0000-0000-0000D5240000}"/>
    <cellStyle name="20% - Accent4 20 44" xfId="9392" xr:uid="{00000000-0005-0000-0000-0000D6240000}"/>
    <cellStyle name="20% - Accent4 20 45" xfId="9393" xr:uid="{00000000-0005-0000-0000-0000D7240000}"/>
    <cellStyle name="20% - Accent4 20 46" xfId="9394" xr:uid="{00000000-0005-0000-0000-0000D8240000}"/>
    <cellStyle name="20% - Accent4 20 47" xfId="9395" xr:uid="{00000000-0005-0000-0000-0000D9240000}"/>
    <cellStyle name="20% - Accent4 20 48" xfId="9396" xr:uid="{00000000-0005-0000-0000-0000DA240000}"/>
    <cellStyle name="20% - Accent4 20 49" xfId="9397" xr:uid="{00000000-0005-0000-0000-0000DB240000}"/>
    <cellStyle name="20% - Accent4 20 5" xfId="9398" xr:uid="{00000000-0005-0000-0000-0000DC240000}"/>
    <cellStyle name="20% - Accent4 20 50" xfId="9399" xr:uid="{00000000-0005-0000-0000-0000DD240000}"/>
    <cellStyle name="20% - Accent4 20 51" xfId="9400" xr:uid="{00000000-0005-0000-0000-0000DE240000}"/>
    <cellStyle name="20% - Accent4 20 52" xfId="9401" xr:uid="{00000000-0005-0000-0000-0000DF240000}"/>
    <cellStyle name="20% - Accent4 20 53" xfId="9402" xr:uid="{00000000-0005-0000-0000-0000E0240000}"/>
    <cellStyle name="20% - Accent4 20 54" xfId="9403" xr:uid="{00000000-0005-0000-0000-0000E1240000}"/>
    <cellStyle name="20% - Accent4 20 55" xfId="9404" xr:uid="{00000000-0005-0000-0000-0000E2240000}"/>
    <cellStyle name="20% - Accent4 20 56" xfId="9405" xr:uid="{00000000-0005-0000-0000-0000E3240000}"/>
    <cellStyle name="20% - Accent4 20 57" xfId="9406" xr:uid="{00000000-0005-0000-0000-0000E4240000}"/>
    <cellStyle name="20% - Accent4 20 58" xfId="9407" xr:uid="{00000000-0005-0000-0000-0000E5240000}"/>
    <cellStyle name="20% - Accent4 20 59" xfId="9408" xr:uid="{00000000-0005-0000-0000-0000E6240000}"/>
    <cellStyle name="20% - Accent4 20 6" xfId="9409" xr:uid="{00000000-0005-0000-0000-0000E7240000}"/>
    <cellStyle name="20% - Accent4 20 60" xfId="9410" xr:uid="{00000000-0005-0000-0000-0000E8240000}"/>
    <cellStyle name="20% - Accent4 20 61" xfId="9411" xr:uid="{00000000-0005-0000-0000-0000E9240000}"/>
    <cellStyle name="20% - Accent4 20 62" xfId="9412" xr:uid="{00000000-0005-0000-0000-0000EA240000}"/>
    <cellStyle name="20% - Accent4 20 63" xfId="9413" xr:uid="{00000000-0005-0000-0000-0000EB240000}"/>
    <cellStyle name="20% - Accent4 20 64" xfId="9414" xr:uid="{00000000-0005-0000-0000-0000EC240000}"/>
    <cellStyle name="20% - Accent4 20 65" xfId="9415" xr:uid="{00000000-0005-0000-0000-0000ED240000}"/>
    <cellStyle name="20% - Accent4 20 66" xfId="9416" xr:uid="{00000000-0005-0000-0000-0000EE240000}"/>
    <cellStyle name="20% - Accent4 20 67" xfId="9417" xr:uid="{00000000-0005-0000-0000-0000EF240000}"/>
    <cellStyle name="20% - Accent4 20 68" xfId="9418" xr:uid="{00000000-0005-0000-0000-0000F0240000}"/>
    <cellStyle name="20% - Accent4 20 69" xfId="9419" xr:uid="{00000000-0005-0000-0000-0000F1240000}"/>
    <cellStyle name="20% - Accent4 20 7" xfId="9420" xr:uid="{00000000-0005-0000-0000-0000F2240000}"/>
    <cellStyle name="20% - Accent4 20 70" xfId="9421" xr:uid="{00000000-0005-0000-0000-0000F3240000}"/>
    <cellStyle name="20% - Accent4 20 71" xfId="9422" xr:uid="{00000000-0005-0000-0000-0000F4240000}"/>
    <cellStyle name="20% - Accent4 20 72" xfId="9423" xr:uid="{00000000-0005-0000-0000-0000F5240000}"/>
    <cellStyle name="20% - Accent4 20 73" xfId="9424" xr:uid="{00000000-0005-0000-0000-0000F6240000}"/>
    <cellStyle name="20% - Accent4 20 8" xfId="9425" xr:uid="{00000000-0005-0000-0000-0000F7240000}"/>
    <cellStyle name="20% - Accent4 20 9" xfId="9426" xr:uid="{00000000-0005-0000-0000-0000F8240000}"/>
    <cellStyle name="20% - Accent4 21" xfId="9427" xr:uid="{00000000-0005-0000-0000-0000F9240000}"/>
    <cellStyle name="20% - Accent4 21 10" xfId="9428" xr:uid="{00000000-0005-0000-0000-0000FA240000}"/>
    <cellStyle name="20% - Accent4 21 11" xfId="9429" xr:uid="{00000000-0005-0000-0000-0000FB240000}"/>
    <cellStyle name="20% - Accent4 21 12" xfId="9430" xr:uid="{00000000-0005-0000-0000-0000FC240000}"/>
    <cellStyle name="20% - Accent4 21 13" xfId="9431" xr:uid="{00000000-0005-0000-0000-0000FD240000}"/>
    <cellStyle name="20% - Accent4 21 14" xfId="9432" xr:uid="{00000000-0005-0000-0000-0000FE240000}"/>
    <cellStyle name="20% - Accent4 21 15" xfId="9433" xr:uid="{00000000-0005-0000-0000-0000FF240000}"/>
    <cellStyle name="20% - Accent4 21 16" xfId="9434" xr:uid="{00000000-0005-0000-0000-000000250000}"/>
    <cellStyle name="20% - Accent4 21 17" xfId="9435" xr:uid="{00000000-0005-0000-0000-000001250000}"/>
    <cellStyle name="20% - Accent4 21 18" xfId="9436" xr:uid="{00000000-0005-0000-0000-000002250000}"/>
    <cellStyle name="20% - Accent4 21 19" xfId="9437" xr:uid="{00000000-0005-0000-0000-000003250000}"/>
    <cellStyle name="20% - Accent4 21 2" xfId="9438" xr:uid="{00000000-0005-0000-0000-000004250000}"/>
    <cellStyle name="20% - Accent4 21 20" xfId="9439" xr:uid="{00000000-0005-0000-0000-000005250000}"/>
    <cellStyle name="20% - Accent4 21 21" xfId="9440" xr:uid="{00000000-0005-0000-0000-000006250000}"/>
    <cellStyle name="20% - Accent4 21 22" xfId="9441" xr:uid="{00000000-0005-0000-0000-000007250000}"/>
    <cellStyle name="20% - Accent4 21 23" xfId="9442" xr:uid="{00000000-0005-0000-0000-000008250000}"/>
    <cellStyle name="20% - Accent4 21 24" xfId="9443" xr:uid="{00000000-0005-0000-0000-000009250000}"/>
    <cellStyle name="20% - Accent4 21 25" xfId="9444" xr:uid="{00000000-0005-0000-0000-00000A250000}"/>
    <cellStyle name="20% - Accent4 21 26" xfId="9445" xr:uid="{00000000-0005-0000-0000-00000B250000}"/>
    <cellStyle name="20% - Accent4 21 27" xfId="9446" xr:uid="{00000000-0005-0000-0000-00000C250000}"/>
    <cellStyle name="20% - Accent4 21 28" xfId="9447" xr:uid="{00000000-0005-0000-0000-00000D250000}"/>
    <cellStyle name="20% - Accent4 21 29" xfId="9448" xr:uid="{00000000-0005-0000-0000-00000E250000}"/>
    <cellStyle name="20% - Accent4 21 3" xfId="9449" xr:uid="{00000000-0005-0000-0000-00000F250000}"/>
    <cellStyle name="20% - Accent4 21 30" xfId="9450" xr:uid="{00000000-0005-0000-0000-000010250000}"/>
    <cellStyle name="20% - Accent4 21 31" xfId="9451" xr:uid="{00000000-0005-0000-0000-000011250000}"/>
    <cellStyle name="20% - Accent4 21 32" xfId="9452" xr:uid="{00000000-0005-0000-0000-000012250000}"/>
    <cellStyle name="20% - Accent4 21 33" xfId="9453" xr:uid="{00000000-0005-0000-0000-000013250000}"/>
    <cellStyle name="20% - Accent4 21 34" xfId="9454" xr:uid="{00000000-0005-0000-0000-000014250000}"/>
    <cellStyle name="20% - Accent4 21 35" xfId="9455" xr:uid="{00000000-0005-0000-0000-000015250000}"/>
    <cellStyle name="20% - Accent4 21 36" xfId="9456" xr:uid="{00000000-0005-0000-0000-000016250000}"/>
    <cellStyle name="20% - Accent4 21 37" xfId="9457" xr:uid="{00000000-0005-0000-0000-000017250000}"/>
    <cellStyle name="20% - Accent4 21 38" xfId="9458" xr:uid="{00000000-0005-0000-0000-000018250000}"/>
    <cellStyle name="20% - Accent4 21 39" xfId="9459" xr:uid="{00000000-0005-0000-0000-000019250000}"/>
    <cellStyle name="20% - Accent4 21 4" xfId="9460" xr:uid="{00000000-0005-0000-0000-00001A250000}"/>
    <cellStyle name="20% - Accent4 21 40" xfId="9461" xr:uid="{00000000-0005-0000-0000-00001B250000}"/>
    <cellStyle name="20% - Accent4 21 41" xfId="9462" xr:uid="{00000000-0005-0000-0000-00001C250000}"/>
    <cellStyle name="20% - Accent4 21 42" xfId="9463" xr:uid="{00000000-0005-0000-0000-00001D250000}"/>
    <cellStyle name="20% - Accent4 21 43" xfId="9464" xr:uid="{00000000-0005-0000-0000-00001E250000}"/>
    <cellStyle name="20% - Accent4 21 44" xfId="9465" xr:uid="{00000000-0005-0000-0000-00001F250000}"/>
    <cellStyle name="20% - Accent4 21 45" xfId="9466" xr:uid="{00000000-0005-0000-0000-000020250000}"/>
    <cellStyle name="20% - Accent4 21 46" xfId="9467" xr:uid="{00000000-0005-0000-0000-000021250000}"/>
    <cellStyle name="20% - Accent4 21 47" xfId="9468" xr:uid="{00000000-0005-0000-0000-000022250000}"/>
    <cellStyle name="20% - Accent4 21 48" xfId="9469" xr:uid="{00000000-0005-0000-0000-000023250000}"/>
    <cellStyle name="20% - Accent4 21 49" xfId="9470" xr:uid="{00000000-0005-0000-0000-000024250000}"/>
    <cellStyle name="20% - Accent4 21 5" xfId="9471" xr:uid="{00000000-0005-0000-0000-000025250000}"/>
    <cellStyle name="20% - Accent4 21 50" xfId="9472" xr:uid="{00000000-0005-0000-0000-000026250000}"/>
    <cellStyle name="20% - Accent4 21 51" xfId="9473" xr:uid="{00000000-0005-0000-0000-000027250000}"/>
    <cellStyle name="20% - Accent4 21 52" xfId="9474" xr:uid="{00000000-0005-0000-0000-000028250000}"/>
    <cellStyle name="20% - Accent4 21 53" xfId="9475" xr:uid="{00000000-0005-0000-0000-000029250000}"/>
    <cellStyle name="20% - Accent4 21 54" xfId="9476" xr:uid="{00000000-0005-0000-0000-00002A250000}"/>
    <cellStyle name="20% - Accent4 21 55" xfId="9477" xr:uid="{00000000-0005-0000-0000-00002B250000}"/>
    <cellStyle name="20% - Accent4 21 56" xfId="9478" xr:uid="{00000000-0005-0000-0000-00002C250000}"/>
    <cellStyle name="20% - Accent4 21 57" xfId="9479" xr:uid="{00000000-0005-0000-0000-00002D250000}"/>
    <cellStyle name="20% - Accent4 21 58" xfId="9480" xr:uid="{00000000-0005-0000-0000-00002E250000}"/>
    <cellStyle name="20% - Accent4 21 59" xfId="9481" xr:uid="{00000000-0005-0000-0000-00002F250000}"/>
    <cellStyle name="20% - Accent4 21 6" xfId="9482" xr:uid="{00000000-0005-0000-0000-000030250000}"/>
    <cellStyle name="20% - Accent4 21 60" xfId="9483" xr:uid="{00000000-0005-0000-0000-000031250000}"/>
    <cellStyle name="20% - Accent4 21 61" xfId="9484" xr:uid="{00000000-0005-0000-0000-000032250000}"/>
    <cellStyle name="20% - Accent4 21 62" xfId="9485" xr:uid="{00000000-0005-0000-0000-000033250000}"/>
    <cellStyle name="20% - Accent4 21 63" xfId="9486" xr:uid="{00000000-0005-0000-0000-000034250000}"/>
    <cellStyle name="20% - Accent4 21 64" xfId="9487" xr:uid="{00000000-0005-0000-0000-000035250000}"/>
    <cellStyle name="20% - Accent4 21 65" xfId="9488" xr:uid="{00000000-0005-0000-0000-000036250000}"/>
    <cellStyle name="20% - Accent4 21 66" xfId="9489" xr:uid="{00000000-0005-0000-0000-000037250000}"/>
    <cellStyle name="20% - Accent4 21 67" xfId="9490" xr:uid="{00000000-0005-0000-0000-000038250000}"/>
    <cellStyle name="20% - Accent4 21 68" xfId="9491" xr:uid="{00000000-0005-0000-0000-000039250000}"/>
    <cellStyle name="20% - Accent4 21 69" xfId="9492" xr:uid="{00000000-0005-0000-0000-00003A250000}"/>
    <cellStyle name="20% - Accent4 21 7" xfId="9493" xr:uid="{00000000-0005-0000-0000-00003B250000}"/>
    <cellStyle name="20% - Accent4 21 70" xfId="9494" xr:uid="{00000000-0005-0000-0000-00003C250000}"/>
    <cellStyle name="20% - Accent4 21 71" xfId="9495" xr:uid="{00000000-0005-0000-0000-00003D250000}"/>
    <cellStyle name="20% - Accent4 21 72" xfId="9496" xr:uid="{00000000-0005-0000-0000-00003E250000}"/>
    <cellStyle name="20% - Accent4 21 73" xfId="9497" xr:uid="{00000000-0005-0000-0000-00003F250000}"/>
    <cellStyle name="20% - Accent4 21 8" xfId="9498" xr:uid="{00000000-0005-0000-0000-000040250000}"/>
    <cellStyle name="20% - Accent4 21 9" xfId="9499" xr:uid="{00000000-0005-0000-0000-000041250000}"/>
    <cellStyle name="20% - Accent4 22" xfId="9500" xr:uid="{00000000-0005-0000-0000-000042250000}"/>
    <cellStyle name="20% - Accent4 22 10" xfId="9501" xr:uid="{00000000-0005-0000-0000-000043250000}"/>
    <cellStyle name="20% - Accent4 22 11" xfId="9502" xr:uid="{00000000-0005-0000-0000-000044250000}"/>
    <cellStyle name="20% - Accent4 22 12" xfId="9503" xr:uid="{00000000-0005-0000-0000-000045250000}"/>
    <cellStyle name="20% - Accent4 22 13" xfId="9504" xr:uid="{00000000-0005-0000-0000-000046250000}"/>
    <cellStyle name="20% - Accent4 22 14" xfId="9505" xr:uid="{00000000-0005-0000-0000-000047250000}"/>
    <cellStyle name="20% - Accent4 22 15" xfId="9506" xr:uid="{00000000-0005-0000-0000-000048250000}"/>
    <cellStyle name="20% - Accent4 22 16" xfId="9507" xr:uid="{00000000-0005-0000-0000-000049250000}"/>
    <cellStyle name="20% - Accent4 22 17" xfId="9508" xr:uid="{00000000-0005-0000-0000-00004A250000}"/>
    <cellStyle name="20% - Accent4 22 18" xfId="9509" xr:uid="{00000000-0005-0000-0000-00004B250000}"/>
    <cellStyle name="20% - Accent4 22 19" xfId="9510" xr:uid="{00000000-0005-0000-0000-00004C250000}"/>
    <cellStyle name="20% - Accent4 22 2" xfId="9511" xr:uid="{00000000-0005-0000-0000-00004D250000}"/>
    <cellStyle name="20% - Accent4 22 20" xfId="9512" xr:uid="{00000000-0005-0000-0000-00004E250000}"/>
    <cellStyle name="20% - Accent4 22 21" xfId="9513" xr:uid="{00000000-0005-0000-0000-00004F250000}"/>
    <cellStyle name="20% - Accent4 22 22" xfId="9514" xr:uid="{00000000-0005-0000-0000-000050250000}"/>
    <cellStyle name="20% - Accent4 22 23" xfId="9515" xr:uid="{00000000-0005-0000-0000-000051250000}"/>
    <cellStyle name="20% - Accent4 22 24" xfId="9516" xr:uid="{00000000-0005-0000-0000-000052250000}"/>
    <cellStyle name="20% - Accent4 22 25" xfId="9517" xr:uid="{00000000-0005-0000-0000-000053250000}"/>
    <cellStyle name="20% - Accent4 22 26" xfId="9518" xr:uid="{00000000-0005-0000-0000-000054250000}"/>
    <cellStyle name="20% - Accent4 22 27" xfId="9519" xr:uid="{00000000-0005-0000-0000-000055250000}"/>
    <cellStyle name="20% - Accent4 22 28" xfId="9520" xr:uid="{00000000-0005-0000-0000-000056250000}"/>
    <cellStyle name="20% - Accent4 22 29" xfId="9521" xr:uid="{00000000-0005-0000-0000-000057250000}"/>
    <cellStyle name="20% - Accent4 22 3" xfId="9522" xr:uid="{00000000-0005-0000-0000-000058250000}"/>
    <cellStyle name="20% - Accent4 22 30" xfId="9523" xr:uid="{00000000-0005-0000-0000-000059250000}"/>
    <cellStyle name="20% - Accent4 22 31" xfId="9524" xr:uid="{00000000-0005-0000-0000-00005A250000}"/>
    <cellStyle name="20% - Accent4 22 32" xfId="9525" xr:uid="{00000000-0005-0000-0000-00005B250000}"/>
    <cellStyle name="20% - Accent4 22 33" xfId="9526" xr:uid="{00000000-0005-0000-0000-00005C250000}"/>
    <cellStyle name="20% - Accent4 22 34" xfId="9527" xr:uid="{00000000-0005-0000-0000-00005D250000}"/>
    <cellStyle name="20% - Accent4 22 35" xfId="9528" xr:uid="{00000000-0005-0000-0000-00005E250000}"/>
    <cellStyle name="20% - Accent4 22 36" xfId="9529" xr:uid="{00000000-0005-0000-0000-00005F250000}"/>
    <cellStyle name="20% - Accent4 22 37" xfId="9530" xr:uid="{00000000-0005-0000-0000-000060250000}"/>
    <cellStyle name="20% - Accent4 22 38" xfId="9531" xr:uid="{00000000-0005-0000-0000-000061250000}"/>
    <cellStyle name="20% - Accent4 22 39" xfId="9532" xr:uid="{00000000-0005-0000-0000-000062250000}"/>
    <cellStyle name="20% - Accent4 22 4" xfId="9533" xr:uid="{00000000-0005-0000-0000-000063250000}"/>
    <cellStyle name="20% - Accent4 22 40" xfId="9534" xr:uid="{00000000-0005-0000-0000-000064250000}"/>
    <cellStyle name="20% - Accent4 22 41" xfId="9535" xr:uid="{00000000-0005-0000-0000-000065250000}"/>
    <cellStyle name="20% - Accent4 22 42" xfId="9536" xr:uid="{00000000-0005-0000-0000-000066250000}"/>
    <cellStyle name="20% - Accent4 22 43" xfId="9537" xr:uid="{00000000-0005-0000-0000-000067250000}"/>
    <cellStyle name="20% - Accent4 22 44" xfId="9538" xr:uid="{00000000-0005-0000-0000-000068250000}"/>
    <cellStyle name="20% - Accent4 22 45" xfId="9539" xr:uid="{00000000-0005-0000-0000-000069250000}"/>
    <cellStyle name="20% - Accent4 22 46" xfId="9540" xr:uid="{00000000-0005-0000-0000-00006A250000}"/>
    <cellStyle name="20% - Accent4 22 47" xfId="9541" xr:uid="{00000000-0005-0000-0000-00006B250000}"/>
    <cellStyle name="20% - Accent4 22 48" xfId="9542" xr:uid="{00000000-0005-0000-0000-00006C250000}"/>
    <cellStyle name="20% - Accent4 22 49" xfId="9543" xr:uid="{00000000-0005-0000-0000-00006D250000}"/>
    <cellStyle name="20% - Accent4 22 5" xfId="9544" xr:uid="{00000000-0005-0000-0000-00006E250000}"/>
    <cellStyle name="20% - Accent4 22 50" xfId="9545" xr:uid="{00000000-0005-0000-0000-00006F250000}"/>
    <cellStyle name="20% - Accent4 22 51" xfId="9546" xr:uid="{00000000-0005-0000-0000-000070250000}"/>
    <cellStyle name="20% - Accent4 22 52" xfId="9547" xr:uid="{00000000-0005-0000-0000-000071250000}"/>
    <cellStyle name="20% - Accent4 22 53" xfId="9548" xr:uid="{00000000-0005-0000-0000-000072250000}"/>
    <cellStyle name="20% - Accent4 22 54" xfId="9549" xr:uid="{00000000-0005-0000-0000-000073250000}"/>
    <cellStyle name="20% - Accent4 22 55" xfId="9550" xr:uid="{00000000-0005-0000-0000-000074250000}"/>
    <cellStyle name="20% - Accent4 22 56" xfId="9551" xr:uid="{00000000-0005-0000-0000-000075250000}"/>
    <cellStyle name="20% - Accent4 22 57" xfId="9552" xr:uid="{00000000-0005-0000-0000-000076250000}"/>
    <cellStyle name="20% - Accent4 22 58" xfId="9553" xr:uid="{00000000-0005-0000-0000-000077250000}"/>
    <cellStyle name="20% - Accent4 22 59" xfId="9554" xr:uid="{00000000-0005-0000-0000-000078250000}"/>
    <cellStyle name="20% - Accent4 22 6" xfId="9555" xr:uid="{00000000-0005-0000-0000-000079250000}"/>
    <cellStyle name="20% - Accent4 22 60" xfId="9556" xr:uid="{00000000-0005-0000-0000-00007A250000}"/>
    <cellStyle name="20% - Accent4 22 61" xfId="9557" xr:uid="{00000000-0005-0000-0000-00007B250000}"/>
    <cellStyle name="20% - Accent4 22 62" xfId="9558" xr:uid="{00000000-0005-0000-0000-00007C250000}"/>
    <cellStyle name="20% - Accent4 22 63" xfId="9559" xr:uid="{00000000-0005-0000-0000-00007D250000}"/>
    <cellStyle name="20% - Accent4 22 64" xfId="9560" xr:uid="{00000000-0005-0000-0000-00007E250000}"/>
    <cellStyle name="20% - Accent4 22 65" xfId="9561" xr:uid="{00000000-0005-0000-0000-00007F250000}"/>
    <cellStyle name="20% - Accent4 22 66" xfId="9562" xr:uid="{00000000-0005-0000-0000-000080250000}"/>
    <cellStyle name="20% - Accent4 22 67" xfId="9563" xr:uid="{00000000-0005-0000-0000-000081250000}"/>
    <cellStyle name="20% - Accent4 22 68" xfId="9564" xr:uid="{00000000-0005-0000-0000-000082250000}"/>
    <cellStyle name="20% - Accent4 22 69" xfId="9565" xr:uid="{00000000-0005-0000-0000-000083250000}"/>
    <cellStyle name="20% - Accent4 22 7" xfId="9566" xr:uid="{00000000-0005-0000-0000-000084250000}"/>
    <cellStyle name="20% - Accent4 22 70" xfId="9567" xr:uid="{00000000-0005-0000-0000-000085250000}"/>
    <cellStyle name="20% - Accent4 22 71" xfId="9568" xr:uid="{00000000-0005-0000-0000-000086250000}"/>
    <cellStyle name="20% - Accent4 22 72" xfId="9569" xr:uid="{00000000-0005-0000-0000-000087250000}"/>
    <cellStyle name="20% - Accent4 22 73" xfId="9570" xr:uid="{00000000-0005-0000-0000-000088250000}"/>
    <cellStyle name="20% - Accent4 22 8" xfId="9571" xr:uid="{00000000-0005-0000-0000-000089250000}"/>
    <cellStyle name="20% - Accent4 22 9" xfId="9572" xr:uid="{00000000-0005-0000-0000-00008A250000}"/>
    <cellStyle name="20% - Accent4 23" xfId="9573" xr:uid="{00000000-0005-0000-0000-00008B250000}"/>
    <cellStyle name="20% - Accent4 23 10" xfId="9574" xr:uid="{00000000-0005-0000-0000-00008C250000}"/>
    <cellStyle name="20% - Accent4 23 11" xfId="9575" xr:uid="{00000000-0005-0000-0000-00008D250000}"/>
    <cellStyle name="20% - Accent4 23 12" xfId="9576" xr:uid="{00000000-0005-0000-0000-00008E250000}"/>
    <cellStyle name="20% - Accent4 23 13" xfId="9577" xr:uid="{00000000-0005-0000-0000-00008F250000}"/>
    <cellStyle name="20% - Accent4 23 14" xfId="9578" xr:uid="{00000000-0005-0000-0000-000090250000}"/>
    <cellStyle name="20% - Accent4 23 15" xfId="9579" xr:uid="{00000000-0005-0000-0000-000091250000}"/>
    <cellStyle name="20% - Accent4 23 16" xfId="9580" xr:uid="{00000000-0005-0000-0000-000092250000}"/>
    <cellStyle name="20% - Accent4 23 17" xfId="9581" xr:uid="{00000000-0005-0000-0000-000093250000}"/>
    <cellStyle name="20% - Accent4 23 18" xfId="9582" xr:uid="{00000000-0005-0000-0000-000094250000}"/>
    <cellStyle name="20% - Accent4 23 19" xfId="9583" xr:uid="{00000000-0005-0000-0000-000095250000}"/>
    <cellStyle name="20% - Accent4 23 2" xfId="9584" xr:uid="{00000000-0005-0000-0000-000096250000}"/>
    <cellStyle name="20% - Accent4 23 20" xfId="9585" xr:uid="{00000000-0005-0000-0000-000097250000}"/>
    <cellStyle name="20% - Accent4 23 21" xfId="9586" xr:uid="{00000000-0005-0000-0000-000098250000}"/>
    <cellStyle name="20% - Accent4 23 22" xfId="9587" xr:uid="{00000000-0005-0000-0000-000099250000}"/>
    <cellStyle name="20% - Accent4 23 23" xfId="9588" xr:uid="{00000000-0005-0000-0000-00009A250000}"/>
    <cellStyle name="20% - Accent4 23 24" xfId="9589" xr:uid="{00000000-0005-0000-0000-00009B250000}"/>
    <cellStyle name="20% - Accent4 23 25" xfId="9590" xr:uid="{00000000-0005-0000-0000-00009C250000}"/>
    <cellStyle name="20% - Accent4 23 26" xfId="9591" xr:uid="{00000000-0005-0000-0000-00009D250000}"/>
    <cellStyle name="20% - Accent4 23 27" xfId="9592" xr:uid="{00000000-0005-0000-0000-00009E250000}"/>
    <cellStyle name="20% - Accent4 23 28" xfId="9593" xr:uid="{00000000-0005-0000-0000-00009F250000}"/>
    <cellStyle name="20% - Accent4 23 29" xfId="9594" xr:uid="{00000000-0005-0000-0000-0000A0250000}"/>
    <cellStyle name="20% - Accent4 23 3" xfId="9595" xr:uid="{00000000-0005-0000-0000-0000A1250000}"/>
    <cellStyle name="20% - Accent4 23 30" xfId="9596" xr:uid="{00000000-0005-0000-0000-0000A2250000}"/>
    <cellStyle name="20% - Accent4 23 31" xfId="9597" xr:uid="{00000000-0005-0000-0000-0000A3250000}"/>
    <cellStyle name="20% - Accent4 23 32" xfId="9598" xr:uid="{00000000-0005-0000-0000-0000A4250000}"/>
    <cellStyle name="20% - Accent4 23 33" xfId="9599" xr:uid="{00000000-0005-0000-0000-0000A5250000}"/>
    <cellStyle name="20% - Accent4 23 34" xfId="9600" xr:uid="{00000000-0005-0000-0000-0000A6250000}"/>
    <cellStyle name="20% - Accent4 23 35" xfId="9601" xr:uid="{00000000-0005-0000-0000-0000A7250000}"/>
    <cellStyle name="20% - Accent4 23 36" xfId="9602" xr:uid="{00000000-0005-0000-0000-0000A8250000}"/>
    <cellStyle name="20% - Accent4 23 37" xfId="9603" xr:uid="{00000000-0005-0000-0000-0000A9250000}"/>
    <cellStyle name="20% - Accent4 23 38" xfId="9604" xr:uid="{00000000-0005-0000-0000-0000AA250000}"/>
    <cellStyle name="20% - Accent4 23 39" xfId="9605" xr:uid="{00000000-0005-0000-0000-0000AB250000}"/>
    <cellStyle name="20% - Accent4 23 4" xfId="9606" xr:uid="{00000000-0005-0000-0000-0000AC250000}"/>
    <cellStyle name="20% - Accent4 23 40" xfId="9607" xr:uid="{00000000-0005-0000-0000-0000AD250000}"/>
    <cellStyle name="20% - Accent4 23 41" xfId="9608" xr:uid="{00000000-0005-0000-0000-0000AE250000}"/>
    <cellStyle name="20% - Accent4 23 42" xfId="9609" xr:uid="{00000000-0005-0000-0000-0000AF250000}"/>
    <cellStyle name="20% - Accent4 23 43" xfId="9610" xr:uid="{00000000-0005-0000-0000-0000B0250000}"/>
    <cellStyle name="20% - Accent4 23 44" xfId="9611" xr:uid="{00000000-0005-0000-0000-0000B1250000}"/>
    <cellStyle name="20% - Accent4 23 45" xfId="9612" xr:uid="{00000000-0005-0000-0000-0000B2250000}"/>
    <cellStyle name="20% - Accent4 23 46" xfId="9613" xr:uid="{00000000-0005-0000-0000-0000B3250000}"/>
    <cellStyle name="20% - Accent4 23 47" xfId="9614" xr:uid="{00000000-0005-0000-0000-0000B4250000}"/>
    <cellStyle name="20% - Accent4 23 48" xfId="9615" xr:uid="{00000000-0005-0000-0000-0000B5250000}"/>
    <cellStyle name="20% - Accent4 23 49" xfId="9616" xr:uid="{00000000-0005-0000-0000-0000B6250000}"/>
    <cellStyle name="20% - Accent4 23 5" xfId="9617" xr:uid="{00000000-0005-0000-0000-0000B7250000}"/>
    <cellStyle name="20% - Accent4 23 50" xfId="9618" xr:uid="{00000000-0005-0000-0000-0000B8250000}"/>
    <cellStyle name="20% - Accent4 23 51" xfId="9619" xr:uid="{00000000-0005-0000-0000-0000B9250000}"/>
    <cellStyle name="20% - Accent4 23 52" xfId="9620" xr:uid="{00000000-0005-0000-0000-0000BA250000}"/>
    <cellStyle name="20% - Accent4 23 53" xfId="9621" xr:uid="{00000000-0005-0000-0000-0000BB250000}"/>
    <cellStyle name="20% - Accent4 23 54" xfId="9622" xr:uid="{00000000-0005-0000-0000-0000BC250000}"/>
    <cellStyle name="20% - Accent4 23 55" xfId="9623" xr:uid="{00000000-0005-0000-0000-0000BD250000}"/>
    <cellStyle name="20% - Accent4 23 56" xfId="9624" xr:uid="{00000000-0005-0000-0000-0000BE250000}"/>
    <cellStyle name="20% - Accent4 23 57" xfId="9625" xr:uid="{00000000-0005-0000-0000-0000BF250000}"/>
    <cellStyle name="20% - Accent4 23 58" xfId="9626" xr:uid="{00000000-0005-0000-0000-0000C0250000}"/>
    <cellStyle name="20% - Accent4 23 59" xfId="9627" xr:uid="{00000000-0005-0000-0000-0000C1250000}"/>
    <cellStyle name="20% - Accent4 23 6" xfId="9628" xr:uid="{00000000-0005-0000-0000-0000C2250000}"/>
    <cellStyle name="20% - Accent4 23 60" xfId="9629" xr:uid="{00000000-0005-0000-0000-0000C3250000}"/>
    <cellStyle name="20% - Accent4 23 61" xfId="9630" xr:uid="{00000000-0005-0000-0000-0000C4250000}"/>
    <cellStyle name="20% - Accent4 23 62" xfId="9631" xr:uid="{00000000-0005-0000-0000-0000C5250000}"/>
    <cellStyle name="20% - Accent4 23 63" xfId="9632" xr:uid="{00000000-0005-0000-0000-0000C6250000}"/>
    <cellStyle name="20% - Accent4 23 64" xfId="9633" xr:uid="{00000000-0005-0000-0000-0000C7250000}"/>
    <cellStyle name="20% - Accent4 23 65" xfId="9634" xr:uid="{00000000-0005-0000-0000-0000C8250000}"/>
    <cellStyle name="20% - Accent4 23 66" xfId="9635" xr:uid="{00000000-0005-0000-0000-0000C9250000}"/>
    <cellStyle name="20% - Accent4 23 67" xfId="9636" xr:uid="{00000000-0005-0000-0000-0000CA250000}"/>
    <cellStyle name="20% - Accent4 23 68" xfId="9637" xr:uid="{00000000-0005-0000-0000-0000CB250000}"/>
    <cellStyle name="20% - Accent4 23 69" xfId="9638" xr:uid="{00000000-0005-0000-0000-0000CC250000}"/>
    <cellStyle name="20% - Accent4 23 7" xfId="9639" xr:uid="{00000000-0005-0000-0000-0000CD250000}"/>
    <cellStyle name="20% - Accent4 23 70" xfId="9640" xr:uid="{00000000-0005-0000-0000-0000CE250000}"/>
    <cellStyle name="20% - Accent4 23 71" xfId="9641" xr:uid="{00000000-0005-0000-0000-0000CF250000}"/>
    <cellStyle name="20% - Accent4 23 72" xfId="9642" xr:uid="{00000000-0005-0000-0000-0000D0250000}"/>
    <cellStyle name="20% - Accent4 23 73" xfId="9643" xr:uid="{00000000-0005-0000-0000-0000D1250000}"/>
    <cellStyle name="20% - Accent4 23 8" xfId="9644" xr:uid="{00000000-0005-0000-0000-0000D2250000}"/>
    <cellStyle name="20% - Accent4 23 9" xfId="9645" xr:uid="{00000000-0005-0000-0000-0000D3250000}"/>
    <cellStyle name="20% - Accent4 24" xfId="9646" xr:uid="{00000000-0005-0000-0000-0000D4250000}"/>
    <cellStyle name="20% - Accent4 24 10" xfId="9647" xr:uid="{00000000-0005-0000-0000-0000D5250000}"/>
    <cellStyle name="20% - Accent4 24 11" xfId="9648" xr:uid="{00000000-0005-0000-0000-0000D6250000}"/>
    <cellStyle name="20% - Accent4 24 12" xfId="9649" xr:uid="{00000000-0005-0000-0000-0000D7250000}"/>
    <cellStyle name="20% - Accent4 24 13" xfId="9650" xr:uid="{00000000-0005-0000-0000-0000D8250000}"/>
    <cellStyle name="20% - Accent4 24 14" xfId="9651" xr:uid="{00000000-0005-0000-0000-0000D9250000}"/>
    <cellStyle name="20% - Accent4 24 15" xfId="9652" xr:uid="{00000000-0005-0000-0000-0000DA250000}"/>
    <cellStyle name="20% - Accent4 24 16" xfId="9653" xr:uid="{00000000-0005-0000-0000-0000DB250000}"/>
    <cellStyle name="20% - Accent4 24 17" xfId="9654" xr:uid="{00000000-0005-0000-0000-0000DC250000}"/>
    <cellStyle name="20% - Accent4 24 18" xfId="9655" xr:uid="{00000000-0005-0000-0000-0000DD250000}"/>
    <cellStyle name="20% - Accent4 24 19" xfId="9656" xr:uid="{00000000-0005-0000-0000-0000DE250000}"/>
    <cellStyle name="20% - Accent4 24 2" xfId="9657" xr:uid="{00000000-0005-0000-0000-0000DF250000}"/>
    <cellStyle name="20% - Accent4 24 20" xfId="9658" xr:uid="{00000000-0005-0000-0000-0000E0250000}"/>
    <cellStyle name="20% - Accent4 24 21" xfId="9659" xr:uid="{00000000-0005-0000-0000-0000E1250000}"/>
    <cellStyle name="20% - Accent4 24 22" xfId="9660" xr:uid="{00000000-0005-0000-0000-0000E2250000}"/>
    <cellStyle name="20% - Accent4 24 23" xfId="9661" xr:uid="{00000000-0005-0000-0000-0000E3250000}"/>
    <cellStyle name="20% - Accent4 24 24" xfId="9662" xr:uid="{00000000-0005-0000-0000-0000E4250000}"/>
    <cellStyle name="20% - Accent4 24 25" xfId="9663" xr:uid="{00000000-0005-0000-0000-0000E5250000}"/>
    <cellStyle name="20% - Accent4 24 26" xfId="9664" xr:uid="{00000000-0005-0000-0000-0000E6250000}"/>
    <cellStyle name="20% - Accent4 24 27" xfId="9665" xr:uid="{00000000-0005-0000-0000-0000E7250000}"/>
    <cellStyle name="20% - Accent4 24 28" xfId="9666" xr:uid="{00000000-0005-0000-0000-0000E8250000}"/>
    <cellStyle name="20% - Accent4 24 29" xfId="9667" xr:uid="{00000000-0005-0000-0000-0000E9250000}"/>
    <cellStyle name="20% - Accent4 24 3" xfId="9668" xr:uid="{00000000-0005-0000-0000-0000EA250000}"/>
    <cellStyle name="20% - Accent4 24 30" xfId="9669" xr:uid="{00000000-0005-0000-0000-0000EB250000}"/>
    <cellStyle name="20% - Accent4 24 31" xfId="9670" xr:uid="{00000000-0005-0000-0000-0000EC250000}"/>
    <cellStyle name="20% - Accent4 24 32" xfId="9671" xr:uid="{00000000-0005-0000-0000-0000ED250000}"/>
    <cellStyle name="20% - Accent4 24 33" xfId="9672" xr:uid="{00000000-0005-0000-0000-0000EE250000}"/>
    <cellStyle name="20% - Accent4 24 34" xfId="9673" xr:uid="{00000000-0005-0000-0000-0000EF250000}"/>
    <cellStyle name="20% - Accent4 24 35" xfId="9674" xr:uid="{00000000-0005-0000-0000-0000F0250000}"/>
    <cellStyle name="20% - Accent4 24 36" xfId="9675" xr:uid="{00000000-0005-0000-0000-0000F1250000}"/>
    <cellStyle name="20% - Accent4 24 37" xfId="9676" xr:uid="{00000000-0005-0000-0000-0000F2250000}"/>
    <cellStyle name="20% - Accent4 24 38" xfId="9677" xr:uid="{00000000-0005-0000-0000-0000F3250000}"/>
    <cellStyle name="20% - Accent4 24 39" xfId="9678" xr:uid="{00000000-0005-0000-0000-0000F4250000}"/>
    <cellStyle name="20% - Accent4 24 4" xfId="9679" xr:uid="{00000000-0005-0000-0000-0000F5250000}"/>
    <cellStyle name="20% - Accent4 24 40" xfId="9680" xr:uid="{00000000-0005-0000-0000-0000F6250000}"/>
    <cellStyle name="20% - Accent4 24 41" xfId="9681" xr:uid="{00000000-0005-0000-0000-0000F7250000}"/>
    <cellStyle name="20% - Accent4 24 42" xfId="9682" xr:uid="{00000000-0005-0000-0000-0000F8250000}"/>
    <cellStyle name="20% - Accent4 24 43" xfId="9683" xr:uid="{00000000-0005-0000-0000-0000F9250000}"/>
    <cellStyle name="20% - Accent4 24 44" xfId="9684" xr:uid="{00000000-0005-0000-0000-0000FA250000}"/>
    <cellStyle name="20% - Accent4 24 45" xfId="9685" xr:uid="{00000000-0005-0000-0000-0000FB250000}"/>
    <cellStyle name="20% - Accent4 24 46" xfId="9686" xr:uid="{00000000-0005-0000-0000-0000FC250000}"/>
    <cellStyle name="20% - Accent4 24 47" xfId="9687" xr:uid="{00000000-0005-0000-0000-0000FD250000}"/>
    <cellStyle name="20% - Accent4 24 48" xfId="9688" xr:uid="{00000000-0005-0000-0000-0000FE250000}"/>
    <cellStyle name="20% - Accent4 24 49" xfId="9689" xr:uid="{00000000-0005-0000-0000-0000FF250000}"/>
    <cellStyle name="20% - Accent4 24 5" xfId="9690" xr:uid="{00000000-0005-0000-0000-000000260000}"/>
    <cellStyle name="20% - Accent4 24 50" xfId="9691" xr:uid="{00000000-0005-0000-0000-000001260000}"/>
    <cellStyle name="20% - Accent4 24 51" xfId="9692" xr:uid="{00000000-0005-0000-0000-000002260000}"/>
    <cellStyle name="20% - Accent4 24 52" xfId="9693" xr:uid="{00000000-0005-0000-0000-000003260000}"/>
    <cellStyle name="20% - Accent4 24 53" xfId="9694" xr:uid="{00000000-0005-0000-0000-000004260000}"/>
    <cellStyle name="20% - Accent4 24 54" xfId="9695" xr:uid="{00000000-0005-0000-0000-000005260000}"/>
    <cellStyle name="20% - Accent4 24 55" xfId="9696" xr:uid="{00000000-0005-0000-0000-000006260000}"/>
    <cellStyle name="20% - Accent4 24 56" xfId="9697" xr:uid="{00000000-0005-0000-0000-000007260000}"/>
    <cellStyle name="20% - Accent4 24 57" xfId="9698" xr:uid="{00000000-0005-0000-0000-000008260000}"/>
    <cellStyle name="20% - Accent4 24 58" xfId="9699" xr:uid="{00000000-0005-0000-0000-000009260000}"/>
    <cellStyle name="20% - Accent4 24 59" xfId="9700" xr:uid="{00000000-0005-0000-0000-00000A260000}"/>
    <cellStyle name="20% - Accent4 24 6" xfId="9701" xr:uid="{00000000-0005-0000-0000-00000B260000}"/>
    <cellStyle name="20% - Accent4 24 60" xfId="9702" xr:uid="{00000000-0005-0000-0000-00000C260000}"/>
    <cellStyle name="20% - Accent4 24 61" xfId="9703" xr:uid="{00000000-0005-0000-0000-00000D260000}"/>
    <cellStyle name="20% - Accent4 24 62" xfId="9704" xr:uid="{00000000-0005-0000-0000-00000E260000}"/>
    <cellStyle name="20% - Accent4 24 63" xfId="9705" xr:uid="{00000000-0005-0000-0000-00000F260000}"/>
    <cellStyle name="20% - Accent4 24 64" xfId="9706" xr:uid="{00000000-0005-0000-0000-000010260000}"/>
    <cellStyle name="20% - Accent4 24 65" xfId="9707" xr:uid="{00000000-0005-0000-0000-000011260000}"/>
    <cellStyle name="20% - Accent4 24 66" xfId="9708" xr:uid="{00000000-0005-0000-0000-000012260000}"/>
    <cellStyle name="20% - Accent4 24 67" xfId="9709" xr:uid="{00000000-0005-0000-0000-000013260000}"/>
    <cellStyle name="20% - Accent4 24 68" xfId="9710" xr:uid="{00000000-0005-0000-0000-000014260000}"/>
    <cellStyle name="20% - Accent4 24 69" xfId="9711" xr:uid="{00000000-0005-0000-0000-000015260000}"/>
    <cellStyle name="20% - Accent4 24 7" xfId="9712" xr:uid="{00000000-0005-0000-0000-000016260000}"/>
    <cellStyle name="20% - Accent4 24 70" xfId="9713" xr:uid="{00000000-0005-0000-0000-000017260000}"/>
    <cellStyle name="20% - Accent4 24 71" xfId="9714" xr:uid="{00000000-0005-0000-0000-000018260000}"/>
    <cellStyle name="20% - Accent4 24 72" xfId="9715" xr:uid="{00000000-0005-0000-0000-000019260000}"/>
    <cellStyle name="20% - Accent4 24 73" xfId="9716" xr:uid="{00000000-0005-0000-0000-00001A260000}"/>
    <cellStyle name="20% - Accent4 24 8" xfId="9717" xr:uid="{00000000-0005-0000-0000-00001B260000}"/>
    <cellStyle name="20% - Accent4 24 9" xfId="9718" xr:uid="{00000000-0005-0000-0000-00001C260000}"/>
    <cellStyle name="20% - Accent4 25" xfId="9719" xr:uid="{00000000-0005-0000-0000-00001D260000}"/>
    <cellStyle name="20% - Accent4 25 10" xfId="9720" xr:uid="{00000000-0005-0000-0000-00001E260000}"/>
    <cellStyle name="20% - Accent4 25 11" xfId="9721" xr:uid="{00000000-0005-0000-0000-00001F260000}"/>
    <cellStyle name="20% - Accent4 25 12" xfId="9722" xr:uid="{00000000-0005-0000-0000-000020260000}"/>
    <cellStyle name="20% - Accent4 25 13" xfId="9723" xr:uid="{00000000-0005-0000-0000-000021260000}"/>
    <cellStyle name="20% - Accent4 25 14" xfId="9724" xr:uid="{00000000-0005-0000-0000-000022260000}"/>
    <cellStyle name="20% - Accent4 25 15" xfId="9725" xr:uid="{00000000-0005-0000-0000-000023260000}"/>
    <cellStyle name="20% - Accent4 25 16" xfId="9726" xr:uid="{00000000-0005-0000-0000-000024260000}"/>
    <cellStyle name="20% - Accent4 25 17" xfId="9727" xr:uid="{00000000-0005-0000-0000-000025260000}"/>
    <cellStyle name="20% - Accent4 25 18" xfId="9728" xr:uid="{00000000-0005-0000-0000-000026260000}"/>
    <cellStyle name="20% - Accent4 25 19" xfId="9729" xr:uid="{00000000-0005-0000-0000-000027260000}"/>
    <cellStyle name="20% - Accent4 25 2" xfId="9730" xr:uid="{00000000-0005-0000-0000-000028260000}"/>
    <cellStyle name="20% - Accent4 25 20" xfId="9731" xr:uid="{00000000-0005-0000-0000-000029260000}"/>
    <cellStyle name="20% - Accent4 25 21" xfId="9732" xr:uid="{00000000-0005-0000-0000-00002A260000}"/>
    <cellStyle name="20% - Accent4 25 22" xfId="9733" xr:uid="{00000000-0005-0000-0000-00002B260000}"/>
    <cellStyle name="20% - Accent4 25 23" xfId="9734" xr:uid="{00000000-0005-0000-0000-00002C260000}"/>
    <cellStyle name="20% - Accent4 25 24" xfId="9735" xr:uid="{00000000-0005-0000-0000-00002D260000}"/>
    <cellStyle name="20% - Accent4 25 25" xfId="9736" xr:uid="{00000000-0005-0000-0000-00002E260000}"/>
    <cellStyle name="20% - Accent4 25 26" xfId="9737" xr:uid="{00000000-0005-0000-0000-00002F260000}"/>
    <cellStyle name="20% - Accent4 25 27" xfId="9738" xr:uid="{00000000-0005-0000-0000-000030260000}"/>
    <cellStyle name="20% - Accent4 25 28" xfId="9739" xr:uid="{00000000-0005-0000-0000-000031260000}"/>
    <cellStyle name="20% - Accent4 25 29" xfId="9740" xr:uid="{00000000-0005-0000-0000-000032260000}"/>
    <cellStyle name="20% - Accent4 25 3" xfId="9741" xr:uid="{00000000-0005-0000-0000-000033260000}"/>
    <cellStyle name="20% - Accent4 25 30" xfId="9742" xr:uid="{00000000-0005-0000-0000-000034260000}"/>
    <cellStyle name="20% - Accent4 25 31" xfId="9743" xr:uid="{00000000-0005-0000-0000-000035260000}"/>
    <cellStyle name="20% - Accent4 25 32" xfId="9744" xr:uid="{00000000-0005-0000-0000-000036260000}"/>
    <cellStyle name="20% - Accent4 25 33" xfId="9745" xr:uid="{00000000-0005-0000-0000-000037260000}"/>
    <cellStyle name="20% - Accent4 25 34" xfId="9746" xr:uid="{00000000-0005-0000-0000-000038260000}"/>
    <cellStyle name="20% - Accent4 25 35" xfId="9747" xr:uid="{00000000-0005-0000-0000-000039260000}"/>
    <cellStyle name="20% - Accent4 25 36" xfId="9748" xr:uid="{00000000-0005-0000-0000-00003A260000}"/>
    <cellStyle name="20% - Accent4 25 37" xfId="9749" xr:uid="{00000000-0005-0000-0000-00003B260000}"/>
    <cellStyle name="20% - Accent4 25 38" xfId="9750" xr:uid="{00000000-0005-0000-0000-00003C260000}"/>
    <cellStyle name="20% - Accent4 25 39" xfId="9751" xr:uid="{00000000-0005-0000-0000-00003D260000}"/>
    <cellStyle name="20% - Accent4 25 4" xfId="9752" xr:uid="{00000000-0005-0000-0000-00003E260000}"/>
    <cellStyle name="20% - Accent4 25 40" xfId="9753" xr:uid="{00000000-0005-0000-0000-00003F260000}"/>
    <cellStyle name="20% - Accent4 25 41" xfId="9754" xr:uid="{00000000-0005-0000-0000-000040260000}"/>
    <cellStyle name="20% - Accent4 25 42" xfId="9755" xr:uid="{00000000-0005-0000-0000-000041260000}"/>
    <cellStyle name="20% - Accent4 25 43" xfId="9756" xr:uid="{00000000-0005-0000-0000-000042260000}"/>
    <cellStyle name="20% - Accent4 25 44" xfId="9757" xr:uid="{00000000-0005-0000-0000-000043260000}"/>
    <cellStyle name="20% - Accent4 25 45" xfId="9758" xr:uid="{00000000-0005-0000-0000-000044260000}"/>
    <cellStyle name="20% - Accent4 25 46" xfId="9759" xr:uid="{00000000-0005-0000-0000-000045260000}"/>
    <cellStyle name="20% - Accent4 25 47" xfId="9760" xr:uid="{00000000-0005-0000-0000-000046260000}"/>
    <cellStyle name="20% - Accent4 25 48" xfId="9761" xr:uid="{00000000-0005-0000-0000-000047260000}"/>
    <cellStyle name="20% - Accent4 25 49" xfId="9762" xr:uid="{00000000-0005-0000-0000-000048260000}"/>
    <cellStyle name="20% - Accent4 25 5" xfId="9763" xr:uid="{00000000-0005-0000-0000-000049260000}"/>
    <cellStyle name="20% - Accent4 25 50" xfId="9764" xr:uid="{00000000-0005-0000-0000-00004A260000}"/>
    <cellStyle name="20% - Accent4 25 51" xfId="9765" xr:uid="{00000000-0005-0000-0000-00004B260000}"/>
    <cellStyle name="20% - Accent4 25 52" xfId="9766" xr:uid="{00000000-0005-0000-0000-00004C260000}"/>
    <cellStyle name="20% - Accent4 25 53" xfId="9767" xr:uid="{00000000-0005-0000-0000-00004D260000}"/>
    <cellStyle name="20% - Accent4 25 54" xfId="9768" xr:uid="{00000000-0005-0000-0000-00004E260000}"/>
    <cellStyle name="20% - Accent4 25 55" xfId="9769" xr:uid="{00000000-0005-0000-0000-00004F260000}"/>
    <cellStyle name="20% - Accent4 25 56" xfId="9770" xr:uid="{00000000-0005-0000-0000-000050260000}"/>
    <cellStyle name="20% - Accent4 25 57" xfId="9771" xr:uid="{00000000-0005-0000-0000-000051260000}"/>
    <cellStyle name="20% - Accent4 25 58" xfId="9772" xr:uid="{00000000-0005-0000-0000-000052260000}"/>
    <cellStyle name="20% - Accent4 25 59" xfId="9773" xr:uid="{00000000-0005-0000-0000-000053260000}"/>
    <cellStyle name="20% - Accent4 25 6" xfId="9774" xr:uid="{00000000-0005-0000-0000-000054260000}"/>
    <cellStyle name="20% - Accent4 25 60" xfId="9775" xr:uid="{00000000-0005-0000-0000-000055260000}"/>
    <cellStyle name="20% - Accent4 25 61" xfId="9776" xr:uid="{00000000-0005-0000-0000-000056260000}"/>
    <cellStyle name="20% - Accent4 25 62" xfId="9777" xr:uid="{00000000-0005-0000-0000-000057260000}"/>
    <cellStyle name="20% - Accent4 25 63" xfId="9778" xr:uid="{00000000-0005-0000-0000-000058260000}"/>
    <cellStyle name="20% - Accent4 25 64" xfId="9779" xr:uid="{00000000-0005-0000-0000-000059260000}"/>
    <cellStyle name="20% - Accent4 25 65" xfId="9780" xr:uid="{00000000-0005-0000-0000-00005A260000}"/>
    <cellStyle name="20% - Accent4 25 66" xfId="9781" xr:uid="{00000000-0005-0000-0000-00005B260000}"/>
    <cellStyle name="20% - Accent4 25 67" xfId="9782" xr:uid="{00000000-0005-0000-0000-00005C260000}"/>
    <cellStyle name="20% - Accent4 25 68" xfId="9783" xr:uid="{00000000-0005-0000-0000-00005D260000}"/>
    <cellStyle name="20% - Accent4 25 69" xfId="9784" xr:uid="{00000000-0005-0000-0000-00005E260000}"/>
    <cellStyle name="20% - Accent4 25 7" xfId="9785" xr:uid="{00000000-0005-0000-0000-00005F260000}"/>
    <cellStyle name="20% - Accent4 25 70" xfId="9786" xr:uid="{00000000-0005-0000-0000-000060260000}"/>
    <cellStyle name="20% - Accent4 25 71" xfId="9787" xr:uid="{00000000-0005-0000-0000-000061260000}"/>
    <cellStyle name="20% - Accent4 25 72" xfId="9788" xr:uid="{00000000-0005-0000-0000-000062260000}"/>
    <cellStyle name="20% - Accent4 25 73" xfId="9789" xr:uid="{00000000-0005-0000-0000-000063260000}"/>
    <cellStyle name="20% - Accent4 25 8" xfId="9790" xr:uid="{00000000-0005-0000-0000-000064260000}"/>
    <cellStyle name="20% - Accent4 25 9" xfId="9791" xr:uid="{00000000-0005-0000-0000-000065260000}"/>
    <cellStyle name="20% - Accent4 26" xfId="9792" xr:uid="{00000000-0005-0000-0000-000066260000}"/>
    <cellStyle name="20% - Accent4 26 10" xfId="9793" xr:uid="{00000000-0005-0000-0000-000067260000}"/>
    <cellStyle name="20% - Accent4 26 11" xfId="9794" xr:uid="{00000000-0005-0000-0000-000068260000}"/>
    <cellStyle name="20% - Accent4 26 12" xfId="9795" xr:uid="{00000000-0005-0000-0000-000069260000}"/>
    <cellStyle name="20% - Accent4 26 13" xfId="9796" xr:uid="{00000000-0005-0000-0000-00006A260000}"/>
    <cellStyle name="20% - Accent4 26 14" xfId="9797" xr:uid="{00000000-0005-0000-0000-00006B260000}"/>
    <cellStyle name="20% - Accent4 26 15" xfId="9798" xr:uid="{00000000-0005-0000-0000-00006C260000}"/>
    <cellStyle name="20% - Accent4 26 16" xfId="9799" xr:uid="{00000000-0005-0000-0000-00006D260000}"/>
    <cellStyle name="20% - Accent4 26 17" xfId="9800" xr:uid="{00000000-0005-0000-0000-00006E260000}"/>
    <cellStyle name="20% - Accent4 26 18" xfId="9801" xr:uid="{00000000-0005-0000-0000-00006F260000}"/>
    <cellStyle name="20% - Accent4 26 19" xfId="9802" xr:uid="{00000000-0005-0000-0000-000070260000}"/>
    <cellStyle name="20% - Accent4 26 2" xfId="9803" xr:uid="{00000000-0005-0000-0000-000071260000}"/>
    <cellStyle name="20% - Accent4 26 20" xfId="9804" xr:uid="{00000000-0005-0000-0000-000072260000}"/>
    <cellStyle name="20% - Accent4 26 21" xfId="9805" xr:uid="{00000000-0005-0000-0000-000073260000}"/>
    <cellStyle name="20% - Accent4 26 22" xfId="9806" xr:uid="{00000000-0005-0000-0000-000074260000}"/>
    <cellStyle name="20% - Accent4 26 23" xfId="9807" xr:uid="{00000000-0005-0000-0000-000075260000}"/>
    <cellStyle name="20% - Accent4 26 24" xfId="9808" xr:uid="{00000000-0005-0000-0000-000076260000}"/>
    <cellStyle name="20% - Accent4 26 25" xfId="9809" xr:uid="{00000000-0005-0000-0000-000077260000}"/>
    <cellStyle name="20% - Accent4 26 26" xfId="9810" xr:uid="{00000000-0005-0000-0000-000078260000}"/>
    <cellStyle name="20% - Accent4 26 27" xfId="9811" xr:uid="{00000000-0005-0000-0000-000079260000}"/>
    <cellStyle name="20% - Accent4 26 28" xfId="9812" xr:uid="{00000000-0005-0000-0000-00007A260000}"/>
    <cellStyle name="20% - Accent4 26 29" xfId="9813" xr:uid="{00000000-0005-0000-0000-00007B260000}"/>
    <cellStyle name="20% - Accent4 26 3" xfId="9814" xr:uid="{00000000-0005-0000-0000-00007C260000}"/>
    <cellStyle name="20% - Accent4 26 30" xfId="9815" xr:uid="{00000000-0005-0000-0000-00007D260000}"/>
    <cellStyle name="20% - Accent4 26 31" xfId="9816" xr:uid="{00000000-0005-0000-0000-00007E260000}"/>
    <cellStyle name="20% - Accent4 26 32" xfId="9817" xr:uid="{00000000-0005-0000-0000-00007F260000}"/>
    <cellStyle name="20% - Accent4 26 33" xfId="9818" xr:uid="{00000000-0005-0000-0000-000080260000}"/>
    <cellStyle name="20% - Accent4 26 34" xfId="9819" xr:uid="{00000000-0005-0000-0000-000081260000}"/>
    <cellStyle name="20% - Accent4 26 35" xfId="9820" xr:uid="{00000000-0005-0000-0000-000082260000}"/>
    <cellStyle name="20% - Accent4 26 36" xfId="9821" xr:uid="{00000000-0005-0000-0000-000083260000}"/>
    <cellStyle name="20% - Accent4 26 37" xfId="9822" xr:uid="{00000000-0005-0000-0000-000084260000}"/>
    <cellStyle name="20% - Accent4 26 38" xfId="9823" xr:uid="{00000000-0005-0000-0000-000085260000}"/>
    <cellStyle name="20% - Accent4 26 39" xfId="9824" xr:uid="{00000000-0005-0000-0000-000086260000}"/>
    <cellStyle name="20% - Accent4 26 4" xfId="9825" xr:uid="{00000000-0005-0000-0000-000087260000}"/>
    <cellStyle name="20% - Accent4 26 40" xfId="9826" xr:uid="{00000000-0005-0000-0000-000088260000}"/>
    <cellStyle name="20% - Accent4 26 41" xfId="9827" xr:uid="{00000000-0005-0000-0000-000089260000}"/>
    <cellStyle name="20% - Accent4 26 42" xfId="9828" xr:uid="{00000000-0005-0000-0000-00008A260000}"/>
    <cellStyle name="20% - Accent4 26 43" xfId="9829" xr:uid="{00000000-0005-0000-0000-00008B260000}"/>
    <cellStyle name="20% - Accent4 26 44" xfId="9830" xr:uid="{00000000-0005-0000-0000-00008C260000}"/>
    <cellStyle name="20% - Accent4 26 45" xfId="9831" xr:uid="{00000000-0005-0000-0000-00008D260000}"/>
    <cellStyle name="20% - Accent4 26 46" xfId="9832" xr:uid="{00000000-0005-0000-0000-00008E260000}"/>
    <cellStyle name="20% - Accent4 26 47" xfId="9833" xr:uid="{00000000-0005-0000-0000-00008F260000}"/>
    <cellStyle name="20% - Accent4 26 48" xfId="9834" xr:uid="{00000000-0005-0000-0000-000090260000}"/>
    <cellStyle name="20% - Accent4 26 49" xfId="9835" xr:uid="{00000000-0005-0000-0000-000091260000}"/>
    <cellStyle name="20% - Accent4 26 5" xfId="9836" xr:uid="{00000000-0005-0000-0000-000092260000}"/>
    <cellStyle name="20% - Accent4 26 50" xfId="9837" xr:uid="{00000000-0005-0000-0000-000093260000}"/>
    <cellStyle name="20% - Accent4 26 51" xfId="9838" xr:uid="{00000000-0005-0000-0000-000094260000}"/>
    <cellStyle name="20% - Accent4 26 52" xfId="9839" xr:uid="{00000000-0005-0000-0000-000095260000}"/>
    <cellStyle name="20% - Accent4 26 53" xfId="9840" xr:uid="{00000000-0005-0000-0000-000096260000}"/>
    <cellStyle name="20% - Accent4 26 54" xfId="9841" xr:uid="{00000000-0005-0000-0000-000097260000}"/>
    <cellStyle name="20% - Accent4 26 55" xfId="9842" xr:uid="{00000000-0005-0000-0000-000098260000}"/>
    <cellStyle name="20% - Accent4 26 56" xfId="9843" xr:uid="{00000000-0005-0000-0000-000099260000}"/>
    <cellStyle name="20% - Accent4 26 57" xfId="9844" xr:uid="{00000000-0005-0000-0000-00009A260000}"/>
    <cellStyle name="20% - Accent4 26 58" xfId="9845" xr:uid="{00000000-0005-0000-0000-00009B260000}"/>
    <cellStyle name="20% - Accent4 26 59" xfId="9846" xr:uid="{00000000-0005-0000-0000-00009C260000}"/>
    <cellStyle name="20% - Accent4 26 6" xfId="9847" xr:uid="{00000000-0005-0000-0000-00009D260000}"/>
    <cellStyle name="20% - Accent4 26 60" xfId="9848" xr:uid="{00000000-0005-0000-0000-00009E260000}"/>
    <cellStyle name="20% - Accent4 26 61" xfId="9849" xr:uid="{00000000-0005-0000-0000-00009F260000}"/>
    <cellStyle name="20% - Accent4 26 62" xfId="9850" xr:uid="{00000000-0005-0000-0000-0000A0260000}"/>
    <cellStyle name="20% - Accent4 26 63" xfId="9851" xr:uid="{00000000-0005-0000-0000-0000A1260000}"/>
    <cellStyle name="20% - Accent4 26 64" xfId="9852" xr:uid="{00000000-0005-0000-0000-0000A2260000}"/>
    <cellStyle name="20% - Accent4 26 65" xfId="9853" xr:uid="{00000000-0005-0000-0000-0000A3260000}"/>
    <cellStyle name="20% - Accent4 26 66" xfId="9854" xr:uid="{00000000-0005-0000-0000-0000A4260000}"/>
    <cellStyle name="20% - Accent4 26 67" xfId="9855" xr:uid="{00000000-0005-0000-0000-0000A5260000}"/>
    <cellStyle name="20% - Accent4 26 68" xfId="9856" xr:uid="{00000000-0005-0000-0000-0000A6260000}"/>
    <cellStyle name="20% - Accent4 26 69" xfId="9857" xr:uid="{00000000-0005-0000-0000-0000A7260000}"/>
    <cellStyle name="20% - Accent4 26 7" xfId="9858" xr:uid="{00000000-0005-0000-0000-0000A8260000}"/>
    <cellStyle name="20% - Accent4 26 70" xfId="9859" xr:uid="{00000000-0005-0000-0000-0000A9260000}"/>
    <cellStyle name="20% - Accent4 26 71" xfId="9860" xr:uid="{00000000-0005-0000-0000-0000AA260000}"/>
    <cellStyle name="20% - Accent4 26 72" xfId="9861" xr:uid="{00000000-0005-0000-0000-0000AB260000}"/>
    <cellStyle name="20% - Accent4 26 73" xfId="9862" xr:uid="{00000000-0005-0000-0000-0000AC260000}"/>
    <cellStyle name="20% - Accent4 26 8" xfId="9863" xr:uid="{00000000-0005-0000-0000-0000AD260000}"/>
    <cellStyle name="20% - Accent4 26 9" xfId="9864" xr:uid="{00000000-0005-0000-0000-0000AE260000}"/>
    <cellStyle name="20% - Accent4 27" xfId="9865" xr:uid="{00000000-0005-0000-0000-0000AF260000}"/>
    <cellStyle name="20% - Accent4 27 10" xfId="9866" xr:uid="{00000000-0005-0000-0000-0000B0260000}"/>
    <cellStyle name="20% - Accent4 27 11" xfId="9867" xr:uid="{00000000-0005-0000-0000-0000B1260000}"/>
    <cellStyle name="20% - Accent4 27 12" xfId="9868" xr:uid="{00000000-0005-0000-0000-0000B2260000}"/>
    <cellStyle name="20% - Accent4 27 13" xfId="9869" xr:uid="{00000000-0005-0000-0000-0000B3260000}"/>
    <cellStyle name="20% - Accent4 27 14" xfId="9870" xr:uid="{00000000-0005-0000-0000-0000B4260000}"/>
    <cellStyle name="20% - Accent4 27 15" xfId="9871" xr:uid="{00000000-0005-0000-0000-0000B5260000}"/>
    <cellStyle name="20% - Accent4 27 16" xfId="9872" xr:uid="{00000000-0005-0000-0000-0000B6260000}"/>
    <cellStyle name="20% - Accent4 27 17" xfId="9873" xr:uid="{00000000-0005-0000-0000-0000B7260000}"/>
    <cellStyle name="20% - Accent4 27 18" xfId="9874" xr:uid="{00000000-0005-0000-0000-0000B8260000}"/>
    <cellStyle name="20% - Accent4 27 19" xfId="9875" xr:uid="{00000000-0005-0000-0000-0000B9260000}"/>
    <cellStyle name="20% - Accent4 27 2" xfId="9876" xr:uid="{00000000-0005-0000-0000-0000BA260000}"/>
    <cellStyle name="20% - Accent4 27 20" xfId="9877" xr:uid="{00000000-0005-0000-0000-0000BB260000}"/>
    <cellStyle name="20% - Accent4 27 21" xfId="9878" xr:uid="{00000000-0005-0000-0000-0000BC260000}"/>
    <cellStyle name="20% - Accent4 27 22" xfId="9879" xr:uid="{00000000-0005-0000-0000-0000BD260000}"/>
    <cellStyle name="20% - Accent4 27 23" xfId="9880" xr:uid="{00000000-0005-0000-0000-0000BE260000}"/>
    <cellStyle name="20% - Accent4 27 24" xfId="9881" xr:uid="{00000000-0005-0000-0000-0000BF260000}"/>
    <cellStyle name="20% - Accent4 27 25" xfId="9882" xr:uid="{00000000-0005-0000-0000-0000C0260000}"/>
    <cellStyle name="20% - Accent4 27 26" xfId="9883" xr:uid="{00000000-0005-0000-0000-0000C1260000}"/>
    <cellStyle name="20% - Accent4 27 27" xfId="9884" xr:uid="{00000000-0005-0000-0000-0000C2260000}"/>
    <cellStyle name="20% - Accent4 27 28" xfId="9885" xr:uid="{00000000-0005-0000-0000-0000C3260000}"/>
    <cellStyle name="20% - Accent4 27 29" xfId="9886" xr:uid="{00000000-0005-0000-0000-0000C4260000}"/>
    <cellStyle name="20% - Accent4 27 3" xfId="9887" xr:uid="{00000000-0005-0000-0000-0000C5260000}"/>
    <cellStyle name="20% - Accent4 27 30" xfId="9888" xr:uid="{00000000-0005-0000-0000-0000C6260000}"/>
    <cellStyle name="20% - Accent4 27 31" xfId="9889" xr:uid="{00000000-0005-0000-0000-0000C7260000}"/>
    <cellStyle name="20% - Accent4 27 32" xfId="9890" xr:uid="{00000000-0005-0000-0000-0000C8260000}"/>
    <cellStyle name="20% - Accent4 27 33" xfId="9891" xr:uid="{00000000-0005-0000-0000-0000C9260000}"/>
    <cellStyle name="20% - Accent4 27 34" xfId="9892" xr:uid="{00000000-0005-0000-0000-0000CA260000}"/>
    <cellStyle name="20% - Accent4 27 35" xfId="9893" xr:uid="{00000000-0005-0000-0000-0000CB260000}"/>
    <cellStyle name="20% - Accent4 27 36" xfId="9894" xr:uid="{00000000-0005-0000-0000-0000CC260000}"/>
    <cellStyle name="20% - Accent4 27 37" xfId="9895" xr:uid="{00000000-0005-0000-0000-0000CD260000}"/>
    <cellStyle name="20% - Accent4 27 38" xfId="9896" xr:uid="{00000000-0005-0000-0000-0000CE260000}"/>
    <cellStyle name="20% - Accent4 27 39" xfId="9897" xr:uid="{00000000-0005-0000-0000-0000CF260000}"/>
    <cellStyle name="20% - Accent4 27 4" xfId="9898" xr:uid="{00000000-0005-0000-0000-0000D0260000}"/>
    <cellStyle name="20% - Accent4 27 40" xfId="9899" xr:uid="{00000000-0005-0000-0000-0000D1260000}"/>
    <cellStyle name="20% - Accent4 27 41" xfId="9900" xr:uid="{00000000-0005-0000-0000-0000D2260000}"/>
    <cellStyle name="20% - Accent4 27 42" xfId="9901" xr:uid="{00000000-0005-0000-0000-0000D3260000}"/>
    <cellStyle name="20% - Accent4 27 43" xfId="9902" xr:uid="{00000000-0005-0000-0000-0000D4260000}"/>
    <cellStyle name="20% - Accent4 27 44" xfId="9903" xr:uid="{00000000-0005-0000-0000-0000D5260000}"/>
    <cellStyle name="20% - Accent4 27 45" xfId="9904" xr:uid="{00000000-0005-0000-0000-0000D6260000}"/>
    <cellStyle name="20% - Accent4 27 46" xfId="9905" xr:uid="{00000000-0005-0000-0000-0000D7260000}"/>
    <cellStyle name="20% - Accent4 27 47" xfId="9906" xr:uid="{00000000-0005-0000-0000-0000D8260000}"/>
    <cellStyle name="20% - Accent4 27 48" xfId="9907" xr:uid="{00000000-0005-0000-0000-0000D9260000}"/>
    <cellStyle name="20% - Accent4 27 49" xfId="9908" xr:uid="{00000000-0005-0000-0000-0000DA260000}"/>
    <cellStyle name="20% - Accent4 27 5" xfId="9909" xr:uid="{00000000-0005-0000-0000-0000DB260000}"/>
    <cellStyle name="20% - Accent4 27 50" xfId="9910" xr:uid="{00000000-0005-0000-0000-0000DC260000}"/>
    <cellStyle name="20% - Accent4 27 51" xfId="9911" xr:uid="{00000000-0005-0000-0000-0000DD260000}"/>
    <cellStyle name="20% - Accent4 27 52" xfId="9912" xr:uid="{00000000-0005-0000-0000-0000DE260000}"/>
    <cellStyle name="20% - Accent4 27 53" xfId="9913" xr:uid="{00000000-0005-0000-0000-0000DF260000}"/>
    <cellStyle name="20% - Accent4 27 54" xfId="9914" xr:uid="{00000000-0005-0000-0000-0000E0260000}"/>
    <cellStyle name="20% - Accent4 27 55" xfId="9915" xr:uid="{00000000-0005-0000-0000-0000E1260000}"/>
    <cellStyle name="20% - Accent4 27 56" xfId="9916" xr:uid="{00000000-0005-0000-0000-0000E2260000}"/>
    <cellStyle name="20% - Accent4 27 57" xfId="9917" xr:uid="{00000000-0005-0000-0000-0000E3260000}"/>
    <cellStyle name="20% - Accent4 27 58" xfId="9918" xr:uid="{00000000-0005-0000-0000-0000E4260000}"/>
    <cellStyle name="20% - Accent4 27 59" xfId="9919" xr:uid="{00000000-0005-0000-0000-0000E5260000}"/>
    <cellStyle name="20% - Accent4 27 6" xfId="9920" xr:uid="{00000000-0005-0000-0000-0000E6260000}"/>
    <cellStyle name="20% - Accent4 27 60" xfId="9921" xr:uid="{00000000-0005-0000-0000-0000E7260000}"/>
    <cellStyle name="20% - Accent4 27 61" xfId="9922" xr:uid="{00000000-0005-0000-0000-0000E8260000}"/>
    <cellStyle name="20% - Accent4 27 62" xfId="9923" xr:uid="{00000000-0005-0000-0000-0000E9260000}"/>
    <cellStyle name="20% - Accent4 27 63" xfId="9924" xr:uid="{00000000-0005-0000-0000-0000EA260000}"/>
    <cellStyle name="20% - Accent4 27 64" xfId="9925" xr:uid="{00000000-0005-0000-0000-0000EB260000}"/>
    <cellStyle name="20% - Accent4 27 65" xfId="9926" xr:uid="{00000000-0005-0000-0000-0000EC260000}"/>
    <cellStyle name="20% - Accent4 27 66" xfId="9927" xr:uid="{00000000-0005-0000-0000-0000ED260000}"/>
    <cellStyle name="20% - Accent4 27 67" xfId="9928" xr:uid="{00000000-0005-0000-0000-0000EE260000}"/>
    <cellStyle name="20% - Accent4 27 68" xfId="9929" xr:uid="{00000000-0005-0000-0000-0000EF260000}"/>
    <cellStyle name="20% - Accent4 27 69" xfId="9930" xr:uid="{00000000-0005-0000-0000-0000F0260000}"/>
    <cellStyle name="20% - Accent4 27 7" xfId="9931" xr:uid="{00000000-0005-0000-0000-0000F1260000}"/>
    <cellStyle name="20% - Accent4 27 70" xfId="9932" xr:uid="{00000000-0005-0000-0000-0000F2260000}"/>
    <cellStyle name="20% - Accent4 27 71" xfId="9933" xr:uid="{00000000-0005-0000-0000-0000F3260000}"/>
    <cellStyle name="20% - Accent4 27 72" xfId="9934" xr:uid="{00000000-0005-0000-0000-0000F4260000}"/>
    <cellStyle name="20% - Accent4 27 73" xfId="9935" xr:uid="{00000000-0005-0000-0000-0000F5260000}"/>
    <cellStyle name="20% - Accent4 27 8" xfId="9936" xr:uid="{00000000-0005-0000-0000-0000F6260000}"/>
    <cellStyle name="20% - Accent4 27 9" xfId="9937" xr:uid="{00000000-0005-0000-0000-0000F7260000}"/>
    <cellStyle name="20% - Accent4 28" xfId="9938" xr:uid="{00000000-0005-0000-0000-0000F8260000}"/>
    <cellStyle name="20% - Accent4 28 10" xfId="9939" xr:uid="{00000000-0005-0000-0000-0000F9260000}"/>
    <cellStyle name="20% - Accent4 28 11" xfId="9940" xr:uid="{00000000-0005-0000-0000-0000FA260000}"/>
    <cellStyle name="20% - Accent4 28 12" xfId="9941" xr:uid="{00000000-0005-0000-0000-0000FB260000}"/>
    <cellStyle name="20% - Accent4 28 13" xfId="9942" xr:uid="{00000000-0005-0000-0000-0000FC260000}"/>
    <cellStyle name="20% - Accent4 28 14" xfId="9943" xr:uid="{00000000-0005-0000-0000-0000FD260000}"/>
    <cellStyle name="20% - Accent4 28 15" xfId="9944" xr:uid="{00000000-0005-0000-0000-0000FE260000}"/>
    <cellStyle name="20% - Accent4 28 16" xfId="9945" xr:uid="{00000000-0005-0000-0000-0000FF260000}"/>
    <cellStyle name="20% - Accent4 28 17" xfId="9946" xr:uid="{00000000-0005-0000-0000-000000270000}"/>
    <cellStyle name="20% - Accent4 28 18" xfId="9947" xr:uid="{00000000-0005-0000-0000-000001270000}"/>
    <cellStyle name="20% - Accent4 28 19" xfId="9948" xr:uid="{00000000-0005-0000-0000-000002270000}"/>
    <cellStyle name="20% - Accent4 28 2" xfId="9949" xr:uid="{00000000-0005-0000-0000-000003270000}"/>
    <cellStyle name="20% - Accent4 28 20" xfId="9950" xr:uid="{00000000-0005-0000-0000-000004270000}"/>
    <cellStyle name="20% - Accent4 28 21" xfId="9951" xr:uid="{00000000-0005-0000-0000-000005270000}"/>
    <cellStyle name="20% - Accent4 28 22" xfId="9952" xr:uid="{00000000-0005-0000-0000-000006270000}"/>
    <cellStyle name="20% - Accent4 28 23" xfId="9953" xr:uid="{00000000-0005-0000-0000-000007270000}"/>
    <cellStyle name="20% - Accent4 28 24" xfId="9954" xr:uid="{00000000-0005-0000-0000-000008270000}"/>
    <cellStyle name="20% - Accent4 28 25" xfId="9955" xr:uid="{00000000-0005-0000-0000-000009270000}"/>
    <cellStyle name="20% - Accent4 28 26" xfId="9956" xr:uid="{00000000-0005-0000-0000-00000A270000}"/>
    <cellStyle name="20% - Accent4 28 27" xfId="9957" xr:uid="{00000000-0005-0000-0000-00000B270000}"/>
    <cellStyle name="20% - Accent4 28 28" xfId="9958" xr:uid="{00000000-0005-0000-0000-00000C270000}"/>
    <cellStyle name="20% - Accent4 28 29" xfId="9959" xr:uid="{00000000-0005-0000-0000-00000D270000}"/>
    <cellStyle name="20% - Accent4 28 3" xfId="9960" xr:uid="{00000000-0005-0000-0000-00000E270000}"/>
    <cellStyle name="20% - Accent4 28 30" xfId="9961" xr:uid="{00000000-0005-0000-0000-00000F270000}"/>
    <cellStyle name="20% - Accent4 28 31" xfId="9962" xr:uid="{00000000-0005-0000-0000-000010270000}"/>
    <cellStyle name="20% - Accent4 28 32" xfId="9963" xr:uid="{00000000-0005-0000-0000-000011270000}"/>
    <cellStyle name="20% - Accent4 28 33" xfId="9964" xr:uid="{00000000-0005-0000-0000-000012270000}"/>
    <cellStyle name="20% - Accent4 28 34" xfId="9965" xr:uid="{00000000-0005-0000-0000-000013270000}"/>
    <cellStyle name="20% - Accent4 28 35" xfId="9966" xr:uid="{00000000-0005-0000-0000-000014270000}"/>
    <cellStyle name="20% - Accent4 28 36" xfId="9967" xr:uid="{00000000-0005-0000-0000-000015270000}"/>
    <cellStyle name="20% - Accent4 28 37" xfId="9968" xr:uid="{00000000-0005-0000-0000-000016270000}"/>
    <cellStyle name="20% - Accent4 28 38" xfId="9969" xr:uid="{00000000-0005-0000-0000-000017270000}"/>
    <cellStyle name="20% - Accent4 28 39" xfId="9970" xr:uid="{00000000-0005-0000-0000-000018270000}"/>
    <cellStyle name="20% - Accent4 28 4" xfId="9971" xr:uid="{00000000-0005-0000-0000-000019270000}"/>
    <cellStyle name="20% - Accent4 28 40" xfId="9972" xr:uid="{00000000-0005-0000-0000-00001A270000}"/>
    <cellStyle name="20% - Accent4 28 41" xfId="9973" xr:uid="{00000000-0005-0000-0000-00001B270000}"/>
    <cellStyle name="20% - Accent4 28 42" xfId="9974" xr:uid="{00000000-0005-0000-0000-00001C270000}"/>
    <cellStyle name="20% - Accent4 28 43" xfId="9975" xr:uid="{00000000-0005-0000-0000-00001D270000}"/>
    <cellStyle name="20% - Accent4 28 44" xfId="9976" xr:uid="{00000000-0005-0000-0000-00001E270000}"/>
    <cellStyle name="20% - Accent4 28 45" xfId="9977" xr:uid="{00000000-0005-0000-0000-00001F270000}"/>
    <cellStyle name="20% - Accent4 28 46" xfId="9978" xr:uid="{00000000-0005-0000-0000-000020270000}"/>
    <cellStyle name="20% - Accent4 28 47" xfId="9979" xr:uid="{00000000-0005-0000-0000-000021270000}"/>
    <cellStyle name="20% - Accent4 28 48" xfId="9980" xr:uid="{00000000-0005-0000-0000-000022270000}"/>
    <cellStyle name="20% - Accent4 28 49" xfId="9981" xr:uid="{00000000-0005-0000-0000-000023270000}"/>
    <cellStyle name="20% - Accent4 28 5" xfId="9982" xr:uid="{00000000-0005-0000-0000-000024270000}"/>
    <cellStyle name="20% - Accent4 28 50" xfId="9983" xr:uid="{00000000-0005-0000-0000-000025270000}"/>
    <cellStyle name="20% - Accent4 28 51" xfId="9984" xr:uid="{00000000-0005-0000-0000-000026270000}"/>
    <cellStyle name="20% - Accent4 28 52" xfId="9985" xr:uid="{00000000-0005-0000-0000-000027270000}"/>
    <cellStyle name="20% - Accent4 28 53" xfId="9986" xr:uid="{00000000-0005-0000-0000-000028270000}"/>
    <cellStyle name="20% - Accent4 28 54" xfId="9987" xr:uid="{00000000-0005-0000-0000-000029270000}"/>
    <cellStyle name="20% - Accent4 28 55" xfId="9988" xr:uid="{00000000-0005-0000-0000-00002A270000}"/>
    <cellStyle name="20% - Accent4 28 56" xfId="9989" xr:uid="{00000000-0005-0000-0000-00002B270000}"/>
    <cellStyle name="20% - Accent4 28 57" xfId="9990" xr:uid="{00000000-0005-0000-0000-00002C270000}"/>
    <cellStyle name="20% - Accent4 28 58" xfId="9991" xr:uid="{00000000-0005-0000-0000-00002D270000}"/>
    <cellStyle name="20% - Accent4 28 59" xfId="9992" xr:uid="{00000000-0005-0000-0000-00002E270000}"/>
    <cellStyle name="20% - Accent4 28 6" xfId="9993" xr:uid="{00000000-0005-0000-0000-00002F270000}"/>
    <cellStyle name="20% - Accent4 28 60" xfId="9994" xr:uid="{00000000-0005-0000-0000-000030270000}"/>
    <cellStyle name="20% - Accent4 28 61" xfId="9995" xr:uid="{00000000-0005-0000-0000-000031270000}"/>
    <cellStyle name="20% - Accent4 28 62" xfId="9996" xr:uid="{00000000-0005-0000-0000-000032270000}"/>
    <cellStyle name="20% - Accent4 28 63" xfId="9997" xr:uid="{00000000-0005-0000-0000-000033270000}"/>
    <cellStyle name="20% - Accent4 28 64" xfId="9998" xr:uid="{00000000-0005-0000-0000-000034270000}"/>
    <cellStyle name="20% - Accent4 28 65" xfId="9999" xr:uid="{00000000-0005-0000-0000-000035270000}"/>
    <cellStyle name="20% - Accent4 28 66" xfId="10000" xr:uid="{00000000-0005-0000-0000-000036270000}"/>
    <cellStyle name="20% - Accent4 28 67" xfId="10001" xr:uid="{00000000-0005-0000-0000-000037270000}"/>
    <cellStyle name="20% - Accent4 28 68" xfId="10002" xr:uid="{00000000-0005-0000-0000-000038270000}"/>
    <cellStyle name="20% - Accent4 28 69" xfId="10003" xr:uid="{00000000-0005-0000-0000-000039270000}"/>
    <cellStyle name="20% - Accent4 28 7" xfId="10004" xr:uid="{00000000-0005-0000-0000-00003A270000}"/>
    <cellStyle name="20% - Accent4 28 70" xfId="10005" xr:uid="{00000000-0005-0000-0000-00003B270000}"/>
    <cellStyle name="20% - Accent4 28 71" xfId="10006" xr:uid="{00000000-0005-0000-0000-00003C270000}"/>
    <cellStyle name="20% - Accent4 28 72" xfId="10007" xr:uid="{00000000-0005-0000-0000-00003D270000}"/>
    <cellStyle name="20% - Accent4 28 73" xfId="10008" xr:uid="{00000000-0005-0000-0000-00003E270000}"/>
    <cellStyle name="20% - Accent4 28 8" xfId="10009" xr:uid="{00000000-0005-0000-0000-00003F270000}"/>
    <cellStyle name="20% - Accent4 28 9" xfId="10010" xr:uid="{00000000-0005-0000-0000-000040270000}"/>
    <cellStyle name="20% - Accent4 29" xfId="10011" xr:uid="{00000000-0005-0000-0000-000041270000}"/>
    <cellStyle name="20% - Accent4 29 10" xfId="10012" xr:uid="{00000000-0005-0000-0000-000042270000}"/>
    <cellStyle name="20% - Accent4 29 11" xfId="10013" xr:uid="{00000000-0005-0000-0000-000043270000}"/>
    <cellStyle name="20% - Accent4 29 12" xfId="10014" xr:uid="{00000000-0005-0000-0000-000044270000}"/>
    <cellStyle name="20% - Accent4 29 13" xfId="10015" xr:uid="{00000000-0005-0000-0000-000045270000}"/>
    <cellStyle name="20% - Accent4 29 14" xfId="10016" xr:uid="{00000000-0005-0000-0000-000046270000}"/>
    <cellStyle name="20% - Accent4 29 15" xfId="10017" xr:uid="{00000000-0005-0000-0000-000047270000}"/>
    <cellStyle name="20% - Accent4 29 16" xfId="10018" xr:uid="{00000000-0005-0000-0000-000048270000}"/>
    <cellStyle name="20% - Accent4 29 17" xfId="10019" xr:uid="{00000000-0005-0000-0000-000049270000}"/>
    <cellStyle name="20% - Accent4 29 18" xfId="10020" xr:uid="{00000000-0005-0000-0000-00004A270000}"/>
    <cellStyle name="20% - Accent4 29 19" xfId="10021" xr:uid="{00000000-0005-0000-0000-00004B270000}"/>
    <cellStyle name="20% - Accent4 29 2" xfId="10022" xr:uid="{00000000-0005-0000-0000-00004C270000}"/>
    <cellStyle name="20% - Accent4 29 20" xfId="10023" xr:uid="{00000000-0005-0000-0000-00004D270000}"/>
    <cellStyle name="20% - Accent4 29 21" xfId="10024" xr:uid="{00000000-0005-0000-0000-00004E270000}"/>
    <cellStyle name="20% - Accent4 29 22" xfId="10025" xr:uid="{00000000-0005-0000-0000-00004F270000}"/>
    <cellStyle name="20% - Accent4 29 23" xfId="10026" xr:uid="{00000000-0005-0000-0000-000050270000}"/>
    <cellStyle name="20% - Accent4 29 24" xfId="10027" xr:uid="{00000000-0005-0000-0000-000051270000}"/>
    <cellStyle name="20% - Accent4 29 25" xfId="10028" xr:uid="{00000000-0005-0000-0000-000052270000}"/>
    <cellStyle name="20% - Accent4 29 26" xfId="10029" xr:uid="{00000000-0005-0000-0000-000053270000}"/>
    <cellStyle name="20% - Accent4 29 27" xfId="10030" xr:uid="{00000000-0005-0000-0000-000054270000}"/>
    <cellStyle name="20% - Accent4 29 28" xfId="10031" xr:uid="{00000000-0005-0000-0000-000055270000}"/>
    <cellStyle name="20% - Accent4 29 29" xfId="10032" xr:uid="{00000000-0005-0000-0000-000056270000}"/>
    <cellStyle name="20% - Accent4 29 3" xfId="10033" xr:uid="{00000000-0005-0000-0000-000057270000}"/>
    <cellStyle name="20% - Accent4 29 30" xfId="10034" xr:uid="{00000000-0005-0000-0000-000058270000}"/>
    <cellStyle name="20% - Accent4 29 31" xfId="10035" xr:uid="{00000000-0005-0000-0000-000059270000}"/>
    <cellStyle name="20% - Accent4 29 32" xfId="10036" xr:uid="{00000000-0005-0000-0000-00005A270000}"/>
    <cellStyle name="20% - Accent4 29 33" xfId="10037" xr:uid="{00000000-0005-0000-0000-00005B270000}"/>
    <cellStyle name="20% - Accent4 29 34" xfId="10038" xr:uid="{00000000-0005-0000-0000-00005C270000}"/>
    <cellStyle name="20% - Accent4 29 35" xfId="10039" xr:uid="{00000000-0005-0000-0000-00005D270000}"/>
    <cellStyle name="20% - Accent4 29 36" xfId="10040" xr:uid="{00000000-0005-0000-0000-00005E270000}"/>
    <cellStyle name="20% - Accent4 29 37" xfId="10041" xr:uid="{00000000-0005-0000-0000-00005F270000}"/>
    <cellStyle name="20% - Accent4 29 38" xfId="10042" xr:uid="{00000000-0005-0000-0000-000060270000}"/>
    <cellStyle name="20% - Accent4 29 39" xfId="10043" xr:uid="{00000000-0005-0000-0000-000061270000}"/>
    <cellStyle name="20% - Accent4 29 4" xfId="10044" xr:uid="{00000000-0005-0000-0000-000062270000}"/>
    <cellStyle name="20% - Accent4 29 40" xfId="10045" xr:uid="{00000000-0005-0000-0000-000063270000}"/>
    <cellStyle name="20% - Accent4 29 41" xfId="10046" xr:uid="{00000000-0005-0000-0000-000064270000}"/>
    <cellStyle name="20% - Accent4 29 42" xfId="10047" xr:uid="{00000000-0005-0000-0000-000065270000}"/>
    <cellStyle name="20% - Accent4 29 43" xfId="10048" xr:uid="{00000000-0005-0000-0000-000066270000}"/>
    <cellStyle name="20% - Accent4 29 44" xfId="10049" xr:uid="{00000000-0005-0000-0000-000067270000}"/>
    <cellStyle name="20% - Accent4 29 45" xfId="10050" xr:uid="{00000000-0005-0000-0000-000068270000}"/>
    <cellStyle name="20% - Accent4 29 46" xfId="10051" xr:uid="{00000000-0005-0000-0000-000069270000}"/>
    <cellStyle name="20% - Accent4 29 47" xfId="10052" xr:uid="{00000000-0005-0000-0000-00006A270000}"/>
    <cellStyle name="20% - Accent4 29 48" xfId="10053" xr:uid="{00000000-0005-0000-0000-00006B270000}"/>
    <cellStyle name="20% - Accent4 29 49" xfId="10054" xr:uid="{00000000-0005-0000-0000-00006C270000}"/>
    <cellStyle name="20% - Accent4 29 5" xfId="10055" xr:uid="{00000000-0005-0000-0000-00006D270000}"/>
    <cellStyle name="20% - Accent4 29 50" xfId="10056" xr:uid="{00000000-0005-0000-0000-00006E270000}"/>
    <cellStyle name="20% - Accent4 29 51" xfId="10057" xr:uid="{00000000-0005-0000-0000-00006F270000}"/>
    <cellStyle name="20% - Accent4 29 52" xfId="10058" xr:uid="{00000000-0005-0000-0000-000070270000}"/>
    <cellStyle name="20% - Accent4 29 53" xfId="10059" xr:uid="{00000000-0005-0000-0000-000071270000}"/>
    <cellStyle name="20% - Accent4 29 54" xfId="10060" xr:uid="{00000000-0005-0000-0000-000072270000}"/>
    <cellStyle name="20% - Accent4 29 55" xfId="10061" xr:uid="{00000000-0005-0000-0000-000073270000}"/>
    <cellStyle name="20% - Accent4 29 56" xfId="10062" xr:uid="{00000000-0005-0000-0000-000074270000}"/>
    <cellStyle name="20% - Accent4 29 57" xfId="10063" xr:uid="{00000000-0005-0000-0000-000075270000}"/>
    <cellStyle name="20% - Accent4 29 58" xfId="10064" xr:uid="{00000000-0005-0000-0000-000076270000}"/>
    <cellStyle name="20% - Accent4 29 59" xfId="10065" xr:uid="{00000000-0005-0000-0000-000077270000}"/>
    <cellStyle name="20% - Accent4 29 6" xfId="10066" xr:uid="{00000000-0005-0000-0000-000078270000}"/>
    <cellStyle name="20% - Accent4 29 60" xfId="10067" xr:uid="{00000000-0005-0000-0000-000079270000}"/>
    <cellStyle name="20% - Accent4 29 61" xfId="10068" xr:uid="{00000000-0005-0000-0000-00007A270000}"/>
    <cellStyle name="20% - Accent4 29 62" xfId="10069" xr:uid="{00000000-0005-0000-0000-00007B270000}"/>
    <cellStyle name="20% - Accent4 29 63" xfId="10070" xr:uid="{00000000-0005-0000-0000-00007C270000}"/>
    <cellStyle name="20% - Accent4 29 64" xfId="10071" xr:uid="{00000000-0005-0000-0000-00007D270000}"/>
    <cellStyle name="20% - Accent4 29 65" xfId="10072" xr:uid="{00000000-0005-0000-0000-00007E270000}"/>
    <cellStyle name="20% - Accent4 29 66" xfId="10073" xr:uid="{00000000-0005-0000-0000-00007F270000}"/>
    <cellStyle name="20% - Accent4 29 67" xfId="10074" xr:uid="{00000000-0005-0000-0000-000080270000}"/>
    <cellStyle name="20% - Accent4 29 68" xfId="10075" xr:uid="{00000000-0005-0000-0000-000081270000}"/>
    <cellStyle name="20% - Accent4 29 69" xfId="10076" xr:uid="{00000000-0005-0000-0000-000082270000}"/>
    <cellStyle name="20% - Accent4 29 7" xfId="10077" xr:uid="{00000000-0005-0000-0000-000083270000}"/>
    <cellStyle name="20% - Accent4 29 70" xfId="10078" xr:uid="{00000000-0005-0000-0000-000084270000}"/>
    <cellStyle name="20% - Accent4 29 71" xfId="10079" xr:uid="{00000000-0005-0000-0000-000085270000}"/>
    <cellStyle name="20% - Accent4 29 72" xfId="10080" xr:uid="{00000000-0005-0000-0000-000086270000}"/>
    <cellStyle name="20% - Accent4 29 73" xfId="10081" xr:uid="{00000000-0005-0000-0000-000087270000}"/>
    <cellStyle name="20% - Accent4 29 8" xfId="10082" xr:uid="{00000000-0005-0000-0000-000088270000}"/>
    <cellStyle name="20% - Accent4 29 9" xfId="10083" xr:uid="{00000000-0005-0000-0000-000089270000}"/>
    <cellStyle name="20% - Accent4 3" xfId="10084" xr:uid="{00000000-0005-0000-0000-00008A270000}"/>
    <cellStyle name="20% - Accent4 3 10" xfId="10085" xr:uid="{00000000-0005-0000-0000-00008B270000}"/>
    <cellStyle name="20% - Accent4 3 11" xfId="10086" xr:uid="{00000000-0005-0000-0000-00008C270000}"/>
    <cellStyle name="20% - Accent4 3 12" xfId="10087" xr:uid="{00000000-0005-0000-0000-00008D270000}"/>
    <cellStyle name="20% - Accent4 3 13" xfId="10088" xr:uid="{00000000-0005-0000-0000-00008E270000}"/>
    <cellStyle name="20% - Accent4 3 14" xfId="10089" xr:uid="{00000000-0005-0000-0000-00008F270000}"/>
    <cellStyle name="20% - Accent4 3 15" xfId="10090" xr:uid="{00000000-0005-0000-0000-000090270000}"/>
    <cellStyle name="20% - Accent4 3 16" xfId="10091" xr:uid="{00000000-0005-0000-0000-000091270000}"/>
    <cellStyle name="20% - Accent4 3 17" xfId="10092" xr:uid="{00000000-0005-0000-0000-000092270000}"/>
    <cellStyle name="20% - Accent4 3 18" xfId="10093" xr:uid="{00000000-0005-0000-0000-000093270000}"/>
    <cellStyle name="20% - Accent4 3 19" xfId="10094" xr:uid="{00000000-0005-0000-0000-000094270000}"/>
    <cellStyle name="20% - Accent4 3 2" xfId="10095" xr:uid="{00000000-0005-0000-0000-000095270000}"/>
    <cellStyle name="20% - Accent4 3 2 2" xfId="53152" xr:uid="{00000000-0005-0000-0000-000096270000}"/>
    <cellStyle name="20% - Accent4 3 20" xfId="10096" xr:uid="{00000000-0005-0000-0000-000097270000}"/>
    <cellStyle name="20% - Accent4 3 21" xfId="10097" xr:uid="{00000000-0005-0000-0000-000098270000}"/>
    <cellStyle name="20% - Accent4 3 22" xfId="10098" xr:uid="{00000000-0005-0000-0000-000099270000}"/>
    <cellStyle name="20% - Accent4 3 23" xfId="10099" xr:uid="{00000000-0005-0000-0000-00009A270000}"/>
    <cellStyle name="20% - Accent4 3 24" xfId="10100" xr:uid="{00000000-0005-0000-0000-00009B270000}"/>
    <cellStyle name="20% - Accent4 3 25" xfId="10101" xr:uid="{00000000-0005-0000-0000-00009C270000}"/>
    <cellStyle name="20% - Accent4 3 26" xfId="10102" xr:uid="{00000000-0005-0000-0000-00009D270000}"/>
    <cellStyle name="20% - Accent4 3 27" xfId="10103" xr:uid="{00000000-0005-0000-0000-00009E270000}"/>
    <cellStyle name="20% - Accent4 3 28" xfId="10104" xr:uid="{00000000-0005-0000-0000-00009F270000}"/>
    <cellStyle name="20% - Accent4 3 29" xfId="10105" xr:uid="{00000000-0005-0000-0000-0000A0270000}"/>
    <cellStyle name="20% - Accent4 3 3" xfId="10106" xr:uid="{00000000-0005-0000-0000-0000A1270000}"/>
    <cellStyle name="20% - Accent4 3 3 2" xfId="53214" xr:uid="{00000000-0005-0000-0000-0000A2270000}"/>
    <cellStyle name="20% - Accent4 3 30" xfId="10107" xr:uid="{00000000-0005-0000-0000-0000A3270000}"/>
    <cellStyle name="20% - Accent4 3 31" xfId="10108" xr:uid="{00000000-0005-0000-0000-0000A4270000}"/>
    <cellStyle name="20% - Accent4 3 32" xfId="10109" xr:uid="{00000000-0005-0000-0000-0000A5270000}"/>
    <cellStyle name="20% - Accent4 3 33" xfId="10110" xr:uid="{00000000-0005-0000-0000-0000A6270000}"/>
    <cellStyle name="20% - Accent4 3 34" xfId="10111" xr:uid="{00000000-0005-0000-0000-0000A7270000}"/>
    <cellStyle name="20% - Accent4 3 35" xfId="10112" xr:uid="{00000000-0005-0000-0000-0000A8270000}"/>
    <cellStyle name="20% - Accent4 3 36" xfId="10113" xr:uid="{00000000-0005-0000-0000-0000A9270000}"/>
    <cellStyle name="20% - Accent4 3 37" xfId="10114" xr:uid="{00000000-0005-0000-0000-0000AA270000}"/>
    <cellStyle name="20% - Accent4 3 38" xfId="10115" xr:uid="{00000000-0005-0000-0000-0000AB270000}"/>
    <cellStyle name="20% - Accent4 3 39" xfId="10116" xr:uid="{00000000-0005-0000-0000-0000AC270000}"/>
    <cellStyle name="20% - Accent4 3 4" xfId="10117" xr:uid="{00000000-0005-0000-0000-0000AD270000}"/>
    <cellStyle name="20% - Accent4 3 40" xfId="10118" xr:uid="{00000000-0005-0000-0000-0000AE270000}"/>
    <cellStyle name="20% - Accent4 3 41" xfId="10119" xr:uid="{00000000-0005-0000-0000-0000AF270000}"/>
    <cellStyle name="20% - Accent4 3 42" xfId="10120" xr:uid="{00000000-0005-0000-0000-0000B0270000}"/>
    <cellStyle name="20% - Accent4 3 43" xfId="10121" xr:uid="{00000000-0005-0000-0000-0000B1270000}"/>
    <cellStyle name="20% - Accent4 3 44" xfId="10122" xr:uid="{00000000-0005-0000-0000-0000B2270000}"/>
    <cellStyle name="20% - Accent4 3 45" xfId="10123" xr:uid="{00000000-0005-0000-0000-0000B3270000}"/>
    <cellStyle name="20% - Accent4 3 46" xfId="10124" xr:uid="{00000000-0005-0000-0000-0000B4270000}"/>
    <cellStyle name="20% - Accent4 3 47" xfId="10125" xr:uid="{00000000-0005-0000-0000-0000B5270000}"/>
    <cellStyle name="20% - Accent4 3 48" xfId="10126" xr:uid="{00000000-0005-0000-0000-0000B6270000}"/>
    <cellStyle name="20% - Accent4 3 49" xfId="10127" xr:uid="{00000000-0005-0000-0000-0000B7270000}"/>
    <cellStyle name="20% - Accent4 3 5" xfId="10128" xr:uid="{00000000-0005-0000-0000-0000B8270000}"/>
    <cellStyle name="20% - Accent4 3 50" xfId="10129" xr:uid="{00000000-0005-0000-0000-0000B9270000}"/>
    <cellStyle name="20% - Accent4 3 51" xfId="10130" xr:uid="{00000000-0005-0000-0000-0000BA270000}"/>
    <cellStyle name="20% - Accent4 3 52" xfId="10131" xr:uid="{00000000-0005-0000-0000-0000BB270000}"/>
    <cellStyle name="20% - Accent4 3 53" xfId="10132" xr:uid="{00000000-0005-0000-0000-0000BC270000}"/>
    <cellStyle name="20% - Accent4 3 54" xfId="10133" xr:uid="{00000000-0005-0000-0000-0000BD270000}"/>
    <cellStyle name="20% - Accent4 3 55" xfId="10134" xr:uid="{00000000-0005-0000-0000-0000BE270000}"/>
    <cellStyle name="20% - Accent4 3 56" xfId="10135" xr:uid="{00000000-0005-0000-0000-0000BF270000}"/>
    <cellStyle name="20% - Accent4 3 57" xfId="10136" xr:uid="{00000000-0005-0000-0000-0000C0270000}"/>
    <cellStyle name="20% - Accent4 3 58" xfId="10137" xr:uid="{00000000-0005-0000-0000-0000C1270000}"/>
    <cellStyle name="20% - Accent4 3 59" xfId="10138" xr:uid="{00000000-0005-0000-0000-0000C2270000}"/>
    <cellStyle name="20% - Accent4 3 6" xfId="10139" xr:uid="{00000000-0005-0000-0000-0000C3270000}"/>
    <cellStyle name="20% - Accent4 3 60" xfId="10140" xr:uid="{00000000-0005-0000-0000-0000C4270000}"/>
    <cellStyle name="20% - Accent4 3 61" xfId="10141" xr:uid="{00000000-0005-0000-0000-0000C5270000}"/>
    <cellStyle name="20% - Accent4 3 62" xfId="10142" xr:uid="{00000000-0005-0000-0000-0000C6270000}"/>
    <cellStyle name="20% - Accent4 3 63" xfId="10143" xr:uid="{00000000-0005-0000-0000-0000C7270000}"/>
    <cellStyle name="20% - Accent4 3 64" xfId="10144" xr:uid="{00000000-0005-0000-0000-0000C8270000}"/>
    <cellStyle name="20% - Accent4 3 65" xfId="10145" xr:uid="{00000000-0005-0000-0000-0000C9270000}"/>
    <cellStyle name="20% - Accent4 3 66" xfId="10146" xr:uid="{00000000-0005-0000-0000-0000CA270000}"/>
    <cellStyle name="20% - Accent4 3 67" xfId="10147" xr:uid="{00000000-0005-0000-0000-0000CB270000}"/>
    <cellStyle name="20% - Accent4 3 68" xfId="10148" xr:uid="{00000000-0005-0000-0000-0000CC270000}"/>
    <cellStyle name="20% - Accent4 3 69" xfId="10149" xr:uid="{00000000-0005-0000-0000-0000CD270000}"/>
    <cellStyle name="20% - Accent4 3 7" xfId="10150" xr:uid="{00000000-0005-0000-0000-0000CE270000}"/>
    <cellStyle name="20% - Accent4 3 70" xfId="10151" xr:uid="{00000000-0005-0000-0000-0000CF270000}"/>
    <cellStyle name="20% - Accent4 3 71" xfId="10152" xr:uid="{00000000-0005-0000-0000-0000D0270000}"/>
    <cellStyle name="20% - Accent4 3 72" xfId="10153" xr:uid="{00000000-0005-0000-0000-0000D1270000}"/>
    <cellStyle name="20% - Accent4 3 73" xfId="10154" xr:uid="{00000000-0005-0000-0000-0000D2270000}"/>
    <cellStyle name="20% - Accent4 3 74" xfId="53019" xr:uid="{00000000-0005-0000-0000-0000D3270000}"/>
    <cellStyle name="20% - Accent4 3 8" xfId="10155" xr:uid="{00000000-0005-0000-0000-0000D4270000}"/>
    <cellStyle name="20% - Accent4 3 9" xfId="10156" xr:uid="{00000000-0005-0000-0000-0000D5270000}"/>
    <cellStyle name="20% - Accent4 30" xfId="10157" xr:uid="{00000000-0005-0000-0000-0000D6270000}"/>
    <cellStyle name="20% - Accent4 30 10" xfId="10158" xr:uid="{00000000-0005-0000-0000-0000D7270000}"/>
    <cellStyle name="20% - Accent4 30 11" xfId="10159" xr:uid="{00000000-0005-0000-0000-0000D8270000}"/>
    <cellStyle name="20% - Accent4 30 12" xfId="10160" xr:uid="{00000000-0005-0000-0000-0000D9270000}"/>
    <cellStyle name="20% - Accent4 30 13" xfId="10161" xr:uid="{00000000-0005-0000-0000-0000DA270000}"/>
    <cellStyle name="20% - Accent4 30 14" xfId="10162" xr:uid="{00000000-0005-0000-0000-0000DB270000}"/>
    <cellStyle name="20% - Accent4 30 15" xfId="10163" xr:uid="{00000000-0005-0000-0000-0000DC270000}"/>
    <cellStyle name="20% - Accent4 30 16" xfId="10164" xr:uid="{00000000-0005-0000-0000-0000DD270000}"/>
    <cellStyle name="20% - Accent4 30 17" xfId="10165" xr:uid="{00000000-0005-0000-0000-0000DE270000}"/>
    <cellStyle name="20% - Accent4 30 18" xfId="10166" xr:uid="{00000000-0005-0000-0000-0000DF270000}"/>
    <cellStyle name="20% - Accent4 30 19" xfId="10167" xr:uid="{00000000-0005-0000-0000-0000E0270000}"/>
    <cellStyle name="20% - Accent4 30 2" xfId="10168" xr:uid="{00000000-0005-0000-0000-0000E1270000}"/>
    <cellStyle name="20% - Accent4 30 20" xfId="10169" xr:uid="{00000000-0005-0000-0000-0000E2270000}"/>
    <cellStyle name="20% - Accent4 30 21" xfId="10170" xr:uid="{00000000-0005-0000-0000-0000E3270000}"/>
    <cellStyle name="20% - Accent4 30 22" xfId="10171" xr:uid="{00000000-0005-0000-0000-0000E4270000}"/>
    <cellStyle name="20% - Accent4 30 23" xfId="10172" xr:uid="{00000000-0005-0000-0000-0000E5270000}"/>
    <cellStyle name="20% - Accent4 30 24" xfId="10173" xr:uid="{00000000-0005-0000-0000-0000E6270000}"/>
    <cellStyle name="20% - Accent4 30 25" xfId="10174" xr:uid="{00000000-0005-0000-0000-0000E7270000}"/>
    <cellStyle name="20% - Accent4 30 26" xfId="10175" xr:uid="{00000000-0005-0000-0000-0000E8270000}"/>
    <cellStyle name="20% - Accent4 30 27" xfId="10176" xr:uid="{00000000-0005-0000-0000-0000E9270000}"/>
    <cellStyle name="20% - Accent4 30 28" xfId="10177" xr:uid="{00000000-0005-0000-0000-0000EA270000}"/>
    <cellStyle name="20% - Accent4 30 29" xfId="10178" xr:uid="{00000000-0005-0000-0000-0000EB270000}"/>
    <cellStyle name="20% - Accent4 30 3" xfId="10179" xr:uid="{00000000-0005-0000-0000-0000EC270000}"/>
    <cellStyle name="20% - Accent4 30 30" xfId="10180" xr:uid="{00000000-0005-0000-0000-0000ED270000}"/>
    <cellStyle name="20% - Accent4 30 31" xfId="10181" xr:uid="{00000000-0005-0000-0000-0000EE270000}"/>
    <cellStyle name="20% - Accent4 30 32" xfId="10182" xr:uid="{00000000-0005-0000-0000-0000EF270000}"/>
    <cellStyle name="20% - Accent4 30 33" xfId="10183" xr:uid="{00000000-0005-0000-0000-0000F0270000}"/>
    <cellStyle name="20% - Accent4 30 34" xfId="10184" xr:uid="{00000000-0005-0000-0000-0000F1270000}"/>
    <cellStyle name="20% - Accent4 30 35" xfId="10185" xr:uid="{00000000-0005-0000-0000-0000F2270000}"/>
    <cellStyle name="20% - Accent4 30 36" xfId="10186" xr:uid="{00000000-0005-0000-0000-0000F3270000}"/>
    <cellStyle name="20% - Accent4 30 37" xfId="10187" xr:uid="{00000000-0005-0000-0000-0000F4270000}"/>
    <cellStyle name="20% - Accent4 30 38" xfId="10188" xr:uid="{00000000-0005-0000-0000-0000F5270000}"/>
    <cellStyle name="20% - Accent4 30 39" xfId="10189" xr:uid="{00000000-0005-0000-0000-0000F6270000}"/>
    <cellStyle name="20% - Accent4 30 4" xfId="10190" xr:uid="{00000000-0005-0000-0000-0000F7270000}"/>
    <cellStyle name="20% - Accent4 30 40" xfId="10191" xr:uid="{00000000-0005-0000-0000-0000F8270000}"/>
    <cellStyle name="20% - Accent4 30 41" xfId="10192" xr:uid="{00000000-0005-0000-0000-0000F9270000}"/>
    <cellStyle name="20% - Accent4 30 42" xfId="10193" xr:uid="{00000000-0005-0000-0000-0000FA270000}"/>
    <cellStyle name="20% - Accent4 30 43" xfId="10194" xr:uid="{00000000-0005-0000-0000-0000FB270000}"/>
    <cellStyle name="20% - Accent4 30 44" xfId="10195" xr:uid="{00000000-0005-0000-0000-0000FC270000}"/>
    <cellStyle name="20% - Accent4 30 45" xfId="10196" xr:uid="{00000000-0005-0000-0000-0000FD270000}"/>
    <cellStyle name="20% - Accent4 30 46" xfId="10197" xr:uid="{00000000-0005-0000-0000-0000FE270000}"/>
    <cellStyle name="20% - Accent4 30 47" xfId="10198" xr:uid="{00000000-0005-0000-0000-0000FF270000}"/>
    <cellStyle name="20% - Accent4 30 48" xfId="10199" xr:uid="{00000000-0005-0000-0000-000000280000}"/>
    <cellStyle name="20% - Accent4 30 49" xfId="10200" xr:uid="{00000000-0005-0000-0000-000001280000}"/>
    <cellStyle name="20% - Accent4 30 5" xfId="10201" xr:uid="{00000000-0005-0000-0000-000002280000}"/>
    <cellStyle name="20% - Accent4 30 50" xfId="10202" xr:uid="{00000000-0005-0000-0000-000003280000}"/>
    <cellStyle name="20% - Accent4 30 51" xfId="10203" xr:uid="{00000000-0005-0000-0000-000004280000}"/>
    <cellStyle name="20% - Accent4 30 52" xfId="10204" xr:uid="{00000000-0005-0000-0000-000005280000}"/>
    <cellStyle name="20% - Accent4 30 53" xfId="10205" xr:uid="{00000000-0005-0000-0000-000006280000}"/>
    <cellStyle name="20% - Accent4 30 54" xfId="10206" xr:uid="{00000000-0005-0000-0000-000007280000}"/>
    <cellStyle name="20% - Accent4 30 55" xfId="10207" xr:uid="{00000000-0005-0000-0000-000008280000}"/>
    <cellStyle name="20% - Accent4 30 56" xfId="10208" xr:uid="{00000000-0005-0000-0000-000009280000}"/>
    <cellStyle name="20% - Accent4 30 57" xfId="10209" xr:uid="{00000000-0005-0000-0000-00000A280000}"/>
    <cellStyle name="20% - Accent4 30 58" xfId="10210" xr:uid="{00000000-0005-0000-0000-00000B280000}"/>
    <cellStyle name="20% - Accent4 30 59" xfId="10211" xr:uid="{00000000-0005-0000-0000-00000C280000}"/>
    <cellStyle name="20% - Accent4 30 6" xfId="10212" xr:uid="{00000000-0005-0000-0000-00000D280000}"/>
    <cellStyle name="20% - Accent4 30 60" xfId="10213" xr:uid="{00000000-0005-0000-0000-00000E280000}"/>
    <cellStyle name="20% - Accent4 30 61" xfId="10214" xr:uid="{00000000-0005-0000-0000-00000F280000}"/>
    <cellStyle name="20% - Accent4 30 62" xfId="10215" xr:uid="{00000000-0005-0000-0000-000010280000}"/>
    <cellStyle name="20% - Accent4 30 63" xfId="10216" xr:uid="{00000000-0005-0000-0000-000011280000}"/>
    <cellStyle name="20% - Accent4 30 64" xfId="10217" xr:uid="{00000000-0005-0000-0000-000012280000}"/>
    <cellStyle name="20% - Accent4 30 65" xfId="10218" xr:uid="{00000000-0005-0000-0000-000013280000}"/>
    <cellStyle name="20% - Accent4 30 66" xfId="10219" xr:uid="{00000000-0005-0000-0000-000014280000}"/>
    <cellStyle name="20% - Accent4 30 67" xfId="10220" xr:uid="{00000000-0005-0000-0000-000015280000}"/>
    <cellStyle name="20% - Accent4 30 68" xfId="10221" xr:uid="{00000000-0005-0000-0000-000016280000}"/>
    <cellStyle name="20% - Accent4 30 69" xfId="10222" xr:uid="{00000000-0005-0000-0000-000017280000}"/>
    <cellStyle name="20% - Accent4 30 7" xfId="10223" xr:uid="{00000000-0005-0000-0000-000018280000}"/>
    <cellStyle name="20% - Accent4 30 70" xfId="10224" xr:uid="{00000000-0005-0000-0000-000019280000}"/>
    <cellStyle name="20% - Accent4 30 71" xfId="10225" xr:uid="{00000000-0005-0000-0000-00001A280000}"/>
    <cellStyle name="20% - Accent4 30 72" xfId="10226" xr:uid="{00000000-0005-0000-0000-00001B280000}"/>
    <cellStyle name="20% - Accent4 30 73" xfId="10227" xr:uid="{00000000-0005-0000-0000-00001C280000}"/>
    <cellStyle name="20% - Accent4 30 8" xfId="10228" xr:uid="{00000000-0005-0000-0000-00001D280000}"/>
    <cellStyle name="20% - Accent4 30 9" xfId="10229" xr:uid="{00000000-0005-0000-0000-00001E280000}"/>
    <cellStyle name="20% - Accent4 31" xfId="10230" xr:uid="{00000000-0005-0000-0000-00001F280000}"/>
    <cellStyle name="20% - Accent4 31 10" xfId="10231" xr:uid="{00000000-0005-0000-0000-000020280000}"/>
    <cellStyle name="20% - Accent4 31 11" xfId="10232" xr:uid="{00000000-0005-0000-0000-000021280000}"/>
    <cellStyle name="20% - Accent4 31 12" xfId="10233" xr:uid="{00000000-0005-0000-0000-000022280000}"/>
    <cellStyle name="20% - Accent4 31 13" xfId="10234" xr:uid="{00000000-0005-0000-0000-000023280000}"/>
    <cellStyle name="20% - Accent4 31 14" xfId="10235" xr:uid="{00000000-0005-0000-0000-000024280000}"/>
    <cellStyle name="20% - Accent4 31 15" xfId="10236" xr:uid="{00000000-0005-0000-0000-000025280000}"/>
    <cellStyle name="20% - Accent4 31 16" xfId="10237" xr:uid="{00000000-0005-0000-0000-000026280000}"/>
    <cellStyle name="20% - Accent4 31 17" xfId="10238" xr:uid="{00000000-0005-0000-0000-000027280000}"/>
    <cellStyle name="20% - Accent4 31 18" xfId="10239" xr:uid="{00000000-0005-0000-0000-000028280000}"/>
    <cellStyle name="20% - Accent4 31 19" xfId="10240" xr:uid="{00000000-0005-0000-0000-000029280000}"/>
    <cellStyle name="20% - Accent4 31 2" xfId="10241" xr:uid="{00000000-0005-0000-0000-00002A280000}"/>
    <cellStyle name="20% - Accent4 31 20" xfId="10242" xr:uid="{00000000-0005-0000-0000-00002B280000}"/>
    <cellStyle name="20% - Accent4 31 21" xfId="10243" xr:uid="{00000000-0005-0000-0000-00002C280000}"/>
    <cellStyle name="20% - Accent4 31 22" xfId="10244" xr:uid="{00000000-0005-0000-0000-00002D280000}"/>
    <cellStyle name="20% - Accent4 31 23" xfId="10245" xr:uid="{00000000-0005-0000-0000-00002E280000}"/>
    <cellStyle name="20% - Accent4 31 24" xfId="10246" xr:uid="{00000000-0005-0000-0000-00002F280000}"/>
    <cellStyle name="20% - Accent4 31 25" xfId="10247" xr:uid="{00000000-0005-0000-0000-000030280000}"/>
    <cellStyle name="20% - Accent4 31 26" xfId="10248" xr:uid="{00000000-0005-0000-0000-000031280000}"/>
    <cellStyle name="20% - Accent4 31 27" xfId="10249" xr:uid="{00000000-0005-0000-0000-000032280000}"/>
    <cellStyle name="20% - Accent4 31 28" xfId="10250" xr:uid="{00000000-0005-0000-0000-000033280000}"/>
    <cellStyle name="20% - Accent4 31 29" xfId="10251" xr:uid="{00000000-0005-0000-0000-000034280000}"/>
    <cellStyle name="20% - Accent4 31 3" xfId="10252" xr:uid="{00000000-0005-0000-0000-000035280000}"/>
    <cellStyle name="20% - Accent4 31 30" xfId="10253" xr:uid="{00000000-0005-0000-0000-000036280000}"/>
    <cellStyle name="20% - Accent4 31 31" xfId="10254" xr:uid="{00000000-0005-0000-0000-000037280000}"/>
    <cellStyle name="20% - Accent4 31 32" xfId="10255" xr:uid="{00000000-0005-0000-0000-000038280000}"/>
    <cellStyle name="20% - Accent4 31 33" xfId="10256" xr:uid="{00000000-0005-0000-0000-000039280000}"/>
    <cellStyle name="20% - Accent4 31 34" xfId="10257" xr:uid="{00000000-0005-0000-0000-00003A280000}"/>
    <cellStyle name="20% - Accent4 31 35" xfId="10258" xr:uid="{00000000-0005-0000-0000-00003B280000}"/>
    <cellStyle name="20% - Accent4 31 36" xfId="10259" xr:uid="{00000000-0005-0000-0000-00003C280000}"/>
    <cellStyle name="20% - Accent4 31 37" xfId="10260" xr:uid="{00000000-0005-0000-0000-00003D280000}"/>
    <cellStyle name="20% - Accent4 31 38" xfId="10261" xr:uid="{00000000-0005-0000-0000-00003E280000}"/>
    <cellStyle name="20% - Accent4 31 39" xfId="10262" xr:uid="{00000000-0005-0000-0000-00003F280000}"/>
    <cellStyle name="20% - Accent4 31 4" xfId="10263" xr:uid="{00000000-0005-0000-0000-000040280000}"/>
    <cellStyle name="20% - Accent4 31 40" xfId="10264" xr:uid="{00000000-0005-0000-0000-000041280000}"/>
    <cellStyle name="20% - Accent4 31 41" xfId="10265" xr:uid="{00000000-0005-0000-0000-000042280000}"/>
    <cellStyle name="20% - Accent4 31 42" xfId="10266" xr:uid="{00000000-0005-0000-0000-000043280000}"/>
    <cellStyle name="20% - Accent4 31 43" xfId="10267" xr:uid="{00000000-0005-0000-0000-000044280000}"/>
    <cellStyle name="20% - Accent4 31 44" xfId="10268" xr:uid="{00000000-0005-0000-0000-000045280000}"/>
    <cellStyle name="20% - Accent4 31 45" xfId="10269" xr:uid="{00000000-0005-0000-0000-000046280000}"/>
    <cellStyle name="20% - Accent4 31 46" xfId="10270" xr:uid="{00000000-0005-0000-0000-000047280000}"/>
    <cellStyle name="20% - Accent4 31 47" xfId="10271" xr:uid="{00000000-0005-0000-0000-000048280000}"/>
    <cellStyle name="20% - Accent4 31 48" xfId="10272" xr:uid="{00000000-0005-0000-0000-000049280000}"/>
    <cellStyle name="20% - Accent4 31 49" xfId="10273" xr:uid="{00000000-0005-0000-0000-00004A280000}"/>
    <cellStyle name="20% - Accent4 31 5" xfId="10274" xr:uid="{00000000-0005-0000-0000-00004B280000}"/>
    <cellStyle name="20% - Accent4 31 50" xfId="10275" xr:uid="{00000000-0005-0000-0000-00004C280000}"/>
    <cellStyle name="20% - Accent4 31 51" xfId="10276" xr:uid="{00000000-0005-0000-0000-00004D280000}"/>
    <cellStyle name="20% - Accent4 31 52" xfId="10277" xr:uid="{00000000-0005-0000-0000-00004E280000}"/>
    <cellStyle name="20% - Accent4 31 53" xfId="10278" xr:uid="{00000000-0005-0000-0000-00004F280000}"/>
    <cellStyle name="20% - Accent4 31 54" xfId="10279" xr:uid="{00000000-0005-0000-0000-000050280000}"/>
    <cellStyle name="20% - Accent4 31 55" xfId="10280" xr:uid="{00000000-0005-0000-0000-000051280000}"/>
    <cellStyle name="20% - Accent4 31 56" xfId="10281" xr:uid="{00000000-0005-0000-0000-000052280000}"/>
    <cellStyle name="20% - Accent4 31 57" xfId="10282" xr:uid="{00000000-0005-0000-0000-000053280000}"/>
    <cellStyle name="20% - Accent4 31 58" xfId="10283" xr:uid="{00000000-0005-0000-0000-000054280000}"/>
    <cellStyle name="20% - Accent4 31 59" xfId="10284" xr:uid="{00000000-0005-0000-0000-000055280000}"/>
    <cellStyle name="20% - Accent4 31 6" xfId="10285" xr:uid="{00000000-0005-0000-0000-000056280000}"/>
    <cellStyle name="20% - Accent4 31 60" xfId="10286" xr:uid="{00000000-0005-0000-0000-000057280000}"/>
    <cellStyle name="20% - Accent4 31 61" xfId="10287" xr:uid="{00000000-0005-0000-0000-000058280000}"/>
    <cellStyle name="20% - Accent4 31 62" xfId="10288" xr:uid="{00000000-0005-0000-0000-000059280000}"/>
    <cellStyle name="20% - Accent4 31 63" xfId="10289" xr:uid="{00000000-0005-0000-0000-00005A280000}"/>
    <cellStyle name="20% - Accent4 31 64" xfId="10290" xr:uid="{00000000-0005-0000-0000-00005B280000}"/>
    <cellStyle name="20% - Accent4 31 65" xfId="10291" xr:uid="{00000000-0005-0000-0000-00005C280000}"/>
    <cellStyle name="20% - Accent4 31 66" xfId="10292" xr:uid="{00000000-0005-0000-0000-00005D280000}"/>
    <cellStyle name="20% - Accent4 31 67" xfId="10293" xr:uid="{00000000-0005-0000-0000-00005E280000}"/>
    <cellStyle name="20% - Accent4 31 68" xfId="10294" xr:uid="{00000000-0005-0000-0000-00005F280000}"/>
    <cellStyle name="20% - Accent4 31 69" xfId="10295" xr:uid="{00000000-0005-0000-0000-000060280000}"/>
    <cellStyle name="20% - Accent4 31 7" xfId="10296" xr:uid="{00000000-0005-0000-0000-000061280000}"/>
    <cellStyle name="20% - Accent4 31 70" xfId="10297" xr:uid="{00000000-0005-0000-0000-000062280000}"/>
    <cellStyle name="20% - Accent4 31 71" xfId="10298" xr:uid="{00000000-0005-0000-0000-000063280000}"/>
    <cellStyle name="20% - Accent4 31 72" xfId="10299" xr:uid="{00000000-0005-0000-0000-000064280000}"/>
    <cellStyle name="20% - Accent4 31 73" xfId="10300" xr:uid="{00000000-0005-0000-0000-000065280000}"/>
    <cellStyle name="20% - Accent4 31 8" xfId="10301" xr:uid="{00000000-0005-0000-0000-000066280000}"/>
    <cellStyle name="20% - Accent4 31 9" xfId="10302" xr:uid="{00000000-0005-0000-0000-000067280000}"/>
    <cellStyle name="20% - Accent4 32" xfId="10303" xr:uid="{00000000-0005-0000-0000-000068280000}"/>
    <cellStyle name="20% - Accent4 32 10" xfId="10304" xr:uid="{00000000-0005-0000-0000-000069280000}"/>
    <cellStyle name="20% - Accent4 32 11" xfId="10305" xr:uid="{00000000-0005-0000-0000-00006A280000}"/>
    <cellStyle name="20% - Accent4 32 12" xfId="10306" xr:uid="{00000000-0005-0000-0000-00006B280000}"/>
    <cellStyle name="20% - Accent4 32 13" xfId="10307" xr:uid="{00000000-0005-0000-0000-00006C280000}"/>
    <cellStyle name="20% - Accent4 32 14" xfId="10308" xr:uid="{00000000-0005-0000-0000-00006D280000}"/>
    <cellStyle name="20% - Accent4 32 15" xfId="10309" xr:uid="{00000000-0005-0000-0000-00006E280000}"/>
    <cellStyle name="20% - Accent4 32 16" xfId="10310" xr:uid="{00000000-0005-0000-0000-00006F280000}"/>
    <cellStyle name="20% - Accent4 32 17" xfId="10311" xr:uid="{00000000-0005-0000-0000-000070280000}"/>
    <cellStyle name="20% - Accent4 32 18" xfId="10312" xr:uid="{00000000-0005-0000-0000-000071280000}"/>
    <cellStyle name="20% - Accent4 32 19" xfId="10313" xr:uid="{00000000-0005-0000-0000-000072280000}"/>
    <cellStyle name="20% - Accent4 32 2" xfId="10314" xr:uid="{00000000-0005-0000-0000-000073280000}"/>
    <cellStyle name="20% - Accent4 32 20" xfId="10315" xr:uid="{00000000-0005-0000-0000-000074280000}"/>
    <cellStyle name="20% - Accent4 32 21" xfId="10316" xr:uid="{00000000-0005-0000-0000-000075280000}"/>
    <cellStyle name="20% - Accent4 32 22" xfId="10317" xr:uid="{00000000-0005-0000-0000-000076280000}"/>
    <cellStyle name="20% - Accent4 32 23" xfId="10318" xr:uid="{00000000-0005-0000-0000-000077280000}"/>
    <cellStyle name="20% - Accent4 32 24" xfId="10319" xr:uid="{00000000-0005-0000-0000-000078280000}"/>
    <cellStyle name="20% - Accent4 32 25" xfId="10320" xr:uid="{00000000-0005-0000-0000-000079280000}"/>
    <cellStyle name="20% - Accent4 32 26" xfId="10321" xr:uid="{00000000-0005-0000-0000-00007A280000}"/>
    <cellStyle name="20% - Accent4 32 27" xfId="10322" xr:uid="{00000000-0005-0000-0000-00007B280000}"/>
    <cellStyle name="20% - Accent4 32 28" xfId="10323" xr:uid="{00000000-0005-0000-0000-00007C280000}"/>
    <cellStyle name="20% - Accent4 32 29" xfId="10324" xr:uid="{00000000-0005-0000-0000-00007D280000}"/>
    <cellStyle name="20% - Accent4 32 3" xfId="10325" xr:uid="{00000000-0005-0000-0000-00007E280000}"/>
    <cellStyle name="20% - Accent4 32 30" xfId="10326" xr:uid="{00000000-0005-0000-0000-00007F280000}"/>
    <cellStyle name="20% - Accent4 32 31" xfId="10327" xr:uid="{00000000-0005-0000-0000-000080280000}"/>
    <cellStyle name="20% - Accent4 32 32" xfId="10328" xr:uid="{00000000-0005-0000-0000-000081280000}"/>
    <cellStyle name="20% - Accent4 32 33" xfId="10329" xr:uid="{00000000-0005-0000-0000-000082280000}"/>
    <cellStyle name="20% - Accent4 32 34" xfId="10330" xr:uid="{00000000-0005-0000-0000-000083280000}"/>
    <cellStyle name="20% - Accent4 32 35" xfId="10331" xr:uid="{00000000-0005-0000-0000-000084280000}"/>
    <cellStyle name="20% - Accent4 32 36" xfId="10332" xr:uid="{00000000-0005-0000-0000-000085280000}"/>
    <cellStyle name="20% - Accent4 32 37" xfId="10333" xr:uid="{00000000-0005-0000-0000-000086280000}"/>
    <cellStyle name="20% - Accent4 32 38" xfId="10334" xr:uid="{00000000-0005-0000-0000-000087280000}"/>
    <cellStyle name="20% - Accent4 32 39" xfId="10335" xr:uid="{00000000-0005-0000-0000-000088280000}"/>
    <cellStyle name="20% - Accent4 32 4" xfId="10336" xr:uid="{00000000-0005-0000-0000-000089280000}"/>
    <cellStyle name="20% - Accent4 32 40" xfId="10337" xr:uid="{00000000-0005-0000-0000-00008A280000}"/>
    <cellStyle name="20% - Accent4 32 41" xfId="10338" xr:uid="{00000000-0005-0000-0000-00008B280000}"/>
    <cellStyle name="20% - Accent4 32 42" xfId="10339" xr:uid="{00000000-0005-0000-0000-00008C280000}"/>
    <cellStyle name="20% - Accent4 32 43" xfId="10340" xr:uid="{00000000-0005-0000-0000-00008D280000}"/>
    <cellStyle name="20% - Accent4 32 44" xfId="10341" xr:uid="{00000000-0005-0000-0000-00008E280000}"/>
    <cellStyle name="20% - Accent4 32 45" xfId="10342" xr:uid="{00000000-0005-0000-0000-00008F280000}"/>
    <cellStyle name="20% - Accent4 32 46" xfId="10343" xr:uid="{00000000-0005-0000-0000-000090280000}"/>
    <cellStyle name="20% - Accent4 32 47" xfId="10344" xr:uid="{00000000-0005-0000-0000-000091280000}"/>
    <cellStyle name="20% - Accent4 32 48" xfId="10345" xr:uid="{00000000-0005-0000-0000-000092280000}"/>
    <cellStyle name="20% - Accent4 32 49" xfId="10346" xr:uid="{00000000-0005-0000-0000-000093280000}"/>
    <cellStyle name="20% - Accent4 32 5" xfId="10347" xr:uid="{00000000-0005-0000-0000-000094280000}"/>
    <cellStyle name="20% - Accent4 32 50" xfId="10348" xr:uid="{00000000-0005-0000-0000-000095280000}"/>
    <cellStyle name="20% - Accent4 32 51" xfId="10349" xr:uid="{00000000-0005-0000-0000-000096280000}"/>
    <cellStyle name="20% - Accent4 32 52" xfId="10350" xr:uid="{00000000-0005-0000-0000-000097280000}"/>
    <cellStyle name="20% - Accent4 32 53" xfId="10351" xr:uid="{00000000-0005-0000-0000-000098280000}"/>
    <cellStyle name="20% - Accent4 32 54" xfId="10352" xr:uid="{00000000-0005-0000-0000-000099280000}"/>
    <cellStyle name="20% - Accent4 32 55" xfId="10353" xr:uid="{00000000-0005-0000-0000-00009A280000}"/>
    <cellStyle name="20% - Accent4 32 56" xfId="10354" xr:uid="{00000000-0005-0000-0000-00009B280000}"/>
    <cellStyle name="20% - Accent4 32 57" xfId="10355" xr:uid="{00000000-0005-0000-0000-00009C280000}"/>
    <cellStyle name="20% - Accent4 32 58" xfId="10356" xr:uid="{00000000-0005-0000-0000-00009D280000}"/>
    <cellStyle name="20% - Accent4 32 59" xfId="10357" xr:uid="{00000000-0005-0000-0000-00009E280000}"/>
    <cellStyle name="20% - Accent4 32 6" xfId="10358" xr:uid="{00000000-0005-0000-0000-00009F280000}"/>
    <cellStyle name="20% - Accent4 32 60" xfId="10359" xr:uid="{00000000-0005-0000-0000-0000A0280000}"/>
    <cellStyle name="20% - Accent4 32 61" xfId="10360" xr:uid="{00000000-0005-0000-0000-0000A1280000}"/>
    <cellStyle name="20% - Accent4 32 62" xfId="10361" xr:uid="{00000000-0005-0000-0000-0000A2280000}"/>
    <cellStyle name="20% - Accent4 32 63" xfId="10362" xr:uid="{00000000-0005-0000-0000-0000A3280000}"/>
    <cellStyle name="20% - Accent4 32 64" xfId="10363" xr:uid="{00000000-0005-0000-0000-0000A4280000}"/>
    <cellStyle name="20% - Accent4 32 65" xfId="10364" xr:uid="{00000000-0005-0000-0000-0000A5280000}"/>
    <cellStyle name="20% - Accent4 32 66" xfId="10365" xr:uid="{00000000-0005-0000-0000-0000A6280000}"/>
    <cellStyle name="20% - Accent4 32 67" xfId="10366" xr:uid="{00000000-0005-0000-0000-0000A7280000}"/>
    <cellStyle name="20% - Accent4 32 68" xfId="10367" xr:uid="{00000000-0005-0000-0000-0000A8280000}"/>
    <cellStyle name="20% - Accent4 32 69" xfId="10368" xr:uid="{00000000-0005-0000-0000-0000A9280000}"/>
    <cellStyle name="20% - Accent4 32 7" xfId="10369" xr:uid="{00000000-0005-0000-0000-0000AA280000}"/>
    <cellStyle name="20% - Accent4 32 70" xfId="10370" xr:uid="{00000000-0005-0000-0000-0000AB280000}"/>
    <cellStyle name="20% - Accent4 32 71" xfId="10371" xr:uid="{00000000-0005-0000-0000-0000AC280000}"/>
    <cellStyle name="20% - Accent4 32 72" xfId="10372" xr:uid="{00000000-0005-0000-0000-0000AD280000}"/>
    <cellStyle name="20% - Accent4 32 73" xfId="10373" xr:uid="{00000000-0005-0000-0000-0000AE280000}"/>
    <cellStyle name="20% - Accent4 32 8" xfId="10374" xr:uid="{00000000-0005-0000-0000-0000AF280000}"/>
    <cellStyle name="20% - Accent4 32 9" xfId="10375" xr:uid="{00000000-0005-0000-0000-0000B0280000}"/>
    <cellStyle name="20% - Accent4 33" xfId="10376" xr:uid="{00000000-0005-0000-0000-0000B1280000}"/>
    <cellStyle name="20% - Accent4 33 10" xfId="10377" xr:uid="{00000000-0005-0000-0000-0000B2280000}"/>
    <cellStyle name="20% - Accent4 33 11" xfId="10378" xr:uid="{00000000-0005-0000-0000-0000B3280000}"/>
    <cellStyle name="20% - Accent4 33 12" xfId="10379" xr:uid="{00000000-0005-0000-0000-0000B4280000}"/>
    <cellStyle name="20% - Accent4 33 13" xfId="10380" xr:uid="{00000000-0005-0000-0000-0000B5280000}"/>
    <cellStyle name="20% - Accent4 33 14" xfId="10381" xr:uid="{00000000-0005-0000-0000-0000B6280000}"/>
    <cellStyle name="20% - Accent4 33 15" xfId="10382" xr:uid="{00000000-0005-0000-0000-0000B7280000}"/>
    <cellStyle name="20% - Accent4 33 16" xfId="10383" xr:uid="{00000000-0005-0000-0000-0000B8280000}"/>
    <cellStyle name="20% - Accent4 33 17" xfId="10384" xr:uid="{00000000-0005-0000-0000-0000B9280000}"/>
    <cellStyle name="20% - Accent4 33 18" xfId="10385" xr:uid="{00000000-0005-0000-0000-0000BA280000}"/>
    <cellStyle name="20% - Accent4 33 19" xfId="10386" xr:uid="{00000000-0005-0000-0000-0000BB280000}"/>
    <cellStyle name="20% - Accent4 33 2" xfId="10387" xr:uid="{00000000-0005-0000-0000-0000BC280000}"/>
    <cellStyle name="20% - Accent4 33 20" xfId="10388" xr:uid="{00000000-0005-0000-0000-0000BD280000}"/>
    <cellStyle name="20% - Accent4 33 21" xfId="10389" xr:uid="{00000000-0005-0000-0000-0000BE280000}"/>
    <cellStyle name="20% - Accent4 33 22" xfId="10390" xr:uid="{00000000-0005-0000-0000-0000BF280000}"/>
    <cellStyle name="20% - Accent4 33 23" xfId="10391" xr:uid="{00000000-0005-0000-0000-0000C0280000}"/>
    <cellStyle name="20% - Accent4 33 24" xfId="10392" xr:uid="{00000000-0005-0000-0000-0000C1280000}"/>
    <cellStyle name="20% - Accent4 33 25" xfId="10393" xr:uid="{00000000-0005-0000-0000-0000C2280000}"/>
    <cellStyle name="20% - Accent4 33 26" xfId="10394" xr:uid="{00000000-0005-0000-0000-0000C3280000}"/>
    <cellStyle name="20% - Accent4 33 27" xfId="10395" xr:uid="{00000000-0005-0000-0000-0000C4280000}"/>
    <cellStyle name="20% - Accent4 33 28" xfId="10396" xr:uid="{00000000-0005-0000-0000-0000C5280000}"/>
    <cellStyle name="20% - Accent4 33 29" xfId="10397" xr:uid="{00000000-0005-0000-0000-0000C6280000}"/>
    <cellStyle name="20% - Accent4 33 3" xfId="10398" xr:uid="{00000000-0005-0000-0000-0000C7280000}"/>
    <cellStyle name="20% - Accent4 33 30" xfId="10399" xr:uid="{00000000-0005-0000-0000-0000C8280000}"/>
    <cellStyle name="20% - Accent4 33 31" xfId="10400" xr:uid="{00000000-0005-0000-0000-0000C9280000}"/>
    <cellStyle name="20% - Accent4 33 32" xfId="10401" xr:uid="{00000000-0005-0000-0000-0000CA280000}"/>
    <cellStyle name="20% - Accent4 33 33" xfId="10402" xr:uid="{00000000-0005-0000-0000-0000CB280000}"/>
    <cellStyle name="20% - Accent4 33 34" xfId="10403" xr:uid="{00000000-0005-0000-0000-0000CC280000}"/>
    <cellStyle name="20% - Accent4 33 35" xfId="10404" xr:uid="{00000000-0005-0000-0000-0000CD280000}"/>
    <cellStyle name="20% - Accent4 33 36" xfId="10405" xr:uid="{00000000-0005-0000-0000-0000CE280000}"/>
    <cellStyle name="20% - Accent4 33 37" xfId="10406" xr:uid="{00000000-0005-0000-0000-0000CF280000}"/>
    <cellStyle name="20% - Accent4 33 38" xfId="10407" xr:uid="{00000000-0005-0000-0000-0000D0280000}"/>
    <cellStyle name="20% - Accent4 33 39" xfId="10408" xr:uid="{00000000-0005-0000-0000-0000D1280000}"/>
    <cellStyle name="20% - Accent4 33 4" xfId="10409" xr:uid="{00000000-0005-0000-0000-0000D2280000}"/>
    <cellStyle name="20% - Accent4 33 40" xfId="10410" xr:uid="{00000000-0005-0000-0000-0000D3280000}"/>
    <cellStyle name="20% - Accent4 33 41" xfId="10411" xr:uid="{00000000-0005-0000-0000-0000D4280000}"/>
    <cellStyle name="20% - Accent4 33 42" xfId="10412" xr:uid="{00000000-0005-0000-0000-0000D5280000}"/>
    <cellStyle name="20% - Accent4 33 43" xfId="10413" xr:uid="{00000000-0005-0000-0000-0000D6280000}"/>
    <cellStyle name="20% - Accent4 33 44" xfId="10414" xr:uid="{00000000-0005-0000-0000-0000D7280000}"/>
    <cellStyle name="20% - Accent4 33 45" xfId="10415" xr:uid="{00000000-0005-0000-0000-0000D8280000}"/>
    <cellStyle name="20% - Accent4 33 46" xfId="10416" xr:uid="{00000000-0005-0000-0000-0000D9280000}"/>
    <cellStyle name="20% - Accent4 33 47" xfId="10417" xr:uid="{00000000-0005-0000-0000-0000DA280000}"/>
    <cellStyle name="20% - Accent4 33 48" xfId="10418" xr:uid="{00000000-0005-0000-0000-0000DB280000}"/>
    <cellStyle name="20% - Accent4 33 49" xfId="10419" xr:uid="{00000000-0005-0000-0000-0000DC280000}"/>
    <cellStyle name="20% - Accent4 33 5" xfId="10420" xr:uid="{00000000-0005-0000-0000-0000DD280000}"/>
    <cellStyle name="20% - Accent4 33 50" xfId="10421" xr:uid="{00000000-0005-0000-0000-0000DE280000}"/>
    <cellStyle name="20% - Accent4 33 51" xfId="10422" xr:uid="{00000000-0005-0000-0000-0000DF280000}"/>
    <cellStyle name="20% - Accent4 33 52" xfId="10423" xr:uid="{00000000-0005-0000-0000-0000E0280000}"/>
    <cellStyle name="20% - Accent4 33 53" xfId="10424" xr:uid="{00000000-0005-0000-0000-0000E1280000}"/>
    <cellStyle name="20% - Accent4 33 54" xfId="10425" xr:uid="{00000000-0005-0000-0000-0000E2280000}"/>
    <cellStyle name="20% - Accent4 33 55" xfId="10426" xr:uid="{00000000-0005-0000-0000-0000E3280000}"/>
    <cellStyle name="20% - Accent4 33 56" xfId="10427" xr:uid="{00000000-0005-0000-0000-0000E4280000}"/>
    <cellStyle name="20% - Accent4 33 57" xfId="10428" xr:uid="{00000000-0005-0000-0000-0000E5280000}"/>
    <cellStyle name="20% - Accent4 33 58" xfId="10429" xr:uid="{00000000-0005-0000-0000-0000E6280000}"/>
    <cellStyle name="20% - Accent4 33 59" xfId="10430" xr:uid="{00000000-0005-0000-0000-0000E7280000}"/>
    <cellStyle name="20% - Accent4 33 6" xfId="10431" xr:uid="{00000000-0005-0000-0000-0000E8280000}"/>
    <cellStyle name="20% - Accent4 33 60" xfId="10432" xr:uid="{00000000-0005-0000-0000-0000E9280000}"/>
    <cellStyle name="20% - Accent4 33 61" xfId="10433" xr:uid="{00000000-0005-0000-0000-0000EA280000}"/>
    <cellStyle name="20% - Accent4 33 62" xfId="10434" xr:uid="{00000000-0005-0000-0000-0000EB280000}"/>
    <cellStyle name="20% - Accent4 33 63" xfId="10435" xr:uid="{00000000-0005-0000-0000-0000EC280000}"/>
    <cellStyle name="20% - Accent4 33 64" xfId="10436" xr:uid="{00000000-0005-0000-0000-0000ED280000}"/>
    <cellStyle name="20% - Accent4 33 65" xfId="10437" xr:uid="{00000000-0005-0000-0000-0000EE280000}"/>
    <cellStyle name="20% - Accent4 33 66" xfId="10438" xr:uid="{00000000-0005-0000-0000-0000EF280000}"/>
    <cellStyle name="20% - Accent4 33 67" xfId="10439" xr:uid="{00000000-0005-0000-0000-0000F0280000}"/>
    <cellStyle name="20% - Accent4 33 68" xfId="10440" xr:uid="{00000000-0005-0000-0000-0000F1280000}"/>
    <cellStyle name="20% - Accent4 33 69" xfId="10441" xr:uid="{00000000-0005-0000-0000-0000F2280000}"/>
    <cellStyle name="20% - Accent4 33 7" xfId="10442" xr:uid="{00000000-0005-0000-0000-0000F3280000}"/>
    <cellStyle name="20% - Accent4 33 70" xfId="10443" xr:uid="{00000000-0005-0000-0000-0000F4280000}"/>
    <cellStyle name="20% - Accent4 33 71" xfId="10444" xr:uid="{00000000-0005-0000-0000-0000F5280000}"/>
    <cellStyle name="20% - Accent4 33 72" xfId="10445" xr:uid="{00000000-0005-0000-0000-0000F6280000}"/>
    <cellStyle name="20% - Accent4 33 73" xfId="10446" xr:uid="{00000000-0005-0000-0000-0000F7280000}"/>
    <cellStyle name="20% - Accent4 33 8" xfId="10447" xr:uid="{00000000-0005-0000-0000-0000F8280000}"/>
    <cellStyle name="20% - Accent4 33 9" xfId="10448" xr:uid="{00000000-0005-0000-0000-0000F9280000}"/>
    <cellStyle name="20% - Accent4 34" xfId="10449" xr:uid="{00000000-0005-0000-0000-0000FA280000}"/>
    <cellStyle name="20% - Accent4 34 10" xfId="10450" xr:uid="{00000000-0005-0000-0000-0000FB280000}"/>
    <cellStyle name="20% - Accent4 34 11" xfId="10451" xr:uid="{00000000-0005-0000-0000-0000FC280000}"/>
    <cellStyle name="20% - Accent4 34 12" xfId="10452" xr:uid="{00000000-0005-0000-0000-0000FD280000}"/>
    <cellStyle name="20% - Accent4 34 13" xfId="10453" xr:uid="{00000000-0005-0000-0000-0000FE280000}"/>
    <cellStyle name="20% - Accent4 34 14" xfId="10454" xr:uid="{00000000-0005-0000-0000-0000FF280000}"/>
    <cellStyle name="20% - Accent4 34 15" xfId="10455" xr:uid="{00000000-0005-0000-0000-000000290000}"/>
    <cellStyle name="20% - Accent4 34 16" xfId="10456" xr:uid="{00000000-0005-0000-0000-000001290000}"/>
    <cellStyle name="20% - Accent4 34 17" xfId="10457" xr:uid="{00000000-0005-0000-0000-000002290000}"/>
    <cellStyle name="20% - Accent4 34 18" xfId="10458" xr:uid="{00000000-0005-0000-0000-000003290000}"/>
    <cellStyle name="20% - Accent4 34 19" xfId="10459" xr:uid="{00000000-0005-0000-0000-000004290000}"/>
    <cellStyle name="20% - Accent4 34 2" xfId="10460" xr:uid="{00000000-0005-0000-0000-000005290000}"/>
    <cellStyle name="20% - Accent4 34 20" xfId="10461" xr:uid="{00000000-0005-0000-0000-000006290000}"/>
    <cellStyle name="20% - Accent4 34 21" xfId="10462" xr:uid="{00000000-0005-0000-0000-000007290000}"/>
    <cellStyle name="20% - Accent4 34 22" xfId="10463" xr:uid="{00000000-0005-0000-0000-000008290000}"/>
    <cellStyle name="20% - Accent4 34 23" xfId="10464" xr:uid="{00000000-0005-0000-0000-000009290000}"/>
    <cellStyle name="20% - Accent4 34 24" xfId="10465" xr:uid="{00000000-0005-0000-0000-00000A290000}"/>
    <cellStyle name="20% - Accent4 34 25" xfId="10466" xr:uid="{00000000-0005-0000-0000-00000B290000}"/>
    <cellStyle name="20% - Accent4 34 26" xfId="10467" xr:uid="{00000000-0005-0000-0000-00000C290000}"/>
    <cellStyle name="20% - Accent4 34 27" xfId="10468" xr:uid="{00000000-0005-0000-0000-00000D290000}"/>
    <cellStyle name="20% - Accent4 34 28" xfId="10469" xr:uid="{00000000-0005-0000-0000-00000E290000}"/>
    <cellStyle name="20% - Accent4 34 29" xfId="10470" xr:uid="{00000000-0005-0000-0000-00000F290000}"/>
    <cellStyle name="20% - Accent4 34 3" xfId="10471" xr:uid="{00000000-0005-0000-0000-000010290000}"/>
    <cellStyle name="20% - Accent4 34 30" xfId="10472" xr:uid="{00000000-0005-0000-0000-000011290000}"/>
    <cellStyle name="20% - Accent4 34 31" xfId="10473" xr:uid="{00000000-0005-0000-0000-000012290000}"/>
    <cellStyle name="20% - Accent4 34 32" xfId="10474" xr:uid="{00000000-0005-0000-0000-000013290000}"/>
    <cellStyle name="20% - Accent4 34 33" xfId="10475" xr:uid="{00000000-0005-0000-0000-000014290000}"/>
    <cellStyle name="20% - Accent4 34 34" xfId="10476" xr:uid="{00000000-0005-0000-0000-000015290000}"/>
    <cellStyle name="20% - Accent4 34 35" xfId="10477" xr:uid="{00000000-0005-0000-0000-000016290000}"/>
    <cellStyle name="20% - Accent4 34 36" xfId="10478" xr:uid="{00000000-0005-0000-0000-000017290000}"/>
    <cellStyle name="20% - Accent4 34 37" xfId="10479" xr:uid="{00000000-0005-0000-0000-000018290000}"/>
    <cellStyle name="20% - Accent4 34 38" xfId="10480" xr:uid="{00000000-0005-0000-0000-000019290000}"/>
    <cellStyle name="20% - Accent4 34 39" xfId="10481" xr:uid="{00000000-0005-0000-0000-00001A290000}"/>
    <cellStyle name="20% - Accent4 34 4" xfId="10482" xr:uid="{00000000-0005-0000-0000-00001B290000}"/>
    <cellStyle name="20% - Accent4 34 40" xfId="10483" xr:uid="{00000000-0005-0000-0000-00001C290000}"/>
    <cellStyle name="20% - Accent4 34 41" xfId="10484" xr:uid="{00000000-0005-0000-0000-00001D290000}"/>
    <cellStyle name="20% - Accent4 34 42" xfId="10485" xr:uid="{00000000-0005-0000-0000-00001E290000}"/>
    <cellStyle name="20% - Accent4 34 43" xfId="10486" xr:uid="{00000000-0005-0000-0000-00001F290000}"/>
    <cellStyle name="20% - Accent4 34 44" xfId="10487" xr:uid="{00000000-0005-0000-0000-000020290000}"/>
    <cellStyle name="20% - Accent4 34 45" xfId="10488" xr:uid="{00000000-0005-0000-0000-000021290000}"/>
    <cellStyle name="20% - Accent4 34 46" xfId="10489" xr:uid="{00000000-0005-0000-0000-000022290000}"/>
    <cellStyle name="20% - Accent4 34 47" xfId="10490" xr:uid="{00000000-0005-0000-0000-000023290000}"/>
    <cellStyle name="20% - Accent4 34 48" xfId="10491" xr:uid="{00000000-0005-0000-0000-000024290000}"/>
    <cellStyle name="20% - Accent4 34 49" xfId="10492" xr:uid="{00000000-0005-0000-0000-000025290000}"/>
    <cellStyle name="20% - Accent4 34 5" xfId="10493" xr:uid="{00000000-0005-0000-0000-000026290000}"/>
    <cellStyle name="20% - Accent4 34 50" xfId="10494" xr:uid="{00000000-0005-0000-0000-000027290000}"/>
    <cellStyle name="20% - Accent4 34 51" xfId="10495" xr:uid="{00000000-0005-0000-0000-000028290000}"/>
    <cellStyle name="20% - Accent4 34 52" xfId="10496" xr:uid="{00000000-0005-0000-0000-000029290000}"/>
    <cellStyle name="20% - Accent4 34 53" xfId="10497" xr:uid="{00000000-0005-0000-0000-00002A290000}"/>
    <cellStyle name="20% - Accent4 34 54" xfId="10498" xr:uid="{00000000-0005-0000-0000-00002B290000}"/>
    <cellStyle name="20% - Accent4 34 55" xfId="10499" xr:uid="{00000000-0005-0000-0000-00002C290000}"/>
    <cellStyle name="20% - Accent4 34 56" xfId="10500" xr:uid="{00000000-0005-0000-0000-00002D290000}"/>
    <cellStyle name="20% - Accent4 34 57" xfId="10501" xr:uid="{00000000-0005-0000-0000-00002E290000}"/>
    <cellStyle name="20% - Accent4 34 58" xfId="10502" xr:uid="{00000000-0005-0000-0000-00002F290000}"/>
    <cellStyle name="20% - Accent4 34 59" xfId="10503" xr:uid="{00000000-0005-0000-0000-000030290000}"/>
    <cellStyle name="20% - Accent4 34 6" xfId="10504" xr:uid="{00000000-0005-0000-0000-000031290000}"/>
    <cellStyle name="20% - Accent4 34 60" xfId="10505" xr:uid="{00000000-0005-0000-0000-000032290000}"/>
    <cellStyle name="20% - Accent4 34 61" xfId="10506" xr:uid="{00000000-0005-0000-0000-000033290000}"/>
    <cellStyle name="20% - Accent4 34 62" xfId="10507" xr:uid="{00000000-0005-0000-0000-000034290000}"/>
    <cellStyle name="20% - Accent4 34 63" xfId="10508" xr:uid="{00000000-0005-0000-0000-000035290000}"/>
    <cellStyle name="20% - Accent4 34 64" xfId="10509" xr:uid="{00000000-0005-0000-0000-000036290000}"/>
    <cellStyle name="20% - Accent4 34 65" xfId="10510" xr:uid="{00000000-0005-0000-0000-000037290000}"/>
    <cellStyle name="20% - Accent4 34 66" xfId="10511" xr:uid="{00000000-0005-0000-0000-000038290000}"/>
    <cellStyle name="20% - Accent4 34 67" xfId="10512" xr:uid="{00000000-0005-0000-0000-000039290000}"/>
    <cellStyle name="20% - Accent4 34 68" xfId="10513" xr:uid="{00000000-0005-0000-0000-00003A290000}"/>
    <cellStyle name="20% - Accent4 34 69" xfId="10514" xr:uid="{00000000-0005-0000-0000-00003B290000}"/>
    <cellStyle name="20% - Accent4 34 7" xfId="10515" xr:uid="{00000000-0005-0000-0000-00003C290000}"/>
    <cellStyle name="20% - Accent4 34 70" xfId="10516" xr:uid="{00000000-0005-0000-0000-00003D290000}"/>
    <cellStyle name="20% - Accent4 34 71" xfId="10517" xr:uid="{00000000-0005-0000-0000-00003E290000}"/>
    <cellStyle name="20% - Accent4 34 72" xfId="10518" xr:uid="{00000000-0005-0000-0000-00003F290000}"/>
    <cellStyle name="20% - Accent4 34 73" xfId="10519" xr:uid="{00000000-0005-0000-0000-000040290000}"/>
    <cellStyle name="20% - Accent4 34 8" xfId="10520" xr:uid="{00000000-0005-0000-0000-000041290000}"/>
    <cellStyle name="20% - Accent4 34 9" xfId="10521" xr:uid="{00000000-0005-0000-0000-000042290000}"/>
    <cellStyle name="20% - Accent4 35" xfId="10522" xr:uid="{00000000-0005-0000-0000-000043290000}"/>
    <cellStyle name="20% - Accent4 35 10" xfId="10523" xr:uid="{00000000-0005-0000-0000-000044290000}"/>
    <cellStyle name="20% - Accent4 35 11" xfId="10524" xr:uid="{00000000-0005-0000-0000-000045290000}"/>
    <cellStyle name="20% - Accent4 35 12" xfId="10525" xr:uid="{00000000-0005-0000-0000-000046290000}"/>
    <cellStyle name="20% - Accent4 35 13" xfId="10526" xr:uid="{00000000-0005-0000-0000-000047290000}"/>
    <cellStyle name="20% - Accent4 35 14" xfId="10527" xr:uid="{00000000-0005-0000-0000-000048290000}"/>
    <cellStyle name="20% - Accent4 35 15" xfId="10528" xr:uid="{00000000-0005-0000-0000-000049290000}"/>
    <cellStyle name="20% - Accent4 35 16" xfId="10529" xr:uid="{00000000-0005-0000-0000-00004A290000}"/>
    <cellStyle name="20% - Accent4 35 17" xfId="10530" xr:uid="{00000000-0005-0000-0000-00004B290000}"/>
    <cellStyle name="20% - Accent4 35 18" xfId="10531" xr:uid="{00000000-0005-0000-0000-00004C290000}"/>
    <cellStyle name="20% - Accent4 35 19" xfId="10532" xr:uid="{00000000-0005-0000-0000-00004D290000}"/>
    <cellStyle name="20% - Accent4 35 2" xfId="10533" xr:uid="{00000000-0005-0000-0000-00004E290000}"/>
    <cellStyle name="20% - Accent4 35 20" xfId="10534" xr:uid="{00000000-0005-0000-0000-00004F290000}"/>
    <cellStyle name="20% - Accent4 35 21" xfId="10535" xr:uid="{00000000-0005-0000-0000-000050290000}"/>
    <cellStyle name="20% - Accent4 35 22" xfId="10536" xr:uid="{00000000-0005-0000-0000-000051290000}"/>
    <cellStyle name="20% - Accent4 35 23" xfId="10537" xr:uid="{00000000-0005-0000-0000-000052290000}"/>
    <cellStyle name="20% - Accent4 35 24" xfId="10538" xr:uid="{00000000-0005-0000-0000-000053290000}"/>
    <cellStyle name="20% - Accent4 35 25" xfId="10539" xr:uid="{00000000-0005-0000-0000-000054290000}"/>
    <cellStyle name="20% - Accent4 35 26" xfId="10540" xr:uid="{00000000-0005-0000-0000-000055290000}"/>
    <cellStyle name="20% - Accent4 35 27" xfId="10541" xr:uid="{00000000-0005-0000-0000-000056290000}"/>
    <cellStyle name="20% - Accent4 35 28" xfId="10542" xr:uid="{00000000-0005-0000-0000-000057290000}"/>
    <cellStyle name="20% - Accent4 35 29" xfId="10543" xr:uid="{00000000-0005-0000-0000-000058290000}"/>
    <cellStyle name="20% - Accent4 35 3" xfId="10544" xr:uid="{00000000-0005-0000-0000-000059290000}"/>
    <cellStyle name="20% - Accent4 35 30" xfId="10545" xr:uid="{00000000-0005-0000-0000-00005A290000}"/>
    <cellStyle name="20% - Accent4 35 31" xfId="10546" xr:uid="{00000000-0005-0000-0000-00005B290000}"/>
    <cellStyle name="20% - Accent4 35 32" xfId="10547" xr:uid="{00000000-0005-0000-0000-00005C290000}"/>
    <cellStyle name="20% - Accent4 35 33" xfId="10548" xr:uid="{00000000-0005-0000-0000-00005D290000}"/>
    <cellStyle name="20% - Accent4 35 34" xfId="10549" xr:uid="{00000000-0005-0000-0000-00005E290000}"/>
    <cellStyle name="20% - Accent4 35 35" xfId="10550" xr:uid="{00000000-0005-0000-0000-00005F290000}"/>
    <cellStyle name="20% - Accent4 35 36" xfId="10551" xr:uid="{00000000-0005-0000-0000-000060290000}"/>
    <cellStyle name="20% - Accent4 35 37" xfId="10552" xr:uid="{00000000-0005-0000-0000-000061290000}"/>
    <cellStyle name="20% - Accent4 35 38" xfId="10553" xr:uid="{00000000-0005-0000-0000-000062290000}"/>
    <cellStyle name="20% - Accent4 35 39" xfId="10554" xr:uid="{00000000-0005-0000-0000-000063290000}"/>
    <cellStyle name="20% - Accent4 35 4" xfId="10555" xr:uid="{00000000-0005-0000-0000-000064290000}"/>
    <cellStyle name="20% - Accent4 35 40" xfId="10556" xr:uid="{00000000-0005-0000-0000-000065290000}"/>
    <cellStyle name="20% - Accent4 35 41" xfId="10557" xr:uid="{00000000-0005-0000-0000-000066290000}"/>
    <cellStyle name="20% - Accent4 35 42" xfId="10558" xr:uid="{00000000-0005-0000-0000-000067290000}"/>
    <cellStyle name="20% - Accent4 35 43" xfId="10559" xr:uid="{00000000-0005-0000-0000-000068290000}"/>
    <cellStyle name="20% - Accent4 35 44" xfId="10560" xr:uid="{00000000-0005-0000-0000-000069290000}"/>
    <cellStyle name="20% - Accent4 35 45" xfId="10561" xr:uid="{00000000-0005-0000-0000-00006A290000}"/>
    <cellStyle name="20% - Accent4 35 46" xfId="10562" xr:uid="{00000000-0005-0000-0000-00006B290000}"/>
    <cellStyle name="20% - Accent4 35 47" xfId="10563" xr:uid="{00000000-0005-0000-0000-00006C290000}"/>
    <cellStyle name="20% - Accent4 35 48" xfId="10564" xr:uid="{00000000-0005-0000-0000-00006D290000}"/>
    <cellStyle name="20% - Accent4 35 49" xfId="10565" xr:uid="{00000000-0005-0000-0000-00006E290000}"/>
    <cellStyle name="20% - Accent4 35 5" xfId="10566" xr:uid="{00000000-0005-0000-0000-00006F290000}"/>
    <cellStyle name="20% - Accent4 35 50" xfId="10567" xr:uid="{00000000-0005-0000-0000-000070290000}"/>
    <cellStyle name="20% - Accent4 35 51" xfId="10568" xr:uid="{00000000-0005-0000-0000-000071290000}"/>
    <cellStyle name="20% - Accent4 35 52" xfId="10569" xr:uid="{00000000-0005-0000-0000-000072290000}"/>
    <cellStyle name="20% - Accent4 35 53" xfId="10570" xr:uid="{00000000-0005-0000-0000-000073290000}"/>
    <cellStyle name="20% - Accent4 35 54" xfId="10571" xr:uid="{00000000-0005-0000-0000-000074290000}"/>
    <cellStyle name="20% - Accent4 35 55" xfId="10572" xr:uid="{00000000-0005-0000-0000-000075290000}"/>
    <cellStyle name="20% - Accent4 35 56" xfId="10573" xr:uid="{00000000-0005-0000-0000-000076290000}"/>
    <cellStyle name="20% - Accent4 35 57" xfId="10574" xr:uid="{00000000-0005-0000-0000-000077290000}"/>
    <cellStyle name="20% - Accent4 35 58" xfId="10575" xr:uid="{00000000-0005-0000-0000-000078290000}"/>
    <cellStyle name="20% - Accent4 35 59" xfId="10576" xr:uid="{00000000-0005-0000-0000-000079290000}"/>
    <cellStyle name="20% - Accent4 35 6" xfId="10577" xr:uid="{00000000-0005-0000-0000-00007A290000}"/>
    <cellStyle name="20% - Accent4 35 60" xfId="10578" xr:uid="{00000000-0005-0000-0000-00007B290000}"/>
    <cellStyle name="20% - Accent4 35 61" xfId="10579" xr:uid="{00000000-0005-0000-0000-00007C290000}"/>
    <cellStyle name="20% - Accent4 35 62" xfId="10580" xr:uid="{00000000-0005-0000-0000-00007D290000}"/>
    <cellStyle name="20% - Accent4 35 63" xfId="10581" xr:uid="{00000000-0005-0000-0000-00007E290000}"/>
    <cellStyle name="20% - Accent4 35 64" xfId="10582" xr:uid="{00000000-0005-0000-0000-00007F290000}"/>
    <cellStyle name="20% - Accent4 35 65" xfId="10583" xr:uid="{00000000-0005-0000-0000-000080290000}"/>
    <cellStyle name="20% - Accent4 35 66" xfId="10584" xr:uid="{00000000-0005-0000-0000-000081290000}"/>
    <cellStyle name="20% - Accent4 35 67" xfId="10585" xr:uid="{00000000-0005-0000-0000-000082290000}"/>
    <cellStyle name="20% - Accent4 35 68" xfId="10586" xr:uid="{00000000-0005-0000-0000-000083290000}"/>
    <cellStyle name="20% - Accent4 35 69" xfId="10587" xr:uid="{00000000-0005-0000-0000-000084290000}"/>
    <cellStyle name="20% - Accent4 35 7" xfId="10588" xr:uid="{00000000-0005-0000-0000-000085290000}"/>
    <cellStyle name="20% - Accent4 35 70" xfId="10589" xr:uid="{00000000-0005-0000-0000-000086290000}"/>
    <cellStyle name="20% - Accent4 35 71" xfId="10590" xr:uid="{00000000-0005-0000-0000-000087290000}"/>
    <cellStyle name="20% - Accent4 35 72" xfId="10591" xr:uid="{00000000-0005-0000-0000-000088290000}"/>
    <cellStyle name="20% - Accent4 35 73" xfId="10592" xr:uid="{00000000-0005-0000-0000-000089290000}"/>
    <cellStyle name="20% - Accent4 35 8" xfId="10593" xr:uid="{00000000-0005-0000-0000-00008A290000}"/>
    <cellStyle name="20% - Accent4 35 9" xfId="10594" xr:uid="{00000000-0005-0000-0000-00008B290000}"/>
    <cellStyle name="20% - Accent4 36" xfId="10595" xr:uid="{00000000-0005-0000-0000-00008C290000}"/>
    <cellStyle name="20% - Accent4 36 10" xfId="10596" xr:uid="{00000000-0005-0000-0000-00008D290000}"/>
    <cellStyle name="20% - Accent4 36 11" xfId="10597" xr:uid="{00000000-0005-0000-0000-00008E290000}"/>
    <cellStyle name="20% - Accent4 36 12" xfId="10598" xr:uid="{00000000-0005-0000-0000-00008F290000}"/>
    <cellStyle name="20% - Accent4 36 13" xfId="10599" xr:uid="{00000000-0005-0000-0000-000090290000}"/>
    <cellStyle name="20% - Accent4 36 14" xfId="10600" xr:uid="{00000000-0005-0000-0000-000091290000}"/>
    <cellStyle name="20% - Accent4 36 15" xfId="10601" xr:uid="{00000000-0005-0000-0000-000092290000}"/>
    <cellStyle name="20% - Accent4 36 16" xfId="10602" xr:uid="{00000000-0005-0000-0000-000093290000}"/>
    <cellStyle name="20% - Accent4 36 17" xfId="10603" xr:uid="{00000000-0005-0000-0000-000094290000}"/>
    <cellStyle name="20% - Accent4 36 18" xfId="10604" xr:uid="{00000000-0005-0000-0000-000095290000}"/>
    <cellStyle name="20% - Accent4 36 19" xfId="10605" xr:uid="{00000000-0005-0000-0000-000096290000}"/>
    <cellStyle name="20% - Accent4 36 2" xfId="10606" xr:uid="{00000000-0005-0000-0000-000097290000}"/>
    <cellStyle name="20% - Accent4 36 20" xfId="10607" xr:uid="{00000000-0005-0000-0000-000098290000}"/>
    <cellStyle name="20% - Accent4 36 21" xfId="10608" xr:uid="{00000000-0005-0000-0000-000099290000}"/>
    <cellStyle name="20% - Accent4 36 22" xfId="10609" xr:uid="{00000000-0005-0000-0000-00009A290000}"/>
    <cellStyle name="20% - Accent4 36 23" xfId="10610" xr:uid="{00000000-0005-0000-0000-00009B290000}"/>
    <cellStyle name="20% - Accent4 36 24" xfId="10611" xr:uid="{00000000-0005-0000-0000-00009C290000}"/>
    <cellStyle name="20% - Accent4 36 25" xfId="10612" xr:uid="{00000000-0005-0000-0000-00009D290000}"/>
    <cellStyle name="20% - Accent4 36 26" xfId="10613" xr:uid="{00000000-0005-0000-0000-00009E290000}"/>
    <cellStyle name="20% - Accent4 36 27" xfId="10614" xr:uid="{00000000-0005-0000-0000-00009F290000}"/>
    <cellStyle name="20% - Accent4 36 28" xfId="10615" xr:uid="{00000000-0005-0000-0000-0000A0290000}"/>
    <cellStyle name="20% - Accent4 36 29" xfId="10616" xr:uid="{00000000-0005-0000-0000-0000A1290000}"/>
    <cellStyle name="20% - Accent4 36 3" xfId="10617" xr:uid="{00000000-0005-0000-0000-0000A2290000}"/>
    <cellStyle name="20% - Accent4 36 30" xfId="10618" xr:uid="{00000000-0005-0000-0000-0000A3290000}"/>
    <cellStyle name="20% - Accent4 36 31" xfId="10619" xr:uid="{00000000-0005-0000-0000-0000A4290000}"/>
    <cellStyle name="20% - Accent4 36 32" xfId="10620" xr:uid="{00000000-0005-0000-0000-0000A5290000}"/>
    <cellStyle name="20% - Accent4 36 33" xfId="10621" xr:uid="{00000000-0005-0000-0000-0000A6290000}"/>
    <cellStyle name="20% - Accent4 36 34" xfId="10622" xr:uid="{00000000-0005-0000-0000-0000A7290000}"/>
    <cellStyle name="20% - Accent4 36 35" xfId="10623" xr:uid="{00000000-0005-0000-0000-0000A8290000}"/>
    <cellStyle name="20% - Accent4 36 36" xfId="10624" xr:uid="{00000000-0005-0000-0000-0000A9290000}"/>
    <cellStyle name="20% - Accent4 36 37" xfId="10625" xr:uid="{00000000-0005-0000-0000-0000AA290000}"/>
    <cellStyle name="20% - Accent4 36 38" xfId="10626" xr:uid="{00000000-0005-0000-0000-0000AB290000}"/>
    <cellStyle name="20% - Accent4 36 39" xfId="10627" xr:uid="{00000000-0005-0000-0000-0000AC290000}"/>
    <cellStyle name="20% - Accent4 36 4" xfId="10628" xr:uid="{00000000-0005-0000-0000-0000AD290000}"/>
    <cellStyle name="20% - Accent4 36 40" xfId="10629" xr:uid="{00000000-0005-0000-0000-0000AE290000}"/>
    <cellStyle name="20% - Accent4 36 41" xfId="10630" xr:uid="{00000000-0005-0000-0000-0000AF290000}"/>
    <cellStyle name="20% - Accent4 36 42" xfId="10631" xr:uid="{00000000-0005-0000-0000-0000B0290000}"/>
    <cellStyle name="20% - Accent4 36 43" xfId="10632" xr:uid="{00000000-0005-0000-0000-0000B1290000}"/>
    <cellStyle name="20% - Accent4 36 44" xfId="10633" xr:uid="{00000000-0005-0000-0000-0000B2290000}"/>
    <cellStyle name="20% - Accent4 36 45" xfId="10634" xr:uid="{00000000-0005-0000-0000-0000B3290000}"/>
    <cellStyle name="20% - Accent4 36 46" xfId="10635" xr:uid="{00000000-0005-0000-0000-0000B4290000}"/>
    <cellStyle name="20% - Accent4 36 47" xfId="10636" xr:uid="{00000000-0005-0000-0000-0000B5290000}"/>
    <cellStyle name="20% - Accent4 36 48" xfId="10637" xr:uid="{00000000-0005-0000-0000-0000B6290000}"/>
    <cellStyle name="20% - Accent4 36 49" xfId="10638" xr:uid="{00000000-0005-0000-0000-0000B7290000}"/>
    <cellStyle name="20% - Accent4 36 5" xfId="10639" xr:uid="{00000000-0005-0000-0000-0000B8290000}"/>
    <cellStyle name="20% - Accent4 36 50" xfId="10640" xr:uid="{00000000-0005-0000-0000-0000B9290000}"/>
    <cellStyle name="20% - Accent4 36 51" xfId="10641" xr:uid="{00000000-0005-0000-0000-0000BA290000}"/>
    <cellStyle name="20% - Accent4 36 52" xfId="10642" xr:uid="{00000000-0005-0000-0000-0000BB290000}"/>
    <cellStyle name="20% - Accent4 36 53" xfId="10643" xr:uid="{00000000-0005-0000-0000-0000BC290000}"/>
    <cellStyle name="20% - Accent4 36 54" xfId="10644" xr:uid="{00000000-0005-0000-0000-0000BD290000}"/>
    <cellStyle name="20% - Accent4 36 55" xfId="10645" xr:uid="{00000000-0005-0000-0000-0000BE290000}"/>
    <cellStyle name="20% - Accent4 36 56" xfId="10646" xr:uid="{00000000-0005-0000-0000-0000BF290000}"/>
    <cellStyle name="20% - Accent4 36 57" xfId="10647" xr:uid="{00000000-0005-0000-0000-0000C0290000}"/>
    <cellStyle name="20% - Accent4 36 58" xfId="10648" xr:uid="{00000000-0005-0000-0000-0000C1290000}"/>
    <cellStyle name="20% - Accent4 36 59" xfId="10649" xr:uid="{00000000-0005-0000-0000-0000C2290000}"/>
    <cellStyle name="20% - Accent4 36 6" xfId="10650" xr:uid="{00000000-0005-0000-0000-0000C3290000}"/>
    <cellStyle name="20% - Accent4 36 60" xfId="10651" xr:uid="{00000000-0005-0000-0000-0000C4290000}"/>
    <cellStyle name="20% - Accent4 36 61" xfId="10652" xr:uid="{00000000-0005-0000-0000-0000C5290000}"/>
    <cellStyle name="20% - Accent4 36 62" xfId="10653" xr:uid="{00000000-0005-0000-0000-0000C6290000}"/>
    <cellStyle name="20% - Accent4 36 63" xfId="10654" xr:uid="{00000000-0005-0000-0000-0000C7290000}"/>
    <cellStyle name="20% - Accent4 36 64" xfId="10655" xr:uid="{00000000-0005-0000-0000-0000C8290000}"/>
    <cellStyle name="20% - Accent4 36 65" xfId="10656" xr:uid="{00000000-0005-0000-0000-0000C9290000}"/>
    <cellStyle name="20% - Accent4 36 66" xfId="10657" xr:uid="{00000000-0005-0000-0000-0000CA290000}"/>
    <cellStyle name="20% - Accent4 36 67" xfId="10658" xr:uid="{00000000-0005-0000-0000-0000CB290000}"/>
    <cellStyle name="20% - Accent4 36 68" xfId="10659" xr:uid="{00000000-0005-0000-0000-0000CC290000}"/>
    <cellStyle name="20% - Accent4 36 69" xfId="10660" xr:uid="{00000000-0005-0000-0000-0000CD290000}"/>
    <cellStyle name="20% - Accent4 36 7" xfId="10661" xr:uid="{00000000-0005-0000-0000-0000CE290000}"/>
    <cellStyle name="20% - Accent4 36 70" xfId="10662" xr:uid="{00000000-0005-0000-0000-0000CF290000}"/>
    <cellStyle name="20% - Accent4 36 71" xfId="10663" xr:uid="{00000000-0005-0000-0000-0000D0290000}"/>
    <cellStyle name="20% - Accent4 36 72" xfId="10664" xr:uid="{00000000-0005-0000-0000-0000D1290000}"/>
    <cellStyle name="20% - Accent4 36 73" xfId="10665" xr:uid="{00000000-0005-0000-0000-0000D2290000}"/>
    <cellStyle name="20% - Accent4 36 8" xfId="10666" xr:uid="{00000000-0005-0000-0000-0000D3290000}"/>
    <cellStyle name="20% - Accent4 36 9" xfId="10667" xr:uid="{00000000-0005-0000-0000-0000D4290000}"/>
    <cellStyle name="20% - Accent4 37" xfId="10668" xr:uid="{00000000-0005-0000-0000-0000D5290000}"/>
    <cellStyle name="20% - Accent4 37 10" xfId="10669" xr:uid="{00000000-0005-0000-0000-0000D6290000}"/>
    <cellStyle name="20% - Accent4 37 11" xfId="10670" xr:uid="{00000000-0005-0000-0000-0000D7290000}"/>
    <cellStyle name="20% - Accent4 37 12" xfId="10671" xr:uid="{00000000-0005-0000-0000-0000D8290000}"/>
    <cellStyle name="20% - Accent4 37 13" xfId="10672" xr:uid="{00000000-0005-0000-0000-0000D9290000}"/>
    <cellStyle name="20% - Accent4 37 14" xfId="10673" xr:uid="{00000000-0005-0000-0000-0000DA290000}"/>
    <cellStyle name="20% - Accent4 37 15" xfId="10674" xr:uid="{00000000-0005-0000-0000-0000DB290000}"/>
    <cellStyle name="20% - Accent4 37 16" xfId="10675" xr:uid="{00000000-0005-0000-0000-0000DC290000}"/>
    <cellStyle name="20% - Accent4 37 17" xfId="10676" xr:uid="{00000000-0005-0000-0000-0000DD290000}"/>
    <cellStyle name="20% - Accent4 37 18" xfId="10677" xr:uid="{00000000-0005-0000-0000-0000DE290000}"/>
    <cellStyle name="20% - Accent4 37 19" xfId="10678" xr:uid="{00000000-0005-0000-0000-0000DF290000}"/>
    <cellStyle name="20% - Accent4 37 2" xfId="10679" xr:uid="{00000000-0005-0000-0000-0000E0290000}"/>
    <cellStyle name="20% - Accent4 37 20" xfId="10680" xr:uid="{00000000-0005-0000-0000-0000E1290000}"/>
    <cellStyle name="20% - Accent4 37 21" xfId="10681" xr:uid="{00000000-0005-0000-0000-0000E2290000}"/>
    <cellStyle name="20% - Accent4 37 22" xfId="10682" xr:uid="{00000000-0005-0000-0000-0000E3290000}"/>
    <cellStyle name="20% - Accent4 37 23" xfId="10683" xr:uid="{00000000-0005-0000-0000-0000E4290000}"/>
    <cellStyle name="20% - Accent4 37 24" xfId="10684" xr:uid="{00000000-0005-0000-0000-0000E5290000}"/>
    <cellStyle name="20% - Accent4 37 25" xfId="10685" xr:uid="{00000000-0005-0000-0000-0000E6290000}"/>
    <cellStyle name="20% - Accent4 37 26" xfId="10686" xr:uid="{00000000-0005-0000-0000-0000E7290000}"/>
    <cellStyle name="20% - Accent4 37 27" xfId="10687" xr:uid="{00000000-0005-0000-0000-0000E8290000}"/>
    <cellStyle name="20% - Accent4 37 28" xfId="10688" xr:uid="{00000000-0005-0000-0000-0000E9290000}"/>
    <cellStyle name="20% - Accent4 37 29" xfId="10689" xr:uid="{00000000-0005-0000-0000-0000EA290000}"/>
    <cellStyle name="20% - Accent4 37 3" xfId="10690" xr:uid="{00000000-0005-0000-0000-0000EB290000}"/>
    <cellStyle name="20% - Accent4 37 30" xfId="10691" xr:uid="{00000000-0005-0000-0000-0000EC290000}"/>
    <cellStyle name="20% - Accent4 37 31" xfId="10692" xr:uid="{00000000-0005-0000-0000-0000ED290000}"/>
    <cellStyle name="20% - Accent4 37 32" xfId="10693" xr:uid="{00000000-0005-0000-0000-0000EE290000}"/>
    <cellStyle name="20% - Accent4 37 33" xfId="10694" xr:uid="{00000000-0005-0000-0000-0000EF290000}"/>
    <cellStyle name="20% - Accent4 37 34" xfId="10695" xr:uid="{00000000-0005-0000-0000-0000F0290000}"/>
    <cellStyle name="20% - Accent4 37 35" xfId="10696" xr:uid="{00000000-0005-0000-0000-0000F1290000}"/>
    <cellStyle name="20% - Accent4 37 36" xfId="10697" xr:uid="{00000000-0005-0000-0000-0000F2290000}"/>
    <cellStyle name="20% - Accent4 37 37" xfId="10698" xr:uid="{00000000-0005-0000-0000-0000F3290000}"/>
    <cellStyle name="20% - Accent4 37 38" xfId="10699" xr:uid="{00000000-0005-0000-0000-0000F4290000}"/>
    <cellStyle name="20% - Accent4 37 39" xfId="10700" xr:uid="{00000000-0005-0000-0000-0000F5290000}"/>
    <cellStyle name="20% - Accent4 37 4" xfId="10701" xr:uid="{00000000-0005-0000-0000-0000F6290000}"/>
    <cellStyle name="20% - Accent4 37 40" xfId="10702" xr:uid="{00000000-0005-0000-0000-0000F7290000}"/>
    <cellStyle name="20% - Accent4 37 41" xfId="10703" xr:uid="{00000000-0005-0000-0000-0000F8290000}"/>
    <cellStyle name="20% - Accent4 37 42" xfId="10704" xr:uid="{00000000-0005-0000-0000-0000F9290000}"/>
    <cellStyle name="20% - Accent4 37 43" xfId="10705" xr:uid="{00000000-0005-0000-0000-0000FA290000}"/>
    <cellStyle name="20% - Accent4 37 44" xfId="10706" xr:uid="{00000000-0005-0000-0000-0000FB290000}"/>
    <cellStyle name="20% - Accent4 37 45" xfId="10707" xr:uid="{00000000-0005-0000-0000-0000FC290000}"/>
    <cellStyle name="20% - Accent4 37 46" xfId="10708" xr:uid="{00000000-0005-0000-0000-0000FD290000}"/>
    <cellStyle name="20% - Accent4 37 47" xfId="10709" xr:uid="{00000000-0005-0000-0000-0000FE290000}"/>
    <cellStyle name="20% - Accent4 37 48" xfId="10710" xr:uid="{00000000-0005-0000-0000-0000FF290000}"/>
    <cellStyle name="20% - Accent4 37 49" xfId="10711" xr:uid="{00000000-0005-0000-0000-0000002A0000}"/>
    <cellStyle name="20% - Accent4 37 5" xfId="10712" xr:uid="{00000000-0005-0000-0000-0000012A0000}"/>
    <cellStyle name="20% - Accent4 37 50" xfId="10713" xr:uid="{00000000-0005-0000-0000-0000022A0000}"/>
    <cellStyle name="20% - Accent4 37 51" xfId="10714" xr:uid="{00000000-0005-0000-0000-0000032A0000}"/>
    <cellStyle name="20% - Accent4 37 52" xfId="10715" xr:uid="{00000000-0005-0000-0000-0000042A0000}"/>
    <cellStyle name="20% - Accent4 37 53" xfId="10716" xr:uid="{00000000-0005-0000-0000-0000052A0000}"/>
    <cellStyle name="20% - Accent4 37 54" xfId="10717" xr:uid="{00000000-0005-0000-0000-0000062A0000}"/>
    <cellStyle name="20% - Accent4 37 55" xfId="10718" xr:uid="{00000000-0005-0000-0000-0000072A0000}"/>
    <cellStyle name="20% - Accent4 37 56" xfId="10719" xr:uid="{00000000-0005-0000-0000-0000082A0000}"/>
    <cellStyle name="20% - Accent4 37 57" xfId="10720" xr:uid="{00000000-0005-0000-0000-0000092A0000}"/>
    <cellStyle name="20% - Accent4 37 58" xfId="10721" xr:uid="{00000000-0005-0000-0000-00000A2A0000}"/>
    <cellStyle name="20% - Accent4 37 59" xfId="10722" xr:uid="{00000000-0005-0000-0000-00000B2A0000}"/>
    <cellStyle name="20% - Accent4 37 6" xfId="10723" xr:uid="{00000000-0005-0000-0000-00000C2A0000}"/>
    <cellStyle name="20% - Accent4 37 60" xfId="10724" xr:uid="{00000000-0005-0000-0000-00000D2A0000}"/>
    <cellStyle name="20% - Accent4 37 61" xfId="10725" xr:uid="{00000000-0005-0000-0000-00000E2A0000}"/>
    <cellStyle name="20% - Accent4 37 62" xfId="10726" xr:uid="{00000000-0005-0000-0000-00000F2A0000}"/>
    <cellStyle name="20% - Accent4 37 63" xfId="10727" xr:uid="{00000000-0005-0000-0000-0000102A0000}"/>
    <cellStyle name="20% - Accent4 37 64" xfId="10728" xr:uid="{00000000-0005-0000-0000-0000112A0000}"/>
    <cellStyle name="20% - Accent4 37 65" xfId="10729" xr:uid="{00000000-0005-0000-0000-0000122A0000}"/>
    <cellStyle name="20% - Accent4 37 66" xfId="10730" xr:uid="{00000000-0005-0000-0000-0000132A0000}"/>
    <cellStyle name="20% - Accent4 37 67" xfId="10731" xr:uid="{00000000-0005-0000-0000-0000142A0000}"/>
    <cellStyle name="20% - Accent4 37 68" xfId="10732" xr:uid="{00000000-0005-0000-0000-0000152A0000}"/>
    <cellStyle name="20% - Accent4 37 69" xfId="10733" xr:uid="{00000000-0005-0000-0000-0000162A0000}"/>
    <cellStyle name="20% - Accent4 37 7" xfId="10734" xr:uid="{00000000-0005-0000-0000-0000172A0000}"/>
    <cellStyle name="20% - Accent4 37 70" xfId="10735" xr:uid="{00000000-0005-0000-0000-0000182A0000}"/>
    <cellStyle name="20% - Accent4 37 71" xfId="10736" xr:uid="{00000000-0005-0000-0000-0000192A0000}"/>
    <cellStyle name="20% - Accent4 37 72" xfId="10737" xr:uid="{00000000-0005-0000-0000-00001A2A0000}"/>
    <cellStyle name="20% - Accent4 37 73" xfId="10738" xr:uid="{00000000-0005-0000-0000-00001B2A0000}"/>
    <cellStyle name="20% - Accent4 37 8" xfId="10739" xr:uid="{00000000-0005-0000-0000-00001C2A0000}"/>
    <cellStyle name="20% - Accent4 37 9" xfId="10740" xr:uid="{00000000-0005-0000-0000-00001D2A0000}"/>
    <cellStyle name="20% - Accent4 38" xfId="10741" xr:uid="{00000000-0005-0000-0000-00001E2A0000}"/>
    <cellStyle name="20% - Accent4 38 10" xfId="10742" xr:uid="{00000000-0005-0000-0000-00001F2A0000}"/>
    <cellStyle name="20% - Accent4 38 11" xfId="10743" xr:uid="{00000000-0005-0000-0000-0000202A0000}"/>
    <cellStyle name="20% - Accent4 38 12" xfId="10744" xr:uid="{00000000-0005-0000-0000-0000212A0000}"/>
    <cellStyle name="20% - Accent4 38 13" xfId="10745" xr:uid="{00000000-0005-0000-0000-0000222A0000}"/>
    <cellStyle name="20% - Accent4 38 14" xfId="10746" xr:uid="{00000000-0005-0000-0000-0000232A0000}"/>
    <cellStyle name="20% - Accent4 38 15" xfId="10747" xr:uid="{00000000-0005-0000-0000-0000242A0000}"/>
    <cellStyle name="20% - Accent4 38 16" xfId="10748" xr:uid="{00000000-0005-0000-0000-0000252A0000}"/>
    <cellStyle name="20% - Accent4 38 17" xfId="10749" xr:uid="{00000000-0005-0000-0000-0000262A0000}"/>
    <cellStyle name="20% - Accent4 38 18" xfId="10750" xr:uid="{00000000-0005-0000-0000-0000272A0000}"/>
    <cellStyle name="20% - Accent4 38 19" xfId="10751" xr:uid="{00000000-0005-0000-0000-0000282A0000}"/>
    <cellStyle name="20% - Accent4 38 2" xfId="10752" xr:uid="{00000000-0005-0000-0000-0000292A0000}"/>
    <cellStyle name="20% - Accent4 38 20" xfId="10753" xr:uid="{00000000-0005-0000-0000-00002A2A0000}"/>
    <cellStyle name="20% - Accent4 38 21" xfId="10754" xr:uid="{00000000-0005-0000-0000-00002B2A0000}"/>
    <cellStyle name="20% - Accent4 38 22" xfId="10755" xr:uid="{00000000-0005-0000-0000-00002C2A0000}"/>
    <cellStyle name="20% - Accent4 38 23" xfId="10756" xr:uid="{00000000-0005-0000-0000-00002D2A0000}"/>
    <cellStyle name="20% - Accent4 38 24" xfId="10757" xr:uid="{00000000-0005-0000-0000-00002E2A0000}"/>
    <cellStyle name="20% - Accent4 38 25" xfId="10758" xr:uid="{00000000-0005-0000-0000-00002F2A0000}"/>
    <cellStyle name="20% - Accent4 38 26" xfId="10759" xr:uid="{00000000-0005-0000-0000-0000302A0000}"/>
    <cellStyle name="20% - Accent4 38 27" xfId="10760" xr:uid="{00000000-0005-0000-0000-0000312A0000}"/>
    <cellStyle name="20% - Accent4 38 28" xfId="10761" xr:uid="{00000000-0005-0000-0000-0000322A0000}"/>
    <cellStyle name="20% - Accent4 38 29" xfId="10762" xr:uid="{00000000-0005-0000-0000-0000332A0000}"/>
    <cellStyle name="20% - Accent4 38 3" xfId="10763" xr:uid="{00000000-0005-0000-0000-0000342A0000}"/>
    <cellStyle name="20% - Accent4 38 30" xfId="10764" xr:uid="{00000000-0005-0000-0000-0000352A0000}"/>
    <cellStyle name="20% - Accent4 38 31" xfId="10765" xr:uid="{00000000-0005-0000-0000-0000362A0000}"/>
    <cellStyle name="20% - Accent4 38 32" xfId="10766" xr:uid="{00000000-0005-0000-0000-0000372A0000}"/>
    <cellStyle name="20% - Accent4 38 33" xfId="10767" xr:uid="{00000000-0005-0000-0000-0000382A0000}"/>
    <cellStyle name="20% - Accent4 38 34" xfId="10768" xr:uid="{00000000-0005-0000-0000-0000392A0000}"/>
    <cellStyle name="20% - Accent4 38 35" xfId="10769" xr:uid="{00000000-0005-0000-0000-00003A2A0000}"/>
    <cellStyle name="20% - Accent4 38 36" xfId="10770" xr:uid="{00000000-0005-0000-0000-00003B2A0000}"/>
    <cellStyle name="20% - Accent4 38 37" xfId="10771" xr:uid="{00000000-0005-0000-0000-00003C2A0000}"/>
    <cellStyle name="20% - Accent4 38 38" xfId="10772" xr:uid="{00000000-0005-0000-0000-00003D2A0000}"/>
    <cellStyle name="20% - Accent4 38 39" xfId="10773" xr:uid="{00000000-0005-0000-0000-00003E2A0000}"/>
    <cellStyle name="20% - Accent4 38 4" xfId="10774" xr:uid="{00000000-0005-0000-0000-00003F2A0000}"/>
    <cellStyle name="20% - Accent4 38 40" xfId="10775" xr:uid="{00000000-0005-0000-0000-0000402A0000}"/>
    <cellStyle name="20% - Accent4 38 41" xfId="10776" xr:uid="{00000000-0005-0000-0000-0000412A0000}"/>
    <cellStyle name="20% - Accent4 38 42" xfId="10777" xr:uid="{00000000-0005-0000-0000-0000422A0000}"/>
    <cellStyle name="20% - Accent4 38 43" xfId="10778" xr:uid="{00000000-0005-0000-0000-0000432A0000}"/>
    <cellStyle name="20% - Accent4 38 44" xfId="10779" xr:uid="{00000000-0005-0000-0000-0000442A0000}"/>
    <cellStyle name="20% - Accent4 38 45" xfId="10780" xr:uid="{00000000-0005-0000-0000-0000452A0000}"/>
    <cellStyle name="20% - Accent4 38 46" xfId="10781" xr:uid="{00000000-0005-0000-0000-0000462A0000}"/>
    <cellStyle name="20% - Accent4 38 47" xfId="10782" xr:uid="{00000000-0005-0000-0000-0000472A0000}"/>
    <cellStyle name="20% - Accent4 38 48" xfId="10783" xr:uid="{00000000-0005-0000-0000-0000482A0000}"/>
    <cellStyle name="20% - Accent4 38 49" xfId="10784" xr:uid="{00000000-0005-0000-0000-0000492A0000}"/>
    <cellStyle name="20% - Accent4 38 5" xfId="10785" xr:uid="{00000000-0005-0000-0000-00004A2A0000}"/>
    <cellStyle name="20% - Accent4 38 50" xfId="10786" xr:uid="{00000000-0005-0000-0000-00004B2A0000}"/>
    <cellStyle name="20% - Accent4 38 51" xfId="10787" xr:uid="{00000000-0005-0000-0000-00004C2A0000}"/>
    <cellStyle name="20% - Accent4 38 52" xfId="10788" xr:uid="{00000000-0005-0000-0000-00004D2A0000}"/>
    <cellStyle name="20% - Accent4 38 53" xfId="10789" xr:uid="{00000000-0005-0000-0000-00004E2A0000}"/>
    <cellStyle name="20% - Accent4 38 54" xfId="10790" xr:uid="{00000000-0005-0000-0000-00004F2A0000}"/>
    <cellStyle name="20% - Accent4 38 55" xfId="10791" xr:uid="{00000000-0005-0000-0000-0000502A0000}"/>
    <cellStyle name="20% - Accent4 38 56" xfId="10792" xr:uid="{00000000-0005-0000-0000-0000512A0000}"/>
    <cellStyle name="20% - Accent4 38 57" xfId="10793" xr:uid="{00000000-0005-0000-0000-0000522A0000}"/>
    <cellStyle name="20% - Accent4 38 58" xfId="10794" xr:uid="{00000000-0005-0000-0000-0000532A0000}"/>
    <cellStyle name="20% - Accent4 38 59" xfId="10795" xr:uid="{00000000-0005-0000-0000-0000542A0000}"/>
    <cellStyle name="20% - Accent4 38 6" xfId="10796" xr:uid="{00000000-0005-0000-0000-0000552A0000}"/>
    <cellStyle name="20% - Accent4 38 60" xfId="10797" xr:uid="{00000000-0005-0000-0000-0000562A0000}"/>
    <cellStyle name="20% - Accent4 38 61" xfId="10798" xr:uid="{00000000-0005-0000-0000-0000572A0000}"/>
    <cellStyle name="20% - Accent4 38 62" xfId="10799" xr:uid="{00000000-0005-0000-0000-0000582A0000}"/>
    <cellStyle name="20% - Accent4 38 63" xfId="10800" xr:uid="{00000000-0005-0000-0000-0000592A0000}"/>
    <cellStyle name="20% - Accent4 38 64" xfId="10801" xr:uid="{00000000-0005-0000-0000-00005A2A0000}"/>
    <cellStyle name="20% - Accent4 38 65" xfId="10802" xr:uid="{00000000-0005-0000-0000-00005B2A0000}"/>
    <cellStyle name="20% - Accent4 38 66" xfId="10803" xr:uid="{00000000-0005-0000-0000-00005C2A0000}"/>
    <cellStyle name="20% - Accent4 38 67" xfId="10804" xr:uid="{00000000-0005-0000-0000-00005D2A0000}"/>
    <cellStyle name="20% - Accent4 38 68" xfId="10805" xr:uid="{00000000-0005-0000-0000-00005E2A0000}"/>
    <cellStyle name="20% - Accent4 38 69" xfId="10806" xr:uid="{00000000-0005-0000-0000-00005F2A0000}"/>
    <cellStyle name="20% - Accent4 38 7" xfId="10807" xr:uid="{00000000-0005-0000-0000-0000602A0000}"/>
    <cellStyle name="20% - Accent4 38 70" xfId="10808" xr:uid="{00000000-0005-0000-0000-0000612A0000}"/>
    <cellStyle name="20% - Accent4 38 71" xfId="10809" xr:uid="{00000000-0005-0000-0000-0000622A0000}"/>
    <cellStyle name="20% - Accent4 38 72" xfId="10810" xr:uid="{00000000-0005-0000-0000-0000632A0000}"/>
    <cellStyle name="20% - Accent4 38 73" xfId="10811" xr:uid="{00000000-0005-0000-0000-0000642A0000}"/>
    <cellStyle name="20% - Accent4 38 8" xfId="10812" xr:uid="{00000000-0005-0000-0000-0000652A0000}"/>
    <cellStyle name="20% - Accent4 38 9" xfId="10813" xr:uid="{00000000-0005-0000-0000-0000662A0000}"/>
    <cellStyle name="20% - Accent4 39" xfId="10814" xr:uid="{00000000-0005-0000-0000-0000672A0000}"/>
    <cellStyle name="20% - Accent4 39 10" xfId="10815" xr:uid="{00000000-0005-0000-0000-0000682A0000}"/>
    <cellStyle name="20% - Accent4 39 11" xfId="10816" xr:uid="{00000000-0005-0000-0000-0000692A0000}"/>
    <cellStyle name="20% - Accent4 39 12" xfId="10817" xr:uid="{00000000-0005-0000-0000-00006A2A0000}"/>
    <cellStyle name="20% - Accent4 39 13" xfId="10818" xr:uid="{00000000-0005-0000-0000-00006B2A0000}"/>
    <cellStyle name="20% - Accent4 39 14" xfId="10819" xr:uid="{00000000-0005-0000-0000-00006C2A0000}"/>
    <cellStyle name="20% - Accent4 39 15" xfId="10820" xr:uid="{00000000-0005-0000-0000-00006D2A0000}"/>
    <cellStyle name="20% - Accent4 39 16" xfId="10821" xr:uid="{00000000-0005-0000-0000-00006E2A0000}"/>
    <cellStyle name="20% - Accent4 39 17" xfId="10822" xr:uid="{00000000-0005-0000-0000-00006F2A0000}"/>
    <cellStyle name="20% - Accent4 39 18" xfId="10823" xr:uid="{00000000-0005-0000-0000-0000702A0000}"/>
    <cellStyle name="20% - Accent4 39 19" xfId="10824" xr:uid="{00000000-0005-0000-0000-0000712A0000}"/>
    <cellStyle name="20% - Accent4 39 2" xfId="10825" xr:uid="{00000000-0005-0000-0000-0000722A0000}"/>
    <cellStyle name="20% - Accent4 39 20" xfId="10826" xr:uid="{00000000-0005-0000-0000-0000732A0000}"/>
    <cellStyle name="20% - Accent4 39 21" xfId="10827" xr:uid="{00000000-0005-0000-0000-0000742A0000}"/>
    <cellStyle name="20% - Accent4 39 22" xfId="10828" xr:uid="{00000000-0005-0000-0000-0000752A0000}"/>
    <cellStyle name="20% - Accent4 39 23" xfId="10829" xr:uid="{00000000-0005-0000-0000-0000762A0000}"/>
    <cellStyle name="20% - Accent4 39 24" xfId="10830" xr:uid="{00000000-0005-0000-0000-0000772A0000}"/>
    <cellStyle name="20% - Accent4 39 25" xfId="10831" xr:uid="{00000000-0005-0000-0000-0000782A0000}"/>
    <cellStyle name="20% - Accent4 39 26" xfId="10832" xr:uid="{00000000-0005-0000-0000-0000792A0000}"/>
    <cellStyle name="20% - Accent4 39 27" xfId="10833" xr:uid="{00000000-0005-0000-0000-00007A2A0000}"/>
    <cellStyle name="20% - Accent4 39 28" xfId="10834" xr:uid="{00000000-0005-0000-0000-00007B2A0000}"/>
    <cellStyle name="20% - Accent4 39 29" xfId="10835" xr:uid="{00000000-0005-0000-0000-00007C2A0000}"/>
    <cellStyle name="20% - Accent4 39 3" xfId="10836" xr:uid="{00000000-0005-0000-0000-00007D2A0000}"/>
    <cellStyle name="20% - Accent4 39 30" xfId="10837" xr:uid="{00000000-0005-0000-0000-00007E2A0000}"/>
    <cellStyle name="20% - Accent4 39 31" xfId="10838" xr:uid="{00000000-0005-0000-0000-00007F2A0000}"/>
    <cellStyle name="20% - Accent4 39 32" xfId="10839" xr:uid="{00000000-0005-0000-0000-0000802A0000}"/>
    <cellStyle name="20% - Accent4 39 33" xfId="10840" xr:uid="{00000000-0005-0000-0000-0000812A0000}"/>
    <cellStyle name="20% - Accent4 39 34" xfId="10841" xr:uid="{00000000-0005-0000-0000-0000822A0000}"/>
    <cellStyle name="20% - Accent4 39 35" xfId="10842" xr:uid="{00000000-0005-0000-0000-0000832A0000}"/>
    <cellStyle name="20% - Accent4 39 36" xfId="10843" xr:uid="{00000000-0005-0000-0000-0000842A0000}"/>
    <cellStyle name="20% - Accent4 39 37" xfId="10844" xr:uid="{00000000-0005-0000-0000-0000852A0000}"/>
    <cellStyle name="20% - Accent4 39 38" xfId="10845" xr:uid="{00000000-0005-0000-0000-0000862A0000}"/>
    <cellStyle name="20% - Accent4 39 39" xfId="10846" xr:uid="{00000000-0005-0000-0000-0000872A0000}"/>
    <cellStyle name="20% - Accent4 39 4" xfId="10847" xr:uid="{00000000-0005-0000-0000-0000882A0000}"/>
    <cellStyle name="20% - Accent4 39 40" xfId="10848" xr:uid="{00000000-0005-0000-0000-0000892A0000}"/>
    <cellStyle name="20% - Accent4 39 41" xfId="10849" xr:uid="{00000000-0005-0000-0000-00008A2A0000}"/>
    <cellStyle name="20% - Accent4 39 42" xfId="10850" xr:uid="{00000000-0005-0000-0000-00008B2A0000}"/>
    <cellStyle name="20% - Accent4 39 43" xfId="10851" xr:uid="{00000000-0005-0000-0000-00008C2A0000}"/>
    <cellStyle name="20% - Accent4 39 44" xfId="10852" xr:uid="{00000000-0005-0000-0000-00008D2A0000}"/>
    <cellStyle name="20% - Accent4 39 45" xfId="10853" xr:uid="{00000000-0005-0000-0000-00008E2A0000}"/>
    <cellStyle name="20% - Accent4 39 46" xfId="10854" xr:uid="{00000000-0005-0000-0000-00008F2A0000}"/>
    <cellStyle name="20% - Accent4 39 47" xfId="10855" xr:uid="{00000000-0005-0000-0000-0000902A0000}"/>
    <cellStyle name="20% - Accent4 39 48" xfId="10856" xr:uid="{00000000-0005-0000-0000-0000912A0000}"/>
    <cellStyle name="20% - Accent4 39 49" xfId="10857" xr:uid="{00000000-0005-0000-0000-0000922A0000}"/>
    <cellStyle name="20% - Accent4 39 5" xfId="10858" xr:uid="{00000000-0005-0000-0000-0000932A0000}"/>
    <cellStyle name="20% - Accent4 39 50" xfId="10859" xr:uid="{00000000-0005-0000-0000-0000942A0000}"/>
    <cellStyle name="20% - Accent4 39 51" xfId="10860" xr:uid="{00000000-0005-0000-0000-0000952A0000}"/>
    <cellStyle name="20% - Accent4 39 52" xfId="10861" xr:uid="{00000000-0005-0000-0000-0000962A0000}"/>
    <cellStyle name="20% - Accent4 39 53" xfId="10862" xr:uid="{00000000-0005-0000-0000-0000972A0000}"/>
    <cellStyle name="20% - Accent4 39 54" xfId="10863" xr:uid="{00000000-0005-0000-0000-0000982A0000}"/>
    <cellStyle name="20% - Accent4 39 55" xfId="10864" xr:uid="{00000000-0005-0000-0000-0000992A0000}"/>
    <cellStyle name="20% - Accent4 39 56" xfId="10865" xr:uid="{00000000-0005-0000-0000-00009A2A0000}"/>
    <cellStyle name="20% - Accent4 39 57" xfId="10866" xr:uid="{00000000-0005-0000-0000-00009B2A0000}"/>
    <cellStyle name="20% - Accent4 39 58" xfId="10867" xr:uid="{00000000-0005-0000-0000-00009C2A0000}"/>
    <cellStyle name="20% - Accent4 39 59" xfId="10868" xr:uid="{00000000-0005-0000-0000-00009D2A0000}"/>
    <cellStyle name="20% - Accent4 39 6" xfId="10869" xr:uid="{00000000-0005-0000-0000-00009E2A0000}"/>
    <cellStyle name="20% - Accent4 39 60" xfId="10870" xr:uid="{00000000-0005-0000-0000-00009F2A0000}"/>
    <cellStyle name="20% - Accent4 39 61" xfId="10871" xr:uid="{00000000-0005-0000-0000-0000A02A0000}"/>
    <cellStyle name="20% - Accent4 39 62" xfId="10872" xr:uid="{00000000-0005-0000-0000-0000A12A0000}"/>
    <cellStyle name="20% - Accent4 39 63" xfId="10873" xr:uid="{00000000-0005-0000-0000-0000A22A0000}"/>
    <cellStyle name="20% - Accent4 39 64" xfId="10874" xr:uid="{00000000-0005-0000-0000-0000A32A0000}"/>
    <cellStyle name="20% - Accent4 39 65" xfId="10875" xr:uid="{00000000-0005-0000-0000-0000A42A0000}"/>
    <cellStyle name="20% - Accent4 39 66" xfId="10876" xr:uid="{00000000-0005-0000-0000-0000A52A0000}"/>
    <cellStyle name="20% - Accent4 39 67" xfId="10877" xr:uid="{00000000-0005-0000-0000-0000A62A0000}"/>
    <cellStyle name="20% - Accent4 39 68" xfId="10878" xr:uid="{00000000-0005-0000-0000-0000A72A0000}"/>
    <cellStyle name="20% - Accent4 39 69" xfId="10879" xr:uid="{00000000-0005-0000-0000-0000A82A0000}"/>
    <cellStyle name="20% - Accent4 39 7" xfId="10880" xr:uid="{00000000-0005-0000-0000-0000A92A0000}"/>
    <cellStyle name="20% - Accent4 39 70" xfId="10881" xr:uid="{00000000-0005-0000-0000-0000AA2A0000}"/>
    <cellStyle name="20% - Accent4 39 71" xfId="10882" xr:uid="{00000000-0005-0000-0000-0000AB2A0000}"/>
    <cellStyle name="20% - Accent4 39 72" xfId="10883" xr:uid="{00000000-0005-0000-0000-0000AC2A0000}"/>
    <cellStyle name="20% - Accent4 39 73" xfId="10884" xr:uid="{00000000-0005-0000-0000-0000AD2A0000}"/>
    <cellStyle name="20% - Accent4 39 8" xfId="10885" xr:uid="{00000000-0005-0000-0000-0000AE2A0000}"/>
    <cellStyle name="20% - Accent4 39 9" xfId="10886" xr:uid="{00000000-0005-0000-0000-0000AF2A0000}"/>
    <cellStyle name="20% - Accent4 4" xfId="10887" xr:uid="{00000000-0005-0000-0000-0000B02A0000}"/>
    <cellStyle name="20% - Accent4 4 10" xfId="10888" xr:uid="{00000000-0005-0000-0000-0000B12A0000}"/>
    <cellStyle name="20% - Accent4 4 11" xfId="10889" xr:uid="{00000000-0005-0000-0000-0000B22A0000}"/>
    <cellStyle name="20% - Accent4 4 12" xfId="10890" xr:uid="{00000000-0005-0000-0000-0000B32A0000}"/>
    <cellStyle name="20% - Accent4 4 13" xfId="10891" xr:uid="{00000000-0005-0000-0000-0000B42A0000}"/>
    <cellStyle name="20% - Accent4 4 14" xfId="10892" xr:uid="{00000000-0005-0000-0000-0000B52A0000}"/>
    <cellStyle name="20% - Accent4 4 15" xfId="10893" xr:uid="{00000000-0005-0000-0000-0000B62A0000}"/>
    <cellStyle name="20% - Accent4 4 16" xfId="10894" xr:uid="{00000000-0005-0000-0000-0000B72A0000}"/>
    <cellStyle name="20% - Accent4 4 17" xfId="10895" xr:uid="{00000000-0005-0000-0000-0000B82A0000}"/>
    <cellStyle name="20% - Accent4 4 18" xfId="10896" xr:uid="{00000000-0005-0000-0000-0000B92A0000}"/>
    <cellStyle name="20% - Accent4 4 19" xfId="10897" xr:uid="{00000000-0005-0000-0000-0000BA2A0000}"/>
    <cellStyle name="20% - Accent4 4 2" xfId="10898" xr:uid="{00000000-0005-0000-0000-0000BB2A0000}"/>
    <cellStyle name="20% - Accent4 4 2 2" xfId="53249" xr:uid="{00000000-0005-0000-0000-0000BC2A0000}"/>
    <cellStyle name="20% - Accent4 4 20" xfId="10899" xr:uid="{00000000-0005-0000-0000-0000BD2A0000}"/>
    <cellStyle name="20% - Accent4 4 21" xfId="10900" xr:uid="{00000000-0005-0000-0000-0000BE2A0000}"/>
    <cellStyle name="20% - Accent4 4 22" xfId="10901" xr:uid="{00000000-0005-0000-0000-0000BF2A0000}"/>
    <cellStyle name="20% - Accent4 4 23" xfId="10902" xr:uid="{00000000-0005-0000-0000-0000C02A0000}"/>
    <cellStyle name="20% - Accent4 4 24" xfId="10903" xr:uid="{00000000-0005-0000-0000-0000C12A0000}"/>
    <cellStyle name="20% - Accent4 4 25" xfId="10904" xr:uid="{00000000-0005-0000-0000-0000C22A0000}"/>
    <cellStyle name="20% - Accent4 4 26" xfId="10905" xr:uid="{00000000-0005-0000-0000-0000C32A0000}"/>
    <cellStyle name="20% - Accent4 4 27" xfId="10906" xr:uid="{00000000-0005-0000-0000-0000C42A0000}"/>
    <cellStyle name="20% - Accent4 4 28" xfId="10907" xr:uid="{00000000-0005-0000-0000-0000C52A0000}"/>
    <cellStyle name="20% - Accent4 4 29" xfId="10908" xr:uid="{00000000-0005-0000-0000-0000C62A0000}"/>
    <cellStyle name="20% - Accent4 4 3" xfId="10909" xr:uid="{00000000-0005-0000-0000-0000C72A0000}"/>
    <cellStyle name="20% - Accent4 4 30" xfId="10910" xr:uid="{00000000-0005-0000-0000-0000C82A0000}"/>
    <cellStyle name="20% - Accent4 4 31" xfId="10911" xr:uid="{00000000-0005-0000-0000-0000C92A0000}"/>
    <cellStyle name="20% - Accent4 4 32" xfId="10912" xr:uid="{00000000-0005-0000-0000-0000CA2A0000}"/>
    <cellStyle name="20% - Accent4 4 33" xfId="10913" xr:uid="{00000000-0005-0000-0000-0000CB2A0000}"/>
    <cellStyle name="20% - Accent4 4 34" xfId="10914" xr:uid="{00000000-0005-0000-0000-0000CC2A0000}"/>
    <cellStyle name="20% - Accent4 4 35" xfId="10915" xr:uid="{00000000-0005-0000-0000-0000CD2A0000}"/>
    <cellStyle name="20% - Accent4 4 36" xfId="10916" xr:uid="{00000000-0005-0000-0000-0000CE2A0000}"/>
    <cellStyle name="20% - Accent4 4 37" xfId="10917" xr:uid="{00000000-0005-0000-0000-0000CF2A0000}"/>
    <cellStyle name="20% - Accent4 4 38" xfId="10918" xr:uid="{00000000-0005-0000-0000-0000D02A0000}"/>
    <cellStyle name="20% - Accent4 4 39" xfId="10919" xr:uid="{00000000-0005-0000-0000-0000D12A0000}"/>
    <cellStyle name="20% - Accent4 4 4" xfId="10920" xr:uid="{00000000-0005-0000-0000-0000D22A0000}"/>
    <cellStyle name="20% - Accent4 4 40" xfId="10921" xr:uid="{00000000-0005-0000-0000-0000D32A0000}"/>
    <cellStyle name="20% - Accent4 4 41" xfId="10922" xr:uid="{00000000-0005-0000-0000-0000D42A0000}"/>
    <cellStyle name="20% - Accent4 4 42" xfId="10923" xr:uid="{00000000-0005-0000-0000-0000D52A0000}"/>
    <cellStyle name="20% - Accent4 4 43" xfId="10924" xr:uid="{00000000-0005-0000-0000-0000D62A0000}"/>
    <cellStyle name="20% - Accent4 4 44" xfId="10925" xr:uid="{00000000-0005-0000-0000-0000D72A0000}"/>
    <cellStyle name="20% - Accent4 4 45" xfId="10926" xr:uid="{00000000-0005-0000-0000-0000D82A0000}"/>
    <cellStyle name="20% - Accent4 4 46" xfId="10927" xr:uid="{00000000-0005-0000-0000-0000D92A0000}"/>
    <cellStyle name="20% - Accent4 4 47" xfId="10928" xr:uid="{00000000-0005-0000-0000-0000DA2A0000}"/>
    <cellStyle name="20% - Accent4 4 48" xfId="10929" xr:uid="{00000000-0005-0000-0000-0000DB2A0000}"/>
    <cellStyle name="20% - Accent4 4 49" xfId="10930" xr:uid="{00000000-0005-0000-0000-0000DC2A0000}"/>
    <cellStyle name="20% - Accent4 4 5" xfId="10931" xr:uid="{00000000-0005-0000-0000-0000DD2A0000}"/>
    <cellStyle name="20% - Accent4 4 50" xfId="10932" xr:uid="{00000000-0005-0000-0000-0000DE2A0000}"/>
    <cellStyle name="20% - Accent4 4 51" xfId="10933" xr:uid="{00000000-0005-0000-0000-0000DF2A0000}"/>
    <cellStyle name="20% - Accent4 4 52" xfId="10934" xr:uid="{00000000-0005-0000-0000-0000E02A0000}"/>
    <cellStyle name="20% - Accent4 4 53" xfId="10935" xr:uid="{00000000-0005-0000-0000-0000E12A0000}"/>
    <cellStyle name="20% - Accent4 4 54" xfId="10936" xr:uid="{00000000-0005-0000-0000-0000E22A0000}"/>
    <cellStyle name="20% - Accent4 4 55" xfId="10937" xr:uid="{00000000-0005-0000-0000-0000E32A0000}"/>
    <cellStyle name="20% - Accent4 4 56" xfId="10938" xr:uid="{00000000-0005-0000-0000-0000E42A0000}"/>
    <cellStyle name="20% - Accent4 4 57" xfId="10939" xr:uid="{00000000-0005-0000-0000-0000E52A0000}"/>
    <cellStyle name="20% - Accent4 4 58" xfId="10940" xr:uid="{00000000-0005-0000-0000-0000E62A0000}"/>
    <cellStyle name="20% - Accent4 4 59" xfId="10941" xr:uid="{00000000-0005-0000-0000-0000E72A0000}"/>
    <cellStyle name="20% - Accent4 4 6" xfId="10942" xr:uid="{00000000-0005-0000-0000-0000E82A0000}"/>
    <cellStyle name="20% - Accent4 4 60" xfId="10943" xr:uid="{00000000-0005-0000-0000-0000E92A0000}"/>
    <cellStyle name="20% - Accent4 4 61" xfId="10944" xr:uid="{00000000-0005-0000-0000-0000EA2A0000}"/>
    <cellStyle name="20% - Accent4 4 62" xfId="10945" xr:uid="{00000000-0005-0000-0000-0000EB2A0000}"/>
    <cellStyle name="20% - Accent4 4 63" xfId="10946" xr:uid="{00000000-0005-0000-0000-0000EC2A0000}"/>
    <cellStyle name="20% - Accent4 4 64" xfId="10947" xr:uid="{00000000-0005-0000-0000-0000ED2A0000}"/>
    <cellStyle name="20% - Accent4 4 65" xfId="10948" xr:uid="{00000000-0005-0000-0000-0000EE2A0000}"/>
    <cellStyle name="20% - Accent4 4 66" xfId="10949" xr:uid="{00000000-0005-0000-0000-0000EF2A0000}"/>
    <cellStyle name="20% - Accent4 4 67" xfId="10950" xr:uid="{00000000-0005-0000-0000-0000F02A0000}"/>
    <cellStyle name="20% - Accent4 4 68" xfId="10951" xr:uid="{00000000-0005-0000-0000-0000F12A0000}"/>
    <cellStyle name="20% - Accent4 4 69" xfId="10952" xr:uid="{00000000-0005-0000-0000-0000F22A0000}"/>
    <cellStyle name="20% - Accent4 4 7" xfId="10953" xr:uid="{00000000-0005-0000-0000-0000F32A0000}"/>
    <cellStyle name="20% - Accent4 4 70" xfId="10954" xr:uid="{00000000-0005-0000-0000-0000F42A0000}"/>
    <cellStyle name="20% - Accent4 4 71" xfId="10955" xr:uid="{00000000-0005-0000-0000-0000F52A0000}"/>
    <cellStyle name="20% - Accent4 4 72" xfId="10956" xr:uid="{00000000-0005-0000-0000-0000F62A0000}"/>
    <cellStyle name="20% - Accent4 4 73" xfId="10957" xr:uid="{00000000-0005-0000-0000-0000F72A0000}"/>
    <cellStyle name="20% - Accent4 4 74" xfId="53133" xr:uid="{00000000-0005-0000-0000-0000F82A0000}"/>
    <cellStyle name="20% - Accent4 4 8" xfId="10958" xr:uid="{00000000-0005-0000-0000-0000F92A0000}"/>
    <cellStyle name="20% - Accent4 4 9" xfId="10959" xr:uid="{00000000-0005-0000-0000-0000FA2A0000}"/>
    <cellStyle name="20% - Accent4 40" xfId="10960" xr:uid="{00000000-0005-0000-0000-0000FB2A0000}"/>
    <cellStyle name="20% - Accent4 40 10" xfId="10961" xr:uid="{00000000-0005-0000-0000-0000FC2A0000}"/>
    <cellStyle name="20% - Accent4 40 11" xfId="10962" xr:uid="{00000000-0005-0000-0000-0000FD2A0000}"/>
    <cellStyle name="20% - Accent4 40 12" xfId="10963" xr:uid="{00000000-0005-0000-0000-0000FE2A0000}"/>
    <cellStyle name="20% - Accent4 40 13" xfId="10964" xr:uid="{00000000-0005-0000-0000-0000FF2A0000}"/>
    <cellStyle name="20% - Accent4 40 14" xfId="10965" xr:uid="{00000000-0005-0000-0000-0000002B0000}"/>
    <cellStyle name="20% - Accent4 40 15" xfId="10966" xr:uid="{00000000-0005-0000-0000-0000012B0000}"/>
    <cellStyle name="20% - Accent4 40 16" xfId="10967" xr:uid="{00000000-0005-0000-0000-0000022B0000}"/>
    <cellStyle name="20% - Accent4 40 17" xfId="10968" xr:uid="{00000000-0005-0000-0000-0000032B0000}"/>
    <cellStyle name="20% - Accent4 40 18" xfId="10969" xr:uid="{00000000-0005-0000-0000-0000042B0000}"/>
    <cellStyle name="20% - Accent4 40 19" xfId="10970" xr:uid="{00000000-0005-0000-0000-0000052B0000}"/>
    <cellStyle name="20% - Accent4 40 2" xfId="10971" xr:uid="{00000000-0005-0000-0000-0000062B0000}"/>
    <cellStyle name="20% - Accent4 40 20" xfId="10972" xr:uid="{00000000-0005-0000-0000-0000072B0000}"/>
    <cellStyle name="20% - Accent4 40 21" xfId="10973" xr:uid="{00000000-0005-0000-0000-0000082B0000}"/>
    <cellStyle name="20% - Accent4 40 22" xfId="10974" xr:uid="{00000000-0005-0000-0000-0000092B0000}"/>
    <cellStyle name="20% - Accent4 40 23" xfId="10975" xr:uid="{00000000-0005-0000-0000-00000A2B0000}"/>
    <cellStyle name="20% - Accent4 40 24" xfId="10976" xr:uid="{00000000-0005-0000-0000-00000B2B0000}"/>
    <cellStyle name="20% - Accent4 40 25" xfId="10977" xr:uid="{00000000-0005-0000-0000-00000C2B0000}"/>
    <cellStyle name="20% - Accent4 40 26" xfId="10978" xr:uid="{00000000-0005-0000-0000-00000D2B0000}"/>
    <cellStyle name="20% - Accent4 40 27" xfId="10979" xr:uid="{00000000-0005-0000-0000-00000E2B0000}"/>
    <cellStyle name="20% - Accent4 40 28" xfId="10980" xr:uid="{00000000-0005-0000-0000-00000F2B0000}"/>
    <cellStyle name="20% - Accent4 40 29" xfId="10981" xr:uid="{00000000-0005-0000-0000-0000102B0000}"/>
    <cellStyle name="20% - Accent4 40 3" xfId="10982" xr:uid="{00000000-0005-0000-0000-0000112B0000}"/>
    <cellStyle name="20% - Accent4 40 30" xfId="10983" xr:uid="{00000000-0005-0000-0000-0000122B0000}"/>
    <cellStyle name="20% - Accent4 40 31" xfId="10984" xr:uid="{00000000-0005-0000-0000-0000132B0000}"/>
    <cellStyle name="20% - Accent4 40 32" xfId="10985" xr:uid="{00000000-0005-0000-0000-0000142B0000}"/>
    <cellStyle name="20% - Accent4 40 33" xfId="10986" xr:uid="{00000000-0005-0000-0000-0000152B0000}"/>
    <cellStyle name="20% - Accent4 40 34" xfId="10987" xr:uid="{00000000-0005-0000-0000-0000162B0000}"/>
    <cellStyle name="20% - Accent4 40 35" xfId="10988" xr:uid="{00000000-0005-0000-0000-0000172B0000}"/>
    <cellStyle name="20% - Accent4 40 36" xfId="10989" xr:uid="{00000000-0005-0000-0000-0000182B0000}"/>
    <cellStyle name="20% - Accent4 40 37" xfId="10990" xr:uid="{00000000-0005-0000-0000-0000192B0000}"/>
    <cellStyle name="20% - Accent4 40 38" xfId="10991" xr:uid="{00000000-0005-0000-0000-00001A2B0000}"/>
    <cellStyle name="20% - Accent4 40 39" xfId="10992" xr:uid="{00000000-0005-0000-0000-00001B2B0000}"/>
    <cellStyle name="20% - Accent4 40 4" xfId="10993" xr:uid="{00000000-0005-0000-0000-00001C2B0000}"/>
    <cellStyle name="20% - Accent4 40 40" xfId="10994" xr:uid="{00000000-0005-0000-0000-00001D2B0000}"/>
    <cellStyle name="20% - Accent4 40 41" xfId="10995" xr:uid="{00000000-0005-0000-0000-00001E2B0000}"/>
    <cellStyle name="20% - Accent4 40 42" xfId="10996" xr:uid="{00000000-0005-0000-0000-00001F2B0000}"/>
    <cellStyle name="20% - Accent4 40 43" xfId="10997" xr:uid="{00000000-0005-0000-0000-0000202B0000}"/>
    <cellStyle name="20% - Accent4 40 44" xfId="10998" xr:uid="{00000000-0005-0000-0000-0000212B0000}"/>
    <cellStyle name="20% - Accent4 40 45" xfId="10999" xr:uid="{00000000-0005-0000-0000-0000222B0000}"/>
    <cellStyle name="20% - Accent4 40 46" xfId="11000" xr:uid="{00000000-0005-0000-0000-0000232B0000}"/>
    <cellStyle name="20% - Accent4 40 47" xfId="11001" xr:uid="{00000000-0005-0000-0000-0000242B0000}"/>
    <cellStyle name="20% - Accent4 40 48" xfId="11002" xr:uid="{00000000-0005-0000-0000-0000252B0000}"/>
    <cellStyle name="20% - Accent4 40 49" xfId="11003" xr:uid="{00000000-0005-0000-0000-0000262B0000}"/>
    <cellStyle name="20% - Accent4 40 5" xfId="11004" xr:uid="{00000000-0005-0000-0000-0000272B0000}"/>
    <cellStyle name="20% - Accent4 40 50" xfId="11005" xr:uid="{00000000-0005-0000-0000-0000282B0000}"/>
    <cellStyle name="20% - Accent4 40 51" xfId="11006" xr:uid="{00000000-0005-0000-0000-0000292B0000}"/>
    <cellStyle name="20% - Accent4 40 52" xfId="11007" xr:uid="{00000000-0005-0000-0000-00002A2B0000}"/>
    <cellStyle name="20% - Accent4 40 53" xfId="11008" xr:uid="{00000000-0005-0000-0000-00002B2B0000}"/>
    <cellStyle name="20% - Accent4 40 54" xfId="11009" xr:uid="{00000000-0005-0000-0000-00002C2B0000}"/>
    <cellStyle name="20% - Accent4 40 55" xfId="11010" xr:uid="{00000000-0005-0000-0000-00002D2B0000}"/>
    <cellStyle name="20% - Accent4 40 56" xfId="11011" xr:uid="{00000000-0005-0000-0000-00002E2B0000}"/>
    <cellStyle name="20% - Accent4 40 57" xfId="11012" xr:uid="{00000000-0005-0000-0000-00002F2B0000}"/>
    <cellStyle name="20% - Accent4 40 58" xfId="11013" xr:uid="{00000000-0005-0000-0000-0000302B0000}"/>
    <cellStyle name="20% - Accent4 40 59" xfId="11014" xr:uid="{00000000-0005-0000-0000-0000312B0000}"/>
    <cellStyle name="20% - Accent4 40 6" xfId="11015" xr:uid="{00000000-0005-0000-0000-0000322B0000}"/>
    <cellStyle name="20% - Accent4 40 60" xfId="11016" xr:uid="{00000000-0005-0000-0000-0000332B0000}"/>
    <cellStyle name="20% - Accent4 40 61" xfId="11017" xr:uid="{00000000-0005-0000-0000-0000342B0000}"/>
    <cellStyle name="20% - Accent4 40 62" xfId="11018" xr:uid="{00000000-0005-0000-0000-0000352B0000}"/>
    <cellStyle name="20% - Accent4 40 63" xfId="11019" xr:uid="{00000000-0005-0000-0000-0000362B0000}"/>
    <cellStyle name="20% - Accent4 40 64" xfId="11020" xr:uid="{00000000-0005-0000-0000-0000372B0000}"/>
    <cellStyle name="20% - Accent4 40 65" xfId="11021" xr:uid="{00000000-0005-0000-0000-0000382B0000}"/>
    <cellStyle name="20% - Accent4 40 66" xfId="11022" xr:uid="{00000000-0005-0000-0000-0000392B0000}"/>
    <cellStyle name="20% - Accent4 40 67" xfId="11023" xr:uid="{00000000-0005-0000-0000-00003A2B0000}"/>
    <cellStyle name="20% - Accent4 40 68" xfId="11024" xr:uid="{00000000-0005-0000-0000-00003B2B0000}"/>
    <cellStyle name="20% - Accent4 40 69" xfId="11025" xr:uid="{00000000-0005-0000-0000-00003C2B0000}"/>
    <cellStyle name="20% - Accent4 40 7" xfId="11026" xr:uid="{00000000-0005-0000-0000-00003D2B0000}"/>
    <cellStyle name="20% - Accent4 40 70" xfId="11027" xr:uid="{00000000-0005-0000-0000-00003E2B0000}"/>
    <cellStyle name="20% - Accent4 40 71" xfId="11028" xr:uid="{00000000-0005-0000-0000-00003F2B0000}"/>
    <cellStyle name="20% - Accent4 40 72" xfId="11029" xr:uid="{00000000-0005-0000-0000-0000402B0000}"/>
    <cellStyle name="20% - Accent4 40 73" xfId="11030" xr:uid="{00000000-0005-0000-0000-0000412B0000}"/>
    <cellStyle name="20% - Accent4 40 8" xfId="11031" xr:uid="{00000000-0005-0000-0000-0000422B0000}"/>
    <cellStyle name="20% - Accent4 40 9" xfId="11032" xr:uid="{00000000-0005-0000-0000-0000432B0000}"/>
    <cellStyle name="20% - Accent4 5" xfId="11033" xr:uid="{00000000-0005-0000-0000-0000442B0000}"/>
    <cellStyle name="20% - Accent4 5 10" xfId="11034" xr:uid="{00000000-0005-0000-0000-0000452B0000}"/>
    <cellStyle name="20% - Accent4 5 11" xfId="11035" xr:uid="{00000000-0005-0000-0000-0000462B0000}"/>
    <cellStyle name="20% - Accent4 5 12" xfId="11036" xr:uid="{00000000-0005-0000-0000-0000472B0000}"/>
    <cellStyle name="20% - Accent4 5 13" xfId="11037" xr:uid="{00000000-0005-0000-0000-0000482B0000}"/>
    <cellStyle name="20% - Accent4 5 14" xfId="11038" xr:uid="{00000000-0005-0000-0000-0000492B0000}"/>
    <cellStyle name="20% - Accent4 5 15" xfId="11039" xr:uid="{00000000-0005-0000-0000-00004A2B0000}"/>
    <cellStyle name="20% - Accent4 5 16" xfId="11040" xr:uid="{00000000-0005-0000-0000-00004B2B0000}"/>
    <cellStyle name="20% - Accent4 5 17" xfId="11041" xr:uid="{00000000-0005-0000-0000-00004C2B0000}"/>
    <cellStyle name="20% - Accent4 5 18" xfId="11042" xr:uid="{00000000-0005-0000-0000-00004D2B0000}"/>
    <cellStyle name="20% - Accent4 5 19" xfId="11043" xr:uid="{00000000-0005-0000-0000-00004E2B0000}"/>
    <cellStyle name="20% - Accent4 5 2" xfId="11044" xr:uid="{00000000-0005-0000-0000-00004F2B0000}"/>
    <cellStyle name="20% - Accent4 5 2 2" xfId="53292" xr:uid="{00000000-0005-0000-0000-0000502B0000}"/>
    <cellStyle name="20% - Accent4 5 20" xfId="11045" xr:uid="{00000000-0005-0000-0000-0000512B0000}"/>
    <cellStyle name="20% - Accent4 5 21" xfId="11046" xr:uid="{00000000-0005-0000-0000-0000522B0000}"/>
    <cellStyle name="20% - Accent4 5 22" xfId="11047" xr:uid="{00000000-0005-0000-0000-0000532B0000}"/>
    <cellStyle name="20% - Accent4 5 23" xfId="11048" xr:uid="{00000000-0005-0000-0000-0000542B0000}"/>
    <cellStyle name="20% - Accent4 5 24" xfId="11049" xr:uid="{00000000-0005-0000-0000-0000552B0000}"/>
    <cellStyle name="20% - Accent4 5 25" xfId="11050" xr:uid="{00000000-0005-0000-0000-0000562B0000}"/>
    <cellStyle name="20% - Accent4 5 26" xfId="11051" xr:uid="{00000000-0005-0000-0000-0000572B0000}"/>
    <cellStyle name="20% - Accent4 5 27" xfId="11052" xr:uid="{00000000-0005-0000-0000-0000582B0000}"/>
    <cellStyle name="20% - Accent4 5 28" xfId="11053" xr:uid="{00000000-0005-0000-0000-0000592B0000}"/>
    <cellStyle name="20% - Accent4 5 29" xfId="11054" xr:uid="{00000000-0005-0000-0000-00005A2B0000}"/>
    <cellStyle name="20% - Accent4 5 3" xfId="11055" xr:uid="{00000000-0005-0000-0000-00005B2B0000}"/>
    <cellStyle name="20% - Accent4 5 30" xfId="11056" xr:uid="{00000000-0005-0000-0000-00005C2B0000}"/>
    <cellStyle name="20% - Accent4 5 31" xfId="11057" xr:uid="{00000000-0005-0000-0000-00005D2B0000}"/>
    <cellStyle name="20% - Accent4 5 32" xfId="11058" xr:uid="{00000000-0005-0000-0000-00005E2B0000}"/>
    <cellStyle name="20% - Accent4 5 33" xfId="11059" xr:uid="{00000000-0005-0000-0000-00005F2B0000}"/>
    <cellStyle name="20% - Accent4 5 34" xfId="11060" xr:uid="{00000000-0005-0000-0000-0000602B0000}"/>
    <cellStyle name="20% - Accent4 5 35" xfId="11061" xr:uid="{00000000-0005-0000-0000-0000612B0000}"/>
    <cellStyle name="20% - Accent4 5 36" xfId="11062" xr:uid="{00000000-0005-0000-0000-0000622B0000}"/>
    <cellStyle name="20% - Accent4 5 37" xfId="11063" xr:uid="{00000000-0005-0000-0000-0000632B0000}"/>
    <cellStyle name="20% - Accent4 5 38" xfId="11064" xr:uid="{00000000-0005-0000-0000-0000642B0000}"/>
    <cellStyle name="20% - Accent4 5 39" xfId="11065" xr:uid="{00000000-0005-0000-0000-0000652B0000}"/>
    <cellStyle name="20% - Accent4 5 4" xfId="11066" xr:uid="{00000000-0005-0000-0000-0000662B0000}"/>
    <cellStyle name="20% - Accent4 5 40" xfId="11067" xr:uid="{00000000-0005-0000-0000-0000672B0000}"/>
    <cellStyle name="20% - Accent4 5 41" xfId="11068" xr:uid="{00000000-0005-0000-0000-0000682B0000}"/>
    <cellStyle name="20% - Accent4 5 42" xfId="11069" xr:uid="{00000000-0005-0000-0000-0000692B0000}"/>
    <cellStyle name="20% - Accent4 5 43" xfId="11070" xr:uid="{00000000-0005-0000-0000-00006A2B0000}"/>
    <cellStyle name="20% - Accent4 5 44" xfId="11071" xr:uid="{00000000-0005-0000-0000-00006B2B0000}"/>
    <cellStyle name="20% - Accent4 5 45" xfId="11072" xr:uid="{00000000-0005-0000-0000-00006C2B0000}"/>
    <cellStyle name="20% - Accent4 5 46" xfId="11073" xr:uid="{00000000-0005-0000-0000-00006D2B0000}"/>
    <cellStyle name="20% - Accent4 5 47" xfId="11074" xr:uid="{00000000-0005-0000-0000-00006E2B0000}"/>
    <cellStyle name="20% - Accent4 5 48" xfId="11075" xr:uid="{00000000-0005-0000-0000-00006F2B0000}"/>
    <cellStyle name="20% - Accent4 5 49" xfId="11076" xr:uid="{00000000-0005-0000-0000-0000702B0000}"/>
    <cellStyle name="20% - Accent4 5 5" xfId="11077" xr:uid="{00000000-0005-0000-0000-0000712B0000}"/>
    <cellStyle name="20% - Accent4 5 50" xfId="11078" xr:uid="{00000000-0005-0000-0000-0000722B0000}"/>
    <cellStyle name="20% - Accent4 5 51" xfId="11079" xr:uid="{00000000-0005-0000-0000-0000732B0000}"/>
    <cellStyle name="20% - Accent4 5 52" xfId="11080" xr:uid="{00000000-0005-0000-0000-0000742B0000}"/>
    <cellStyle name="20% - Accent4 5 53" xfId="11081" xr:uid="{00000000-0005-0000-0000-0000752B0000}"/>
    <cellStyle name="20% - Accent4 5 54" xfId="11082" xr:uid="{00000000-0005-0000-0000-0000762B0000}"/>
    <cellStyle name="20% - Accent4 5 55" xfId="11083" xr:uid="{00000000-0005-0000-0000-0000772B0000}"/>
    <cellStyle name="20% - Accent4 5 56" xfId="11084" xr:uid="{00000000-0005-0000-0000-0000782B0000}"/>
    <cellStyle name="20% - Accent4 5 57" xfId="11085" xr:uid="{00000000-0005-0000-0000-0000792B0000}"/>
    <cellStyle name="20% - Accent4 5 58" xfId="11086" xr:uid="{00000000-0005-0000-0000-00007A2B0000}"/>
    <cellStyle name="20% - Accent4 5 59" xfId="11087" xr:uid="{00000000-0005-0000-0000-00007B2B0000}"/>
    <cellStyle name="20% - Accent4 5 6" xfId="11088" xr:uid="{00000000-0005-0000-0000-00007C2B0000}"/>
    <cellStyle name="20% - Accent4 5 60" xfId="11089" xr:uid="{00000000-0005-0000-0000-00007D2B0000}"/>
    <cellStyle name="20% - Accent4 5 61" xfId="11090" xr:uid="{00000000-0005-0000-0000-00007E2B0000}"/>
    <cellStyle name="20% - Accent4 5 62" xfId="11091" xr:uid="{00000000-0005-0000-0000-00007F2B0000}"/>
    <cellStyle name="20% - Accent4 5 63" xfId="11092" xr:uid="{00000000-0005-0000-0000-0000802B0000}"/>
    <cellStyle name="20% - Accent4 5 64" xfId="11093" xr:uid="{00000000-0005-0000-0000-0000812B0000}"/>
    <cellStyle name="20% - Accent4 5 65" xfId="11094" xr:uid="{00000000-0005-0000-0000-0000822B0000}"/>
    <cellStyle name="20% - Accent4 5 66" xfId="11095" xr:uid="{00000000-0005-0000-0000-0000832B0000}"/>
    <cellStyle name="20% - Accent4 5 67" xfId="11096" xr:uid="{00000000-0005-0000-0000-0000842B0000}"/>
    <cellStyle name="20% - Accent4 5 68" xfId="11097" xr:uid="{00000000-0005-0000-0000-0000852B0000}"/>
    <cellStyle name="20% - Accent4 5 69" xfId="11098" xr:uid="{00000000-0005-0000-0000-0000862B0000}"/>
    <cellStyle name="20% - Accent4 5 7" xfId="11099" xr:uid="{00000000-0005-0000-0000-0000872B0000}"/>
    <cellStyle name="20% - Accent4 5 70" xfId="11100" xr:uid="{00000000-0005-0000-0000-0000882B0000}"/>
    <cellStyle name="20% - Accent4 5 71" xfId="11101" xr:uid="{00000000-0005-0000-0000-0000892B0000}"/>
    <cellStyle name="20% - Accent4 5 72" xfId="11102" xr:uid="{00000000-0005-0000-0000-00008A2B0000}"/>
    <cellStyle name="20% - Accent4 5 73" xfId="11103" xr:uid="{00000000-0005-0000-0000-00008B2B0000}"/>
    <cellStyle name="20% - Accent4 5 74" xfId="53114" xr:uid="{00000000-0005-0000-0000-00008C2B0000}"/>
    <cellStyle name="20% - Accent4 5 75" xfId="53197" xr:uid="{00000000-0005-0000-0000-00008D2B0000}"/>
    <cellStyle name="20% - Accent4 5 8" xfId="11104" xr:uid="{00000000-0005-0000-0000-00008E2B0000}"/>
    <cellStyle name="20% - Accent4 5 9" xfId="11105" xr:uid="{00000000-0005-0000-0000-00008F2B0000}"/>
    <cellStyle name="20% - Accent4 6" xfId="11106" xr:uid="{00000000-0005-0000-0000-0000902B0000}"/>
    <cellStyle name="20% - Accent4 6 10" xfId="11107" xr:uid="{00000000-0005-0000-0000-0000912B0000}"/>
    <cellStyle name="20% - Accent4 6 11" xfId="11108" xr:uid="{00000000-0005-0000-0000-0000922B0000}"/>
    <cellStyle name="20% - Accent4 6 12" xfId="11109" xr:uid="{00000000-0005-0000-0000-0000932B0000}"/>
    <cellStyle name="20% - Accent4 6 13" xfId="11110" xr:uid="{00000000-0005-0000-0000-0000942B0000}"/>
    <cellStyle name="20% - Accent4 6 14" xfId="11111" xr:uid="{00000000-0005-0000-0000-0000952B0000}"/>
    <cellStyle name="20% - Accent4 6 15" xfId="11112" xr:uid="{00000000-0005-0000-0000-0000962B0000}"/>
    <cellStyle name="20% - Accent4 6 16" xfId="11113" xr:uid="{00000000-0005-0000-0000-0000972B0000}"/>
    <cellStyle name="20% - Accent4 6 17" xfId="11114" xr:uid="{00000000-0005-0000-0000-0000982B0000}"/>
    <cellStyle name="20% - Accent4 6 18" xfId="11115" xr:uid="{00000000-0005-0000-0000-0000992B0000}"/>
    <cellStyle name="20% - Accent4 6 19" xfId="11116" xr:uid="{00000000-0005-0000-0000-00009A2B0000}"/>
    <cellStyle name="20% - Accent4 6 2" xfId="11117" xr:uid="{00000000-0005-0000-0000-00009B2B0000}"/>
    <cellStyle name="20% - Accent4 6 20" xfId="11118" xr:uid="{00000000-0005-0000-0000-00009C2B0000}"/>
    <cellStyle name="20% - Accent4 6 21" xfId="11119" xr:uid="{00000000-0005-0000-0000-00009D2B0000}"/>
    <cellStyle name="20% - Accent4 6 22" xfId="11120" xr:uid="{00000000-0005-0000-0000-00009E2B0000}"/>
    <cellStyle name="20% - Accent4 6 23" xfId="11121" xr:uid="{00000000-0005-0000-0000-00009F2B0000}"/>
    <cellStyle name="20% - Accent4 6 24" xfId="11122" xr:uid="{00000000-0005-0000-0000-0000A02B0000}"/>
    <cellStyle name="20% - Accent4 6 25" xfId="11123" xr:uid="{00000000-0005-0000-0000-0000A12B0000}"/>
    <cellStyle name="20% - Accent4 6 26" xfId="11124" xr:uid="{00000000-0005-0000-0000-0000A22B0000}"/>
    <cellStyle name="20% - Accent4 6 27" xfId="11125" xr:uid="{00000000-0005-0000-0000-0000A32B0000}"/>
    <cellStyle name="20% - Accent4 6 28" xfId="11126" xr:uid="{00000000-0005-0000-0000-0000A42B0000}"/>
    <cellStyle name="20% - Accent4 6 29" xfId="11127" xr:uid="{00000000-0005-0000-0000-0000A52B0000}"/>
    <cellStyle name="20% - Accent4 6 3" xfId="11128" xr:uid="{00000000-0005-0000-0000-0000A62B0000}"/>
    <cellStyle name="20% - Accent4 6 30" xfId="11129" xr:uid="{00000000-0005-0000-0000-0000A72B0000}"/>
    <cellStyle name="20% - Accent4 6 31" xfId="11130" xr:uid="{00000000-0005-0000-0000-0000A82B0000}"/>
    <cellStyle name="20% - Accent4 6 32" xfId="11131" xr:uid="{00000000-0005-0000-0000-0000A92B0000}"/>
    <cellStyle name="20% - Accent4 6 33" xfId="11132" xr:uid="{00000000-0005-0000-0000-0000AA2B0000}"/>
    <cellStyle name="20% - Accent4 6 34" xfId="11133" xr:uid="{00000000-0005-0000-0000-0000AB2B0000}"/>
    <cellStyle name="20% - Accent4 6 35" xfId="11134" xr:uid="{00000000-0005-0000-0000-0000AC2B0000}"/>
    <cellStyle name="20% - Accent4 6 36" xfId="11135" xr:uid="{00000000-0005-0000-0000-0000AD2B0000}"/>
    <cellStyle name="20% - Accent4 6 37" xfId="11136" xr:uid="{00000000-0005-0000-0000-0000AE2B0000}"/>
    <cellStyle name="20% - Accent4 6 38" xfId="11137" xr:uid="{00000000-0005-0000-0000-0000AF2B0000}"/>
    <cellStyle name="20% - Accent4 6 39" xfId="11138" xr:uid="{00000000-0005-0000-0000-0000B02B0000}"/>
    <cellStyle name="20% - Accent4 6 4" xfId="11139" xr:uid="{00000000-0005-0000-0000-0000B12B0000}"/>
    <cellStyle name="20% - Accent4 6 40" xfId="11140" xr:uid="{00000000-0005-0000-0000-0000B22B0000}"/>
    <cellStyle name="20% - Accent4 6 41" xfId="11141" xr:uid="{00000000-0005-0000-0000-0000B32B0000}"/>
    <cellStyle name="20% - Accent4 6 42" xfId="11142" xr:uid="{00000000-0005-0000-0000-0000B42B0000}"/>
    <cellStyle name="20% - Accent4 6 43" xfId="11143" xr:uid="{00000000-0005-0000-0000-0000B52B0000}"/>
    <cellStyle name="20% - Accent4 6 44" xfId="11144" xr:uid="{00000000-0005-0000-0000-0000B62B0000}"/>
    <cellStyle name="20% - Accent4 6 45" xfId="11145" xr:uid="{00000000-0005-0000-0000-0000B72B0000}"/>
    <cellStyle name="20% - Accent4 6 46" xfId="11146" xr:uid="{00000000-0005-0000-0000-0000B82B0000}"/>
    <cellStyle name="20% - Accent4 6 47" xfId="11147" xr:uid="{00000000-0005-0000-0000-0000B92B0000}"/>
    <cellStyle name="20% - Accent4 6 48" xfId="11148" xr:uid="{00000000-0005-0000-0000-0000BA2B0000}"/>
    <cellStyle name="20% - Accent4 6 49" xfId="11149" xr:uid="{00000000-0005-0000-0000-0000BB2B0000}"/>
    <cellStyle name="20% - Accent4 6 5" xfId="11150" xr:uid="{00000000-0005-0000-0000-0000BC2B0000}"/>
    <cellStyle name="20% - Accent4 6 50" xfId="11151" xr:uid="{00000000-0005-0000-0000-0000BD2B0000}"/>
    <cellStyle name="20% - Accent4 6 51" xfId="11152" xr:uid="{00000000-0005-0000-0000-0000BE2B0000}"/>
    <cellStyle name="20% - Accent4 6 52" xfId="11153" xr:uid="{00000000-0005-0000-0000-0000BF2B0000}"/>
    <cellStyle name="20% - Accent4 6 53" xfId="11154" xr:uid="{00000000-0005-0000-0000-0000C02B0000}"/>
    <cellStyle name="20% - Accent4 6 54" xfId="11155" xr:uid="{00000000-0005-0000-0000-0000C12B0000}"/>
    <cellStyle name="20% - Accent4 6 55" xfId="11156" xr:uid="{00000000-0005-0000-0000-0000C22B0000}"/>
    <cellStyle name="20% - Accent4 6 56" xfId="11157" xr:uid="{00000000-0005-0000-0000-0000C32B0000}"/>
    <cellStyle name="20% - Accent4 6 57" xfId="11158" xr:uid="{00000000-0005-0000-0000-0000C42B0000}"/>
    <cellStyle name="20% - Accent4 6 58" xfId="11159" xr:uid="{00000000-0005-0000-0000-0000C52B0000}"/>
    <cellStyle name="20% - Accent4 6 59" xfId="11160" xr:uid="{00000000-0005-0000-0000-0000C62B0000}"/>
    <cellStyle name="20% - Accent4 6 6" xfId="11161" xr:uid="{00000000-0005-0000-0000-0000C72B0000}"/>
    <cellStyle name="20% - Accent4 6 60" xfId="11162" xr:uid="{00000000-0005-0000-0000-0000C82B0000}"/>
    <cellStyle name="20% - Accent4 6 61" xfId="11163" xr:uid="{00000000-0005-0000-0000-0000C92B0000}"/>
    <cellStyle name="20% - Accent4 6 62" xfId="11164" xr:uid="{00000000-0005-0000-0000-0000CA2B0000}"/>
    <cellStyle name="20% - Accent4 6 63" xfId="11165" xr:uid="{00000000-0005-0000-0000-0000CB2B0000}"/>
    <cellStyle name="20% - Accent4 6 64" xfId="11166" xr:uid="{00000000-0005-0000-0000-0000CC2B0000}"/>
    <cellStyle name="20% - Accent4 6 65" xfId="11167" xr:uid="{00000000-0005-0000-0000-0000CD2B0000}"/>
    <cellStyle name="20% - Accent4 6 66" xfId="11168" xr:uid="{00000000-0005-0000-0000-0000CE2B0000}"/>
    <cellStyle name="20% - Accent4 6 67" xfId="11169" xr:uid="{00000000-0005-0000-0000-0000CF2B0000}"/>
    <cellStyle name="20% - Accent4 6 68" xfId="11170" xr:uid="{00000000-0005-0000-0000-0000D02B0000}"/>
    <cellStyle name="20% - Accent4 6 69" xfId="11171" xr:uid="{00000000-0005-0000-0000-0000D12B0000}"/>
    <cellStyle name="20% - Accent4 6 7" xfId="11172" xr:uid="{00000000-0005-0000-0000-0000D22B0000}"/>
    <cellStyle name="20% - Accent4 6 70" xfId="11173" xr:uid="{00000000-0005-0000-0000-0000D32B0000}"/>
    <cellStyle name="20% - Accent4 6 71" xfId="11174" xr:uid="{00000000-0005-0000-0000-0000D42B0000}"/>
    <cellStyle name="20% - Accent4 6 72" xfId="11175" xr:uid="{00000000-0005-0000-0000-0000D52B0000}"/>
    <cellStyle name="20% - Accent4 6 73" xfId="11176" xr:uid="{00000000-0005-0000-0000-0000D62B0000}"/>
    <cellStyle name="20% - Accent4 6 8" xfId="11177" xr:uid="{00000000-0005-0000-0000-0000D72B0000}"/>
    <cellStyle name="20% - Accent4 6 9" xfId="11178" xr:uid="{00000000-0005-0000-0000-0000D82B0000}"/>
    <cellStyle name="20% - Accent4 7" xfId="11179" xr:uid="{00000000-0005-0000-0000-0000D92B0000}"/>
    <cellStyle name="20% - Accent4 7 10" xfId="11180" xr:uid="{00000000-0005-0000-0000-0000DA2B0000}"/>
    <cellStyle name="20% - Accent4 7 11" xfId="11181" xr:uid="{00000000-0005-0000-0000-0000DB2B0000}"/>
    <cellStyle name="20% - Accent4 7 12" xfId="11182" xr:uid="{00000000-0005-0000-0000-0000DC2B0000}"/>
    <cellStyle name="20% - Accent4 7 13" xfId="11183" xr:uid="{00000000-0005-0000-0000-0000DD2B0000}"/>
    <cellStyle name="20% - Accent4 7 14" xfId="11184" xr:uid="{00000000-0005-0000-0000-0000DE2B0000}"/>
    <cellStyle name="20% - Accent4 7 15" xfId="11185" xr:uid="{00000000-0005-0000-0000-0000DF2B0000}"/>
    <cellStyle name="20% - Accent4 7 16" xfId="11186" xr:uid="{00000000-0005-0000-0000-0000E02B0000}"/>
    <cellStyle name="20% - Accent4 7 17" xfId="11187" xr:uid="{00000000-0005-0000-0000-0000E12B0000}"/>
    <cellStyle name="20% - Accent4 7 18" xfId="11188" xr:uid="{00000000-0005-0000-0000-0000E22B0000}"/>
    <cellStyle name="20% - Accent4 7 19" xfId="11189" xr:uid="{00000000-0005-0000-0000-0000E32B0000}"/>
    <cellStyle name="20% - Accent4 7 2" xfId="11190" xr:uid="{00000000-0005-0000-0000-0000E42B0000}"/>
    <cellStyle name="20% - Accent4 7 20" xfId="11191" xr:uid="{00000000-0005-0000-0000-0000E52B0000}"/>
    <cellStyle name="20% - Accent4 7 21" xfId="11192" xr:uid="{00000000-0005-0000-0000-0000E62B0000}"/>
    <cellStyle name="20% - Accent4 7 22" xfId="11193" xr:uid="{00000000-0005-0000-0000-0000E72B0000}"/>
    <cellStyle name="20% - Accent4 7 23" xfId="11194" xr:uid="{00000000-0005-0000-0000-0000E82B0000}"/>
    <cellStyle name="20% - Accent4 7 24" xfId="11195" xr:uid="{00000000-0005-0000-0000-0000E92B0000}"/>
    <cellStyle name="20% - Accent4 7 25" xfId="11196" xr:uid="{00000000-0005-0000-0000-0000EA2B0000}"/>
    <cellStyle name="20% - Accent4 7 26" xfId="11197" xr:uid="{00000000-0005-0000-0000-0000EB2B0000}"/>
    <cellStyle name="20% - Accent4 7 27" xfId="11198" xr:uid="{00000000-0005-0000-0000-0000EC2B0000}"/>
    <cellStyle name="20% - Accent4 7 28" xfId="11199" xr:uid="{00000000-0005-0000-0000-0000ED2B0000}"/>
    <cellStyle name="20% - Accent4 7 29" xfId="11200" xr:uid="{00000000-0005-0000-0000-0000EE2B0000}"/>
    <cellStyle name="20% - Accent4 7 3" xfId="11201" xr:uid="{00000000-0005-0000-0000-0000EF2B0000}"/>
    <cellStyle name="20% - Accent4 7 30" xfId="11202" xr:uid="{00000000-0005-0000-0000-0000F02B0000}"/>
    <cellStyle name="20% - Accent4 7 31" xfId="11203" xr:uid="{00000000-0005-0000-0000-0000F12B0000}"/>
    <cellStyle name="20% - Accent4 7 32" xfId="11204" xr:uid="{00000000-0005-0000-0000-0000F22B0000}"/>
    <cellStyle name="20% - Accent4 7 33" xfId="11205" xr:uid="{00000000-0005-0000-0000-0000F32B0000}"/>
    <cellStyle name="20% - Accent4 7 34" xfId="11206" xr:uid="{00000000-0005-0000-0000-0000F42B0000}"/>
    <cellStyle name="20% - Accent4 7 35" xfId="11207" xr:uid="{00000000-0005-0000-0000-0000F52B0000}"/>
    <cellStyle name="20% - Accent4 7 36" xfId="11208" xr:uid="{00000000-0005-0000-0000-0000F62B0000}"/>
    <cellStyle name="20% - Accent4 7 37" xfId="11209" xr:uid="{00000000-0005-0000-0000-0000F72B0000}"/>
    <cellStyle name="20% - Accent4 7 38" xfId="11210" xr:uid="{00000000-0005-0000-0000-0000F82B0000}"/>
    <cellStyle name="20% - Accent4 7 39" xfId="11211" xr:uid="{00000000-0005-0000-0000-0000F92B0000}"/>
    <cellStyle name="20% - Accent4 7 4" xfId="11212" xr:uid="{00000000-0005-0000-0000-0000FA2B0000}"/>
    <cellStyle name="20% - Accent4 7 40" xfId="11213" xr:uid="{00000000-0005-0000-0000-0000FB2B0000}"/>
    <cellStyle name="20% - Accent4 7 41" xfId="11214" xr:uid="{00000000-0005-0000-0000-0000FC2B0000}"/>
    <cellStyle name="20% - Accent4 7 42" xfId="11215" xr:uid="{00000000-0005-0000-0000-0000FD2B0000}"/>
    <cellStyle name="20% - Accent4 7 43" xfId="11216" xr:uid="{00000000-0005-0000-0000-0000FE2B0000}"/>
    <cellStyle name="20% - Accent4 7 44" xfId="11217" xr:uid="{00000000-0005-0000-0000-0000FF2B0000}"/>
    <cellStyle name="20% - Accent4 7 45" xfId="11218" xr:uid="{00000000-0005-0000-0000-0000002C0000}"/>
    <cellStyle name="20% - Accent4 7 46" xfId="11219" xr:uid="{00000000-0005-0000-0000-0000012C0000}"/>
    <cellStyle name="20% - Accent4 7 47" xfId="11220" xr:uid="{00000000-0005-0000-0000-0000022C0000}"/>
    <cellStyle name="20% - Accent4 7 48" xfId="11221" xr:uid="{00000000-0005-0000-0000-0000032C0000}"/>
    <cellStyle name="20% - Accent4 7 49" xfId="11222" xr:uid="{00000000-0005-0000-0000-0000042C0000}"/>
    <cellStyle name="20% - Accent4 7 5" xfId="11223" xr:uid="{00000000-0005-0000-0000-0000052C0000}"/>
    <cellStyle name="20% - Accent4 7 50" xfId="11224" xr:uid="{00000000-0005-0000-0000-0000062C0000}"/>
    <cellStyle name="20% - Accent4 7 51" xfId="11225" xr:uid="{00000000-0005-0000-0000-0000072C0000}"/>
    <cellStyle name="20% - Accent4 7 52" xfId="11226" xr:uid="{00000000-0005-0000-0000-0000082C0000}"/>
    <cellStyle name="20% - Accent4 7 53" xfId="11227" xr:uid="{00000000-0005-0000-0000-0000092C0000}"/>
    <cellStyle name="20% - Accent4 7 54" xfId="11228" xr:uid="{00000000-0005-0000-0000-00000A2C0000}"/>
    <cellStyle name="20% - Accent4 7 55" xfId="11229" xr:uid="{00000000-0005-0000-0000-00000B2C0000}"/>
    <cellStyle name="20% - Accent4 7 56" xfId="11230" xr:uid="{00000000-0005-0000-0000-00000C2C0000}"/>
    <cellStyle name="20% - Accent4 7 57" xfId="11231" xr:uid="{00000000-0005-0000-0000-00000D2C0000}"/>
    <cellStyle name="20% - Accent4 7 58" xfId="11232" xr:uid="{00000000-0005-0000-0000-00000E2C0000}"/>
    <cellStyle name="20% - Accent4 7 59" xfId="11233" xr:uid="{00000000-0005-0000-0000-00000F2C0000}"/>
    <cellStyle name="20% - Accent4 7 6" xfId="11234" xr:uid="{00000000-0005-0000-0000-0000102C0000}"/>
    <cellStyle name="20% - Accent4 7 60" xfId="11235" xr:uid="{00000000-0005-0000-0000-0000112C0000}"/>
    <cellStyle name="20% - Accent4 7 61" xfId="11236" xr:uid="{00000000-0005-0000-0000-0000122C0000}"/>
    <cellStyle name="20% - Accent4 7 62" xfId="11237" xr:uid="{00000000-0005-0000-0000-0000132C0000}"/>
    <cellStyle name="20% - Accent4 7 63" xfId="11238" xr:uid="{00000000-0005-0000-0000-0000142C0000}"/>
    <cellStyle name="20% - Accent4 7 64" xfId="11239" xr:uid="{00000000-0005-0000-0000-0000152C0000}"/>
    <cellStyle name="20% - Accent4 7 65" xfId="11240" xr:uid="{00000000-0005-0000-0000-0000162C0000}"/>
    <cellStyle name="20% - Accent4 7 66" xfId="11241" xr:uid="{00000000-0005-0000-0000-0000172C0000}"/>
    <cellStyle name="20% - Accent4 7 67" xfId="11242" xr:uid="{00000000-0005-0000-0000-0000182C0000}"/>
    <cellStyle name="20% - Accent4 7 68" xfId="11243" xr:uid="{00000000-0005-0000-0000-0000192C0000}"/>
    <cellStyle name="20% - Accent4 7 69" xfId="11244" xr:uid="{00000000-0005-0000-0000-00001A2C0000}"/>
    <cellStyle name="20% - Accent4 7 7" xfId="11245" xr:uid="{00000000-0005-0000-0000-00001B2C0000}"/>
    <cellStyle name="20% - Accent4 7 70" xfId="11246" xr:uid="{00000000-0005-0000-0000-00001C2C0000}"/>
    <cellStyle name="20% - Accent4 7 71" xfId="11247" xr:uid="{00000000-0005-0000-0000-00001D2C0000}"/>
    <cellStyle name="20% - Accent4 7 72" xfId="11248" xr:uid="{00000000-0005-0000-0000-00001E2C0000}"/>
    <cellStyle name="20% - Accent4 7 73" xfId="11249" xr:uid="{00000000-0005-0000-0000-00001F2C0000}"/>
    <cellStyle name="20% - Accent4 7 8" xfId="11250" xr:uid="{00000000-0005-0000-0000-0000202C0000}"/>
    <cellStyle name="20% - Accent4 7 9" xfId="11251" xr:uid="{00000000-0005-0000-0000-0000212C0000}"/>
    <cellStyle name="20% - Accent4 8" xfId="11252" xr:uid="{00000000-0005-0000-0000-0000222C0000}"/>
    <cellStyle name="20% - Accent4 8 10" xfId="11253" xr:uid="{00000000-0005-0000-0000-0000232C0000}"/>
    <cellStyle name="20% - Accent4 8 11" xfId="11254" xr:uid="{00000000-0005-0000-0000-0000242C0000}"/>
    <cellStyle name="20% - Accent4 8 12" xfId="11255" xr:uid="{00000000-0005-0000-0000-0000252C0000}"/>
    <cellStyle name="20% - Accent4 8 13" xfId="11256" xr:uid="{00000000-0005-0000-0000-0000262C0000}"/>
    <cellStyle name="20% - Accent4 8 14" xfId="11257" xr:uid="{00000000-0005-0000-0000-0000272C0000}"/>
    <cellStyle name="20% - Accent4 8 15" xfId="11258" xr:uid="{00000000-0005-0000-0000-0000282C0000}"/>
    <cellStyle name="20% - Accent4 8 16" xfId="11259" xr:uid="{00000000-0005-0000-0000-0000292C0000}"/>
    <cellStyle name="20% - Accent4 8 17" xfId="11260" xr:uid="{00000000-0005-0000-0000-00002A2C0000}"/>
    <cellStyle name="20% - Accent4 8 18" xfId="11261" xr:uid="{00000000-0005-0000-0000-00002B2C0000}"/>
    <cellStyle name="20% - Accent4 8 19" xfId="11262" xr:uid="{00000000-0005-0000-0000-00002C2C0000}"/>
    <cellStyle name="20% - Accent4 8 2" xfId="11263" xr:uid="{00000000-0005-0000-0000-00002D2C0000}"/>
    <cellStyle name="20% - Accent4 8 20" xfId="11264" xr:uid="{00000000-0005-0000-0000-00002E2C0000}"/>
    <cellStyle name="20% - Accent4 8 21" xfId="11265" xr:uid="{00000000-0005-0000-0000-00002F2C0000}"/>
    <cellStyle name="20% - Accent4 8 22" xfId="11266" xr:uid="{00000000-0005-0000-0000-0000302C0000}"/>
    <cellStyle name="20% - Accent4 8 23" xfId="11267" xr:uid="{00000000-0005-0000-0000-0000312C0000}"/>
    <cellStyle name="20% - Accent4 8 24" xfId="11268" xr:uid="{00000000-0005-0000-0000-0000322C0000}"/>
    <cellStyle name="20% - Accent4 8 25" xfId="11269" xr:uid="{00000000-0005-0000-0000-0000332C0000}"/>
    <cellStyle name="20% - Accent4 8 26" xfId="11270" xr:uid="{00000000-0005-0000-0000-0000342C0000}"/>
    <cellStyle name="20% - Accent4 8 27" xfId="11271" xr:uid="{00000000-0005-0000-0000-0000352C0000}"/>
    <cellStyle name="20% - Accent4 8 28" xfId="11272" xr:uid="{00000000-0005-0000-0000-0000362C0000}"/>
    <cellStyle name="20% - Accent4 8 29" xfId="11273" xr:uid="{00000000-0005-0000-0000-0000372C0000}"/>
    <cellStyle name="20% - Accent4 8 3" xfId="11274" xr:uid="{00000000-0005-0000-0000-0000382C0000}"/>
    <cellStyle name="20% - Accent4 8 30" xfId="11275" xr:uid="{00000000-0005-0000-0000-0000392C0000}"/>
    <cellStyle name="20% - Accent4 8 31" xfId="11276" xr:uid="{00000000-0005-0000-0000-00003A2C0000}"/>
    <cellStyle name="20% - Accent4 8 32" xfId="11277" xr:uid="{00000000-0005-0000-0000-00003B2C0000}"/>
    <cellStyle name="20% - Accent4 8 33" xfId="11278" xr:uid="{00000000-0005-0000-0000-00003C2C0000}"/>
    <cellStyle name="20% - Accent4 8 34" xfId="11279" xr:uid="{00000000-0005-0000-0000-00003D2C0000}"/>
    <cellStyle name="20% - Accent4 8 35" xfId="11280" xr:uid="{00000000-0005-0000-0000-00003E2C0000}"/>
    <cellStyle name="20% - Accent4 8 36" xfId="11281" xr:uid="{00000000-0005-0000-0000-00003F2C0000}"/>
    <cellStyle name="20% - Accent4 8 37" xfId="11282" xr:uid="{00000000-0005-0000-0000-0000402C0000}"/>
    <cellStyle name="20% - Accent4 8 38" xfId="11283" xr:uid="{00000000-0005-0000-0000-0000412C0000}"/>
    <cellStyle name="20% - Accent4 8 39" xfId="11284" xr:uid="{00000000-0005-0000-0000-0000422C0000}"/>
    <cellStyle name="20% - Accent4 8 4" xfId="11285" xr:uid="{00000000-0005-0000-0000-0000432C0000}"/>
    <cellStyle name="20% - Accent4 8 40" xfId="11286" xr:uid="{00000000-0005-0000-0000-0000442C0000}"/>
    <cellStyle name="20% - Accent4 8 41" xfId="11287" xr:uid="{00000000-0005-0000-0000-0000452C0000}"/>
    <cellStyle name="20% - Accent4 8 42" xfId="11288" xr:uid="{00000000-0005-0000-0000-0000462C0000}"/>
    <cellStyle name="20% - Accent4 8 43" xfId="11289" xr:uid="{00000000-0005-0000-0000-0000472C0000}"/>
    <cellStyle name="20% - Accent4 8 44" xfId="11290" xr:uid="{00000000-0005-0000-0000-0000482C0000}"/>
    <cellStyle name="20% - Accent4 8 45" xfId="11291" xr:uid="{00000000-0005-0000-0000-0000492C0000}"/>
    <cellStyle name="20% - Accent4 8 46" xfId="11292" xr:uid="{00000000-0005-0000-0000-00004A2C0000}"/>
    <cellStyle name="20% - Accent4 8 47" xfId="11293" xr:uid="{00000000-0005-0000-0000-00004B2C0000}"/>
    <cellStyle name="20% - Accent4 8 48" xfId="11294" xr:uid="{00000000-0005-0000-0000-00004C2C0000}"/>
    <cellStyle name="20% - Accent4 8 49" xfId="11295" xr:uid="{00000000-0005-0000-0000-00004D2C0000}"/>
    <cellStyle name="20% - Accent4 8 5" xfId="11296" xr:uid="{00000000-0005-0000-0000-00004E2C0000}"/>
    <cellStyle name="20% - Accent4 8 50" xfId="11297" xr:uid="{00000000-0005-0000-0000-00004F2C0000}"/>
    <cellStyle name="20% - Accent4 8 51" xfId="11298" xr:uid="{00000000-0005-0000-0000-0000502C0000}"/>
    <cellStyle name="20% - Accent4 8 52" xfId="11299" xr:uid="{00000000-0005-0000-0000-0000512C0000}"/>
    <cellStyle name="20% - Accent4 8 53" xfId="11300" xr:uid="{00000000-0005-0000-0000-0000522C0000}"/>
    <cellStyle name="20% - Accent4 8 54" xfId="11301" xr:uid="{00000000-0005-0000-0000-0000532C0000}"/>
    <cellStyle name="20% - Accent4 8 55" xfId="11302" xr:uid="{00000000-0005-0000-0000-0000542C0000}"/>
    <cellStyle name="20% - Accent4 8 56" xfId="11303" xr:uid="{00000000-0005-0000-0000-0000552C0000}"/>
    <cellStyle name="20% - Accent4 8 57" xfId="11304" xr:uid="{00000000-0005-0000-0000-0000562C0000}"/>
    <cellStyle name="20% - Accent4 8 58" xfId="11305" xr:uid="{00000000-0005-0000-0000-0000572C0000}"/>
    <cellStyle name="20% - Accent4 8 59" xfId="11306" xr:uid="{00000000-0005-0000-0000-0000582C0000}"/>
    <cellStyle name="20% - Accent4 8 6" xfId="11307" xr:uid="{00000000-0005-0000-0000-0000592C0000}"/>
    <cellStyle name="20% - Accent4 8 60" xfId="11308" xr:uid="{00000000-0005-0000-0000-00005A2C0000}"/>
    <cellStyle name="20% - Accent4 8 61" xfId="11309" xr:uid="{00000000-0005-0000-0000-00005B2C0000}"/>
    <cellStyle name="20% - Accent4 8 62" xfId="11310" xr:uid="{00000000-0005-0000-0000-00005C2C0000}"/>
    <cellStyle name="20% - Accent4 8 63" xfId="11311" xr:uid="{00000000-0005-0000-0000-00005D2C0000}"/>
    <cellStyle name="20% - Accent4 8 64" xfId="11312" xr:uid="{00000000-0005-0000-0000-00005E2C0000}"/>
    <cellStyle name="20% - Accent4 8 65" xfId="11313" xr:uid="{00000000-0005-0000-0000-00005F2C0000}"/>
    <cellStyle name="20% - Accent4 8 66" xfId="11314" xr:uid="{00000000-0005-0000-0000-0000602C0000}"/>
    <cellStyle name="20% - Accent4 8 67" xfId="11315" xr:uid="{00000000-0005-0000-0000-0000612C0000}"/>
    <cellStyle name="20% - Accent4 8 68" xfId="11316" xr:uid="{00000000-0005-0000-0000-0000622C0000}"/>
    <cellStyle name="20% - Accent4 8 69" xfId="11317" xr:uid="{00000000-0005-0000-0000-0000632C0000}"/>
    <cellStyle name="20% - Accent4 8 7" xfId="11318" xr:uid="{00000000-0005-0000-0000-0000642C0000}"/>
    <cellStyle name="20% - Accent4 8 70" xfId="11319" xr:uid="{00000000-0005-0000-0000-0000652C0000}"/>
    <cellStyle name="20% - Accent4 8 71" xfId="11320" xr:uid="{00000000-0005-0000-0000-0000662C0000}"/>
    <cellStyle name="20% - Accent4 8 72" xfId="11321" xr:uid="{00000000-0005-0000-0000-0000672C0000}"/>
    <cellStyle name="20% - Accent4 8 73" xfId="11322" xr:uid="{00000000-0005-0000-0000-0000682C0000}"/>
    <cellStyle name="20% - Accent4 8 8" xfId="11323" xr:uid="{00000000-0005-0000-0000-0000692C0000}"/>
    <cellStyle name="20% - Accent4 8 9" xfId="11324" xr:uid="{00000000-0005-0000-0000-00006A2C0000}"/>
    <cellStyle name="20% - Accent4 9" xfId="11325" xr:uid="{00000000-0005-0000-0000-00006B2C0000}"/>
    <cellStyle name="20% - Accent4 9 10" xfId="11326" xr:uid="{00000000-0005-0000-0000-00006C2C0000}"/>
    <cellStyle name="20% - Accent4 9 11" xfId="11327" xr:uid="{00000000-0005-0000-0000-00006D2C0000}"/>
    <cellStyle name="20% - Accent4 9 12" xfId="11328" xr:uid="{00000000-0005-0000-0000-00006E2C0000}"/>
    <cellStyle name="20% - Accent4 9 13" xfId="11329" xr:uid="{00000000-0005-0000-0000-00006F2C0000}"/>
    <cellStyle name="20% - Accent4 9 14" xfId="11330" xr:uid="{00000000-0005-0000-0000-0000702C0000}"/>
    <cellStyle name="20% - Accent4 9 15" xfId="11331" xr:uid="{00000000-0005-0000-0000-0000712C0000}"/>
    <cellStyle name="20% - Accent4 9 16" xfId="11332" xr:uid="{00000000-0005-0000-0000-0000722C0000}"/>
    <cellStyle name="20% - Accent4 9 17" xfId="11333" xr:uid="{00000000-0005-0000-0000-0000732C0000}"/>
    <cellStyle name="20% - Accent4 9 18" xfId="11334" xr:uid="{00000000-0005-0000-0000-0000742C0000}"/>
    <cellStyle name="20% - Accent4 9 19" xfId="11335" xr:uid="{00000000-0005-0000-0000-0000752C0000}"/>
    <cellStyle name="20% - Accent4 9 2" xfId="11336" xr:uid="{00000000-0005-0000-0000-0000762C0000}"/>
    <cellStyle name="20% - Accent4 9 20" xfId="11337" xr:uid="{00000000-0005-0000-0000-0000772C0000}"/>
    <cellStyle name="20% - Accent4 9 21" xfId="11338" xr:uid="{00000000-0005-0000-0000-0000782C0000}"/>
    <cellStyle name="20% - Accent4 9 22" xfId="11339" xr:uid="{00000000-0005-0000-0000-0000792C0000}"/>
    <cellStyle name="20% - Accent4 9 23" xfId="11340" xr:uid="{00000000-0005-0000-0000-00007A2C0000}"/>
    <cellStyle name="20% - Accent4 9 24" xfId="11341" xr:uid="{00000000-0005-0000-0000-00007B2C0000}"/>
    <cellStyle name="20% - Accent4 9 25" xfId="11342" xr:uid="{00000000-0005-0000-0000-00007C2C0000}"/>
    <cellStyle name="20% - Accent4 9 26" xfId="11343" xr:uid="{00000000-0005-0000-0000-00007D2C0000}"/>
    <cellStyle name="20% - Accent4 9 27" xfId="11344" xr:uid="{00000000-0005-0000-0000-00007E2C0000}"/>
    <cellStyle name="20% - Accent4 9 28" xfId="11345" xr:uid="{00000000-0005-0000-0000-00007F2C0000}"/>
    <cellStyle name="20% - Accent4 9 29" xfId="11346" xr:uid="{00000000-0005-0000-0000-0000802C0000}"/>
    <cellStyle name="20% - Accent4 9 3" xfId="11347" xr:uid="{00000000-0005-0000-0000-0000812C0000}"/>
    <cellStyle name="20% - Accent4 9 30" xfId="11348" xr:uid="{00000000-0005-0000-0000-0000822C0000}"/>
    <cellStyle name="20% - Accent4 9 31" xfId="11349" xr:uid="{00000000-0005-0000-0000-0000832C0000}"/>
    <cellStyle name="20% - Accent4 9 32" xfId="11350" xr:uid="{00000000-0005-0000-0000-0000842C0000}"/>
    <cellStyle name="20% - Accent4 9 33" xfId="11351" xr:uid="{00000000-0005-0000-0000-0000852C0000}"/>
    <cellStyle name="20% - Accent4 9 34" xfId="11352" xr:uid="{00000000-0005-0000-0000-0000862C0000}"/>
    <cellStyle name="20% - Accent4 9 35" xfId="11353" xr:uid="{00000000-0005-0000-0000-0000872C0000}"/>
    <cellStyle name="20% - Accent4 9 36" xfId="11354" xr:uid="{00000000-0005-0000-0000-0000882C0000}"/>
    <cellStyle name="20% - Accent4 9 37" xfId="11355" xr:uid="{00000000-0005-0000-0000-0000892C0000}"/>
    <cellStyle name="20% - Accent4 9 38" xfId="11356" xr:uid="{00000000-0005-0000-0000-00008A2C0000}"/>
    <cellStyle name="20% - Accent4 9 39" xfId="11357" xr:uid="{00000000-0005-0000-0000-00008B2C0000}"/>
    <cellStyle name="20% - Accent4 9 4" xfId="11358" xr:uid="{00000000-0005-0000-0000-00008C2C0000}"/>
    <cellStyle name="20% - Accent4 9 40" xfId="11359" xr:uid="{00000000-0005-0000-0000-00008D2C0000}"/>
    <cellStyle name="20% - Accent4 9 41" xfId="11360" xr:uid="{00000000-0005-0000-0000-00008E2C0000}"/>
    <cellStyle name="20% - Accent4 9 42" xfId="11361" xr:uid="{00000000-0005-0000-0000-00008F2C0000}"/>
    <cellStyle name="20% - Accent4 9 43" xfId="11362" xr:uid="{00000000-0005-0000-0000-0000902C0000}"/>
    <cellStyle name="20% - Accent4 9 44" xfId="11363" xr:uid="{00000000-0005-0000-0000-0000912C0000}"/>
    <cellStyle name="20% - Accent4 9 45" xfId="11364" xr:uid="{00000000-0005-0000-0000-0000922C0000}"/>
    <cellStyle name="20% - Accent4 9 46" xfId="11365" xr:uid="{00000000-0005-0000-0000-0000932C0000}"/>
    <cellStyle name="20% - Accent4 9 47" xfId="11366" xr:uid="{00000000-0005-0000-0000-0000942C0000}"/>
    <cellStyle name="20% - Accent4 9 48" xfId="11367" xr:uid="{00000000-0005-0000-0000-0000952C0000}"/>
    <cellStyle name="20% - Accent4 9 49" xfId="11368" xr:uid="{00000000-0005-0000-0000-0000962C0000}"/>
    <cellStyle name="20% - Accent4 9 5" xfId="11369" xr:uid="{00000000-0005-0000-0000-0000972C0000}"/>
    <cellStyle name="20% - Accent4 9 50" xfId="11370" xr:uid="{00000000-0005-0000-0000-0000982C0000}"/>
    <cellStyle name="20% - Accent4 9 51" xfId="11371" xr:uid="{00000000-0005-0000-0000-0000992C0000}"/>
    <cellStyle name="20% - Accent4 9 52" xfId="11372" xr:uid="{00000000-0005-0000-0000-00009A2C0000}"/>
    <cellStyle name="20% - Accent4 9 53" xfId="11373" xr:uid="{00000000-0005-0000-0000-00009B2C0000}"/>
    <cellStyle name="20% - Accent4 9 54" xfId="11374" xr:uid="{00000000-0005-0000-0000-00009C2C0000}"/>
    <cellStyle name="20% - Accent4 9 55" xfId="11375" xr:uid="{00000000-0005-0000-0000-00009D2C0000}"/>
    <cellStyle name="20% - Accent4 9 56" xfId="11376" xr:uid="{00000000-0005-0000-0000-00009E2C0000}"/>
    <cellStyle name="20% - Accent4 9 57" xfId="11377" xr:uid="{00000000-0005-0000-0000-00009F2C0000}"/>
    <cellStyle name="20% - Accent4 9 58" xfId="11378" xr:uid="{00000000-0005-0000-0000-0000A02C0000}"/>
    <cellStyle name="20% - Accent4 9 59" xfId="11379" xr:uid="{00000000-0005-0000-0000-0000A12C0000}"/>
    <cellStyle name="20% - Accent4 9 6" xfId="11380" xr:uid="{00000000-0005-0000-0000-0000A22C0000}"/>
    <cellStyle name="20% - Accent4 9 60" xfId="11381" xr:uid="{00000000-0005-0000-0000-0000A32C0000}"/>
    <cellStyle name="20% - Accent4 9 61" xfId="11382" xr:uid="{00000000-0005-0000-0000-0000A42C0000}"/>
    <cellStyle name="20% - Accent4 9 62" xfId="11383" xr:uid="{00000000-0005-0000-0000-0000A52C0000}"/>
    <cellStyle name="20% - Accent4 9 63" xfId="11384" xr:uid="{00000000-0005-0000-0000-0000A62C0000}"/>
    <cellStyle name="20% - Accent4 9 64" xfId="11385" xr:uid="{00000000-0005-0000-0000-0000A72C0000}"/>
    <cellStyle name="20% - Accent4 9 65" xfId="11386" xr:uid="{00000000-0005-0000-0000-0000A82C0000}"/>
    <cellStyle name="20% - Accent4 9 66" xfId="11387" xr:uid="{00000000-0005-0000-0000-0000A92C0000}"/>
    <cellStyle name="20% - Accent4 9 67" xfId="11388" xr:uid="{00000000-0005-0000-0000-0000AA2C0000}"/>
    <cellStyle name="20% - Accent4 9 68" xfId="11389" xr:uid="{00000000-0005-0000-0000-0000AB2C0000}"/>
    <cellStyle name="20% - Accent4 9 69" xfId="11390" xr:uid="{00000000-0005-0000-0000-0000AC2C0000}"/>
    <cellStyle name="20% - Accent4 9 7" xfId="11391" xr:uid="{00000000-0005-0000-0000-0000AD2C0000}"/>
    <cellStyle name="20% - Accent4 9 70" xfId="11392" xr:uid="{00000000-0005-0000-0000-0000AE2C0000}"/>
    <cellStyle name="20% - Accent4 9 71" xfId="11393" xr:uid="{00000000-0005-0000-0000-0000AF2C0000}"/>
    <cellStyle name="20% - Accent4 9 72" xfId="11394" xr:uid="{00000000-0005-0000-0000-0000B02C0000}"/>
    <cellStyle name="20% - Accent4 9 73" xfId="11395" xr:uid="{00000000-0005-0000-0000-0000B12C0000}"/>
    <cellStyle name="20% - Accent4 9 8" xfId="11396" xr:uid="{00000000-0005-0000-0000-0000B22C0000}"/>
    <cellStyle name="20% - Accent4 9 9" xfId="11397" xr:uid="{00000000-0005-0000-0000-0000B32C0000}"/>
    <cellStyle name="20% - Accent5 10" xfId="11398" xr:uid="{00000000-0005-0000-0000-0000B42C0000}"/>
    <cellStyle name="20% - Accent5 10 10" xfId="11399" xr:uid="{00000000-0005-0000-0000-0000B52C0000}"/>
    <cellStyle name="20% - Accent5 10 11" xfId="11400" xr:uid="{00000000-0005-0000-0000-0000B62C0000}"/>
    <cellStyle name="20% - Accent5 10 12" xfId="11401" xr:uid="{00000000-0005-0000-0000-0000B72C0000}"/>
    <cellStyle name="20% - Accent5 10 13" xfId="11402" xr:uid="{00000000-0005-0000-0000-0000B82C0000}"/>
    <cellStyle name="20% - Accent5 10 14" xfId="11403" xr:uid="{00000000-0005-0000-0000-0000B92C0000}"/>
    <cellStyle name="20% - Accent5 10 15" xfId="11404" xr:uid="{00000000-0005-0000-0000-0000BA2C0000}"/>
    <cellStyle name="20% - Accent5 10 16" xfId="11405" xr:uid="{00000000-0005-0000-0000-0000BB2C0000}"/>
    <cellStyle name="20% - Accent5 10 17" xfId="11406" xr:uid="{00000000-0005-0000-0000-0000BC2C0000}"/>
    <cellStyle name="20% - Accent5 10 18" xfId="11407" xr:uid="{00000000-0005-0000-0000-0000BD2C0000}"/>
    <cellStyle name="20% - Accent5 10 19" xfId="11408" xr:uid="{00000000-0005-0000-0000-0000BE2C0000}"/>
    <cellStyle name="20% - Accent5 10 2" xfId="11409" xr:uid="{00000000-0005-0000-0000-0000BF2C0000}"/>
    <cellStyle name="20% - Accent5 10 20" xfId="11410" xr:uid="{00000000-0005-0000-0000-0000C02C0000}"/>
    <cellStyle name="20% - Accent5 10 21" xfId="11411" xr:uid="{00000000-0005-0000-0000-0000C12C0000}"/>
    <cellStyle name="20% - Accent5 10 22" xfId="11412" xr:uid="{00000000-0005-0000-0000-0000C22C0000}"/>
    <cellStyle name="20% - Accent5 10 23" xfId="11413" xr:uid="{00000000-0005-0000-0000-0000C32C0000}"/>
    <cellStyle name="20% - Accent5 10 24" xfId="11414" xr:uid="{00000000-0005-0000-0000-0000C42C0000}"/>
    <cellStyle name="20% - Accent5 10 25" xfId="11415" xr:uid="{00000000-0005-0000-0000-0000C52C0000}"/>
    <cellStyle name="20% - Accent5 10 26" xfId="11416" xr:uid="{00000000-0005-0000-0000-0000C62C0000}"/>
    <cellStyle name="20% - Accent5 10 27" xfId="11417" xr:uid="{00000000-0005-0000-0000-0000C72C0000}"/>
    <cellStyle name="20% - Accent5 10 28" xfId="11418" xr:uid="{00000000-0005-0000-0000-0000C82C0000}"/>
    <cellStyle name="20% - Accent5 10 29" xfId="11419" xr:uid="{00000000-0005-0000-0000-0000C92C0000}"/>
    <cellStyle name="20% - Accent5 10 3" xfId="11420" xr:uid="{00000000-0005-0000-0000-0000CA2C0000}"/>
    <cellStyle name="20% - Accent5 10 30" xfId="11421" xr:uid="{00000000-0005-0000-0000-0000CB2C0000}"/>
    <cellStyle name="20% - Accent5 10 31" xfId="11422" xr:uid="{00000000-0005-0000-0000-0000CC2C0000}"/>
    <cellStyle name="20% - Accent5 10 32" xfId="11423" xr:uid="{00000000-0005-0000-0000-0000CD2C0000}"/>
    <cellStyle name="20% - Accent5 10 33" xfId="11424" xr:uid="{00000000-0005-0000-0000-0000CE2C0000}"/>
    <cellStyle name="20% - Accent5 10 34" xfId="11425" xr:uid="{00000000-0005-0000-0000-0000CF2C0000}"/>
    <cellStyle name="20% - Accent5 10 35" xfId="11426" xr:uid="{00000000-0005-0000-0000-0000D02C0000}"/>
    <cellStyle name="20% - Accent5 10 36" xfId="11427" xr:uid="{00000000-0005-0000-0000-0000D12C0000}"/>
    <cellStyle name="20% - Accent5 10 37" xfId="11428" xr:uid="{00000000-0005-0000-0000-0000D22C0000}"/>
    <cellStyle name="20% - Accent5 10 38" xfId="11429" xr:uid="{00000000-0005-0000-0000-0000D32C0000}"/>
    <cellStyle name="20% - Accent5 10 39" xfId="11430" xr:uid="{00000000-0005-0000-0000-0000D42C0000}"/>
    <cellStyle name="20% - Accent5 10 4" xfId="11431" xr:uid="{00000000-0005-0000-0000-0000D52C0000}"/>
    <cellStyle name="20% - Accent5 10 40" xfId="11432" xr:uid="{00000000-0005-0000-0000-0000D62C0000}"/>
    <cellStyle name="20% - Accent5 10 41" xfId="11433" xr:uid="{00000000-0005-0000-0000-0000D72C0000}"/>
    <cellStyle name="20% - Accent5 10 42" xfId="11434" xr:uid="{00000000-0005-0000-0000-0000D82C0000}"/>
    <cellStyle name="20% - Accent5 10 43" xfId="11435" xr:uid="{00000000-0005-0000-0000-0000D92C0000}"/>
    <cellStyle name="20% - Accent5 10 44" xfId="11436" xr:uid="{00000000-0005-0000-0000-0000DA2C0000}"/>
    <cellStyle name="20% - Accent5 10 45" xfId="11437" xr:uid="{00000000-0005-0000-0000-0000DB2C0000}"/>
    <cellStyle name="20% - Accent5 10 46" xfId="11438" xr:uid="{00000000-0005-0000-0000-0000DC2C0000}"/>
    <cellStyle name="20% - Accent5 10 47" xfId="11439" xr:uid="{00000000-0005-0000-0000-0000DD2C0000}"/>
    <cellStyle name="20% - Accent5 10 48" xfId="11440" xr:uid="{00000000-0005-0000-0000-0000DE2C0000}"/>
    <cellStyle name="20% - Accent5 10 49" xfId="11441" xr:uid="{00000000-0005-0000-0000-0000DF2C0000}"/>
    <cellStyle name="20% - Accent5 10 5" xfId="11442" xr:uid="{00000000-0005-0000-0000-0000E02C0000}"/>
    <cellStyle name="20% - Accent5 10 50" xfId="11443" xr:uid="{00000000-0005-0000-0000-0000E12C0000}"/>
    <cellStyle name="20% - Accent5 10 51" xfId="11444" xr:uid="{00000000-0005-0000-0000-0000E22C0000}"/>
    <cellStyle name="20% - Accent5 10 52" xfId="11445" xr:uid="{00000000-0005-0000-0000-0000E32C0000}"/>
    <cellStyle name="20% - Accent5 10 53" xfId="11446" xr:uid="{00000000-0005-0000-0000-0000E42C0000}"/>
    <cellStyle name="20% - Accent5 10 54" xfId="11447" xr:uid="{00000000-0005-0000-0000-0000E52C0000}"/>
    <cellStyle name="20% - Accent5 10 55" xfId="11448" xr:uid="{00000000-0005-0000-0000-0000E62C0000}"/>
    <cellStyle name="20% - Accent5 10 56" xfId="11449" xr:uid="{00000000-0005-0000-0000-0000E72C0000}"/>
    <cellStyle name="20% - Accent5 10 57" xfId="11450" xr:uid="{00000000-0005-0000-0000-0000E82C0000}"/>
    <cellStyle name="20% - Accent5 10 58" xfId="11451" xr:uid="{00000000-0005-0000-0000-0000E92C0000}"/>
    <cellStyle name="20% - Accent5 10 59" xfId="11452" xr:uid="{00000000-0005-0000-0000-0000EA2C0000}"/>
    <cellStyle name="20% - Accent5 10 6" xfId="11453" xr:uid="{00000000-0005-0000-0000-0000EB2C0000}"/>
    <cellStyle name="20% - Accent5 10 60" xfId="11454" xr:uid="{00000000-0005-0000-0000-0000EC2C0000}"/>
    <cellStyle name="20% - Accent5 10 61" xfId="11455" xr:uid="{00000000-0005-0000-0000-0000ED2C0000}"/>
    <cellStyle name="20% - Accent5 10 62" xfId="11456" xr:uid="{00000000-0005-0000-0000-0000EE2C0000}"/>
    <cellStyle name="20% - Accent5 10 63" xfId="11457" xr:uid="{00000000-0005-0000-0000-0000EF2C0000}"/>
    <cellStyle name="20% - Accent5 10 64" xfId="11458" xr:uid="{00000000-0005-0000-0000-0000F02C0000}"/>
    <cellStyle name="20% - Accent5 10 65" xfId="11459" xr:uid="{00000000-0005-0000-0000-0000F12C0000}"/>
    <cellStyle name="20% - Accent5 10 66" xfId="11460" xr:uid="{00000000-0005-0000-0000-0000F22C0000}"/>
    <cellStyle name="20% - Accent5 10 67" xfId="11461" xr:uid="{00000000-0005-0000-0000-0000F32C0000}"/>
    <cellStyle name="20% - Accent5 10 68" xfId="11462" xr:uid="{00000000-0005-0000-0000-0000F42C0000}"/>
    <cellStyle name="20% - Accent5 10 69" xfId="11463" xr:uid="{00000000-0005-0000-0000-0000F52C0000}"/>
    <cellStyle name="20% - Accent5 10 7" xfId="11464" xr:uid="{00000000-0005-0000-0000-0000F62C0000}"/>
    <cellStyle name="20% - Accent5 10 70" xfId="11465" xr:uid="{00000000-0005-0000-0000-0000F72C0000}"/>
    <cellStyle name="20% - Accent5 10 71" xfId="11466" xr:uid="{00000000-0005-0000-0000-0000F82C0000}"/>
    <cellStyle name="20% - Accent5 10 72" xfId="11467" xr:uid="{00000000-0005-0000-0000-0000F92C0000}"/>
    <cellStyle name="20% - Accent5 10 73" xfId="11468" xr:uid="{00000000-0005-0000-0000-0000FA2C0000}"/>
    <cellStyle name="20% - Accent5 10 8" xfId="11469" xr:uid="{00000000-0005-0000-0000-0000FB2C0000}"/>
    <cellStyle name="20% - Accent5 10 9" xfId="11470" xr:uid="{00000000-0005-0000-0000-0000FC2C0000}"/>
    <cellStyle name="20% - Accent5 11" xfId="11471" xr:uid="{00000000-0005-0000-0000-0000FD2C0000}"/>
    <cellStyle name="20% - Accent5 11 10" xfId="11472" xr:uid="{00000000-0005-0000-0000-0000FE2C0000}"/>
    <cellStyle name="20% - Accent5 11 11" xfId="11473" xr:uid="{00000000-0005-0000-0000-0000FF2C0000}"/>
    <cellStyle name="20% - Accent5 11 12" xfId="11474" xr:uid="{00000000-0005-0000-0000-0000002D0000}"/>
    <cellStyle name="20% - Accent5 11 13" xfId="11475" xr:uid="{00000000-0005-0000-0000-0000012D0000}"/>
    <cellStyle name="20% - Accent5 11 14" xfId="11476" xr:uid="{00000000-0005-0000-0000-0000022D0000}"/>
    <cellStyle name="20% - Accent5 11 15" xfId="11477" xr:uid="{00000000-0005-0000-0000-0000032D0000}"/>
    <cellStyle name="20% - Accent5 11 16" xfId="11478" xr:uid="{00000000-0005-0000-0000-0000042D0000}"/>
    <cellStyle name="20% - Accent5 11 17" xfId="11479" xr:uid="{00000000-0005-0000-0000-0000052D0000}"/>
    <cellStyle name="20% - Accent5 11 18" xfId="11480" xr:uid="{00000000-0005-0000-0000-0000062D0000}"/>
    <cellStyle name="20% - Accent5 11 19" xfId="11481" xr:uid="{00000000-0005-0000-0000-0000072D0000}"/>
    <cellStyle name="20% - Accent5 11 2" xfId="11482" xr:uid="{00000000-0005-0000-0000-0000082D0000}"/>
    <cellStyle name="20% - Accent5 11 20" xfId="11483" xr:uid="{00000000-0005-0000-0000-0000092D0000}"/>
    <cellStyle name="20% - Accent5 11 21" xfId="11484" xr:uid="{00000000-0005-0000-0000-00000A2D0000}"/>
    <cellStyle name="20% - Accent5 11 22" xfId="11485" xr:uid="{00000000-0005-0000-0000-00000B2D0000}"/>
    <cellStyle name="20% - Accent5 11 23" xfId="11486" xr:uid="{00000000-0005-0000-0000-00000C2D0000}"/>
    <cellStyle name="20% - Accent5 11 24" xfId="11487" xr:uid="{00000000-0005-0000-0000-00000D2D0000}"/>
    <cellStyle name="20% - Accent5 11 25" xfId="11488" xr:uid="{00000000-0005-0000-0000-00000E2D0000}"/>
    <cellStyle name="20% - Accent5 11 26" xfId="11489" xr:uid="{00000000-0005-0000-0000-00000F2D0000}"/>
    <cellStyle name="20% - Accent5 11 27" xfId="11490" xr:uid="{00000000-0005-0000-0000-0000102D0000}"/>
    <cellStyle name="20% - Accent5 11 28" xfId="11491" xr:uid="{00000000-0005-0000-0000-0000112D0000}"/>
    <cellStyle name="20% - Accent5 11 29" xfId="11492" xr:uid="{00000000-0005-0000-0000-0000122D0000}"/>
    <cellStyle name="20% - Accent5 11 3" xfId="11493" xr:uid="{00000000-0005-0000-0000-0000132D0000}"/>
    <cellStyle name="20% - Accent5 11 30" xfId="11494" xr:uid="{00000000-0005-0000-0000-0000142D0000}"/>
    <cellStyle name="20% - Accent5 11 31" xfId="11495" xr:uid="{00000000-0005-0000-0000-0000152D0000}"/>
    <cellStyle name="20% - Accent5 11 32" xfId="11496" xr:uid="{00000000-0005-0000-0000-0000162D0000}"/>
    <cellStyle name="20% - Accent5 11 33" xfId="11497" xr:uid="{00000000-0005-0000-0000-0000172D0000}"/>
    <cellStyle name="20% - Accent5 11 34" xfId="11498" xr:uid="{00000000-0005-0000-0000-0000182D0000}"/>
    <cellStyle name="20% - Accent5 11 35" xfId="11499" xr:uid="{00000000-0005-0000-0000-0000192D0000}"/>
    <cellStyle name="20% - Accent5 11 36" xfId="11500" xr:uid="{00000000-0005-0000-0000-00001A2D0000}"/>
    <cellStyle name="20% - Accent5 11 37" xfId="11501" xr:uid="{00000000-0005-0000-0000-00001B2D0000}"/>
    <cellStyle name="20% - Accent5 11 38" xfId="11502" xr:uid="{00000000-0005-0000-0000-00001C2D0000}"/>
    <cellStyle name="20% - Accent5 11 39" xfId="11503" xr:uid="{00000000-0005-0000-0000-00001D2D0000}"/>
    <cellStyle name="20% - Accent5 11 4" xfId="11504" xr:uid="{00000000-0005-0000-0000-00001E2D0000}"/>
    <cellStyle name="20% - Accent5 11 40" xfId="11505" xr:uid="{00000000-0005-0000-0000-00001F2D0000}"/>
    <cellStyle name="20% - Accent5 11 41" xfId="11506" xr:uid="{00000000-0005-0000-0000-0000202D0000}"/>
    <cellStyle name="20% - Accent5 11 42" xfId="11507" xr:uid="{00000000-0005-0000-0000-0000212D0000}"/>
    <cellStyle name="20% - Accent5 11 43" xfId="11508" xr:uid="{00000000-0005-0000-0000-0000222D0000}"/>
    <cellStyle name="20% - Accent5 11 44" xfId="11509" xr:uid="{00000000-0005-0000-0000-0000232D0000}"/>
    <cellStyle name="20% - Accent5 11 45" xfId="11510" xr:uid="{00000000-0005-0000-0000-0000242D0000}"/>
    <cellStyle name="20% - Accent5 11 46" xfId="11511" xr:uid="{00000000-0005-0000-0000-0000252D0000}"/>
    <cellStyle name="20% - Accent5 11 47" xfId="11512" xr:uid="{00000000-0005-0000-0000-0000262D0000}"/>
    <cellStyle name="20% - Accent5 11 48" xfId="11513" xr:uid="{00000000-0005-0000-0000-0000272D0000}"/>
    <cellStyle name="20% - Accent5 11 49" xfId="11514" xr:uid="{00000000-0005-0000-0000-0000282D0000}"/>
    <cellStyle name="20% - Accent5 11 5" xfId="11515" xr:uid="{00000000-0005-0000-0000-0000292D0000}"/>
    <cellStyle name="20% - Accent5 11 50" xfId="11516" xr:uid="{00000000-0005-0000-0000-00002A2D0000}"/>
    <cellStyle name="20% - Accent5 11 51" xfId="11517" xr:uid="{00000000-0005-0000-0000-00002B2D0000}"/>
    <cellStyle name="20% - Accent5 11 52" xfId="11518" xr:uid="{00000000-0005-0000-0000-00002C2D0000}"/>
    <cellStyle name="20% - Accent5 11 53" xfId="11519" xr:uid="{00000000-0005-0000-0000-00002D2D0000}"/>
    <cellStyle name="20% - Accent5 11 54" xfId="11520" xr:uid="{00000000-0005-0000-0000-00002E2D0000}"/>
    <cellStyle name="20% - Accent5 11 55" xfId="11521" xr:uid="{00000000-0005-0000-0000-00002F2D0000}"/>
    <cellStyle name="20% - Accent5 11 56" xfId="11522" xr:uid="{00000000-0005-0000-0000-0000302D0000}"/>
    <cellStyle name="20% - Accent5 11 57" xfId="11523" xr:uid="{00000000-0005-0000-0000-0000312D0000}"/>
    <cellStyle name="20% - Accent5 11 58" xfId="11524" xr:uid="{00000000-0005-0000-0000-0000322D0000}"/>
    <cellStyle name="20% - Accent5 11 59" xfId="11525" xr:uid="{00000000-0005-0000-0000-0000332D0000}"/>
    <cellStyle name="20% - Accent5 11 6" xfId="11526" xr:uid="{00000000-0005-0000-0000-0000342D0000}"/>
    <cellStyle name="20% - Accent5 11 60" xfId="11527" xr:uid="{00000000-0005-0000-0000-0000352D0000}"/>
    <cellStyle name="20% - Accent5 11 61" xfId="11528" xr:uid="{00000000-0005-0000-0000-0000362D0000}"/>
    <cellStyle name="20% - Accent5 11 62" xfId="11529" xr:uid="{00000000-0005-0000-0000-0000372D0000}"/>
    <cellStyle name="20% - Accent5 11 63" xfId="11530" xr:uid="{00000000-0005-0000-0000-0000382D0000}"/>
    <cellStyle name="20% - Accent5 11 64" xfId="11531" xr:uid="{00000000-0005-0000-0000-0000392D0000}"/>
    <cellStyle name="20% - Accent5 11 65" xfId="11532" xr:uid="{00000000-0005-0000-0000-00003A2D0000}"/>
    <cellStyle name="20% - Accent5 11 66" xfId="11533" xr:uid="{00000000-0005-0000-0000-00003B2D0000}"/>
    <cellStyle name="20% - Accent5 11 67" xfId="11534" xr:uid="{00000000-0005-0000-0000-00003C2D0000}"/>
    <cellStyle name="20% - Accent5 11 68" xfId="11535" xr:uid="{00000000-0005-0000-0000-00003D2D0000}"/>
    <cellStyle name="20% - Accent5 11 69" xfId="11536" xr:uid="{00000000-0005-0000-0000-00003E2D0000}"/>
    <cellStyle name="20% - Accent5 11 7" xfId="11537" xr:uid="{00000000-0005-0000-0000-00003F2D0000}"/>
    <cellStyle name="20% - Accent5 11 70" xfId="11538" xr:uid="{00000000-0005-0000-0000-0000402D0000}"/>
    <cellStyle name="20% - Accent5 11 71" xfId="11539" xr:uid="{00000000-0005-0000-0000-0000412D0000}"/>
    <cellStyle name="20% - Accent5 11 72" xfId="11540" xr:uid="{00000000-0005-0000-0000-0000422D0000}"/>
    <cellStyle name="20% - Accent5 11 73" xfId="11541" xr:uid="{00000000-0005-0000-0000-0000432D0000}"/>
    <cellStyle name="20% - Accent5 11 8" xfId="11542" xr:uid="{00000000-0005-0000-0000-0000442D0000}"/>
    <cellStyle name="20% - Accent5 11 9" xfId="11543" xr:uid="{00000000-0005-0000-0000-0000452D0000}"/>
    <cellStyle name="20% - Accent5 12" xfId="11544" xr:uid="{00000000-0005-0000-0000-0000462D0000}"/>
    <cellStyle name="20% - Accent5 12 10" xfId="11545" xr:uid="{00000000-0005-0000-0000-0000472D0000}"/>
    <cellStyle name="20% - Accent5 12 11" xfId="11546" xr:uid="{00000000-0005-0000-0000-0000482D0000}"/>
    <cellStyle name="20% - Accent5 12 12" xfId="11547" xr:uid="{00000000-0005-0000-0000-0000492D0000}"/>
    <cellStyle name="20% - Accent5 12 13" xfId="11548" xr:uid="{00000000-0005-0000-0000-00004A2D0000}"/>
    <cellStyle name="20% - Accent5 12 14" xfId="11549" xr:uid="{00000000-0005-0000-0000-00004B2D0000}"/>
    <cellStyle name="20% - Accent5 12 15" xfId="11550" xr:uid="{00000000-0005-0000-0000-00004C2D0000}"/>
    <cellStyle name="20% - Accent5 12 16" xfId="11551" xr:uid="{00000000-0005-0000-0000-00004D2D0000}"/>
    <cellStyle name="20% - Accent5 12 17" xfId="11552" xr:uid="{00000000-0005-0000-0000-00004E2D0000}"/>
    <cellStyle name="20% - Accent5 12 18" xfId="11553" xr:uid="{00000000-0005-0000-0000-00004F2D0000}"/>
    <cellStyle name="20% - Accent5 12 19" xfId="11554" xr:uid="{00000000-0005-0000-0000-0000502D0000}"/>
    <cellStyle name="20% - Accent5 12 2" xfId="11555" xr:uid="{00000000-0005-0000-0000-0000512D0000}"/>
    <cellStyle name="20% - Accent5 12 20" xfId="11556" xr:uid="{00000000-0005-0000-0000-0000522D0000}"/>
    <cellStyle name="20% - Accent5 12 21" xfId="11557" xr:uid="{00000000-0005-0000-0000-0000532D0000}"/>
    <cellStyle name="20% - Accent5 12 22" xfId="11558" xr:uid="{00000000-0005-0000-0000-0000542D0000}"/>
    <cellStyle name="20% - Accent5 12 23" xfId="11559" xr:uid="{00000000-0005-0000-0000-0000552D0000}"/>
    <cellStyle name="20% - Accent5 12 24" xfId="11560" xr:uid="{00000000-0005-0000-0000-0000562D0000}"/>
    <cellStyle name="20% - Accent5 12 25" xfId="11561" xr:uid="{00000000-0005-0000-0000-0000572D0000}"/>
    <cellStyle name="20% - Accent5 12 26" xfId="11562" xr:uid="{00000000-0005-0000-0000-0000582D0000}"/>
    <cellStyle name="20% - Accent5 12 27" xfId="11563" xr:uid="{00000000-0005-0000-0000-0000592D0000}"/>
    <cellStyle name="20% - Accent5 12 28" xfId="11564" xr:uid="{00000000-0005-0000-0000-00005A2D0000}"/>
    <cellStyle name="20% - Accent5 12 29" xfId="11565" xr:uid="{00000000-0005-0000-0000-00005B2D0000}"/>
    <cellStyle name="20% - Accent5 12 3" xfId="11566" xr:uid="{00000000-0005-0000-0000-00005C2D0000}"/>
    <cellStyle name="20% - Accent5 12 30" xfId="11567" xr:uid="{00000000-0005-0000-0000-00005D2D0000}"/>
    <cellStyle name="20% - Accent5 12 31" xfId="11568" xr:uid="{00000000-0005-0000-0000-00005E2D0000}"/>
    <cellStyle name="20% - Accent5 12 32" xfId="11569" xr:uid="{00000000-0005-0000-0000-00005F2D0000}"/>
    <cellStyle name="20% - Accent5 12 33" xfId="11570" xr:uid="{00000000-0005-0000-0000-0000602D0000}"/>
    <cellStyle name="20% - Accent5 12 34" xfId="11571" xr:uid="{00000000-0005-0000-0000-0000612D0000}"/>
    <cellStyle name="20% - Accent5 12 35" xfId="11572" xr:uid="{00000000-0005-0000-0000-0000622D0000}"/>
    <cellStyle name="20% - Accent5 12 36" xfId="11573" xr:uid="{00000000-0005-0000-0000-0000632D0000}"/>
    <cellStyle name="20% - Accent5 12 37" xfId="11574" xr:uid="{00000000-0005-0000-0000-0000642D0000}"/>
    <cellStyle name="20% - Accent5 12 38" xfId="11575" xr:uid="{00000000-0005-0000-0000-0000652D0000}"/>
    <cellStyle name="20% - Accent5 12 39" xfId="11576" xr:uid="{00000000-0005-0000-0000-0000662D0000}"/>
    <cellStyle name="20% - Accent5 12 4" xfId="11577" xr:uid="{00000000-0005-0000-0000-0000672D0000}"/>
    <cellStyle name="20% - Accent5 12 40" xfId="11578" xr:uid="{00000000-0005-0000-0000-0000682D0000}"/>
    <cellStyle name="20% - Accent5 12 41" xfId="11579" xr:uid="{00000000-0005-0000-0000-0000692D0000}"/>
    <cellStyle name="20% - Accent5 12 42" xfId="11580" xr:uid="{00000000-0005-0000-0000-00006A2D0000}"/>
    <cellStyle name="20% - Accent5 12 43" xfId="11581" xr:uid="{00000000-0005-0000-0000-00006B2D0000}"/>
    <cellStyle name="20% - Accent5 12 44" xfId="11582" xr:uid="{00000000-0005-0000-0000-00006C2D0000}"/>
    <cellStyle name="20% - Accent5 12 45" xfId="11583" xr:uid="{00000000-0005-0000-0000-00006D2D0000}"/>
    <cellStyle name="20% - Accent5 12 46" xfId="11584" xr:uid="{00000000-0005-0000-0000-00006E2D0000}"/>
    <cellStyle name="20% - Accent5 12 47" xfId="11585" xr:uid="{00000000-0005-0000-0000-00006F2D0000}"/>
    <cellStyle name="20% - Accent5 12 48" xfId="11586" xr:uid="{00000000-0005-0000-0000-0000702D0000}"/>
    <cellStyle name="20% - Accent5 12 49" xfId="11587" xr:uid="{00000000-0005-0000-0000-0000712D0000}"/>
    <cellStyle name="20% - Accent5 12 5" xfId="11588" xr:uid="{00000000-0005-0000-0000-0000722D0000}"/>
    <cellStyle name="20% - Accent5 12 50" xfId="11589" xr:uid="{00000000-0005-0000-0000-0000732D0000}"/>
    <cellStyle name="20% - Accent5 12 51" xfId="11590" xr:uid="{00000000-0005-0000-0000-0000742D0000}"/>
    <cellStyle name="20% - Accent5 12 52" xfId="11591" xr:uid="{00000000-0005-0000-0000-0000752D0000}"/>
    <cellStyle name="20% - Accent5 12 53" xfId="11592" xr:uid="{00000000-0005-0000-0000-0000762D0000}"/>
    <cellStyle name="20% - Accent5 12 54" xfId="11593" xr:uid="{00000000-0005-0000-0000-0000772D0000}"/>
    <cellStyle name="20% - Accent5 12 55" xfId="11594" xr:uid="{00000000-0005-0000-0000-0000782D0000}"/>
    <cellStyle name="20% - Accent5 12 56" xfId="11595" xr:uid="{00000000-0005-0000-0000-0000792D0000}"/>
    <cellStyle name="20% - Accent5 12 57" xfId="11596" xr:uid="{00000000-0005-0000-0000-00007A2D0000}"/>
    <cellStyle name="20% - Accent5 12 58" xfId="11597" xr:uid="{00000000-0005-0000-0000-00007B2D0000}"/>
    <cellStyle name="20% - Accent5 12 59" xfId="11598" xr:uid="{00000000-0005-0000-0000-00007C2D0000}"/>
    <cellStyle name="20% - Accent5 12 6" xfId="11599" xr:uid="{00000000-0005-0000-0000-00007D2D0000}"/>
    <cellStyle name="20% - Accent5 12 60" xfId="11600" xr:uid="{00000000-0005-0000-0000-00007E2D0000}"/>
    <cellStyle name="20% - Accent5 12 61" xfId="11601" xr:uid="{00000000-0005-0000-0000-00007F2D0000}"/>
    <cellStyle name="20% - Accent5 12 62" xfId="11602" xr:uid="{00000000-0005-0000-0000-0000802D0000}"/>
    <cellStyle name="20% - Accent5 12 63" xfId="11603" xr:uid="{00000000-0005-0000-0000-0000812D0000}"/>
    <cellStyle name="20% - Accent5 12 64" xfId="11604" xr:uid="{00000000-0005-0000-0000-0000822D0000}"/>
    <cellStyle name="20% - Accent5 12 65" xfId="11605" xr:uid="{00000000-0005-0000-0000-0000832D0000}"/>
    <cellStyle name="20% - Accent5 12 66" xfId="11606" xr:uid="{00000000-0005-0000-0000-0000842D0000}"/>
    <cellStyle name="20% - Accent5 12 67" xfId="11607" xr:uid="{00000000-0005-0000-0000-0000852D0000}"/>
    <cellStyle name="20% - Accent5 12 68" xfId="11608" xr:uid="{00000000-0005-0000-0000-0000862D0000}"/>
    <cellStyle name="20% - Accent5 12 69" xfId="11609" xr:uid="{00000000-0005-0000-0000-0000872D0000}"/>
    <cellStyle name="20% - Accent5 12 7" xfId="11610" xr:uid="{00000000-0005-0000-0000-0000882D0000}"/>
    <cellStyle name="20% - Accent5 12 70" xfId="11611" xr:uid="{00000000-0005-0000-0000-0000892D0000}"/>
    <cellStyle name="20% - Accent5 12 71" xfId="11612" xr:uid="{00000000-0005-0000-0000-00008A2D0000}"/>
    <cellStyle name="20% - Accent5 12 72" xfId="11613" xr:uid="{00000000-0005-0000-0000-00008B2D0000}"/>
    <cellStyle name="20% - Accent5 12 73" xfId="11614" xr:uid="{00000000-0005-0000-0000-00008C2D0000}"/>
    <cellStyle name="20% - Accent5 12 8" xfId="11615" xr:uid="{00000000-0005-0000-0000-00008D2D0000}"/>
    <cellStyle name="20% - Accent5 12 9" xfId="11616" xr:uid="{00000000-0005-0000-0000-00008E2D0000}"/>
    <cellStyle name="20% - Accent5 13" xfId="11617" xr:uid="{00000000-0005-0000-0000-00008F2D0000}"/>
    <cellStyle name="20% - Accent5 13 10" xfId="11618" xr:uid="{00000000-0005-0000-0000-0000902D0000}"/>
    <cellStyle name="20% - Accent5 13 11" xfId="11619" xr:uid="{00000000-0005-0000-0000-0000912D0000}"/>
    <cellStyle name="20% - Accent5 13 12" xfId="11620" xr:uid="{00000000-0005-0000-0000-0000922D0000}"/>
    <cellStyle name="20% - Accent5 13 13" xfId="11621" xr:uid="{00000000-0005-0000-0000-0000932D0000}"/>
    <cellStyle name="20% - Accent5 13 14" xfId="11622" xr:uid="{00000000-0005-0000-0000-0000942D0000}"/>
    <cellStyle name="20% - Accent5 13 15" xfId="11623" xr:uid="{00000000-0005-0000-0000-0000952D0000}"/>
    <cellStyle name="20% - Accent5 13 16" xfId="11624" xr:uid="{00000000-0005-0000-0000-0000962D0000}"/>
    <cellStyle name="20% - Accent5 13 17" xfId="11625" xr:uid="{00000000-0005-0000-0000-0000972D0000}"/>
    <cellStyle name="20% - Accent5 13 18" xfId="11626" xr:uid="{00000000-0005-0000-0000-0000982D0000}"/>
    <cellStyle name="20% - Accent5 13 19" xfId="11627" xr:uid="{00000000-0005-0000-0000-0000992D0000}"/>
    <cellStyle name="20% - Accent5 13 2" xfId="11628" xr:uid="{00000000-0005-0000-0000-00009A2D0000}"/>
    <cellStyle name="20% - Accent5 13 20" xfId="11629" xr:uid="{00000000-0005-0000-0000-00009B2D0000}"/>
    <cellStyle name="20% - Accent5 13 21" xfId="11630" xr:uid="{00000000-0005-0000-0000-00009C2D0000}"/>
    <cellStyle name="20% - Accent5 13 22" xfId="11631" xr:uid="{00000000-0005-0000-0000-00009D2D0000}"/>
    <cellStyle name="20% - Accent5 13 23" xfId="11632" xr:uid="{00000000-0005-0000-0000-00009E2D0000}"/>
    <cellStyle name="20% - Accent5 13 24" xfId="11633" xr:uid="{00000000-0005-0000-0000-00009F2D0000}"/>
    <cellStyle name="20% - Accent5 13 25" xfId="11634" xr:uid="{00000000-0005-0000-0000-0000A02D0000}"/>
    <cellStyle name="20% - Accent5 13 26" xfId="11635" xr:uid="{00000000-0005-0000-0000-0000A12D0000}"/>
    <cellStyle name="20% - Accent5 13 27" xfId="11636" xr:uid="{00000000-0005-0000-0000-0000A22D0000}"/>
    <cellStyle name="20% - Accent5 13 28" xfId="11637" xr:uid="{00000000-0005-0000-0000-0000A32D0000}"/>
    <cellStyle name="20% - Accent5 13 29" xfId="11638" xr:uid="{00000000-0005-0000-0000-0000A42D0000}"/>
    <cellStyle name="20% - Accent5 13 3" xfId="11639" xr:uid="{00000000-0005-0000-0000-0000A52D0000}"/>
    <cellStyle name="20% - Accent5 13 30" xfId="11640" xr:uid="{00000000-0005-0000-0000-0000A62D0000}"/>
    <cellStyle name="20% - Accent5 13 31" xfId="11641" xr:uid="{00000000-0005-0000-0000-0000A72D0000}"/>
    <cellStyle name="20% - Accent5 13 32" xfId="11642" xr:uid="{00000000-0005-0000-0000-0000A82D0000}"/>
    <cellStyle name="20% - Accent5 13 33" xfId="11643" xr:uid="{00000000-0005-0000-0000-0000A92D0000}"/>
    <cellStyle name="20% - Accent5 13 34" xfId="11644" xr:uid="{00000000-0005-0000-0000-0000AA2D0000}"/>
    <cellStyle name="20% - Accent5 13 35" xfId="11645" xr:uid="{00000000-0005-0000-0000-0000AB2D0000}"/>
    <cellStyle name="20% - Accent5 13 36" xfId="11646" xr:uid="{00000000-0005-0000-0000-0000AC2D0000}"/>
    <cellStyle name="20% - Accent5 13 37" xfId="11647" xr:uid="{00000000-0005-0000-0000-0000AD2D0000}"/>
    <cellStyle name="20% - Accent5 13 38" xfId="11648" xr:uid="{00000000-0005-0000-0000-0000AE2D0000}"/>
    <cellStyle name="20% - Accent5 13 39" xfId="11649" xr:uid="{00000000-0005-0000-0000-0000AF2D0000}"/>
    <cellStyle name="20% - Accent5 13 4" xfId="11650" xr:uid="{00000000-0005-0000-0000-0000B02D0000}"/>
    <cellStyle name="20% - Accent5 13 40" xfId="11651" xr:uid="{00000000-0005-0000-0000-0000B12D0000}"/>
    <cellStyle name="20% - Accent5 13 41" xfId="11652" xr:uid="{00000000-0005-0000-0000-0000B22D0000}"/>
    <cellStyle name="20% - Accent5 13 42" xfId="11653" xr:uid="{00000000-0005-0000-0000-0000B32D0000}"/>
    <cellStyle name="20% - Accent5 13 43" xfId="11654" xr:uid="{00000000-0005-0000-0000-0000B42D0000}"/>
    <cellStyle name="20% - Accent5 13 44" xfId="11655" xr:uid="{00000000-0005-0000-0000-0000B52D0000}"/>
    <cellStyle name="20% - Accent5 13 45" xfId="11656" xr:uid="{00000000-0005-0000-0000-0000B62D0000}"/>
    <cellStyle name="20% - Accent5 13 46" xfId="11657" xr:uid="{00000000-0005-0000-0000-0000B72D0000}"/>
    <cellStyle name="20% - Accent5 13 47" xfId="11658" xr:uid="{00000000-0005-0000-0000-0000B82D0000}"/>
    <cellStyle name="20% - Accent5 13 48" xfId="11659" xr:uid="{00000000-0005-0000-0000-0000B92D0000}"/>
    <cellStyle name="20% - Accent5 13 49" xfId="11660" xr:uid="{00000000-0005-0000-0000-0000BA2D0000}"/>
    <cellStyle name="20% - Accent5 13 5" xfId="11661" xr:uid="{00000000-0005-0000-0000-0000BB2D0000}"/>
    <cellStyle name="20% - Accent5 13 50" xfId="11662" xr:uid="{00000000-0005-0000-0000-0000BC2D0000}"/>
    <cellStyle name="20% - Accent5 13 51" xfId="11663" xr:uid="{00000000-0005-0000-0000-0000BD2D0000}"/>
    <cellStyle name="20% - Accent5 13 52" xfId="11664" xr:uid="{00000000-0005-0000-0000-0000BE2D0000}"/>
    <cellStyle name="20% - Accent5 13 53" xfId="11665" xr:uid="{00000000-0005-0000-0000-0000BF2D0000}"/>
    <cellStyle name="20% - Accent5 13 54" xfId="11666" xr:uid="{00000000-0005-0000-0000-0000C02D0000}"/>
    <cellStyle name="20% - Accent5 13 55" xfId="11667" xr:uid="{00000000-0005-0000-0000-0000C12D0000}"/>
    <cellStyle name="20% - Accent5 13 56" xfId="11668" xr:uid="{00000000-0005-0000-0000-0000C22D0000}"/>
    <cellStyle name="20% - Accent5 13 57" xfId="11669" xr:uid="{00000000-0005-0000-0000-0000C32D0000}"/>
    <cellStyle name="20% - Accent5 13 58" xfId="11670" xr:uid="{00000000-0005-0000-0000-0000C42D0000}"/>
    <cellStyle name="20% - Accent5 13 59" xfId="11671" xr:uid="{00000000-0005-0000-0000-0000C52D0000}"/>
    <cellStyle name="20% - Accent5 13 6" xfId="11672" xr:uid="{00000000-0005-0000-0000-0000C62D0000}"/>
    <cellStyle name="20% - Accent5 13 60" xfId="11673" xr:uid="{00000000-0005-0000-0000-0000C72D0000}"/>
    <cellStyle name="20% - Accent5 13 61" xfId="11674" xr:uid="{00000000-0005-0000-0000-0000C82D0000}"/>
    <cellStyle name="20% - Accent5 13 62" xfId="11675" xr:uid="{00000000-0005-0000-0000-0000C92D0000}"/>
    <cellStyle name="20% - Accent5 13 63" xfId="11676" xr:uid="{00000000-0005-0000-0000-0000CA2D0000}"/>
    <cellStyle name="20% - Accent5 13 64" xfId="11677" xr:uid="{00000000-0005-0000-0000-0000CB2D0000}"/>
    <cellStyle name="20% - Accent5 13 65" xfId="11678" xr:uid="{00000000-0005-0000-0000-0000CC2D0000}"/>
    <cellStyle name="20% - Accent5 13 66" xfId="11679" xr:uid="{00000000-0005-0000-0000-0000CD2D0000}"/>
    <cellStyle name="20% - Accent5 13 67" xfId="11680" xr:uid="{00000000-0005-0000-0000-0000CE2D0000}"/>
    <cellStyle name="20% - Accent5 13 68" xfId="11681" xr:uid="{00000000-0005-0000-0000-0000CF2D0000}"/>
    <cellStyle name="20% - Accent5 13 69" xfId="11682" xr:uid="{00000000-0005-0000-0000-0000D02D0000}"/>
    <cellStyle name="20% - Accent5 13 7" xfId="11683" xr:uid="{00000000-0005-0000-0000-0000D12D0000}"/>
    <cellStyle name="20% - Accent5 13 70" xfId="11684" xr:uid="{00000000-0005-0000-0000-0000D22D0000}"/>
    <cellStyle name="20% - Accent5 13 71" xfId="11685" xr:uid="{00000000-0005-0000-0000-0000D32D0000}"/>
    <cellStyle name="20% - Accent5 13 72" xfId="11686" xr:uid="{00000000-0005-0000-0000-0000D42D0000}"/>
    <cellStyle name="20% - Accent5 13 73" xfId="11687" xr:uid="{00000000-0005-0000-0000-0000D52D0000}"/>
    <cellStyle name="20% - Accent5 13 8" xfId="11688" xr:uid="{00000000-0005-0000-0000-0000D62D0000}"/>
    <cellStyle name="20% - Accent5 13 9" xfId="11689" xr:uid="{00000000-0005-0000-0000-0000D72D0000}"/>
    <cellStyle name="20% - Accent5 14" xfId="11690" xr:uid="{00000000-0005-0000-0000-0000D82D0000}"/>
    <cellStyle name="20% - Accent5 14 10" xfId="11691" xr:uid="{00000000-0005-0000-0000-0000D92D0000}"/>
    <cellStyle name="20% - Accent5 14 11" xfId="11692" xr:uid="{00000000-0005-0000-0000-0000DA2D0000}"/>
    <cellStyle name="20% - Accent5 14 12" xfId="11693" xr:uid="{00000000-0005-0000-0000-0000DB2D0000}"/>
    <cellStyle name="20% - Accent5 14 13" xfId="11694" xr:uid="{00000000-0005-0000-0000-0000DC2D0000}"/>
    <cellStyle name="20% - Accent5 14 14" xfId="11695" xr:uid="{00000000-0005-0000-0000-0000DD2D0000}"/>
    <cellStyle name="20% - Accent5 14 15" xfId="11696" xr:uid="{00000000-0005-0000-0000-0000DE2D0000}"/>
    <cellStyle name="20% - Accent5 14 16" xfId="11697" xr:uid="{00000000-0005-0000-0000-0000DF2D0000}"/>
    <cellStyle name="20% - Accent5 14 17" xfId="11698" xr:uid="{00000000-0005-0000-0000-0000E02D0000}"/>
    <cellStyle name="20% - Accent5 14 18" xfId="11699" xr:uid="{00000000-0005-0000-0000-0000E12D0000}"/>
    <cellStyle name="20% - Accent5 14 19" xfId="11700" xr:uid="{00000000-0005-0000-0000-0000E22D0000}"/>
    <cellStyle name="20% - Accent5 14 2" xfId="11701" xr:uid="{00000000-0005-0000-0000-0000E32D0000}"/>
    <cellStyle name="20% - Accent5 14 20" xfId="11702" xr:uid="{00000000-0005-0000-0000-0000E42D0000}"/>
    <cellStyle name="20% - Accent5 14 21" xfId="11703" xr:uid="{00000000-0005-0000-0000-0000E52D0000}"/>
    <cellStyle name="20% - Accent5 14 22" xfId="11704" xr:uid="{00000000-0005-0000-0000-0000E62D0000}"/>
    <cellStyle name="20% - Accent5 14 23" xfId="11705" xr:uid="{00000000-0005-0000-0000-0000E72D0000}"/>
    <cellStyle name="20% - Accent5 14 24" xfId="11706" xr:uid="{00000000-0005-0000-0000-0000E82D0000}"/>
    <cellStyle name="20% - Accent5 14 25" xfId="11707" xr:uid="{00000000-0005-0000-0000-0000E92D0000}"/>
    <cellStyle name="20% - Accent5 14 26" xfId="11708" xr:uid="{00000000-0005-0000-0000-0000EA2D0000}"/>
    <cellStyle name="20% - Accent5 14 27" xfId="11709" xr:uid="{00000000-0005-0000-0000-0000EB2D0000}"/>
    <cellStyle name="20% - Accent5 14 28" xfId="11710" xr:uid="{00000000-0005-0000-0000-0000EC2D0000}"/>
    <cellStyle name="20% - Accent5 14 29" xfId="11711" xr:uid="{00000000-0005-0000-0000-0000ED2D0000}"/>
    <cellStyle name="20% - Accent5 14 3" xfId="11712" xr:uid="{00000000-0005-0000-0000-0000EE2D0000}"/>
    <cellStyle name="20% - Accent5 14 30" xfId="11713" xr:uid="{00000000-0005-0000-0000-0000EF2D0000}"/>
    <cellStyle name="20% - Accent5 14 31" xfId="11714" xr:uid="{00000000-0005-0000-0000-0000F02D0000}"/>
    <cellStyle name="20% - Accent5 14 32" xfId="11715" xr:uid="{00000000-0005-0000-0000-0000F12D0000}"/>
    <cellStyle name="20% - Accent5 14 33" xfId="11716" xr:uid="{00000000-0005-0000-0000-0000F22D0000}"/>
    <cellStyle name="20% - Accent5 14 34" xfId="11717" xr:uid="{00000000-0005-0000-0000-0000F32D0000}"/>
    <cellStyle name="20% - Accent5 14 35" xfId="11718" xr:uid="{00000000-0005-0000-0000-0000F42D0000}"/>
    <cellStyle name="20% - Accent5 14 36" xfId="11719" xr:uid="{00000000-0005-0000-0000-0000F52D0000}"/>
    <cellStyle name="20% - Accent5 14 37" xfId="11720" xr:uid="{00000000-0005-0000-0000-0000F62D0000}"/>
    <cellStyle name="20% - Accent5 14 38" xfId="11721" xr:uid="{00000000-0005-0000-0000-0000F72D0000}"/>
    <cellStyle name="20% - Accent5 14 39" xfId="11722" xr:uid="{00000000-0005-0000-0000-0000F82D0000}"/>
    <cellStyle name="20% - Accent5 14 4" xfId="11723" xr:uid="{00000000-0005-0000-0000-0000F92D0000}"/>
    <cellStyle name="20% - Accent5 14 40" xfId="11724" xr:uid="{00000000-0005-0000-0000-0000FA2D0000}"/>
    <cellStyle name="20% - Accent5 14 41" xfId="11725" xr:uid="{00000000-0005-0000-0000-0000FB2D0000}"/>
    <cellStyle name="20% - Accent5 14 42" xfId="11726" xr:uid="{00000000-0005-0000-0000-0000FC2D0000}"/>
    <cellStyle name="20% - Accent5 14 43" xfId="11727" xr:uid="{00000000-0005-0000-0000-0000FD2D0000}"/>
    <cellStyle name="20% - Accent5 14 44" xfId="11728" xr:uid="{00000000-0005-0000-0000-0000FE2D0000}"/>
    <cellStyle name="20% - Accent5 14 45" xfId="11729" xr:uid="{00000000-0005-0000-0000-0000FF2D0000}"/>
    <cellStyle name="20% - Accent5 14 46" xfId="11730" xr:uid="{00000000-0005-0000-0000-0000002E0000}"/>
    <cellStyle name="20% - Accent5 14 47" xfId="11731" xr:uid="{00000000-0005-0000-0000-0000012E0000}"/>
    <cellStyle name="20% - Accent5 14 48" xfId="11732" xr:uid="{00000000-0005-0000-0000-0000022E0000}"/>
    <cellStyle name="20% - Accent5 14 49" xfId="11733" xr:uid="{00000000-0005-0000-0000-0000032E0000}"/>
    <cellStyle name="20% - Accent5 14 5" xfId="11734" xr:uid="{00000000-0005-0000-0000-0000042E0000}"/>
    <cellStyle name="20% - Accent5 14 50" xfId="11735" xr:uid="{00000000-0005-0000-0000-0000052E0000}"/>
    <cellStyle name="20% - Accent5 14 51" xfId="11736" xr:uid="{00000000-0005-0000-0000-0000062E0000}"/>
    <cellStyle name="20% - Accent5 14 52" xfId="11737" xr:uid="{00000000-0005-0000-0000-0000072E0000}"/>
    <cellStyle name="20% - Accent5 14 53" xfId="11738" xr:uid="{00000000-0005-0000-0000-0000082E0000}"/>
    <cellStyle name="20% - Accent5 14 54" xfId="11739" xr:uid="{00000000-0005-0000-0000-0000092E0000}"/>
    <cellStyle name="20% - Accent5 14 55" xfId="11740" xr:uid="{00000000-0005-0000-0000-00000A2E0000}"/>
    <cellStyle name="20% - Accent5 14 56" xfId="11741" xr:uid="{00000000-0005-0000-0000-00000B2E0000}"/>
    <cellStyle name="20% - Accent5 14 57" xfId="11742" xr:uid="{00000000-0005-0000-0000-00000C2E0000}"/>
    <cellStyle name="20% - Accent5 14 58" xfId="11743" xr:uid="{00000000-0005-0000-0000-00000D2E0000}"/>
    <cellStyle name="20% - Accent5 14 59" xfId="11744" xr:uid="{00000000-0005-0000-0000-00000E2E0000}"/>
    <cellStyle name="20% - Accent5 14 6" xfId="11745" xr:uid="{00000000-0005-0000-0000-00000F2E0000}"/>
    <cellStyle name="20% - Accent5 14 60" xfId="11746" xr:uid="{00000000-0005-0000-0000-0000102E0000}"/>
    <cellStyle name="20% - Accent5 14 61" xfId="11747" xr:uid="{00000000-0005-0000-0000-0000112E0000}"/>
    <cellStyle name="20% - Accent5 14 62" xfId="11748" xr:uid="{00000000-0005-0000-0000-0000122E0000}"/>
    <cellStyle name="20% - Accent5 14 63" xfId="11749" xr:uid="{00000000-0005-0000-0000-0000132E0000}"/>
    <cellStyle name="20% - Accent5 14 64" xfId="11750" xr:uid="{00000000-0005-0000-0000-0000142E0000}"/>
    <cellStyle name="20% - Accent5 14 65" xfId="11751" xr:uid="{00000000-0005-0000-0000-0000152E0000}"/>
    <cellStyle name="20% - Accent5 14 66" xfId="11752" xr:uid="{00000000-0005-0000-0000-0000162E0000}"/>
    <cellStyle name="20% - Accent5 14 67" xfId="11753" xr:uid="{00000000-0005-0000-0000-0000172E0000}"/>
    <cellStyle name="20% - Accent5 14 68" xfId="11754" xr:uid="{00000000-0005-0000-0000-0000182E0000}"/>
    <cellStyle name="20% - Accent5 14 69" xfId="11755" xr:uid="{00000000-0005-0000-0000-0000192E0000}"/>
    <cellStyle name="20% - Accent5 14 7" xfId="11756" xr:uid="{00000000-0005-0000-0000-00001A2E0000}"/>
    <cellStyle name="20% - Accent5 14 70" xfId="11757" xr:uid="{00000000-0005-0000-0000-00001B2E0000}"/>
    <cellStyle name="20% - Accent5 14 71" xfId="11758" xr:uid="{00000000-0005-0000-0000-00001C2E0000}"/>
    <cellStyle name="20% - Accent5 14 72" xfId="11759" xr:uid="{00000000-0005-0000-0000-00001D2E0000}"/>
    <cellStyle name="20% - Accent5 14 73" xfId="11760" xr:uid="{00000000-0005-0000-0000-00001E2E0000}"/>
    <cellStyle name="20% - Accent5 14 8" xfId="11761" xr:uid="{00000000-0005-0000-0000-00001F2E0000}"/>
    <cellStyle name="20% - Accent5 14 9" xfId="11762" xr:uid="{00000000-0005-0000-0000-0000202E0000}"/>
    <cellStyle name="20% - Accent5 15" xfId="11763" xr:uid="{00000000-0005-0000-0000-0000212E0000}"/>
    <cellStyle name="20% - Accent5 15 10" xfId="11764" xr:uid="{00000000-0005-0000-0000-0000222E0000}"/>
    <cellStyle name="20% - Accent5 15 11" xfId="11765" xr:uid="{00000000-0005-0000-0000-0000232E0000}"/>
    <cellStyle name="20% - Accent5 15 12" xfId="11766" xr:uid="{00000000-0005-0000-0000-0000242E0000}"/>
    <cellStyle name="20% - Accent5 15 13" xfId="11767" xr:uid="{00000000-0005-0000-0000-0000252E0000}"/>
    <cellStyle name="20% - Accent5 15 14" xfId="11768" xr:uid="{00000000-0005-0000-0000-0000262E0000}"/>
    <cellStyle name="20% - Accent5 15 15" xfId="11769" xr:uid="{00000000-0005-0000-0000-0000272E0000}"/>
    <cellStyle name="20% - Accent5 15 16" xfId="11770" xr:uid="{00000000-0005-0000-0000-0000282E0000}"/>
    <cellStyle name="20% - Accent5 15 17" xfId="11771" xr:uid="{00000000-0005-0000-0000-0000292E0000}"/>
    <cellStyle name="20% - Accent5 15 18" xfId="11772" xr:uid="{00000000-0005-0000-0000-00002A2E0000}"/>
    <cellStyle name="20% - Accent5 15 19" xfId="11773" xr:uid="{00000000-0005-0000-0000-00002B2E0000}"/>
    <cellStyle name="20% - Accent5 15 2" xfId="11774" xr:uid="{00000000-0005-0000-0000-00002C2E0000}"/>
    <cellStyle name="20% - Accent5 15 20" xfId="11775" xr:uid="{00000000-0005-0000-0000-00002D2E0000}"/>
    <cellStyle name="20% - Accent5 15 21" xfId="11776" xr:uid="{00000000-0005-0000-0000-00002E2E0000}"/>
    <cellStyle name="20% - Accent5 15 22" xfId="11777" xr:uid="{00000000-0005-0000-0000-00002F2E0000}"/>
    <cellStyle name="20% - Accent5 15 23" xfId="11778" xr:uid="{00000000-0005-0000-0000-0000302E0000}"/>
    <cellStyle name="20% - Accent5 15 24" xfId="11779" xr:uid="{00000000-0005-0000-0000-0000312E0000}"/>
    <cellStyle name="20% - Accent5 15 25" xfId="11780" xr:uid="{00000000-0005-0000-0000-0000322E0000}"/>
    <cellStyle name="20% - Accent5 15 26" xfId="11781" xr:uid="{00000000-0005-0000-0000-0000332E0000}"/>
    <cellStyle name="20% - Accent5 15 27" xfId="11782" xr:uid="{00000000-0005-0000-0000-0000342E0000}"/>
    <cellStyle name="20% - Accent5 15 28" xfId="11783" xr:uid="{00000000-0005-0000-0000-0000352E0000}"/>
    <cellStyle name="20% - Accent5 15 29" xfId="11784" xr:uid="{00000000-0005-0000-0000-0000362E0000}"/>
    <cellStyle name="20% - Accent5 15 3" xfId="11785" xr:uid="{00000000-0005-0000-0000-0000372E0000}"/>
    <cellStyle name="20% - Accent5 15 30" xfId="11786" xr:uid="{00000000-0005-0000-0000-0000382E0000}"/>
    <cellStyle name="20% - Accent5 15 31" xfId="11787" xr:uid="{00000000-0005-0000-0000-0000392E0000}"/>
    <cellStyle name="20% - Accent5 15 32" xfId="11788" xr:uid="{00000000-0005-0000-0000-00003A2E0000}"/>
    <cellStyle name="20% - Accent5 15 33" xfId="11789" xr:uid="{00000000-0005-0000-0000-00003B2E0000}"/>
    <cellStyle name="20% - Accent5 15 34" xfId="11790" xr:uid="{00000000-0005-0000-0000-00003C2E0000}"/>
    <cellStyle name="20% - Accent5 15 35" xfId="11791" xr:uid="{00000000-0005-0000-0000-00003D2E0000}"/>
    <cellStyle name="20% - Accent5 15 36" xfId="11792" xr:uid="{00000000-0005-0000-0000-00003E2E0000}"/>
    <cellStyle name="20% - Accent5 15 37" xfId="11793" xr:uid="{00000000-0005-0000-0000-00003F2E0000}"/>
    <cellStyle name="20% - Accent5 15 38" xfId="11794" xr:uid="{00000000-0005-0000-0000-0000402E0000}"/>
    <cellStyle name="20% - Accent5 15 39" xfId="11795" xr:uid="{00000000-0005-0000-0000-0000412E0000}"/>
    <cellStyle name="20% - Accent5 15 4" xfId="11796" xr:uid="{00000000-0005-0000-0000-0000422E0000}"/>
    <cellStyle name="20% - Accent5 15 40" xfId="11797" xr:uid="{00000000-0005-0000-0000-0000432E0000}"/>
    <cellStyle name="20% - Accent5 15 41" xfId="11798" xr:uid="{00000000-0005-0000-0000-0000442E0000}"/>
    <cellStyle name="20% - Accent5 15 42" xfId="11799" xr:uid="{00000000-0005-0000-0000-0000452E0000}"/>
    <cellStyle name="20% - Accent5 15 43" xfId="11800" xr:uid="{00000000-0005-0000-0000-0000462E0000}"/>
    <cellStyle name="20% - Accent5 15 44" xfId="11801" xr:uid="{00000000-0005-0000-0000-0000472E0000}"/>
    <cellStyle name="20% - Accent5 15 45" xfId="11802" xr:uid="{00000000-0005-0000-0000-0000482E0000}"/>
    <cellStyle name="20% - Accent5 15 46" xfId="11803" xr:uid="{00000000-0005-0000-0000-0000492E0000}"/>
    <cellStyle name="20% - Accent5 15 47" xfId="11804" xr:uid="{00000000-0005-0000-0000-00004A2E0000}"/>
    <cellStyle name="20% - Accent5 15 48" xfId="11805" xr:uid="{00000000-0005-0000-0000-00004B2E0000}"/>
    <cellStyle name="20% - Accent5 15 49" xfId="11806" xr:uid="{00000000-0005-0000-0000-00004C2E0000}"/>
    <cellStyle name="20% - Accent5 15 5" xfId="11807" xr:uid="{00000000-0005-0000-0000-00004D2E0000}"/>
    <cellStyle name="20% - Accent5 15 50" xfId="11808" xr:uid="{00000000-0005-0000-0000-00004E2E0000}"/>
    <cellStyle name="20% - Accent5 15 51" xfId="11809" xr:uid="{00000000-0005-0000-0000-00004F2E0000}"/>
    <cellStyle name="20% - Accent5 15 52" xfId="11810" xr:uid="{00000000-0005-0000-0000-0000502E0000}"/>
    <cellStyle name="20% - Accent5 15 53" xfId="11811" xr:uid="{00000000-0005-0000-0000-0000512E0000}"/>
    <cellStyle name="20% - Accent5 15 54" xfId="11812" xr:uid="{00000000-0005-0000-0000-0000522E0000}"/>
    <cellStyle name="20% - Accent5 15 55" xfId="11813" xr:uid="{00000000-0005-0000-0000-0000532E0000}"/>
    <cellStyle name="20% - Accent5 15 56" xfId="11814" xr:uid="{00000000-0005-0000-0000-0000542E0000}"/>
    <cellStyle name="20% - Accent5 15 57" xfId="11815" xr:uid="{00000000-0005-0000-0000-0000552E0000}"/>
    <cellStyle name="20% - Accent5 15 58" xfId="11816" xr:uid="{00000000-0005-0000-0000-0000562E0000}"/>
    <cellStyle name="20% - Accent5 15 59" xfId="11817" xr:uid="{00000000-0005-0000-0000-0000572E0000}"/>
    <cellStyle name="20% - Accent5 15 6" xfId="11818" xr:uid="{00000000-0005-0000-0000-0000582E0000}"/>
    <cellStyle name="20% - Accent5 15 60" xfId="11819" xr:uid="{00000000-0005-0000-0000-0000592E0000}"/>
    <cellStyle name="20% - Accent5 15 61" xfId="11820" xr:uid="{00000000-0005-0000-0000-00005A2E0000}"/>
    <cellStyle name="20% - Accent5 15 62" xfId="11821" xr:uid="{00000000-0005-0000-0000-00005B2E0000}"/>
    <cellStyle name="20% - Accent5 15 63" xfId="11822" xr:uid="{00000000-0005-0000-0000-00005C2E0000}"/>
    <cellStyle name="20% - Accent5 15 64" xfId="11823" xr:uid="{00000000-0005-0000-0000-00005D2E0000}"/>
    <cellStyle name="20% - Accent5 15 65" xfId="11824" xr:uid="{00000000-0005-0000-0000-00005E2E0000}"/>
    <cellStyle name="20% - Accent5 15 66" xfId="11825" xr:uid="{00000000-0005-0000-0000-00005F2E0000}"/>
    <cellStyle name="20% - Accent5 15 67" xfId="11826" xr:uid="{00000000-0005-0000-0000-0000602E0000}"/>
    <cellStyle name="20% - Accent5 15 68" xfId="11827" xr:uid="{00000000-0005-0000-0000-0000612E0000}"/>
    <cellStyle name="20% - Accent5 15 69" xfId="11828" xr:uid="{00000000-0005-0000-0000-0000622E0000}"/>
    <cellStyle name="20% - Accent5 15 7" xfId="11829" xr:uid="{00000000-0005-0000-0000-0000632E0000}"/>
    <cellStyle name="20% - Accent5 15 70" xfId="11830" xr:uid="{00000000-0005-0000-0000-0000642E0000}"/>
    <cellStyle name="20% - Accent5 15 71" xfId="11831" xr:uid="{00000000-0005-0000-0000-0000652E0000}"/>
    <cellStyle name="20% - Accent5 15 72" xfId="11832" xr:uid="{00000000-0005-0000-0000-0000662E0000}"/>
    <cellStyle name="20% - Accent5 15 73" xfId="11833" xr:uid="{00000000-0005-0000-0000-0000672E0000}"/>
    <cellStyle name="20% - Accent5 15 8" xfId="11834" xr:uid="{00000000-0005-0000-0000-0000682E0000}"/>
    <cellStyle name="20% - Accent5 15 9" xfId="11835" xr:uid="{00000000-0005-0000-0000-0000692E0000}"/>
    <cellStyle name="20% - Accent5 16" xfId="11836" xr:uid="{00000000-0005-0000-0000-00006A2E0000}"/>
    <cellStyle name="20% - Accent5 16 10" xfId="11837" xr:uid="{00000000-0005-0000-0000-00006B2E0000}"/>
    <cellStyle name="20% - Accent5 16 11" xfId="11838" xr:uid="{00000000-0005-0000-0000-00006C2E0000}"/>
    <cellStyle name="20% - Accent5 16 12" xfId="11839" xr:uid="{00000000-0005-0000-0000-00006D2E0000}"/>
    <cellStyle name="20% - Accent5 16 13" xfId="11840" xr:uid="{00000000-0005-0000-0000-00006E2E0000}"/>
    <cellStyle name="20% - Accent5 16 14" xfId="11841" xr:uid="{00000000-0005-0000-0000-00006F2E0000}"/>
    <cellStyle name="20% - Accent5 16 15" xfId="11842" xr:uid="{00000000-0005-0000-0000-0000702E0000}"/>
    <cellStyle name="20% - Accent5 16 16" xfId="11843" xr:uid="{00000000-0005-0000-0000-0000712E0000}"/>
    <cellStyle name="20% - Accent5 16 17" xfId="11844" xr:uid="{00000000-0005-0000-0000-0000722E0000}"/>
    <cellStyle name="20% - Accent5 16 18" xfId="11845" xr:uid="{00000000-0005-0000-0000-0000732E0000}"/>
    <cellStyle name="20% - Accent5 16 19" xfId="11846" xr:uid="{00000000-0005-0000-0000-0000742E0000}"/>
    <cellStyle name="20% - Accent5 16 2" xfId="11847" xr:uid="{00000000-0005-0000-0000-0000752E0000}"/>
    <cellStyle name="20% - Accent5 16 20" xfId="11848" xr:uid="{00000000-0005-0000-0000-0000762E0000}"/>
    <cellStyle name="20% - Accent5 16 21" xfId="11849" xr:uid="{00000000-0005-0000-0000-0000772E0000}"/>
    <cellStyle name="20% - Accent5 16 22" xfId="11850" xr:uid="{00000000-0005-0000-0000-0000782E0000}"/>
    <cellStyle name="20% - Accent5 16 23" xfId="11851" xr:uid="{00000000-0005-0000-0000-0000792E0000}"/>
    <cellStyle name="20% - Accent5 16 24" xfId="11852" xr:uid="{00000000-0005-0000-0000-00007A2E0000}"/>
    <cellStyle name="20% - Accent5 16 25" xfId="11853" xr:uid="{00000000-0005-0000-0000-00007B2E0000}"/>
    <cellStyle name="20% - Accent5 16 26" xfId="11854" xr:uid="{00000000-0005-0000-0000-00007C2E0000}"/>
    <cellStyle name="20% - Accent5 16 27" xfId="11855" xr:uid="{00000000-0005-0000-0000-00007D2E0000}"/>
    <cellStyle name="20% - Accent5 16 28" xfId="11856" xr:uid="{00000000-0005-0000-0000-00007E2E0000}"/>
    <cellStyle name="20% - Accent5 16 29" xfId="11857" xr:uid="{00000000-0005-0000-0000-00007F2E0000}"/>
    <cellStyle name="20% - Accent5 16 3" xfId="11858" xr:uid="{00000000-0005-0000-0000-0000802E0000}"/>
    <cellStyle name="20% - Accent5 16 30" xfId="11859" xr:uid="{00000000-0005-0000-0000-0000812E0000}"/>
    <cellStyle name="20% - Accent5 16 31" xfId="11860" xr:uid="{00000000-0005-0000-0000-0000822E0000}"/>
    <cellStyle name="20% - Accent5 16 32" xfId="11861" xr:uid="{00000000-0005-0000-0000-0000832E0000}"/>
    <cellStyle name="20% - Accent5 16 33" xfId="11862" xr:uid="{00000000-0005-0000-0000-0000842E0000}"/>
    <cellStyle name="20% - Accent5 16 34" xfId="11863" xr:uid="{00000000-0005-0000-0000-0000852E0000}"/>
    <cellStyle name="20% - Accent5 16 35" xfId="11864" xr:uid="{00000000-0005-0000-0000-0000862E0000}"/>
    <cellStyle name="20% - Accent5 16 36" xfId="11865" xr:uid="{00000000-0005-0000-0000-0000872E0000}"/>
    <cellStyle name="20% - Accent5 16 37" xfId="11866" xr:uid="{00000000-0005-0000-0000-0000882E0000}"/>
    <cellStyle name="20% - Accent5 16 38" xfId="11867" xr:uid="{00000000-0005-0000-0000-0000892E0000}"/>
    <cellStyle name="20% - Accent5 16 39" xfId="11868" xr:uid="{00000000-0005-0000-0000-00008A2E0000}"/>
    <cellStyle name="20% - Accent5 16 4" xfId="11869" xr:uid="{00000000-0005-0000-0000-00008B2E0000}"/>
    <cellStyle name="20% - Accent5 16 40" xfId="11870" xr:uid="{00000000-0005-0000-0000-00008C2E0000}"/>
    <cellStyle name="20% - Accent5 16 41" xfId="11871" xr:uid="{00000000-0005-0000-0000-00008D2E0000}"/>
    <cellStyle name="20% - Accent5 16 42" xfId="11872" xr:uid="{00000000-0005-0000-0000-00008E2E0000}"/>
    <cellStyle name="20% - Accent5 16 43" xfId="11873" xr:uid="{00000000-0005-0000-0000-00008F2E0000}"/>
    <cellStyle name="20% - Accent5 16 44" xfId="11874" xr:uid="{00000000-0005-0000-0000-0000902E0000}"/>
    <cellStyle name="20% - Accent5 16 45" xfId="11875" xr:uid="{00000000-0005-0000-0000-0000912E0000}"/>
    <cellStyle name="20% - Accent5 16 46" xfId="11876" xr:uid="{00000000-0005-0000-0000-0000922E0000}"/>
    <cellStyle name="20% - Accent5 16 47" xfId="11877" xr:uid="{00000000-0005-0000-0000-0000932E0000}"/>
    <cellStyle name="20% - Accent5 16 48" xfId="11878" xr:uid="{00000000-0005-0000-0000-0000942E0000}"/>
    <cellStyle name="20% - Accent5 16 49" xfId="11879" xr:uid="{00000000-0005-0000-0000-0000952E0000}"/>
    <cellStyle name="20% - Accent5 16 5" xfId="11880" xr:uid="{00000000-0005-0000-0000-0000962E0000}"/>
    <cellStyle name="20% - Accent5 16 50" xfId="11881" xr:uid="{00000000-0005-0000-0000-0000972E0000}"/>
    <cellStyle name="20% - Accent5 16 51" xfId="11882" xr:uid="{00000000-0005-0000-0000-0000982E0000}"/>
    <cellStyle name="20% - Accent5 16 52" xfId="11883" xr:uid="{00000000-0005-0000-0000-0000992E0000}"/>
    <cellStyle name="20% - Accent5 16 53" xfId="11884" xr:uid="{00000000-0005-0000-0000-00009A2E0000}"/>
    <cellStyle name="20% - Accent5 16 54" xfId="11885" xr:uid="{00000000-0005-0000-0000-00009B2E0000}"/>
    <cellStyle name="20% - Accent5 16 55" xfId="11886" xr:uid="{00000000-0005-0000-0000-00009C2E0000}"/>
    <cellStyle name="20% - Accent5 16 56" xfId="11887" xr:uid="{00000000-0005-0000-0000-00009D2E0000}"/>
    <cellStyle name="20% - Accent5 16 57" xfId="11888" xr:uid="{00000000-0005-0000-0000-00009E2E0000}"/>
    <cellStyle name="20% - Accent5 16 58" xfId="11889" xr:uid="{00000000-0005-0000-0000-00009F2E0000}"/>
    <cellStyle name="20% - Accent5 16 59" xfId="11890" xr:uid="{00000000-0005-0000-0000-0000A02E0000}"/>
    <cellStyle name="20% - Accent5 16 6" xfId="11891" xr:uid="{00000000-0005-0000-0000-0000A12E0000}"/>
    <cellStyle name="20% - Accent5 16 60" xfId="11892" xr:uid="{00000000-0005-0000-0000-0000A22E0000}"/>
    <cellStyle name="20% - Accent5 16 61" xfId="11893" xr:uid="{00000000-0005-0000-0000-0000A32E0000}"/>
    <cellStyle name="20% - Accent5 16 62" xfId="11894" xr:uid="{00000000-0005-0000-0000-0000A42E0000}"/>
    <cellStyle name="20% - Accent5 16 63" xfId="11895" xr:uid="{00000000-0005-0000-0000-0000A52E0000}"/>
    <cellStyle name="20% - Accent5 16 64" xfId="11896" xr:uid="{00000000-0005-0000-0000-0000A62E0000}"/>
    <cellStyle name="20% - Accent5 16 65" xfId="11897" xr:uid="{00000000-0005-0000-0000-0000A72E0000}"/>
    <cellStyle name="20% - Accent5 16 66" xfId="11898" xr:uid="{00000000-0005-0000-0000-0000A82E0000}"/>
    <cellStyle name="20% - Accent5 16 67" xfId="11899" xr:uid="{00000000-0005-0000-0000-0000A92E0000}"/>
    <cellStyle name="20% - Accent5 16 68" xfId="11900" xr:uid="{00000000-0005-0000-0000-0000AA2E0000}"/>
    <cellStyle name="20% - Accent5 16 69" xfId="11901" xr:uid="{00000000-0005-0000-0000-0000AB2E0000}"/>
    <cellStyle name="20% - Accent5 16 7" xfId="11902" xr:uid="{00000000-0005-0000-0000-0000AC2E0000}"/>
    <cellStyle name="20% - Accent5 16 70" xfId="11903" xr:uid="{00000000-0005-0000-0000-0000AD2E0000}"/>
    <cellStyle name="20% - Accent5 16 71" xfId="11904" xr:uid="{00000000-0005-0000-0000-0000AE2E0000}"/>
    <cellStyle name="20% - Accent5 16 72" xfId="11905" xr:uid="{00000000-0005-0000-0000-0000AF2E0000}"/>
    <cellStyle name="20% - Accent5 16 73" xfId="11906" xr:uid="{00000000-0005-0000-0000-0000B02E0000}"/>
    <cellStyle name="20% - Accent5 16 8" xfId="11907" xr:uid="{00000000-0005-0000-0000-0000B12E0000}"/>
    <cellStyle name="20% - Accent5 16 9" xfId="11908" xr:uid="{00000000-0005-0000-0000-0000B22E0000}"/>
    <cellStyle name="20% - Accent5 17" xfId="11909" xr:uid="{00000000-0005-0000-0000-0000B32E0000}"/>
    <cellStyle name="20% - Accent5 17 10" xfId="11910" xr:uid="{00000000-0005-0000-0000-0000B42E0000}"/>
    <cellStyle name="20% - Accent5 17 11" xfId="11911" xr:uid="{00000000-0005-0000-0000-0000B52E0000}"/>
    <cellStyle name="20% - Accent5 17 12" xfId="11912" xr:uid="{00000000-0005-0000-0000-0000B62E0000}"/>
    <cellStyle name="20% - Accent5 17 13" xfId="11913" xr:uid="{00000000-0005-0000-0000-0000B72E0000}"/>
    <cellStyle name="20% - Accent5 17 14" xfId="11914" xr:uid="{00000000-0005-0000-0000-0000B82E0000}"/>
    <cellStyle name="20% - Accent5 17 15" xfId="11915" xr:uid="{00000000-0005-0000-0000-0000B92E0000}"/>
    <cellStyle name="20% - Accent5 17 16" xfId="11916" xr:uid="{00000000-0005-0000-0000-0000BA2E0000}"/>
    <cellStyle name="20% - Accent5 17 17" xfId="11917" xr:uid="{00000000-0005-0000-0000-0000BB2E0000}"/>
    <cellStyle name="20% - Accent5 17 18" xfId="11918" xr:uid="{00000000-0005-0000-0000-0000BC2E0000}"/>
    <cellStyle name="20% - Accent5 17 19" xfId="11919" xr:uid="{00000000-0005-0000-0000-0000BD2E0000}"/>
    <cellStyle name="20% - Accent5 17 2" xfId="11920" xr:uid="{00000000-0005-0000-0000-0000BE2E0000}"/>
    <cellStyle name="20% - Accent5 17 20" xfId="11921" xr:uid="{00000000-0005-0000-0000-0000BF2E0000}"/>
    <cellStyle name="20% - Accent5 17 21" xfId="11922" xr:uid="{00000000-0005-0000-0000-0000C02E0000}"/>
    <cellStyle name="20% - Accent5 17 22" xfId="11923" xr:uid="{00000000-0005-0000-0000-0000C12E0000}"/>
    <cellStyle name="20% - Accent5 17 23" xfId="11924" xr:uid="{00000000-0005-0000-0000-0000C22E0000}"/>
    <cellStyle name="20% - Accent5 17 24" xfId="11925" xr:uid="{00000000-0005-0000-0000-0000C32E0000}"/>
    <cellStyle name="20% - Accent5 17 25" xfId="11926" xr:uid="{00000000-0005-0000-0000-0000C42E0000}"/>
    <cellStyle name="20% - Accent5 17 26" xfId="11927" xr:uid="{00000000-0005-0000-0000-0000C52E0000}"/>
    <cellStyle name="20% - Accent5 17 27" xfId="11928" xr:uid="{00000000-0005-0000-0000-0000C62E0000}"/>
    <cellStyle name="20% - Accent5 17 28" xfId="11929" xr:uid="{00000000-0005-0000-0000-0000C72E0000}"/>
    <cellStyle name="20% - Accent5 17 29" xfId="11930" xr:uid="{00000000-0005-0000-0000-0000C82E0000}"/>
    <cellStyle name="20% - Accent5 17 3" xfId="11931" xr:uid="{00000000-0005-0000-0000-0000C92E0000}"/>
    <cellStyle name="20% - Accent5 17 30" xfId="11932" xr:uid="{00000000-0005-0000-0000-0000CA2E0000}"/>
    <cellStyle name="20% - Accent5 17 31" xfId="11933" xr:uid="{00000000-0005-0000-0000-0000CB2E0000}"/>
    <cellStyle name="20% - Accent5 17 32" xfId="11934" xr:uid="{00000000-0005-0000-0000-0000CC2E0000}"/>
    <cellStyle name="20% - Accent5 17 33" xfId="11935" xr:uid="{00000000-0005-0000-0000-0000CD2E0000}"/>
    <cellStyle name="20% - Accent5 17 34" xfId="11936" xr:uid="{00000000-0005-0000-0000-0000CE2E0000}"/>
    <cellStyle name="20% - Accent5 17 35" xfId="11937" xr:uid="{00000000-0005-0000-0000-0000CF2E0000}"/>
    <cellStyle name="20% - Accent5 17 36" xfId="11938" xr:uid="{00000000-0005-0000-0000-0000D02E0000}"/>
    <cellStyle name="20% - Accent5 17 37" xfId="11939" xr:uid="{00000000-0005-0000-0000-0000D12E0000}"/>
    <cellStyle name="20% - Accent5 17 38" xfId="11940" xr:uid="{00000000-0005-0000-0000-0000D22E0000}"/>
    <cellStyle name="20% - Accent5 17 39" xfId="11941" xr:uid="{00000000-0005-0000-0000-0000D32E0000}"/>
    <cellStyle name="20% - Accent5 17 4" xfId="11942" xr:uid="{00000000-0005-0000-0000-0000D42E0000}"/>
    <cellStyle name="20% - Accent5 17 40" xfId="11943" xr:uid="{00000000-0005-0000-0000-0000D52E0000}"/>
    <cellStyle name="20% - Accent5 17 41" xfId="11944" xr:uid="{00000000-0005-0000-0000-0000D62E0000}"/>
    <cellStyle name="20% - Accent5 17 42" xfId="11945" xr:uid="{00000000-0005-0000-0000-0000D72E0000}"/>
    <cellStyle name="20% - Accent5 17 43" xfId="11946" xr:uid="{00000000-0005-0000-0000-0000D82E0000}"/>
    <cellStyle name="20% - Accent5 17 44" xfId="11947" xr:uid="{00000000-0005-0000-0000-0000D92E0000}"/>
    <cellStyle name="20% - Accent5 17 45" xfId="11948" xr:uid="{00000000-0005-0000-0000-0000DA2E0000}"/>
    <cellStyle name="20% - Accent5 17 46" xfId="11949" xr:uid="{00000000-0005-0000-0000-0000DB2E0000}"/>
    <cellStyle name="20% - Accent5 17 47" xfId="11950" xr:uid="{00000000-0005-0000-0000-0000DC2E0000}"/>
    <cellStyle name="20% - Accent5 17 48" xfId="11951" xr:uid="{00000000-0005-0000-0000-0000DD2E0000}"/>
    <cellStyle name="20% - Accent5 17 49" xfId="11952" xr:uid="{00000000-0005-0000-0000-0000DE2E0000}"/>
    <cellStyle name="20% - Accent5 17 5" xfId="11953" xr:uid="{00000000-0005-0000-0000-0000DF2E0000}"/>
    <cellStyle name="20% - Accent5 17 50" xfId="11954" xr:uid="{00000000-0005-0000-0000-0000E02E0000}"/>
    <cellStyle name="20% - Accent5 17 51" xfId="11955" xr:uid="{00000000-0005-0000-0000-0000E12E0000}"/>
    <cellStyle name="20% - Accent5 17 52" xfId="11956" xr:uid="{00000000-0005-0000-0000-0000E22E0000}"/>
    <cellStyle name="20% - Accent5 17 53" xfId="11957" xr:uid="{00000000-0005-0000-0000-0000E32E0000}"/>
    <cellStyle name="20% - Accent5 17 54" xfId="11958" xr:uid="{00000000-0005-0000-0000-0000E42E0000}"/>
    <cellStyle name="20% - Accent5 17 55" xfId="11959" xr:uid="{00000000-0005-0000-0000-0000E52E0000}"/>
    <cellStyle name="20% - Accent5 17 56" xfId="11960" xr:uid="{00000000-0005-0000-0000-0000E62E0000}"/>
    <cellStyle name="20% - Accent5 17 57" xfId="11961" xr:uid="{00000000-0005-0000-0000-0000E72E0000}"/>
    <cellStyle name="20% - Accent5 17 58" xfId="11962" xr:uid="{00000000-0005-0000-0000-0000E82E0000}"/>
    <cellStyle name="20% - Accent5 17 59" xfId="11963" xr:uid="{00000000-0005-0000-0000-0000E92E0000}"/>
    <cellStyle name="20% - Accent5 17 6" xfId="11964" xr:uid="{00000000-0005-0000-0000-0000EA2E0000}"/>
    <cellStyle name="20% - Accent5 17 60" xfId="11965" xr:uid="{00000000-0005-0000-0000-0000EB2E0000}"/>
    <cellStyle name="20% - Accent5 17 61" xfId="11966" xr:uid="{00000000-0005-0000-0000-0000EC2E0000}"/>
    <cellStyle name="20% - Accent5 17 62" xfId="11967" xr:uid="{00000000-0005-0000-0000-0000ED2E0000}"/>
    <cellStyle name="20% - Accent5 17 63" xfId="11968" xr:uid="{00000000-0005-0000-0000-0000EE2E0000}"/>
    <cellStyle name="20% - Accent5 17 64" xfId="11969" xr:uid="{00000000-0005-0000-0000-0000EF2E0000}"/>
    <cellStyle name="20% - Accent5 17 65" xfId="11970" xr:uid="{00000000-0005-0000-0000-0000F02E0000}"/>
    <cellStyle name="20% - Accent5 17 66" xfId="11971" xr:uid="{00000000-0005-0000-0000-0000F12E0000}"/>
    <cellStyle name="20% - Accent5 17 67" xfId="11972" xr:uid="{00000000-0005-0000-0000-0000F22E0000}"/>
    <cellStyle name="20% - Accent5 17 68" xfId="11973" xr:uid="{00000000-0005-0000-0000-0000F32E0000}"/>
    <cellStyle name="20% - Accent5 17 69" xfId="11974" xr:uid="{00000000-0005-0000-0000-0000F42E0000}"/>
    <cellStyle name="20% - Accent5 17 7" xfId="11975" xr:uid="{00000000-0005-0000-0000-0000F52E0000}"/>
    <cellStyle name="20% - Accent5 17 70" xfId="11976" xr:uid="{00000000-0005-0000-0000-0000F62E0000}"/>
    <cellStyle name="20% - Accent5 17 71" xfId="11977" xr:uid="{00000000-0005-0000-0000-0000F72E0000}"/>
    <cellStyle name="20% - Accent5 17 72" xfId="11978" xr:uid="{00000000-0005-0000-0000-0000F82E0000}"/>
    <cellStyle name="20% - Accent5 17 73" xfId="11979" xr:uid="{00000000-0005-0000-0000-0000F92E0000}"/>
    <cellStyle name="20% - Accent5 17 8" xfId="11980" xr:uid="{00000000-0005-0000-0000-0000FA2E0000}"/>
    <cellStyle name="20% - Accent5 17 9" xfId="11981" xr:uid="{00000000-0005-0000-0000-0000FB2E0000}"/>
    <cellStyle name="20% - Accent5 18" xfId="11982" xr:uid="{00000000-0005-0000-0000-0000FC2E0000}"/>
    <cellStyle name="20% - Accent5 18 10" xfId="11983" xr:uid="{00000000-0005-0000-0000-0000FD2E0000}"/>
    <cellStyle name="20% - Accent5 18 11" xfId="11984" xr:uid="{00000000-0005-0000-0000-0000FE2E0000}"/>
    <cellStyle name="20% - Accent5 18 12" xfId="11985" xr:uid="{00000000-0005-0000-0000-0000FF2E0000}"/>
    <cellStyle name="20% - Accent5 18 13" xfId="11986" xr:uid="{00000000-0005-0000-0000-0000002F0000}"/>
    <cellStyle name="20% - Accent5 18 14" xfId="11987" xr:uid="{00000000-0005-0000-0000-0000012F0000}"/>
    <cellStyle name="20% - Accent5 18 15" xfId="11988" xr:uid="{00000000-0005-0000-0000-0000022F0000}"/>
    <cellStyle name="20% - Accent5 18 16" xfId="11989" xr:uid="{00000000-0005-0000-0000-0000032F0000}"/>
    <cellStyle name="20% - Accent5 18 17" xfId="11990" xr:uid="{00000000-0005-0000-0000-0000042F0000}"/>
    <cellStyle name="20% - Accent5 18 18" xfId="11991" xr:uid="{00000000-0005-0000-0000-0000052F0000}"/>
    <cellStyle name="20% - Accent5 18 19" xfId="11992" xr:uid="{00000000-0005-0000-0000-0000062F0000}"/>
    <cellStyle name="20% - Accent5 18 2" xfId="11993" xr:uid="{00000000-0005-0000-0000-0000072F0000}"/>
    <cellStyle name="20% - Accent5 18 20" xfId="11994" xr:uid="{00000000-0005-0000-0000-0000082F0000}"/>
    <cellStyle name="20% - Accent5 18 21" xfId="11995" xr:uid="{00000000-0005-0000-0000-0000092F0000}"/>
    <cellStyle name="20% - Accent5 18 22" xfId="11996" xr:uid="{00000000-0005-0000-0000-00000A2F0000}"/>
    <cellStyle name="20% - Accent5 18 23" xfId="11997" xr:uid="{00000000-0005-0000-0000-00000B2F0000}"/>
    <cellStyle name="20% - Accent5 18 24" xfId="11998" xr:uid="{00000000-0005-0000-0000-00000C2F0000}"/>
    <cellStyle name="20% - Accent5 18 25" xfId="11999" xr:uid="{00000000-0005-0000-0000-00000D2F0000}"/>
    <cellStyle name="20% - Accent5 18 26" xfId="12000" xr:uid="{00000000-0005-0000-0000-00000E2F0000}"/>
    <cellStyle name="20% - Accent5 18 27" xfId="12001" xr:uid="{00000000-0005-0000-0000-00000F2F0000}"/>
    <cellStyle name="20% - Accent5 18 28" xfId="12002" xr:uid="{00000000-0005-0000-0000-0000102F0000}"/>
    <cellStyle name="20% - Accent5 18 29" xfId="12003" xr:uid="{00000000-0005-0000-0000-0000112F0000}"/>
    <cellStyle name="20% - Accent5 18 3" xfId="12004" xr:uid="{00000000-0005-0000-0000-0000122F0000}"/>
    <cellStyle name="20% - Accent5 18 30" xfId="12005" xr:uid="{00000000-0005-0000-0000-0000132F0000}"/>
    <cellStyle name="20% - Accent5 18 31" xfId="12006" xr:uid="{00000000-0005-0000-0000-0000142F0000}"/>
    <cellStyle name="20% - Accent5 18 32" xfId="12007" xr:uid="{00000000-0005-0000-0000-0000152F0000}"/>
    <cellStyle name="20% - Accent5 18 33" xfId="12008" xr:uid="{00000000-0005-0000-0000-0000162F0000}"/>
    <cellStyle name="20% - Accent5 18 34" xfId="12009" xr:uid="{00000000-0005-0000-0000-0000172F0000}"/>
    <cellStyle name="20% - Accent5 18 35" xfId="12010" xr:uid="{00000000-0005-0000-0000-0000182F0000}"/>
    <cellStyle name="20% - Accent5 18 36" xfId="12011" xr:uid="{00000000-0005-0000-0000-0000192F0000}"/>
    <cellStyle name="20% - Accent5 18 37" xfId="12012" xr:uid="{00000000-0005-0000-0000-00001A2F0000}"/>
    <cellStyle name="20% - Accent5 18 38" xfId="12013" xr:uid="{00000000-0005-0000-0000-00001B2F0000}"/>
    <cellStyle name="20% - Accent5 18 39" xfId="12014" xr:uid="{00000000-0005-0000-0000-00001C2F0000}"/>
    <cellStyle name="20% - Accent5 18 4" xfId="12015" xr:uid="{00000000-0005-0000-0000-00001D2F0000}"/>
    <cellStyle name="20% - Accent5 18 40" xfId="12016" xr:uid="{00000000-0005-0000-0000-00001E2F0000}"/>
    <cellStyle name="20% - Accent5 18 41" xfId="12017" xr:uid="{00000000-0005-0000-0000-00001F2F0000}"/>
    <cellStyle name="20% - Accent5 18 42" xfId="12018" xr:uid="{00000000-0005-0000-0000-0000202F0000}"/>
    <cellStyle name="20% - Accent5 18 43" xfId="12019" xr:uid="{00000000-0005-0000-0000-0000212F0000}"/>
    <cellStyle name="20% - Accent5 18 44" xfId="12020" xr:uid="{00000000-0005-0000-0000-0000222F0000}"/>
    <cellStyle name="20% - Accent5 18 45" xfId="12021" xr:uid="{00000000-0005-0000-0000-0000232F0000}"/>
    <cellStyle name="20% - Accent5 18 46" xfId="12022" xr:uid="{00000000-0005-0000-0000-0000242F0000}"/>
    <cellStyle name="20% - Accent5 18 47" xfId="12023" xr:uid="{00000000-0005-0000-0000-0000252F0000}"/>
    <cellStyle name="20% - Accent5 18 48" xfId="12024" xr:uid="{00000000-0005-0000-0000-0000262F0000}"/>
    <cellStyle name="20% - Accent5 18 49" xfId="12025" xr:uid="{00000000-0005-0000-0000-0000272F0000}"/>
    <cellStyle name="20% - Accent5 18 5" xfId="12026" xr:uid="{00000000-0005-0000-0000-0000282F0000}"/>
    <cellStyle name="20% - Accent5 18 50" xfId="12027" xr:uid="{00000000-0005-0000-0000-0000292F0000}"/>
    <cellStyle name="20% - Accent5 18 51" xfId="12028" xr:uid="{00000000-0005-0000-0000-00002A2F0000}"/>
    <cellStyle name="20% - Accent5 18 52" xfId="12029" xr:uid="{00000000-0005-0000-0000-00002B2F0000}"/>
    <cellStyle name="20% - Accent5 18 53" xfId="12030" xr:uid="{00000000-0005-0000-0000-00002C2F0000}"/>
    <cellStyle name="20% - Accent5 18 54" xfId="12031" xr:uid="{00000000-0005-0000-0000-00002D2F0000}"/>
    <cellStyle name="20% - Accent5 18 55" xfId="12032" xr:uid="{00000000-0005-0000-0000-00002E2F0000}"/>
    <cellStyle name="20% - Accent5 18 56" xfId="12033" xr:uid="{00000000-0005-0000-0000-00002F2F0000}"/>
    <cellStyle name="20% - Accent5 18 57" xfId="12034" xr:uid="{00000000-0005-0000-0000-0000302F0000}"/>
    <cellStyle name="20% - Accent5 18 58" xfId="12035" xr:uid="{00000000-0005-0000-0000-0000312F0000}"/>
    <cellStyle name="20% - Accent5 18 59" xfId="12036" xr:uid="{00000000-0005-0000-0000-0000322F0000}"/>
    <cellStyle name="20% - Accent5 18 6" xfId="12037" xr:uid="{00000000-0005-0000-0000-0000332F0000}"/>
    <cellStyle name="20% - Accent5 18 60" xfId="12038" xr:uid="{00000000-0005-0000-0000-0000342F0000}"/>
    <cellStyle name="20% - Accent5 18 61" xfId="12039" xr:uid="{00000000-0005-0000-0000-0000352F0000}"/>
    <cellStyle name="20% - Accent5 18 62" xfId="12040" xr:uid="{00000000-0005-0000-0000-0000362F0000}"/>
    <cellStyle name="20% - Accent5 18 63" xfId="12041" xr:uid="{00000000-0005-0000-0000-0000372F0000}"/>
    <cellStyle name="20% - Accent5 18 64" xfId="12042" xr:uid="{00000000-0005-0000-0000-0000382F0000}"/>
    <cellStyle name="20% - Accent5 18 65" xfId="12043" xr:uid="{00000000-0005-0000-0000-0000392F0000}"/>
    <cellStyle name="20% - Accent5 18 66" xfId="12044" xr:uid="{00000000-0005-0000-0000-00003A2F0000}"/>
    <cellStyle name="20% - Accent5 18 67" xfId="12045" xr:uid="{00000000-0005-0000-0000-00003B2F0000}"/>
    <cellStyle name="20% - Accent5 18 68" xfId="12046" xr:uid="{00000000-0005-0000-0000-00003C2F0000}"/>
    <cellStyle name="20% - Accent5 18 69" xfId="12047" xr:uid="{00000000-0005-0000-0000-00003D2F0000}"/>
    <cellStyle name="20% - Accent5 18 7" xfId="12048" xr:uid="{00000000-0005-0000-0000-00003E2F0000}"/>
    <cellStyle name="20% - Accent5 18 70" xfId="12049" xr:uid="{00000000-0005-0000-0000-00003F2F0000}"/>
    <cellStyle name="20% - Accent5 18 71" xfId="12050" xr:uid="{00000000-0005-0000-0000-0000402F0000}"/>
    <cellStyle name="20% - Accent5 18 72" xfId="12051" xr:uid="{00000000-0005-0000-0000-0000412F0000}"/>
    <cellStyle name="20% - Accent5 18 73" xfId="12052" xr:uid="{00000000-0005-0000-0000-0000422F0000}"/>
    <cellStyle name="20% - Accent5 18 8" xfId="12053" xr:uid="{00000000-0005-0000-0000-0000432F0000}"/>
    <cellStyle name="20% - Accent5 18 9" xfId="12054" xr:uid="{00000000-0005-0000-0000-0000442F0000}"/>
    <cellStyle name="20% - Accent5 19" xfId="12055" xr:uid="{00000000-0005-0000-0000-0000452F0000}"/>
    <cellStyle name="20% - Accent5 19 10" xfId="12056" xr:uid="{00000000-0005-0000-0000-0000462F0000}"/>
    <cellStyle name="20% - Accent5 19 11" xfId="12057" xr:uid="{00000000-0005-0000-0000-0000472F0000}"/>
    <cellStyle name="20% - Accent5 19 12" xfId="12058" xr:uid="{00000000-0005-0000-0000-0000482F0000}"/>
    <cellStyle name="20% - Accent5 19 13" xfId="12059" xr:uid="{00000000-0005-0000-0000-0000492F0000}"/>
    <cellStyle name="20% - Accent5 19 14" xfId="12060" xr:uid="{00000000-0005-0000-0000-00004A2F0000}"/>
    <cellStyle name="20% - Accent5 19 15" xfId="12061" xr:uid="{00000000-0005-0000-0000-00004B2F0000}"/>
    <cellStyle name="20% - Accent5 19 16" xfId="12062" xr:uid="{00000000-0005-0000-0000-00004C2F0000}"/>
    <cellStyle name="20% - Accent5 19 17" xfId="12063" xr:uid="{00000000-0005-0000-0000-00004D2F0000}"/>
    <cellStyle name="20% - Accent5 19 18" xfId="12064" xr:uid="{00000000-0005-0000-0000-00004E2F0000}"/>
    <cellStyle name="20% - Accent5 19 19" xfId="12065" xr:uid="{00000000-0005-0000-0000-00004F2F0000}"/>
    <cellStyle name="20% - Accent5 19 2" xfId="12066" xr:uid="{00000000-0005-0000-0000-0000502F0000}"/>
    <cellStyle name="20% - Accent5 19 20" xfId="12067" xr:uid="{00000000-0005-0000-0000-0000512F0000}"/>
    <cellStyle name="20% - Accent5 19 21" xfId="12068" xr:uid="{00000000-0005-0000-0000-0000522F0000}"/>
    <cellStyle name="20% - Accent5 19 22" xfId="12069" xr:uid="{00000000-0005-0000-0000-0000532F0000}"/>
    <cellStyle name="20% - Accent5 19 23" xfId="12070" xr:uid="{00000000-0005-0000-0000-0000542F0000}"/>
    <cellStyle name="20% - Accent5 19 24" xfId="12071" xr:uid="{00000000-0005-0000-0000-0000552F0000}"/>
    <cellStyle name="20% - Accent5 19 25" xfId="12072" xr:uid="{00000000-0005-0000-0000-0000562F0000}"/>
    <cellStyle name="20% - Accent5 19 26" xfId="12073" xr:uid="{00000000-0005-0000-0000-0000572F0000}"/>
    <cellStyle name="20% - Accent5 19 27" xfId="12074" xr:uid="{00000000-0005-0000-0000-0000582F0000}"/>
    <cellStyle name="20% - Accent5 19 28" xfId="12075" xr:uid="{00000000-0005-0000-0000-0000592F0000}"/>
    <cellStyle name="20% - Accent5 19 29" xfId="12076" xr:uid="{00000000-0005-0000-0000-00005A2F0000}"/>
    <cellStyle name="20% - Accent5 19 3" xfId="12077" xr:uid="{00000000-0005-0000-0000-00005B2F0000}"/>
    <cellStyle name="20% - Accent5 19 30" xfId="12078" xr:uid="{00000000-0005-0000-0000-00005C2F0000}"/>
    <cellStyle name="20% - Accent5 19 31" xfId="12079" xr:uid="{00000000-0005-0000-0000-00005D2F0000}"/>
    <cellStyle name="20% - Accent5 19 32" xfId="12080" xr:uid="{00000000-0005-0000-0000-00005E2F0000}"/>
    <cellStyle name="20% - Accent5 19 33" xfId="12081" xr:uid="{00000000-0005-0000-0000-00005F2F0000}"/>
    <cellStyle name="20% - Accent5 19 34" xfId="12082" xr:uid="{00000000-0005-0000-0000-0000602F0000}"/>
    <cellStyle name="20% - Accent5 19 35" xfId="12083" xr:uid="{00000000-0005-0000-0000-0000612F0000}"/>
    <cellStyle name="20% - Accent5 19 36" xfId="12084" xr:uid="{00000000-0005-0000-0000-0000622F0000}"/>
    <cellStyle name="20% - Accent5 19 37" xfId="12085" xr:uid="{00000000-0005-0000-0000-0000632F0000}"/>
    <cellStyle name="20% - Accent5 19 38" xfId="12086" xr:uid="{00000000-0005-0000-0000-0000642F0000}"/>
    <cellStyle name="20% - Accent5 19 39" xfId="12087" xr:uid="{00000000-0005-0000-0000-0000652F0000}"/>
    <cellStyle name="20% - Accent5 19 4" xfId="12088" xr:uid="{00000000-0005-0000-0000-0000662F0000}"/>
    <cellStyle name="20% - Accent5 19 40" xfId="12089" xr:uid="{00000000-0005-0000-0000-0000672F0000}"/>
    <cellStyle name="20% - Accent5 19 41" xfId="12090" xr:uid="{00000000-0005-0000-0000-0000682F0000}"/>
    <cellStyle name="20% - Accent5 19 42" xfId="12091" xr:uid="{00000000-0005-0000-0000-0000692F0000}"/>
    <cellStyle name="20% - Accent5 19 43" xfId="12092" xr:uid="{00000000-0005-0000-0000-00006A2F0000}"/>
    <cellStyle name="20% - Accent5 19 44" xfId="12093" xr:uid="{00000000-0005-0000-0000-00006B2F0000}"/>
    <cellStyle name="20% - Accent5 19 45" xfId="12094" xr:uid="{00000000-0005-0000-0000-00006C2F0000}"/>
    <cellStyle name="20% - Accent5 19 46" xfId="12095" xr:uid="{00000000-0005-0000-0000-00006D2F0000}"/>
    <cellStyle name="20% - Accent5 19 47" xfId="12096" xr:uid="{00000000-0005-0000-0000-00006E2F0000}"/>
    <cellStyle name="20% - Accent5 19 48" xfId="12097" xr:uid="{00000000-0005-0000-0000-00006F2F0000}"/>
    <cellStyle name="20% - Accent5 19 49" xfId="12098" xr:uid="{00000000-0005-0000-0000-0000702F0000}"/>
    <cellStyle name="20% - Accent5 19 5" xfId="12099" xr:uid="{00000000-0005-0000-0000-0000712F0000}"/>
    <cellStyle name="20% - Accent5 19 50" xfId="12100" xr:uid="{00000000-0005-0000-0000-0000722F0000}"/>
    <cellStyle name="20% - Accent5 19 51" xfId="12101" xr:uid="{00000000-0005-0000-0000-0000732F0000}"/>
    <cellStyle name="20% - Accent5 19 52" xfId="12102" xr:uid="{00000000-0005-0000-0000-0000742F0000}"/>
    <cellStyle name="20% - Accent5 19 53" xfId="12103" xr:uid="{00000000-0005-0000-0000-0000752F0000}"/>
    <cellStyle name="20% - Accent5 19 54" xfId="12104" xr:uid="{00000000-0005-0000-0000-0000762F0000}"/>
    <cellStyle name="20% - Accent5 19 55" xfId="12105" xr:uid="{00000000-0005-0000-0000-0000772F0000}"/>
    <cellStyle name="20% - Accent5 19 56" xfId="12106" xr:uid="{00000000-0005-0000-0000-0000782F0000}"/>
    <cellStyle name="20% - Accent5 19 57" xfId="12107" xr:uid="{00000000-0005-0000-0000-0000792F0000}"/>
    <cellStyle name="20% - Accent5 19 58" xfId="12108" xr:uid="{00000000-0005-0000-0000-00007A2F0000}"/>
    <cellStyle name="20% - Accent5 19 59" xfId="12109" xr:uid="{00000000-0005-0000-0000-00007B2F0000}"/>
    <cellStyle name="20% - Accent5 19 6" xfId="12110" xr:uid="{00000000-0005-0000-0000-00007C2F0000}"/>
    <cellStyle name="20% - Accent5 19 60" xfId="12111" xr:uid="{00000000-0005-0000-0000-00007D2F0000}"/>
    <cellStyle name="20% - Accent5 19 61" xfId="12112" xr:uid="{00000000-0005-0000-0000-00007E2F0000}"/>
    <cellStyle name="20% - Accent5 19 62" xfId="12113" xr:uid="{00000000-0005-0000-0000-00007F2F0000}"/>
    <cellStyle name="20% - Accent5 19 63" xfId="12114" xr:uid="{00000000-0005-0000-0000-0000802F0000}"/>
    <cellStyle name="20% - Accent5 19 64" xfId="12115" xr:uid="{00000000-0005-0000-0000-0000812F0000}"/>
    <cellStyle name="20% - Accent5 19 65" xfId="12116" xr:uid="{00000000-0005-0000-0000-0000822F0000}"/>
    <cellStyle name="20% - Accent5 19 66" xfId="12117" xr:uid="{00000000-0005-0000-0000-0000832F0000}"/>
    <cellStyle name="20% - Accent5 19 67" xfId="12118" xr:uid="{00000000-0005-0000-0000-0000842F0000}"/>
    <cellStyle name="20% - Accent5 19 68" xfId="12119" xr:uid="{00000000-0005-0000-0000-0000852F0000}"/>
    <cellStyle name="20% - Accent5 19 69" xfId="12120" xr:uid="{00000000-0005-0000-0000-0000862F0000}"/>
    <cellStyle name="20% - Accent5 19 7" xfId="12121" xr:uid="{00000000-0005-0000-0000-0000872F0000}"/>
    <cellStyle name="20% - Accent5 19 70" xfId="12122" xr:uid="{00000000-0005-0000-0000-0000882F0000}"/>
    <cellStyle name="20% - Accent5 19 71" xfId="12123" xr:uid="{00000000-0005-0000-0000-0000892F0000}"/>
    <cellStyle name="20% - Accent5 19 72" xfId="12124" xr:uid="{00000000-0005-0000-0000-00008A2F0000}"/>
    <cellStyle name="20% - Accent5 19 73" xfId="12125" xr:uid="{00000000-0005-0000-0000-00008B2F0000}"/>
    <cellStyle name="20% - Accent5 19 8" xfId="12126" xr:uid="{00000000-0005-0000-0000-00008C2F0000}"/>
    <cellStyle name="20% - Accent5 19 9" xfId="12127" xr:uid="{00000000-0005-0000-0000-00008D2F0000}"/>
    <cellStyle name="20% - Accent5 2" xfId="12128" xr:uid="{00000000-0005-0000-0000-00008E2F0000}"/>
    <cellStyle name="20% - Accent5 2 10" xfId="12129" xr:uid="{00000000-0005-0000-0000-00008F2F0000}"/>
    <cellStyle name="20% - Accent5 2 11" xfId="12130" xr:uid="{00000000-0005-0000-0000-0000902F0000}"/>
    <cellStyle name="20% - Accent5 2 12" xfId="12131" xr:uid="{00000000-0005-0000-0000-0000912F0000}"/>
    <cellStyle name="20% - Accent5 2 13" xfId="12132" xr:uid="{00000000-0005-0000-0000-0000922F0000}"/>
    <cellStyle name="20% - Accent5 2 14" xfId="12133" xr:uid="{00000000-0005-0000-0000-0000932F0000}"/>
    <cellStyle name="20% - Accent5 2 15" xfId="12134" xr:uid="{00000000-0005-0000-0000-0000942F0000}"/>
    <cellStyle name="20% - Accent5 2 16" xfId="12135" xr:uid="{00000000-0005-0000-0000-0000952F0000}"/>
    <cellStyle name="20% - Accent5 2 17" xfId="12136" xr:uid="{00000000-0005-0000-0000-0000962F0000}"/>
    <cellStyle name="20% - Accent5 2 18" xfId="12137" xr:uid="{00000000-0005-0000-0000-0000972F0000}"/>
    <cellStyle name="20% - Accent5 2 19" xfId="12138" xr:uid="{00000000-0005-0000-0000-0000982F0000}"/>
    <cellStyle name="20% - Accent5 2 2" xfId="12139" xr:uid="{00000000-0005-0000-0000-0000992F0000}"/>
    <cellStyle name="20% - Accent5 2 2 2" xfId="53154" xr:uid="{00000000-0005-0000-0000-00009A2F0000}"/>
    <cellStyle name="20% - Accent5 2 2 2 2" xfId="53259" xr:uid="{00000000-0005-0000-0000-00009B2F0000}"/>
    <cellStyle name="20% - Accent5 2 2 3" xfId="53021" xr:uid="{00000000-0005-0000-0000-00009C2F0000}"/>
    <cellStyle name="20% - Accent5 2 20" xfId="12140" xr:uid="{00000000-0005-0000-0000-00009D2F0000}"/>
    <cellStyle name="20% - Accent5 2 21" xfId="12141" xr:uid="{00000000-0005-0000-0000-00009E2F0000}"/>
    <cellStyle name="20% - Accent5 2 22" xfId="12142" xr:uid="{00000000-0005-0000-0000-00009F2F0000}"/>
    <cellStyle name="20% - Accent5 2 23" xfId="12143" xr:uid="{00000000-0005-0000-0000-0000A02F0000}"/>
    <cellStyle name="20% - Accent5 2 24" xfId="12144" xr:uid="{00000000-0005-0000-0000-0000A12F0000}"/>
    <cellStyle name="20% - Accent5 2 25" xfId="12145" xr:uid="{00000000-0005-0000-0000-0000A22F0000}"/>
    <cellStyle name="20% - Accent5 2 26" xfId="12146" xr:uid="{00000000-0005-0000-0000-0000A32F0000}"/>
    <cellStyle name="20% - Accent5 2 27" xfId="12147" xr:uid="{00000000-0005-0000-0000-0000A42F0000}"/>
    <cellStyle name="20% - Accent5 2 28" xfId="12148" xr:uid="{00000000-0005-0000-0000-0000A52F0000}"/>
    <cellStyle name="20% - Accent5 2 29" xfId="12149" xr:uid="{00000000-0005-0000-0000-0000A62F0000}"/>
    <cellStyle name="20% - Accent5 2 3" xfId="12150" xr:uid="{00000000-0005-0000-0000-0000A72F0000}"/>
    <cellStyle name="20% - Accent5 2 3 2" xfId="53153" xr:uid="{00000000-0005-0000-0000-0000A82F0000}"/>
    <cellStyle name="20% - Accent5 2 30" xfId="12151" xr:uid="{00000000-0005-0000-0000-0000A92F0000}"/>
    <cellStyle name="20% - Accent5 2 31" xfId="12152" xr:uid="{00000000-0005-0000-0000-0000AA2F0000}"/>
    <cellStyle name="20% - Accent5 2 32" xfId="12153" xr:uid="{00000000-0005-0000-0000-0000AB2F0000}"/>
    <cellStyle name="20% - Accent5 2 33" xfId="12154" xr:uid="{00000000-0005-0000-0000-0000AC2F0000}"/>
    <cellStyle name="20% - Accent5 2 34" xfId="12155" xr:uid="{00000000-0005-0000-0000-0000AD2F0000}"/>
    <cellStyle name="20% - Accent5 2 35" xfId="12156" xr:uid="{00000000-0005-0000-0000-0000AE2F0000}"/>
    <cellStyle name="20% - Accent5 2 36" xfId="12157" xr:uid="{00000000-0005-0000-0000-0000AF2F0000}"/>
    <cellStyle name="20% - Accent5 2 37" xfId="12158" xr:uid="{00000000-0005-0000-0000-0000B02F0000}"/>
    <cellStyle name="20% - Accent5 2 38" xfId="12159" xr:uid="{00000000-0005-0000-0000-0000B12F0000}"/>
    <cellStyle name="20% - Accent5 2 39" xfId="12160" xr:uid="{00000000-0005-0000-0000-0000B22F0000}"/>
    <cellStyle name="20% - Accent5 2 4" xfId="12161" xr:uid="{00000000-0005-0000-0000-0000B32F0000}"/>
    <cellStyle name="20% - Accent5 2 4 2" xfId="53215" xr:uid="{00000000-0005-0000-0000-0000B42F0000}"/>
    <cellStyle name="20% - Accent5 2 40" xfId="12162" xr:uid="{00000000-0005-0000-0000-0000B52F0000}"/>
    <cellStyle name="20% - Accent5 2 41" xfId="12163" xr:uid="{00000000-0005-0000-0000-0000B62F0000}"/>
    <cellStyle name="20% - Accent5 2 42" xfId="12164" xr:uid="{00000000-0005-0000-0000-0000B72F0000}"/>
    <cellStyle name="20% - Accent5 2 43" xfId="12165" xr:uid="{00000000-0005-0000-0000-0000B82F0000}"/>
    <cellStyle name="20% - Accent5 2 44" xfId="12166" xr:uid="{00000000-0005-0000-0000-0000B92F0000}"/>
    <cellStyle name="20% - Accent5 2 45" xfId="12167" xr:uid="{00000000-0005-0000-0000-0000BA2F0000}"/>
    <cellStyle name="20% - Accent5 2 46" xfId="12168" xr:uid="{00000000-0005-0000-0000-0000BB2F0000}"/>
    <cellStyle name="20% - Accent5 2 47" xfId="12169" xr:uid="{00000000-0005-0000-0000-0000BC2F0000}"/>
    <cellStyle name="20% - Accent5 2 48" xfId="12170" xr:uid="{00000000-0005-0000-0000-0000BD2F0000}"/>
    <cellStyle name="20% - Accent5 2 49" xfId="12171" xr:uid="{00000000-0005-0000-0000-0000BE2F0000}"/>
    <cellStyle name="20% - Accent5 2 5" xfId="12172" xr:uid="{00000000-0005-0000-0000-0000BF2F0000}"/>
    <cellStyle name="20% - Accent5 2 50" xfId="12173" xr:uid="{00000000-0005-0000-0000-0000C02F0000}"/>
    <cellStyle name="20% - Accent5 2 51" xfId="12174" xr:uid="{00000000-0005-0000-0000-0000C12F0000}"/>
    <cellStyle name="20% - Accent5 2 52" xfId="12175" xr:uid="{00000000-0005-0000-0000-0000C22F0000}"/>
    <cellStyle name="20% - Accent5 2 53" xfId="12176" xr:uid="{00000000-0005-0000-0000-0000C32F0000}"/>
    <cellStyle name="20% - Accent5 2 54" xfId="12177" xr:uid="{00000000-0005-0000-0000-0000C42F0000}"/>
    <cellStyle name="20% - Accent5 2 55" xfId="12178" xr:uid="{00000000-0005-0000-0000-0000C52F0000}"/>
    <cellStyle name="20% - Accent5 2 56" xfId="12179" xr:uid="{00000000-0005-0000-0000-0000C62F0000}"/>
    <cellStyle name="20% - Accent5 2 57" xfId="12180" xr:uid="{00000000-0005-0000-0000-0000C72F0000}"/>
    <cellStyle name="20% - Accent5 2 58" xfId="12181" xr:uid="{00000000-0005-0000-0000-0000C82F0000}"/>
    <cellStyle name="20% - Accent5 2 59" xfId="12182" xr:uid="{00000000-0005-0000-0000-0000C92F0000}"/>
    <cellStyle name="20% - Accent5 2 6" xfId="12183" xr:uid="{00000000-0005-0000-0000-0000CA2F0000}"/>
    <cellStyle name="20% - Accent5 2 60" xfId="12184" xr:uid="{00000000-0005-0000-0000-0000CB2F0000}"/>
    <cellStyle name="20% - Accent5 2 61" xfId="12185" xr:uid="{00000000-0005-0000-0000-0000CC2F0000}"/>
    <cellStyle name="20% - Accent5 2 62" xfId="12186" xr:uid="{00000000-0005-0000-0000-0000CD2F0000}"/>
    <cellStyle name="20% - Accent5 2 63" xfId="12187" xr:uid="{00000000-0005-0000-0000-0000CE2F0000}"/>
    <cellStyle name="20% - Accent5 2 64" xfId="12188" xr:uid="{00000000-0005-0000-0000-0000CF2F0000}"/>
    <cellStyle name="20% - Accent5 2 65" xfId="12189" xr:uid="{00000000-0005-0000-0000-0000D02F0000}"/>
    <cellStyle name="20% - Accent5 2 66" xfId="12190" xr:uid="{00000000-0005-0000-0000-0000D12F0000}"/>
    <cellStyle name="20% - Accent5 2 67" xfId="12191" xr:uid="{00000000-0005-0000-0000-0000D22F0000}"/>
    <cellStyle name="20% - Accent5 2 68" xfId="12192" xr:uid="{00000000-0005-0000-0000-0000D32F0000}"/>
    <cellStyle name="20% - Accent5 2 69" xfId="12193" xr:uid="{00000000-0005-0000-0000-0000D42F0000}"/>
    <cellStyle name="20% - Accent5 2 7" xfId="12194" xr:uid="{00000000-0005-0000-0000-0000D52F0000}"/>
    <cellStyle name="20% - Accent5 2 70" xfId="12195" xr:uid="{00000000-0005-0000-0000-0000D62F0000}"/>
    <cellStyle name="20% - Accent5 2 71" xfId="12196" xr:uid="{00000000-0005-0000-0000-0000D72F0000}"/>
    <cellStyle name="20% - Accent5 2 72" xfId="12197" xr:uid="{00000000-0005-0000-0000-0000D82F0000}"/>
    <cellStyle name="20% - Accent5 2 73" xfId="12198" xr:uid="{00000000-0005-0000-0000-0000D92F0000}"/>
    <cellStyle name="20% - Accent5 2 74" xfId="53020" xr:uid="{00000000-0005-0000-0000-0000DA2F0000}"/>
    <cellStyle name="20% - Accent5 2 8" xfId="12199" xr:uid="{00000000-0005-0000-0000-0000DB2F0000}"/>
    <cellStyle name="20% - Accent5 2 9" xfId="12200" xr:uid="{00000000-0005-0000-0000-0000DC2F0000}"/>
    <cellStyle name="20% - Accent5 20" xfId="12201" xr:uid="{00000000-0005-0000-0000-0000DD2F0000}"/>
    <cellStyle name="20% - Accent5 20 10" xfId="12202" xr:uid="{00000000-0005-0000-0000-0000DE2F0000}"/>
    <cellStyle name="20% - Accent5 20 11" xfId="12203" xr:uid="{00000000-0005-0000-0000-0000DF2F0000}"/>
    <cellStyle name="20% - Accent5 20 12" xfId="12204" xr:uid="{00000000-0005-0000-0000-0000E02F0000}"/>
    <cellStyle name="20% - Accent5 20 13" xfId="12205" xr:uid="{00000000-0005-0000-0000-0000E12F0000}"/>
    <cellStyle name="20% - Accent5 20 14" xfId="12206" xr:uid="{00000000-0005-0000-0000-0000E22F0000}"/>
    <cellStyle name="20% - Accent5 20 15" xfId="12207" xr:uid="{00000000-0005-0000-0000-0000E32F0000}"/>
    <cellStyle name="20% - Accent5 20 16" xfId="12208" xr:uid="{00000000-0005-0000-0000-0000E42F0000}"/>
    <cellStyle name="20% - Accent5 20 17" xfId="12209" xr:uid="{00000000-0005-0000-0000-0000E52F0000}"/>
    <cellStyle name="20% - Accent5 20 18" xfId="12210" xr:uid="{00000000-0005-0000-0000-0000E62F0000}"/>
    <cellStyle name="20% - Accent5 20 19" xfId="12211" xr:uid="{00000000-0005-0000-0000-0000E72F0000}"/>
    <cellStyle name="20% - Accent5 20 2" xfId="12212" xr:uid="{00000000-0005-0000-0000-0000E82F0000}"/>
    <cellStyle name="20% - Accent5 20 20" xfId="12213" xr:uid="{00000000-0005-0000-0000-0000E92F0000}"/>
    <cellStyle name="20% - Accent5 20 21" xfId="12214" xr:uid="{00000000-0005-0000-0000-0000EA2F0000}"/>
    <cellStyle name="20% - Accent5 20 22" xfId="12215" xr:uid="{00000000-0005-0000-0000-0000EB2F0000}"/>
    <cellStyle name="20% - Accent5 20 23" xfId="12216" xr:uid="{00000000-0005-0000-0000-0000EC2F0000}"/>
    <cellStyle name="20% - Accent5 20 24" xfId="12217" xr:uid="{00000000-0005-0000-0000-0000ED2F0000}"/>
    <cellStyle name="20% - Accent5 20 25" xfId="12218" xr:uid="{00000000-0005-0000-0000-0000EE2F0000}"/>
    <cellStyle name="20% - Accent5 20 26" xfId="12219" xr:uid="{00000000-0005-0000-0000-0000EF2F0000}"/>
    <cellStyle name="20% - Accent5 20 27" xfId="12220" xr:uid="{00000000-0005-0000-0000-0000F02F0000}"/>
    <cellStyle name="20% - Accent5 20 28" xfId="12221" xr:uid="{00000000-0005-0000-0000-0000F12F0000}"/>
    <cellStyle name="20% - Accent5 20 29" xfId="12222" xr:uid="{00000000-0005-0000-0000-0000F22F0000}"/>
    <cellStyle name="20% - Accent5 20 3" xfId="12223" xr:uid="{00000000-0005-0000-0000-0000F32F0000}"/>
    <cellStyle name="20% - Accent5 20 30" xfId="12224" xr:uid="{00000000-0005-0000-0000-0000F42F0000}"/>
    <cellStyle name="20% - Accent5 20 31" xfId="12225" xr:uid="{00000000-0005-0000-0000-0000F52F0000}"/>
    <cellStyle name="20% - Accent5 20 32" xfId="12226" xr:uid="{00000000-0005-0000-0000-0000F62F0000}"/>
    <cellStyle name="20% - Accent5 20 33" xfId="12227" xr:uid="{00000000-0005-0000-0000-0000F72F0000}"/>
    <cellStyle name="20% - Accent5 20 34" xfId="12228" xr:uid="{00000000-0005-0000-0000-0000F82F0000}"/>
    <cellStyle name="20% - Accent5 20 35" xfId="12229" xr:uid="{00000000-0005-0000-0000-0000F92F0000}"/>
    <cellStyle name="20% - Accent5 20 36" xfId="12230" xr:uid="{00000000-0005-0000-0000-0000FA2F0000}"/>
    <cellStyle name="20% - Accent5 20 37" xfId="12231" xr:uid="{00000000-0005-0000-0000-0000FB2F0000}"/>
    <cellStyle name="20% - Accent5 20 38" xfId="12232" xr:uid="{00000000-0005-0000-0000-0000FC2F0000}"/>
    <cellStyle name="20% - Accent5 20 39" xfId="12233" xr:uid="{00000000-0005-0000-0000-0000FD2F0000}"/>
    <cellStyle name="20% - Accent5 20 4" xfId="12234" xr:uid="{00000000-0005-0000-0000-0000FE2F0000}"/>
    <cellStyle name="20% - Accent5 20 40" xfId="12235" xr:uid="{00000000-0005-0000-0000-0000FF2F0000}"/>
    <cellStyle name="20% - Accent5 20 41" xfId="12236" xr:uid="{00000000-0005-0000-0000-000000300000}"/>
    <cellStyle name="20% - Accent5 20 42" xfId="12237" xr:uid="{00000000-0005-0000-0000-000001300000}"/>
    <cellStyle name="20% - Accent5 20 43" xfId="12238" xr:uid="{00000000-0005-0000-0000-000002300000}"/>
    <cellStyle name="20% - Accent5 20 44" xfId="12239" xr:uid="{00000000-0005-0000-0000-000003300000}"/>
    <cellStyle name="20% - Accent5 20 45" xfId="12240" xr:uid="{00000000-0005-0000-0000-000004300000}"/>
    <cellStyle name="20% - Accent5 20 46" xfId="12241" xr:uid="{00000000-0005-0000-0000-000005300000}"/>
    <cellStyle name="20% - Accent5 20 47" xfId="12242" xr:uid="{00000000-0005-0000-0000-000006300000}"/>
    <cellStyle name="20% - Accent5 20 48" xfId="12243" xr:uid="{00000000-0005-0000-0000-000007300000}"/>
    <cellStyle name="20% - Accent5 20 49" xfId="12244" xr:uid="{00000000-0005-0000-0000-000008300000}"/>
    <cellStyle name="20% - Accent5 20 5" xfId="12245" xr:uid="{00000000-0005-0000-0000-000009300000}"/>
    <cellStyle name="20% - Accent5 20 50" xfId="12246" xr:uid="{00000000-0005-0000-0000-00000A300000}"/>
    <cellStyle name="20% - Accent5 20 51" xfId="12247" xr:uid="{00000000-0005-0000-0000-00000B300000}"/>
    <cellStyle name="20% - Accent5 20 52" xfId="12248" xr:uid="{00000000-0005-0000-0000-00000C300000}"/>
    <cellStyle name="20% - Accent5 20 53" xfId="12249" xr:uid="{00000000-0005-0000-0000-00000D300000}"/>
    <cellStyle name="20% - Accent5 20 54" xfId="12250" xr:uid="{00000000-0005-0000-0000-00000E300000}"/>
    <cellStyle name="20% - Accent5 20 55" xfId="12251" xr:uid="{00000000-0005-0000-0000-00000F300000}"/>
    <cellStyle name="20% - Accent5 20 56" xfId="12252" xr:uid="{00000000-0005-0000-0000-000010300000}"/>
    <cellStyle name="20% - Accent5 20 57" xfId="12253" xr:uid="{00000000-0005-0000-0000-000011300000}"/>
    <cellStyle name="20% - Accent5 20 58" xfId="12254" xr:uid="{00000000-0005-0000-0000-000012300000}"/>
    <cellStyle name="20% - Accent5 20 59" xfId="12255" xr:uid="{00000000-0005-0000-0000-000013300000}"/>
    <cellStyle name="20% - Accent5 20 6" xfId="12256" xr:uid="{00000000-0005-0000-0000-000014300000}"/>
    <cellStyle name="20% - Accent5 20 60" xfId="12257" xr:uid="{00000000-0005-0000-0000-000015300000}"/>
    <cellStyle name="20% - Accent5 20 61" xfId="12258" xr:uid="{00000000-0005-0000-0000-000016300000}"/>
    <cellStyle name="20% - Accent5 20 62" xfId="12259" xr:uid="{00000000-0005-0000-0000-000017300000}"/>
    <cellStyle name="20% - Accent5 20 63" xfId="12260" xr:uid="{00000000-0005-0000-0000-000018300000}"/>
    <cellStyle name="20% - Accent5 20 64" xfId="12261" xr:uid="{00000000-0005-0000-0000-000019300000}"/>
    <cellStyle name="20% - Accent5 20 65" xfId="12262" xr:uid="{00000000-0005-0000-0000-00001A300000}"/>
    <cellStyle name="20% - Accent5 20 66" xfId="12263" xr:uid="{00000000-0005-0000-0000-00001B300000}"/>
    <cellStyle name="20% - Accent5 20 67" xfId="12264" xr:uid="{00000000-0005-0000-0000-00001C300000}"/>
    <cellStyle name="20% - Accent5 20 68" xfId="12265" xr:uid="{00000000-0005-0000-0000-00001D300000}"/>
    <cellStyle name="20% - Accent5 20 69" xfId="12266" xr:uid="{00000000-0005-0000-0000-00001E300000}"/>
    <cellStyle name="20% - Accent5 20 7" xfId="12267" xr:uid="{00000000-0005-0000-0000-00001F300000}"/>
    <cellStyle name="20% - Accent5 20 70" xfId="12268" xr:uid="{00000000-0005-0000-0000-000020300000}"/>
    <cellStyle name="20% - Accent5 20 71" xfId="12269" xr:uid="{00000000-0005-0000-0000-000021300000}"/>
    <cellStyle name="20% - Accent5 20 72" xfId="12270" xr:uid="{00000000-0005-0000-0000-000022300000}"/>
    <cellStyle name="20% - Accent5 20 73" xfId="12271" xr:uid="{00000000-0005-0000-0000-000023300000}"/>
    <cellStyle name="20% - Accent5 20 8" xfId="12272" xr:uid="{00000000-0005-0000-0000-000024300000}"/>
    <cellStyle name="20% - Accent5 20 9" xfId="12273" xr:uid="{00000000-0005-0000-0000-000025300000}"/>
    <cellStyle name="20% - Accent5 21" xfId="12274" xr:uid="{00000000-0005-0000-0000-000026300000}"/>
    <cellStyle name="20% - Accent5 21 10" xfId="12275" xr:uid="{00000000-0005-0000-0000-000027300000}"/>
    <cellStyle name="20% - Accent5 21 11" xfId="12276" xr:uid="{00000000-0005-0000-0000-000028300000}"/>
    <cellStyle name="20% - Accent5 21 12" xfId="12277" xr:uid="{00000000-0005-0000-0000-000029300000}"/>
    <cellStyle name="20% - Accent5 21 13" xfId="12278" xr:uid="{00000000-0005-0000-0000-00002A300000}"/>
    <cellStyle name="20% - Accent5 21 14" xfId="12279" xr:uid="{00000000-0005-0000-0000-00002B300000}"/>
    <cellStyle name="20% - Accent5 21 15" xfId="12280" xr:uid="{00000000-0005-0000-0000-00002C300000}"/>
    <cellStyle name="20% - Accent5 21 16" xfId="12281" xr:uid="{00000000-0005-0000-0000-00002D300000}"/>
    <cellStyle name="20% - Accent5 21 17" xfId="12282" xr:uid="{00000000-0005-0000-0000-00002E300000}"/>
    <cellStyle name="20% - Accent5 21 18" xfId="12283" xr:uid="{00000000-0005-0000-0000-00002F300000}"/>
    <cellStyle name="20% - Accent5 21 19" xfId="12284" xr:uid="{00000000-0005-0000-0000-000030300000}"/>
    <cellStyle name="20% - Accent5 21 2" xfId="12285" xr:uid="{00000000-0005-0000-0000-000031300000}"/>
    <cellStyle name="20% - Accent5 21 20" xfId="12286" xr:uid="{00000000-0005-0000-0000-000032300000}"/>
    <cellStyle name="20% - Accent5 21 21" xfId="12287" xr:uid="{00000000-0005-0000-0000-000033300000}"/>
    <cellStyle name="20% - Accent5 21 22" xfId="12288" xr:uid="{00000000-0005-0000-0000-000034300000}"/>
    <cellStyle name="20% - Accent5 21 23" xfId="12289" xr:uid="{00000000-0005-0000-0000-000035300000}"/>
    <cellStyle name="20% - Accent5 21 24" xfId="12290" xr:uid="{00000000-0005-0000-0000-000036300000}"/>
    <cellStyle name="20% - Accent5 21 25" xfId="12291" xr:uid="{00000000-0005-0000-0000-000037300000}"/>
    <cellStyle name="20% - Accent5 21 26" xfId="12292" xr:uid="{00000000-0005-0000-0000-000038300000}"/>
    <cellStyle name="20% - Accent5 21 27" xfId="12293" xr:uid="{00000000-0005-0000-0000-000039300000}"/>
    <cellStyle name="20% - Accent5 21 28" xfId="12294" xr:uid="{00000000-0005-0000-0000-00003A300000}"/>
    <cellStyle name="20% - Accent5 21 29" xfId="12295" xr:uid="{00000000-0005-0000-0000-00003B300000}"/>
    <cellStyle name="20% - Accent5 21 3" xfId="12296" xr:uid="{00000000-0005-0000-0000-00003C300000}"/>
    <cellStyle name="20% - Accent5 21 30" xfId="12297" xr:uid="{00000000-0005-0000-0000-00003D300000}"/>
    <cellStyle name="20% - Accent5 21 31" xfId="12298" xr:uid="{00000000-0005-0000-0000-00003E300000}"/>
    <cellStyle name="20% - Accent5 21 32" xfId="12299" xr:uid="{00000000-0005-0000-0000-00003F300000}"/>
    <cellStyle name="20% - Accent5 21 33" xfId="12300" xr:uid="{00000000-0005-0000-0000-000040300000}"/>
    <cellStyle name="20% - Accent5 21 34" xfId="12301" xr:uid="{00000000-0005-0000-0000-000041300000}"/>
    <cellStyle name="20% - Accent5 21 35" xfId="12302" xr:uid="{00000000-0005-0000-0000-000042300000}"/>
    <cellStyle name="20% - Accent5 21 36" xfId="12303" xr:uid="{00000000-0005-0000-0000-000043300000}"/>
    <cellStyle name="20% - Accent5 21 37" xfId="12304" xr:uid="{00000000-0005-0000-0000-000044300000}"/>
    <cellStyle name="20% - Accent5 21 38" xfId="12305" xr:uid="{00000000-0005-0000-0000-000045300000}"/>
    <cellStyle name="20% - Accent5 21 39" xfId="12306" xr:uid="{00000000-0005-0000-0000-000046300000}"/>
    <cellStyle name="20% - Accent5 21 4" xfId="12307" xr:uid="{00000000-0005-0000-0000-000047300000}"/>
    <cellStyle name="20% - Accent5 21 40" xfId="12308" xr:uid="{00000000-0005-0000-0000-000048300000}"/>
    <cellStyle name="20% - Accent5 21 41" xfId="12309" xr:uid="{00000000-0005-0000-0000-000049300000}"/>
    <cellStyle name="20% - Accent5 21 42" xfId="12310" xr:uid="{00000000-0005-0000-0000-00004A300000}"/>
    <cellStyle name="20% - Accent5 21 43" xfId="12311" xr:uid="{00000000-0005-0000-0000-00004B300000}"/>
    <cellStyle name="20% - Accent5 21 44" xfId="12312" xr:uid="{00000000-0005-0000-0000-00004C300000}"/>
    <cellStyle name="20% - Accent5 21 45" xfId="12313" xr:uid="{00000000-0005-0000-0000-00004D300000}"/>
    <cellStyle name="20% - Accent5 21 46" xfId="12314" xr:uid="{00000000-0005-0000-0000-00004E300000}"/>
    <cellStyle name="20% - Accent5 21 47" xfId="12315" xr:uid="{00000000-0005-0000-0000-00004F300000}"/>
    <cellStyle name="20% - Accent5 21 48" xfId="12316" xr:uid="{00000000-0005-0000-0000-000050300000}"/>
    <cellStyle name="20% - Accent5 21 49" xfId="12317" xr:uid="{00000000-0005-0000-0000-000051300000}"/>
    <cellStyle name="20% - Accent5 21 5" xfId="12318" xr:uid="{00000000-0005-0000-0000-000052300000}"/>
    <cellStyle name="20% - Accent5 21 50" xfId="12319" xr:uid="{00000000-0005-0000-0000-000053300000}"/>
    <cellStyle name="20% - Accent5 21 51" xfId="12320" xr:uid="{00000000-0005-0000-0000-000054300000}"/>
    <cellStyle name="20% - Accent5 21 52" xfId="12321" xr:uid="{00000000-0005-0000-0000-000055300000}"/>
    <cellStyle name="20% - Accent5 21 53" xfId="12322" xr:uid="{00000000-0005-0000-0000-000056300000}"/>
    <cellStyle name="20% - Accent5 21 54" xfId="12323" xr:uid="{00000000-0005-0000-0000-000057300000}"/>
    <cellStyle name="20% - Accent5 21 55" xfId="12324" xr:uid="{00000000-0005-0000-0000-000058300000}"/>
    <cellStyle name="20% - Accent5 21 56" xfId="12325" xr:uid="{00000000-0005-0000-0000-000059300000}"/>
    <cellStyle name="20% - Accent5 21 57" xfId="12326" xr:uid="{00000000-0005-0000-0000-00005A300000}"/>
    <cellStyle name="20% - Accent5 21 58" xfId="12327" xr:uid="{00000000-0005-0000-0000-00005B300000}"/>
    <cellStyle name="20% - Accent5 21 59" xfId="12328" xr:uid="{00000000-0005-0000-0000-00005C300000}"/>
    <cellStyle name="20% - Accent5 21 6" xfId="12329" xr:uid="{00000000-0005-0000-0000-00005D300000}"/>
    <cellStyle name="20% - Accent5 21 60" xfId="12330" xr:uid="{00000000-0005-0000-0000-00005E300000}"/>
    <cellStyle name="20% - Accent5 21 61" xfId="12331" xr:uid="{00000000-0005-0000-0000-00005F300000}"/>
    <cellStyle name="20% - Accent5 21 62" xfId="12332" xr:uid="{00000000-0005-0000-0000-000060300000}"/>
    <cellStyle name="20% - Accent5 21 63" xfId="12333" xr:uid="{00000000-0005-0000-0000-000061300000}"/>
    <cellStyle name="20% - Accent5 21 64" xfId="12334" xr:uid="{00000000-0005-0000-0000-000062300000}"/>
    <cellStyle name="20% - Accent5 21 65" xfId="12335" xr:uid="{00000000-0005-0000-0000-000063300000}"/>
    <cellStyle name="20% - Accent5 21 66" xfId="12336" xr:uid="{00000000-0005-0000-0000-000064300000}"/>
    <cellStyle name="20% - Accent5 21 67" xfId="12337" xr:uid="{00000000-0005-0000-0000-000065300000}"/>
    <cellStyle name="20% - Accent5 21 68" xfId="12338" xr:uid="{00000000-0005-0000-0000-000066300000}"/>
    <cellStyle name="20% - Accent5 21 69" xfId="12339" xr:uid="{00000000-0005-0000-0000-000067300000}"/>
    <cellStyle name="20% - Accent5 21 7" xfId="12340" xr:uid="{00000000-0005-0000-0000-000068300000}"/>
    <cellStyle name="20% - Accent5 21 70" xfId="12341" xr:uid="{00000000-0005-0000-0000-000069300000}"/>
    <cellStyle name="20% - Accent5 21 71" xfId="12342" xr:uid="{00000000-0005-0000-0000-00006A300000}"/>
    <cellStyle name="20% - Accent5 21 72" xfId="12343" xr:uid="{00000000-0005-0000-0000-00006B300000}"/>
    <cellStyle name="20% - Accent5 21 73" xfId="12344" xr:uid="{00000000-0005-0000-0000-00006C300000}"/>
    <cellStyle name="20% - Accent5 21 8" xfId="12345" xr:uid="{00000000-0005-0000-0000-00006D300000}"/>
    <cellStyle name="20% - Accent5 21 9" xfId="12346" xr:uid="{00000000-0005-0000-0000-00006E300000}"/>
    <cellStyle name="20% - Accent5 22" xfId="12347" xr:uid="{00000000-0005-0000-0000-00006F300000}"/>
    <cellStyle name="20% - Accent5 22 10" xfId="12348" xr:uid="{00000000-0005-0000-0000-000070300000}"/>
    <cellStyle name="20% - Accent5 22 11" xfId="12349" xr:uid="{00000000-0005-0000-0000-000071300000}"/>
    <cellStyle name="20% - Accent5 22 12" xfId="12350" xr:uid="{00000000-0005-0000-0000-000072300000}"/>
    <cellStyle name="20% - Accent5 22 13" xfId="12351" xr:uid="{00000000-0005-0000-0000-000073300000}"/>
    <cellStyle name="20% - Accent5 22 14" xfId="12352" xr:uid="{00000000-0005-0000-0000-000074300000}"/>
    <cellStyle name="20% - Accent5 22 15" xfId="12353" xr:uid="{00000000-0005-0000-0000-000075300000}"/>
    <cellStyle name="20% - Accent5 22 16" xfId="12354" xr:uid="{00000000-0005-0000-0000-000076300000}"/>
    <cellStyle name="20% - Accent5 22 17" xfId="12355" xr:uid="{00000000-0005-0000-0000-000077300000}"/>
    <cellStyle name="20% - Accent5 22 18" xfId="12356" xr:uid="{00000000-0005-0000-0000-000078300000}"/>
    <cellStyle name="20% - Accent5 22 19" xfId="12357" xr:uid="{00000000-0005-0000-0000-000079300000}"/>
    <cellStyle name="20% - Accent5 22 2" xfId="12358" xr:uid="{00000000-0005-0000-0000-00007A300000}"/>
    <cellStyle name="20% - Accent5 22 20" xfId="12359" xr:uid="{00000000-0005-0000-0000-00007B300000}"/>
    <cellStyle name="20% - Accent5 22 21" xfId="12360" xr:uid="{00000000-0005-0000-0000-00007C300000}"/>
    <cellStyle name="20% - Accent5 22 22" xfId="12361" xr:uid="{00000000-0005-0000-0000-00007D300000}"/>
    <cellStyle name="20% - Accent5 22 23" xfId="12362" xr:uid="{00000000-0005-0000-0000-00007E300000}"/>
    <cellStyle name="20% - Accent5 22 24" xfId="12363" xr:uid="{00000000-0005-0000-0000-00007F300000}"/>
    <cellStyle name="20% - Accent5 22 25" xfId="12364" xr:uid="{00000000-0005-0000-0000-000080300000}"/>
    <cellStyle name="20% - Accent5 22 26" xfId="12365" xr:uid="{00000000-0005-0000-0000-000081300000}"/>
    <cellStyle name="20% - Accent5 22 27" xfId="12366" xr:uid="{00000000-0005-0000-0000-000082300000}"/>
    <cellStyle name="20% - Accent5 22 28" xfId="12367" xr:uid="{00000000-0005-0000-0000-000083300000}"/>
    <cellStyle name="20% - Accent5 22 29" xfId="12368" xr:uid="{00000000-0005-0000-0000-000084300000}"/>
    <cellStyle name="20% - Accent5 22 3" xfId="12369" xr:uid="{00000000-0005-0000-0000-000085300000}"/>
    <cellStyle name="20% - Accent5 22 30" xfId="12370" xr:uid="{00000000-0005-0000-0000-000086300000}"/>
    <cellStyle name="20% - Accent5 22 31" xfId="12371" xr:uid="{00000000-0005-0000-0000-000087300000}"/>
    <cellStyle name="20% - Accent5 22 32" xfId="12372" xr:uid="{00000000-0005-0000-0000-000088300000}"/>
    <cellStyle name="20% - Accent5 22 33" xfId="12373" xr:uid="{00000000-0005-0000-0000-000089300000}"/>
    <cellStyle name="20% - Accent5 22 34" xfId="12374" xr:uid="{00000000-0005-0000-0000-00008A300000}"/>
    <cellStyle name="20% - Accent5 22 35" xfId="12375" xr:uid="{00000000-0005-0000-0000-00008B300000}"/>
    <cellStyle name="20% - Accent5 22 36" xfId="12376" xr:uid="{00000000-0005-0000-0000-00008C300000}"/>
    <cellStyle name="20% - Accent5 22 37" xfId="12377" xr:uid="{00000000-0005-0000-0000-00008D300000}"/>
    <cellStyle name="20% - Accent5 22 38" xfId="12378" xr:uid="{00000000-0005-0000-0000-00008E300000}"/>
    <cellStyle name="20% - Accent5 22 39" xfId="12379" xr:uid="{00000000-0005-0000-0000-00008F300000}"/>
    <cellStyle name="20% - Accent5 22 4" xfId="12380" xr:uid="{00000000-0005-0000-0000-000090300000}"/>
    <cellStyle name="20% - Accent5 22 40" xfId="12381" xr:uid="{00000000-0005-0000-0000-000091300000}"/>
    <cellStyle name="20% - Accent5 22 41" xfId="12382" xr:uid="{00000000-0005-0000-0000-000092300000}"/>
    <cellStyle name="20% - Accent5 22 42" xfId="12383" xr:uid="{00000000-0005-0000-0000-000093300000}"/>
    <cellStyle name="20% - Accent5 22 43" xfId="12384" xr:uid="{00000000-0005-0000-0000-000094300000}"/>
    <cellStyle name="20% - Accent5 22 44" xfId="12385" xr:uid="{00000000-0005-0000-0000-000095300000}"/>
    <cellStyle name="20% - Accent5 22 45" xfId="12386" xr:uid="{00000000-0005-0000-0000-000096300000}"/>
    <cellStyle name="20% - Accent5 22 46" xfId="12387" xr:uid="{00000000-0005-0000-0000-000097300000}"/>
    <cellStyle name="20% - Accent5 22 47" xfId="12388" xr:uid="{00000000-0005-0000-0000-000098300000}"/>
    <cellStyle name="20% - Accent5 22 48" xfId="12389" xr:uid="{00000000-0005-0000-0000-000099300000}"/>
    <cellStyle name="20% - Accent5 22 49" xfId="12390" xr:uid="{00000000-0005-0000-0000-00009A300000}"/>
    <cellStyle name="20% - Accent5 22 5" xfId="12391" xr:uid="{00000000-0005-0000-0000-00009B300000}"/>
    <cellStyle name="20% - Accent5 22 50" xfId="12392" xr:uid="{00000000-0005-0000-0000-00009C300000}"/>
    <cellStyle name="20% - Accent5 22 51" xfId="12393" xr:uid="{00000000-0005-0000-0000-00009D300000}"/>
    <cellStyle name="20% - Accent5 22 52" xfId="12394" xr:uid="{00000000-0005-0000-0000-00009E300000}"/>
    <cellStyle name="20% - Accent5 22 53" xfId="12395" xr:uid="{00000000-0005-0000-0000-00009F300000}"/>
    <cellStyle name="20% - Accent5 22 54" xfId="12396" xr:uid="{00000000-0005-0000-0000-0000A0300000}"/>
    <cellStyle name="20% - Accent5 22 55" xfId="12397" xr:uid="{00000000-0005-0000-0000-0000A1300000}"/>
    <cellStyle name="20% - Accent5 22 56" xfId="12398" xr:uid="{00000000-0005-0000-0000-0000A2300000}"/>
    <cellStyle name="20% - Accent5 22 57" xfId="12399" xr:uid="{00000000-0005-0000-0000-0000A3300000}"/>
    <cellStyle name="20% - Accent5 22 58" xfId="12400" xr:uid="{00000000-0005-0000-0000-0000A4300000}"/>
    <cellStyle name="20% - Accent5 22 59" xfId="12401" xr:uid="{00000000-0005-0000-0000-0000A5300000}"/>
    <cellStyle name="20% - Accent5 22 6" xfId="12402" xr:uid="{00000000-0005-0000-0000-0000A6300000}"/>
    <cellStyle name="20% - Accent5 22 60" xfId="12403" xr:uid="{00000000-0005-0000-0000-0000A7300000}"/>
    <cellStyle name="20% - Accent5 22 61" xfId="12404" xr:uid="{00000000-0005-0000-0000-0000A8300000}"/>
    <cellStyle name="20% - Accent5 22 62" xfId="12405" xr:uid="{00000000-0005-0000-0000-0000A9300000}"/>
    <cellStyle name="20% - Accent5 22 63" xfId="12406" xr:uid="{00000000-0005-0000-0000-0000AA300000}"/>
    <cellStyle name="20% - Accent5 22 64" xfId="12407" xr:uid="{00000000-0005-0000-0000-0000AB300000}"/>
    <cellStyle name="20% - Accent5 22 65" xfId="12408" xr:uid="{00000000-0005-0000-0000-0000AC300000}"/>
    <cellStyle name="20% - Accent5 22 66" xfId="12409" xr:uid="{00000000-0005-0000-0000-0000AD300000}"/>
    <cellStyle name="20% - Accent5 22 67" xfId="12410" xr:uid="{00000000-0005-0000-0000-0000AE300000}"/>
    <cellStyle name="20% - Accent5 22 68" xfId="12411" xr:uid="{00000000-0005-0000-0000-0000AF300000}"/>
    <cellStyle name="20% - Accent5 22 69" xfId="12412" xr:uid="{00000000-0005-0000-0000-0000B0300000}"/>
    <cellStyle name="20% - Accent5 22 7" xfId="12413" xr:uid="{00000000-0005-0000-0000-0000B1300000}"/>
    <cellStyle name="20% - Accent5 22 70" xfId="12414" xr:uid="{00000000-0005-0000-0000-0000B2300000}"/>
    <cellStyle name="20% - Accent5 22 71" xfId="12415" xr:uid="{00000000-0005-0000-0000-0000B3300000}"/>
    <cellStyle name="20% - Accent5 22 72" xfId="12416" xr:uid="{00000000-0005-0000-0000-0000B4300000}"/>
    <cellStyle name="20% - Accent5 22 73" xfId="12417" xr:uid="{00000000-0005-0000-0000-0000B5300000}"/>
    <cellStyle name="20% - Accent5 22 8" xfId="12418" xr:uid="{00000000-0005-0000-0000-0000B6300000}"/>
    <cellStyle name="20% - Accent5 22 9" xfId="12419" xr:uid="{00000000-0005-0000-0000-0000B7300000}"/>
    <cellStyle name="20% - Accent5 23" xfId="12420" xr:uid="{00000000-0005-0000-0000-0000B8300000}"/>
    <cellStyle name="20% - Accent5 23 10" xfId="12421" xr:uid="{00000000-0005-0000-0000-0000B9300000}"/>
    <cellStyle name="20% - Accent5 23 11" xfId="12422" xr:uid="{00000000-0005-0000-0000-0000BA300000}"/>
    <cellStyle name="20% - Accent5 23 12" xfId="12423" xr:uid="{00000000-0005-0000-0000-0000BB300000}"/>
    <cellStyle name="20% - Accent5 23 13" xfId="12424" xr:uid="{00000000-0005-0000-0000-0000BC300000}"/>
    <cellStyle name="20% - Accent5 23 14" xfId="12425" xr:uid="{00000000-0005-0000-0000-0000BD300000}"/>
    <cellStyle name="20% - Accent5 23 15" xfId="12426" xr:uid="{00000000-0005-0000-0000-0000BE300000}"/>
    <cellStyle name="20% - Accent5 23 16" xfId="12427" xr:uid="{00000000-0005-0000-0000-0000BF300000}"/>
    <cellStyle name="20% - Accent5 23 17" xfId="12428" xr:uid="{00000000-0005-0000-0000-0000C0300000}"/>
    <cellStyle name="20% - Accent5 23 18" xfId="12429" xr:uid="{00000000-0005-0000-0000-0000C1300000}"/>
    <cellStyle name="20% - Accent5 23 19" xfId="12430" xr:uid="{00000000-0005-0000-0000-0000C2300000}"/>
    <cellStyle name="20% - Accent5 23 2" xfId="12431" xr:uid="{00000000-0005-0000-0000-0000C3300000}"/>
    <cellStyle name="20% - Accent5 23 20" xfId="12432" xr:uid="{00000000-0005-0000-0000-0000C4300000}"/>
    <cellStyle name="20% - Accent5 23 21" xfId="12433" xr:uid="{00000000-0005-0000-0000-0000C5300000}"/>
    <cellStyle name="20% - Accent5 23 22" xfId="12434" xr:uid="{00000000-0005-0000-0000-0000C6300000}"/>
    <cellStyle name="20% - Accent5 23 23" xfId="12435" xr:uid="{00000000-0005-0000-0000-0000C7300000}"/>
    <cellStyle name="20% - Accent5 23 24" xfId="12436" xr:uid="{00000000-0005-0000-0000-0000C8300000}"/>
    <cellStyle name="20% - Accent5 23 25" xfId="12437" xr:uid="{00000000-0005-0000-0000-0000C9300000}"/>
    <cellStyle name="20% - Accent5 23 26" xfId="12438" xr:uid="{00000000-0005-0000-0000-0000CA300000}"/>
    <cellStyle name="20% - Accent5 23 27" xfId="12439" xr:uid="{00000000-0005-0000-0000-0000CB300000}"/>
    <cellStyle name="20% - Accent5 23 28" xfId="12440" xr:uid="{00000000-0005-0000-0000-0000CC300000}"/>
    <cellStyle name="20% - Accent5 23 29" xfId="12441" xr:uid="{00000000-0005-0000-0000-0000CD300000}"/>
    <cellStyle name="20% - Accent5 23 3" xfId="12442" xr:uid="{00000000-0005-0000-0000-0000CE300000}"/>
    <cellStyle name="20% - Accent5 23 30" xfId="12443" xr:uid="{00000000-0005-0000-0000-0000CF300000}"/>
    <cellStyle name="20% - Accent5 23 31" xfId="12444" xr:uid="{00000000-0005-0000-0000-0000D0300000}"/>
    <cellStyle name="20% - Accent5 23 32" xfId="12445" xr:uid="{00000000-0005-0000-0000-0000D1300000}"/>
    <cellStyle name="20% - Accent5 23 33" xfId="12446" xr:uid="{00000000-0005-0000-0000-0000D2300000}"/>
    <cellStyle name="20% - Accent5 23 34" xfId="12447" xr:uid="{00000000-0005-0000-0000-0000D3300000}"/>
    <cellStyle name="20% - Accent5 23 35" xfId="12448" xr:uid="{00000000-0005-0000-0000-0000D4300000}"/>
    <cellStyle name="20% - Accent5 23 36" xfId="12449" xr:uid="{00000000-0005-0000-0000-0000D5300000}"/>
    <cellStyle name="20% - Accent5 23 37" xfId="12450" xr:uid="{00000000-0005-0000-0000-0000D6300000}"/>
    <cellStyle name="20% - Accent5 23 38" xfId="12451" xr:uid="{00000000-0005-0000-0000-0000D7300000}"/>
    <cellStyle name="20% - Accent5 23 39" xfId="12452" xr:uid="{00000000-0005-0000-0000-0000D8300000}"/>
    <cellStyle name="20% - Accent5 23 4" xfId="12453" xr:uid="{00000000-0005-0000-0000-0000D9300000}"/>
    <cellStyle name="20% - Accent5 23 40" xfId="12454" xr:uid="{00000000-0005-0000-0000-0000DA300000}"/>
    <cellStyle name="20% - Accent5 23 41" xfId="12455" xr:uid="{00000000-0005-0000-0000-0000DB300000}"/>
    <cellStyle name="20% - Accent5 23 42" xfId="12456" xr:uid="{00000000-0005-0000-0000-0000DC300000}"/>
    <cellStyle name="20% - Accent5 23 43" xfId="12457" xr:uid="{00000000-0005-0000-0000-0000DD300000}"/>
    <cellStyle name="20% - Accent5 23 44" xfId="12458" xr:uid="{00000000-0005-0000-0000-0000DE300000}"/>
    <cellStyle name="20% - Accent5 23 45" xfId="12459" xr:uid="{00000000-0005-0000-0000-0000DF300000}"/>
    <cellStyle name="20% - Accent5 23 46" xfId="12460" xr:uid="{00000000-0005-0000-0000-0000E0300000}"/>
    <cellStyle name="20% - Accent5 23 47" xfId="12461" xr:uid="{00000000-0005-0000-0000-0000E1300000}"/>
    <cellStyle name="20% - Accent5 23 48" xfId="12462" xr:uid="{00000000-0005-0000-0000-0000E2300000}"/>
    <cellStyle name="20% - Accent5 23 49" xfId="12463" xr:uid="{00000000-0005-0000-0000-0000E3300000}"/>
    <cellStyle name="20% - Accent5 23 5" xfId="12464" xr:uid="{00000000-0005-0000-0000-0000E4300000}"/>
    <cellStyle name="20% - Accent5 23 50" xfId="12465" xr:uid="{00000000-0005-0000-0000-0000E5300000}"/>
    <cellStyle name="20% - Accent5 23 51" xfId="12466" xr:uid="{00000000-0005-0000-0000-0000E6300000}"/>
    <cellStyle name="20% - Accent5 23 52" xfId="12467" xr:uid="{00000000-0005-0000-0000-0000E7300000}"/>
    <cellStyle name="20% - Accent5 23 53" xfId="12468" xr:uid="{00000000-0005-0000-0000-0000E8300000}"/>
    <cellStyle name="20% - Accent5 23 54" xfId="12469" xr:uid="{00000000-0005-0000-0000-0000E9300000}"/>
    <cellStyle name="20% - Accent5 23 55" xfId="12470" xr:uid="{00000000-0005-0000-0000-0000EA300000}"/>
    <cellStyle name="20% - Accent5 23 56" xfId="12471" xr:uid="{00000000-0005-0000-0000-0000EB300000}"/>
    <cellStyle name="20% - Accent5 23 57" xfId="12472" xr:uid="{00000000-0005-0000-0000-0000EC300000}"/>
    <cellStyle name="20% - Accent5 23 58" xfId="12473" xr:uid="{00000000-0005-0000-0000-0000ED300000}"/>
    <cellStyle name="20% - Accent5 23 59" xfId="12474" xr:uid="{00000000-0005-0000-0000-0000EE300000}"/>
    <cellStyle name="20% - Accent5 23 6" xfId="12475" xr:uid="{00000000-0005-0000-0000-0000EF300000}"/>
    <cellStyle name="20% - Accent5 23 60" xfId="12476" xr:uid="{00000000-0005-0000-0000-0000F0300000}"/>
    <cellStyle name="20% - Accent5 23 61" xfId="12477" xr:uid="{00000000-0005-0000-0000-0000F1300000}"/>
    <cellStyle name="20% - Accent5 23 62" xfId="12478" xr:uid="{00000000-0005-0000-0000-0000F2300000}"/>
    <cellStyle name="20% - Accent5 23 63" xfId="12479" xr:uid="{00000000-0005-0000-0000-0000F3300000}"/>
    <cellStyle name="20% - Accent5 23 64" xfId="12480" xr:uid="{00000000-0005-0000-0000-0000F4300000}"/>
    <cellStyle name="20% - Accent5 23 65" xfId="12481" xr:uid="{00000000-0005-0000-0000-0000F5300000}"/>
    <cellStyle name="20% - Accent5 23 66" xfId="12482" xr:uid="{00000000-0005-0000-0000-0000F6300000}"/>
    <cellStyle name="20% - Accent5 23 67" xfId="12483" xr:uid="{00000000-0005-0000-0000-0000F7300000}"/>
    <cellStyle name="20% - Accent5 23 68" xfId="12484" xr:uid="{00000000-0005-0000-0000-0000F8300000}"/>
    <cellStyle name="20% - Accent5 23 69" xfId="12485" xr:uid="{00000000-0005-0000-0000-0000F9300000}"/>
    <cellStyle name="20% - Accent5 23 7" xfId="12486" xr:uid="{00000000-0005-0000-0000-0000FA300000}"/>
    <cellStyle name="20% - Accent5 23 70" xfId="12487" xr:uid="{00000000-0005-0000-0000-0000FB300000}"/>
    <cellStyle name="20% - Accent5 23 71" xfId="12488" xr:uid="{00000000-0005-0000-0000-0000FC300000}"/>
    <cellStyle name="20% - Accent5 23 72" xfId="12489" xr:uid="{00000000-0005-0000-0000-0000FD300000}"/>
    <cellStyle name="20% - Accent5 23 73" xfId="12490" xr:uid="{00000000-0005-0000-0000-0000FE300000}"/>
    <cellStyle name="20% - Accent5 23 8" xfId="12491" xr:uid="{00000000-0005-0000-0000-0000FF300000}"/>
    <cellStyle name="20% - Accent5 23 9" xfId="12492" xr:uid="{00000000-0005-0000-0000-000000310000}"/>
    <cellStyle name="20% - Accent5 24" xfId="12493" xr:uid="{00000000-0005-0000-0000-000001310000}"/>
    <cellStyle name="20% - Accent5 24 10" xfId="12494" xr:uid="{00000000-0005-0000-0000-000002310000}"/>
    <cellStyle name="20% - Accent5 24 11" xfId="12495" xr:uid="{00000000-0005-0000-0000-000003310000}"/>
    <cellStyle name="20% - Accent5 24 12" xfId="12496" xr:uid="{00000000-0005-0000-0000-000004310000}"/>
    <cellStyle name="20% - Accent5 24 13" xfId="12497" xr:uid="{00000000-0005-0000-0000-000005310000}"/>
    <cellStyle name="20% - Accent5 24 14" xfId="12498" xr:uid="{00000000-0005-0000-0000-000006310000}"/>
    <cellStyle name="20% - Accent5 24 15" xfId="12499" xr:uid="{00000000-0005-0000-0000-000007310000}"/>
    <cellStyle name="20% - Accent5 24 16" xfId="12500" xr:uid="{00000000-0005-0000-0000-000008310000}"/>
    <cellStyle name="20% - Accent5 24 17" xfId="12501" xr:uid="{00000000-0005-0000-0000-000009310000}"/>
    <cellStyle name="20% - Accent5 24 18" xfId="12502" xr:uid="{00000000-0005-0000-0000-00000A310000}"/>
    <cellStyle name="20% - Accent5 24 19" xfId="12503" xr:uid="{00000000-0005-0000-0000-00000B310000}"/>
    <cellStyle name="20% - Accent5 24 2" xfId="12504" xr:uid="{00000000-0005-0000-0000-00000C310000}"/>
    <cellStyle name="20% - Accent5 24 20" xfId="12505" xr:uid="{00000000-0005-0000-0000-00000D310000}"/>
    <cellStyle name="20% - Accent5 24 21" xfId="12506" xr:uid="{00000000-0005-0000-0000-00000E310000}"/>
    <cellStyle name="20% - Accent5 24 22" xfId="12507" xr:uid="{00000000-0005-0000-0000-00000F310000}"/>
    <cellStyle name="20% - Accent5 24 23" xfId="12508" xr:uid="{00000000-0005-0000-0000-000010310000}"/>
    <cellStyle name="20% - Accent5 24 24" xfId="12509" xr:uid="{00000000-0005-0000-0000-000011310000}"/>
    <cellStyle name="20% - Accent5 24 25" xfId="12510" xr:uid="{00000000-0005-0000-0000-000012310000}"/>
    <cellStyle name="20% - Accent5 24 26" xfId="12511" xr:uid="{00000000-0005-0000-0000-000013310000}"/>
    <cellStyle name="20% - Accent5 24 27" xfId="12512" xr:uid="{00000000-0005-0000-0000-000014310000}"/>
    <cellStyle name="20% - Accent5 24 28" xfId="12513" xr:uid="{00000000-0005-0000-0000-000015310000}"/>
    <cellStyle name="20% - Accent5 24 29" xfId="12514" xr:uid="{00000000-0005-0000-0000-000016310000}"/>
    <cellStyle name="20% - Accent5 24 3" xfId="12515" xr:uid="{00000000-0005-0000-0000-000017310000}"/>
    <cellStyle name="20% - Accent5 24 30" xfId="12516" xr:uid="{00000000-0005-0000-0000-000018310000}"/>
    <cellStyle name="20% - Accent5 24 31" xfId="12517" xr:uid="{00000000-0005-0000-0000-000019310000}"/>
    <cellStyle name="20% - Accent5 24 32" xfId="12518" xr:uid="{00000000-0005-0000-0000-00001A310000}"/>
    <cellStyle name="20% - Accent5 24 33" xfId="12519" xr:uid="{00000000-0005-0000-0000-00001B310000}"/>
    <cellStyle name="20% - Accent5 24 34" xfId="12520" xr:uid="{00000000-0005-0000-0000-00001C310000}"/>
    <cellStyle name="20% - Accent5 24 35" xfId="12521" xr:uid="{00000000-0005-0000-0000-00001D310000}"/>
    <cellStyle name="20% - Accent5 24 36" xfId="12522" xr:uid="{00000000-0005-0000-0000-00001E310000}"/>
    <cellStyle name="20% - Accent5 24 37" xfId="12523" xr:uid="{00000000-0005-0000-0000-00001F310000}"/>
    <cellStyle name="20% - Accent5 24 38" xfId="12524" xr:uid="{00000000-0005-0000-0000-000020310000}"/>
    <cellStyle name="20% - Accent5 24 39" xfId="12525" xr:uid="{00000000-0005-0000-0000-000021310000}"/>
    <cellStyle name="20% - Accent5 24 4" xfId="12526" xr:uid="{00000000-0005-0000-0000-000022310000}"/>
    <cellStyle name="20% - Accent5 24 40" xfId="12527" xr:uid="{00000000-0005-0000-0000-000023310000}"/>
    <cellStyle name="20% - Accent5 24 41" xfId="12528" xr:uid="{00000000-0005-0000-0000-000024310000}"/>
    <cellStyle name="20% - Accent5 24 42" xfId="12529" xr:uid="{00000000-0005-0000-0000-000025310000}"/>
    <cellStyle name="20% - Accent5 24 43" xfId="12530" xr:uid="{00000000-0005-0000-0000-000026310000}"/>
    <cellStyle name="20% - Accent5 24 44" xfId="12531" xr:uid="{00000000-0005-0000-0000-000027310000}"/>
    <cellStyle name="20% - Accent5 24 45" xfId="12532" xr:uid="{00000000-0005-0000-0000-000028310000}"/>
    <cellStyle name="20% - Accent5 24 46" xfId="12533" xr:uid="{00000000-0005-0000-0000-000029310000}"/>
    <cellStyle name="20% - Accent5 24 47" xfId="12534" xr:uid="{00000000-0005-0000-0000-00002A310000}"/>
    <cellStyle name="20% - Accent5 24 48" xfId="12535" xr:uid="{00000000-0005-0000-0000-00002B310000}"/>
    <cellStyle name="20% - Accent5 24 49" xfId="12536" xr:uid="{00000000-0005-0000-0000-00002C310000}"/>
    <cellStyle name="20% - Accent5 24 5" xfId="12537" xr:uid="{00000000-0005-0000-0000-00002D310000}"/>
    <cellStyle name="20% - Accent5 24 50" xfId="12538" xr:uid="{00000000-0005-0000-0000-00002E310000}"/>
    <cellStyle name="20% - Accent5 24 51" xfId="12539" xr:uid="{00000000-0005-0000-0000-00002F310000}"/>
    <cellStyle name="20% - Accent5 24 52" xfId="12540" xr:uid="{00000000-0005-0000-0000-000030310000}"/>
    <cellStyle name="20% - Accent5 24 53" xfId="12541" xr:uid="{00000000-0005-0000-0000-000031310000}"/>
    <cellStyle name="20% - Accent5 24 54" xfId="12542" xr:uid="{00000000-0005-0000-0000-000032310000}"/>
    <cellStyle name="20% - Accent5 24 55" xfId="12543" xr:uid="{00000000-0005-0000-0000-000033310000}"/>
    <cellStyle name="20% - Accent5 24 56" xfId="12544" xr:uid="{00000000-0005-0000-0000-000034310000}"/>
    <cellStyle name="20% - Accent5 24 57" xfId="12545" xr:uid="{00000000-0005-0000-0000-000035310000}"/>
    <cellStyle name="20% - Accent5 24 58" xfId="12546" xr:uid="{00000000-0005-0000-0000-000036310000}"/>
    <cellStyle name="20% - Accent5 24 59" xfId="12547" xr:uid="{00000000-0005-0000-0000-000037310000}"/>
    <cellStyle name="20% - Accent5 24 6" xfId="12548" xr:uid="{00000000-0005-0000-0000-000038310000}"/>
    <cellStyle name="20% - Accent5 24 60" xfId="12549" xr:uid="{00000000-0005-0000-0000-000039310000}"/>
    <cellStyle name="20% - Accent5 24 61" xfId="12550" xr:uid="{00000000-0005-0000-0000-00003A310000}"/>
    <cellStyle name="20% - Accent5 24 62" xfId="12551" xr:uid="{00000000-0005-0000-0000-00003B310000}"/>
    <cellStyle name="20% - Accent5 24 63" xfId="12552" xr:uid="{00000000-0005-0000-0000-00003C310000}"/>
    <cellStyle name="20% - Accent5 24 64" xfId="12553" xr:uid="{00000000-0005-0000-0000-00003D310000}"/>
    <cellStyle name="20% - Accent5 24 65" xfId="12554" xr:uid="{00000000-0005-0000-0000-00003E310000}"/>
    <cellStyle name="20% - Accent5 24 66" xfId="12555" xr:uid="{00000000-0005-0000-0000-00003F310000}"/>
    <cellStyle name="20% - Accent5 24 67" xfId="12556" xr:uid="{00000000-0005-0000-0000-000040310000}"/>
    <cellStyle name="20% - Accent5 24 68" xfId="12557" xr:uid="{00000000-0005-0000-0000-000041310000}"/>
    <cellStyle name="20% - Accent5 24 69" xfId="12558" xr:uid="{00000000-0005-0000-0000-000042310000}"/>
    <cellStyle name="20% - Accent5 24 7" xfId="12559" xr:uid="{00000000-0005-0000-0000-000043310000}"/>
    <cellStyle name="20% - Accent5 24 70" xfId="12560" xr:uid="{00000000-0005-0000-0000-000044310000}"/>
    <cellStyle name="20% - Accent5 24 71" xfId="12561" xr:uid="{00000000-0005-0000-0000-000045310000}"/>
    <cellStyle name="20% - Accent5 24 72" xfId="12562" xr:uid="{00000000-0005-0000-0000-000046310000}"/>
    <cellStyle name="20% - Accent5 24 73" xfId="12563" xr:uid="{00000000-0005-0000-0000-000047310000}"/>
    <cellStyle name="20% - Accent5 24 8" xfId="12564" xr:uid="{00000000-0005-0000-0000-000048310000}"/>
    <cellStyle name="20% - Accent5 24 9" xfId="12565" xr:uid="{00000000-0005-0000-0000-000049310000}"/>
    <cellStyle name="20% - Accent5 25" xfId="12566" xr:uid="{00000000-0005-0000-0000-00004A310000}"/>
    <cellStyle name="20% - Accent5 25 10" xfId="12567" xr:uid="{00000000-0005-0000-0000-00004B310000}"/>
    <cellStyle name="20% - Accent5 25 11" xfId="12568" xr:uid="{00000000-0005-0000-0000-00004C310000}"/>
    <cellStyle name="20% - Accent5 25 12" xfId="12569" xr:uid="{00000000-0005-0000-0000-00004D310000}"/>
    <cellStyle name="20% - Accent5 25 13" xfId="12570" xr:uid="{00000000-0005-0000-0000-00004E310000}"/>
    <cellStyle name="20% - Accent5 25 14" xfId="12571" xr:uid="{00000000-0005-0000-0000-00004F310000}"/>
    <cellStyle name="20% - Accent5 25 15" xfId="12572" xr:uid="{00000000-0005-0000-0000-000050310000}"/>
    <cellStyle name="20% - Accent5 25 16" xfId="12573" xr:uid="{00000000-0005-0000-0000-000051310000}"/>
    <cellStyle name="20% - Accent5 25 17" xfId="12574" xr:uid="{00000000-0005-0000-0000-000052310000}"/>
    <cellStyle name="20% - Accent5 25 18" xfId="12575" xr:uid="{00000000-0005-0000-0000-000053310000}"/>
    <cellStyle name="20% - Accent5 25 19" xfId="12576" xr:uid="{00000000-0005-0000-0000-000054310000}"/>
    <cellStyle name="20% - Accent5 25 2" xfId="12577" xr:uid="{00000000-0005-0000-0000-000055310000}"/>
    <cellStyle name="20% - Accent5 25 20" xfId="12578" xr:uid="{00000000-0005-0000-0000-000056310000}"/>
    <cellStyle name="20% - Accent5 25 21" xfId="12579" xr:uid="{00000000-0005-0000-0000-000057310000}"/>
    <cellStyle name="20% - Accent5 25 22" xfId="12580" xr:uid="{00000000-0005-0000-0000-000058310000}"/>
    <cellStyle name="20% - Accent5 25 23" xfId="12581" xr:uid="{00000000-0005-0000-0000-000059310000}"/>
    <cellStyle name="20% - Accent5 25 24" xfId="12582" xr:uid="{00000000-0005-0000-0000-00005A310000}"/>
    <cellStyle name="20% - Accent5 25 25" xfId="12583" xr:uid="{00000000-0005-0000-0000-00005B310000}"/>
    <cellStyle name="20% - Accent5 25 26" xfId="12584" xr:uid="{00000000-0005-0000-0000-00005C310000}"/>
    <cellStyle name="20% - Accent5 25 27" xfId="12585" xr:uid="{00000000-0005-0000-0000-00005D310000}"/>
    <cellStyle name="20% - Accent5 25 28" xfId="12586" xr:uid="{00000000-0005-0000-0000-00005E310000}"/>
    <cellStyle name="20% - Accent5 25 29" xfId="12587" xr:uid="{00000000-0005-0000-0000-00005F310000}"/>
    <cellStyle name="20% - Accent5 25 3" xfId="12588" xr:uid="{00000000-0005-0000-0000-000060310000}"/>
    <cellStyle name="20% - Accent5 25 30" xfId="12589" xr:uid="{00000000-0005-0000-0000-000061310000}"/>
    <cellStyle name="20% - Accent5 25 31" xfId="12590" xr:uid="{00000000-0005-0000-0000-000062310000}"/>
    <cellStyle name="20% - Accent5 25 32" xfId="12591" xr:uid="{00000000-0005-0000-0000-000063310000}"/>
    <cellStyle name="20% - Accent5 25 33" xfId="12592" xr:uid="{00000000-0005-0000-0000-000064310000}"/>
    <cellStyle name="20% - Accent5 25 34" xfId="12593" xr:uid="{00000000-0005-0000-0000-000065310000}"/>
    <cellStyle name="20% - Accent5 25 35" xfId="12594" xr:uid="{00000000-0005-0000-0000-000066310000}"/>
    <cellStyle name="20% - Accent5 25 36" xfId="12595" xr:uid="{00000000-0005-0000-0000-000067310000}"/>
    <cellStyle name="20% - Accent5 25 37" xfId="12596" xr:uid="{00000000-0005-0000-0000-000068310000}"/>
    <cellStyle name="20% - Accent5 25 38" xfId="12597" xr:uid="{00000000-0005-0000-0000-000069310000}"/>
    <cellStyle name="20% - Accent5 25 39" xfId="12598" xr:uid="{00000000-0005-0000-0000-00006A310000}"/>
    <cellStyle name="20% - Accent5 25 4" xfId="12599" xr:uid="{00000000-0005-0000-0000-00006B310000}"/>
    <cellStyle name="20% - Accent5 25 40" xfId="12600" xr:uid="{00000000-0005-0000-0000-00006C310000}"/>
    <cellStyle name="20% - Accent5 25 41" xfId="12601" xr:uid="{00000000-0005-0000-0000-00006D310000}"/>
    <cellStyle name="20% - Accent5 25 42" xfId="12602" xr:uid="{00000000-0005-0000-0000-00006E310000}"/>
    <cellStyle name="20% - Accent5 25 43" xfId="12603" xr:uid="{00000000-0005-0000-0000-00006F310000}"/>
    <cellStyle name="20% - Accent5 25 44" xfId="12604" xr:uid="{00000000-0005-0000-0000-000070310000}"/>
    <cellStyle name="20% - Accent5 25 45" xfId="12605" xr:uid="{00000000-0005-0000-0000-000071310000}"/>
    <cellStyle name="20% - Accent5 25 46" xfId="12606" xr:uid="{00000000-0005-0000-0000-000072310000}"/>
    <cellStyle name="20% - Accent5 25 47" xfId="12607" xr:uid="{00000000-0005-0000-0000-000073310000}"/>
    <cellStyle name="20% - Accent5 25 48" xfId="12608" xr:uid="{00000000-0005-0000-0000-000074310000}"/>
    <cellStyle name="20% - Accent5 25 49" xfId="12609" xr:uid="{00000000-0005-0000-0000-000075310000}"/>
    <cellStyle name="20% - Accent5 25 5" xfId="12610" xr:uid="{00000000-0005-0000-0000-000076310000}"/>
    <cellStyle name="20% - Accent5 25 50" xfId="12611" xr:uid="{00000000-0005-0000-0000-000077310000}"/>
    <cellStyle name="20% - Accent5 25 51" xfId="12612" xr:uid="{00000000-0005-0000-0000-000078310000}"/>
    <cellStyle name="20% - Accent5 25 52" xfId="12613" xr:uid="{00000000-0005-0000-0000-000079310000}"/>
    <cellStyle name="20% - Accent5 25 53" xfId="12614" xr:uid="{00000000-0005-0000-0000-00007A310000}"/>
    <cellStyle name="20% - Accent5 25 54" xfId="12615" xr:uid="{00000000-0005-0000-0000-00007B310000}"/>
    <cellStyle name="20% - Accent5 25 55" xfId="12616" xr:uid="{00000000-0005-0000-0000-00007C310000}"/>
    <cellStyle name="20% - Accent5 25 56" xfId="12617" xr:uid="{00000000-0005-0000-0000-00007D310000}"/>
    <cellStyle name="20% - Accent5 25 57" xfId="12618" xr:uid="{00000000-0005-0000-0000-00007E310000}"/>
    <cellStyle name="20% - Accent5 25 58" xfId="12619" xr:uid="{00000000-0005-0000-0000-00007F310000}"/>
    <cellStyle name="20% - Accent5 25 59" xfId="12620" xr:uid="{00000000-0005-0000-0000-000080310000}"/>
    <cellStyle name="20% - Accent5 25 6" xfId="12621" xr:uid="{00000000-0005-0000-0000-000081310000}"/>
    <cellStyle name="20% - Accent5 25 60" xfId="12622" xr:uid="{00000000-0005-0000-0000-000082310000}"/>
    <cellStyle name="20% - Accent5 25 61" xfId="12623" xr:uid="{00000000-0005-0000-0000-000083310000}"/>
    <cellStyle name="20% - Accent5 25 62" xfId="12624" xr:uid="{00000000-0005-0000-0000-000084310000}"/>
    <cellStyle name="20% - Accent5 25 63" xfId="12625" xr:uid="{00000000-0005-0000-0000-000085310000}"/>
    <cellStyle name="20% - Accent5 25 64" xfId="12626" xr:uid="{00000000-0005-0000-0000-000086310000}"/>
    <cellStyle name="20% - Accent5 25 65" xfId="12627" xr:uid="{00000000-0005-0000-0000-000087310000}"/>
    <cellStyle name="20% - Accent5 25 66" xfId="12628" xr:uid="{00000000-0005-0000-0000-000088310000}"/>
    <cellStyle name="20% - Accent5 25 67" xfId="12629" xr:uid="{00000000-0005-0000-0000-000089310000}"/>
    <cellStyle name="20% - Accent5 25 68" xfId="12630" xr:uid="{00000000-0005-0000-0000-00008A310000}"/>
    <cellStyle name="20% - Accent5 25 69" xfId="12631" xr:uid="{00000000-0005-0000-0000-00008B310000}"/>
    <cellStyle name="20% - Accent5 25 7" xfId="12632" xr:uid="{00000000-0005-0000-0000-00008C310000}"/>
    <cellStyle name="20% - Accent5 25 70" xfId="12633" xr:uid="{00000000-0005-0000-0000-00008D310000}"/>
    <cellStyle name="20% - Accent5 25 71" xfId="12634" xr:uid="{00000000-0005-0000-0000-00008E310000}"/>
    <cellStyle name="20% - Accent5 25 72" xfId="12635" xr:uid="{00000000-0005-0000-0000-00008F310000}"/>
    <cellStyle name="20% - Accent5 25 73" xfId="12636" xr:uid="{00000000-0005-0000-0000-000090310000}"/>
    <cellStyle name="20% - Accent5 25 8" xfId="12637" xr:uid="{00000000-0005-0000-0000-000091310000}"/>
    <cellStyle name="20% - Accent5 25 9" xfId="12638" xr:uid="{00000000-0005-0000-0000-000092310000}"/>
    <cellStyle name="20% - Accent5 26" xfId="12639" xr:uid="{00000000-0005-0000-0000-000093310000}"/>
    <cellStyle name="20% - Accent5 26 10" xfId="12640" xr:uid="{00000000-0005-0000-0000-000094310000}"/>
    <cellStyle name="20% - Accent5 26 11" xfId="12641" xr:uid="{00000000-0005-0000-0000-000095310000}"/>
    <cellStyle name="20% - Accent5 26 12" xfId="12642" xr:uid="{00000000-0005-0000-0000-000096310000}"/>
    <cellStyle name="20% - Accent5 26 13" xfId="12643" xr:uid="{00000000-0005-0000-0000-000097310000}"/>
    <cellStyle name="20% - Accent5 26 14" xfId="12644" xr:uid="{00000000-0005-0000-0000-000098310000}"/>
    <cellStyle name="20% - Accent5 26 15" xfId="12645" xr:uid="{00000000-0005-0000-0000-000099310000}"/>
    <cellStyle name="20% - Accent5 26 16" xfId="12646" xr:uid="{00000000-0005-0000-0000-00009A310000}"/>
    <cellStyle name="20% - Accent5 26 17" xfId="12647" xr:uid="{00000000-0005-0000-0000-00009B310000}"/>
    <cellStyle name="20% - Accent5 26 18" xfId="12648" xr:uid="{00000000-0005-0000-0000-00009C310000}"/>
    <cellStyle name="20% - Accent5 26 19" xfId="12649" xr:uid="{00000000-0005-0000-0000-00009D310000}"/>
    <cellStyle name="20% - Accent5 26 2" xfId="12650" xr:uid="{00000000-0005-0000-0000-00009E310000}"/>
    <cellStyle name="20% - Accent5 26 20" xfId="12651" xr:uid="{00000000-0005-0000-0000-00009F310000}"/>
    <cellStyle name="20% - Accent5 26 21" xfId="12652" xr:uid="{00000000-0005-0000-0000-0000A0310000}"/>
    <cellStyle name="20% - Accent5 26 22" xfId="12653" xr:uid="{00000000-0005-0000-0000-0000A1310000}"/>
    <cellStyle name="20% - Accent5 26 23" xfId="12654" xr:uid="{00000000-0005-0000-0000-0000A2310000}"/>
    <cellStyle name="20% - Accent5 26 24" xfId="12655" xr:uid="{00000000-0005-0000-0000-0000A3310000}"/>
    <cellStyle name="20% - Accent5 26 25" xfId="12656" xr:uid="{00000000-0005-0000-0000-0000A4310000}"/>
    <cellStyle name="20% - Accent5 26 26" xfId="12657" xr:uid="{00000000-0005-0000-0000-0000A5310000}"/>
    <cellStyle name="20% - Accent5 26 27" xfId="12658" xr:uid="{00000000-0005-0000-0000-0000A6310000}"/>
    <cellStyle name="20% - Accent5 26 28" xfId="12659" xr:uid="{00000000-0005-0000-0000-0000A7310000}"/>
    <cellStyle name="20% - Accent5 26 29" xfId="12660" xr:uid="{00000000-0005-0000-0000-0000A8310000}"/>
    <cellStyle name="20% - Accent5 26 3" xfId="12661" xr:uid="{00000000-0005-0000-0000-0000A9310000}"/>
    <cellStyle name="20% - Accent5 26 30" xfId="12662" xr:uid="{00000000-0005-0000-0000-0000AA310000}"/>
    <cellStyle name="20% - Accent5 26 31" xfId="12663" xr:uid="{00000000-0005-0000-0000-0000AB310000}"/>
    <cellStyle name="20% - Accent5 26 32" xfId="12664" xr:uid="{00000000-0005-0000-0000-0000AC310000}"/>
    <cellStyle name="20% - Accent5 26 33" xfId="12665" xr:uid="{00000000-0005-0000-0000-0000AD310000}"/>
    <cellStyle name="20% - Accent5 26 34" xfId="12666" xr:uid="{00000000-0005-0000-0000-0000AE310000}"/>
    <cellStyle name="20% - Accent5 26 35" xfId="12667" xr:uid="{00000000-0005-0000-0000-0000AF310000}"/>
    <cellStyle name="20% - Accent5 26 36" xfId="12668" xr:uid="{00000000-0005-0000-0000-0000B0310000}"/>
    <cellStyle name="20% - Accent5 26 37" xfId="12669" xr:uid="{00000000-0005-0000-0000-0000B1310000}"/>
    <cellStyle name="20% - Accent5 26 38" xfId="12670" xr:uid="{00000000-0005-0000-0000-0000B2310000}"/>
    <cellStyle name="20% - Accent5 26 39" xfId="12671" xr:uid="{00000000-0005-0000-0000-0000B3310000}"/>
    <cellStyle name="20% - Accent5 26 4" xfId="12672" xr:uid="{00000000-0005-0000-0000-0000B4310000}"/>
    <cellStyle name="20% - Accent5 26 40" xfId="12673" xr:uid="{00000000-0005-0000-0000-0000B5310000}"/>
    <cellStyle name="20% - Accent5 26 41" xfId="12674" xr:uid="{00000000-0005-0000-0000-0000B6310000}"/>
    <cellStyle name="20% - Accent5 26 42" xfId="12675" xr:uid="{00000000-0005-0000-0000-0000B7310000}"/>
    <cellStyle name="20% - Accent5 26 43" xfId="12676" xr:uid="{00000000-0005-0000-0000-0000B8310000}"/>
    <cellStyle name="20% - Accent5 26 44" xfId="12677" xr:uid="{00000000-0005-0000-0000-0000B9310000}"/>
    <cellStyle name="20% - Accent5 26 45" xfId="12678" xr:uid="{00000000-0005-0000-0000-0000BA310000}"/>
    <cellStyle name="20% - Accent5 26 46" xfId="12679" xr:uid="{00000000-0005-0000-0000-0000BB310000}"/>
    <cellStyle name="20% - Accent5 26 47" xfId="12680" xr:uid="{00000000-0005-0000-0000-0000BC310000}"/>
    <cellStyle name="20% - Accent5 26 48" xfId="12681" xr:uid="{00000000-0005-0000-0000-0000BD310000}"/>
    <cellStyle name="20% - Accent5 26 49" xfId="12682" xr:uid="{00000000-0005-0000-0000-0000BE310000}"/>
    <cellStyle name="20% - Accent5 26 5" xfId="12683" xr:uid="{00000000-0005-0000-0000-0000BF310000}"/>
    <cellStyle name="20% - Accent5 26 50" xfId="12684" xr:uid="{00000000-0005-0000-0000-0000C0310000}"/>
    <cellStyle name="20% - Accent5 26 51" xfId="12685" xr:uid="{00000000-0005-0000-0000-0000C1310000}"/>
    <cellStyle name="20% - Accent5 26 52" xfId="12686" xr:uid="{00000000-0005-0000-0000-0000C2310000}"/>
    <cellStyle name="20% - Accent5 26 53" xfId="12687" xr:uid="{00000000-0005-0000-0000-0000C3310000}"/>
    <cellStyle name="20% - Accent5 26 54" xfId="12688" xr:uid="{00000000-0005-0000-0000-0000C4310000}"/>
    <cellStyle name="20% - Accent5 26 55" xfId="12689" xr:uid="{00000000-0005-0000-0000-0000C5310000}"/>
    <cellStyle name="20% - Accent5 26 56" xfId="12690" xr:uid="{00000000-0005-0000-0000-0000C6310000}"/>
    <cellStyle name="20% - Accent5 26 57" xfId="12691" xr:uid="{00000000-0005-0000-0000-0000C7310000}"/>
    <cellStyle name="20% - Accent5 26 58" xfId="12692" xr:uid="{00000000-0005-0000-0000-0000C8310000}"/>
    <cellStyle name="20% - Accent5 26 59" xfId="12693" xr:uid="{00000000-0005-0000-0000-0000C9310000}"/>
    <cellStyle name="20% - Accent5 26 6" xfId="12694" xr:uid="{00000000-0005-0000-0000-0000CA310000}"/>
    <cellStyle name="20% - Accent5 26 60" xfId="12695" xr:uid="{00000000-0005-0000-0000-0000CB310000}"/>
    <cellStyle name="20% - Accent5 26 61" xfId="12696" xr:uid="{00000000-0005-0000-0000-0000CC310000}"/>
    <cellStyle name="20% - Accent5 26 62" xfId="12697" xr:uid="{00000000-0005-0000-0000-0000CD310000}"/>
    <cellStyle name="20% - Accent5 26 63" xfId="12698" xr:uid="{00000000-0005-0000-0000-0000CE310000}"/>
    <cellStyle name="20% - Accent5 26 64" xfId="12699" xr:uid="{00000000-0005-0000-0000-0000CF310000}"/>
    <cellStyle name="20% - Accent5 26 65" xfId="12700" xr:uid="{00000000-0005-0000-0000-0000D0310000}"/>
    <cellStyle name="20% - Accent5 26 66" xfId="12701" xr:uid="{00000000-0005-0000-0000-0000D1310000}"/>
    <cellStyle name="20% - Accent5 26 67" xfId="12702" xr:uid="{00000000-0005-0000-0000-0000D2310000}"/>
    <cellStyle name="20% - Accent5 26 68" xfId="12703" xr:uid="{00000000-0005-0000-0000-0000D3310000}"/>
    <cellStyle name="20% - Accent5 26 69" xfId="12704" xr:uid="{00000000-0005-0000-0000-0000D4310000}"/>
    <cellStyle name="20% - Accent5 26 7" xfId="12705" xr:uid="{00000000-0005-0000-0000-0000D5310000}"/>
    <cellStyle name="20% - Accent5 26 70" xfId="12706" xr:uid="{00000000-0005-0000-0000-0000D6310000}"/>
    <cellStyle name="20% - Accent5 26 71" xfId="12707" xr:uid="{00000000-0005-0000-0000-0000D7310000}"/>
    <cellStyle name="20% - Accent5 26 72" xfId="12708" xr:uid="{00000000-0005-0000-0000-0000D8310000}"/>
    <cellStyle name="20% - Accent5 26 73" xfId="12709" xr:uid="{00000000-0005-0000-0000-0000D9310000}"/>
    <cellStyle name="20% - Accent5 26 8" xfId="12710" xr:uid="{00000000-0005-0000-0000-0000DA310000}"/>
    <cellStyle name="20% - Accent5 26 9" xfId="12711" xr:uid="{00000000-0005-0000-0000-0000DB310000}"/>
    <cellStyle name="20% - Accent5 27" xfId="12712" xr:uid="{00000000-0005-0000-0000-0000DC310000}"/>
    <cellStyle name="20% - Accent5 27 10" xfId="12713" xr:uid="{00000000-0005-0000-0000-0000DD310000}"/>
    <cellStyle name="20% - Accent5 27 11" xfId="12714" xr:uid="{00000000-0005-0000-0000-0000DE310000}"/>
    <cellStyle name="20% - Accent5 27 12" xfId="12715" xr:uid="{00000000-0005-0000-0000-0000DF310000}"/>
    <cellStyle name="20% - Accent5 27 13" xfId="12716" xr:uid="{00000000-0005-0000-0000-0000E0310000}"/>
    <cellStyle name="20% - Accent5 27 14" xfId="12717" xr:uid="{00000000-0005-0000-0000-0000E1310000}"/>
    <cellStyle name="20% - Accent5 27 15" xfId="12718" xr:uid="{00000000-0005-0000-0000-0000E2310000}"/>
    <cellStyle name="20% - Accent5 27 16" xfId="12719" xr:uid="{00000000-0005-0000-0000-0000E3310000}"/>
    <cellStyle name="20% - Accent5 27 17" xfId="12720" xr:uid="{00000000-0005-0000-0000-0000E4310000}"/>
    <cellStyle name="20% - Accent5 27 18" xfId="12721" xr:uid="{00000000-0005-0000-0000-0000E5310000}"/>
    <cellStyle name="20% - Accent5 27 19" xfId="12722" xr:uid="{00000000-0005-0000-0000-0000E6310000}"/>
    <cellStyle name="20% - Accent5 27 2" xfId="12723" xr:uid="{00000000-0005-0000-0000-0000E7310000}"/>
    <cellStyle name="20% - Accent5 27 20" xfId="12724" xr:uid="{00000000-0005-0000-0000-0000E8310000}"/>
    <cellStyle name="20% - Accent5 27 21" xfId="12725" xr:uid="{00000000-0005-0000-0000-0000E9310000}"/>
    <cellStyle name="20% - Accent5 27 22" xfId="12726" xr:uid="{00000000-0005-0000-0000-0000EA310000}"/>
    <cellStyle name="20% - Accent5 27 23" xfId="12727" xr:uid="{00000000-0005-0000-0000-0000EB310000}"/>
    <cellStyle name="20% - Accent5 27 24" xfId="12728" xr:uid="{00000000-0005-0000-0000-0000EC310000}"/>
    <cellStyle name="20% - Accent5 27 25" xfId="12729" xr:uid="{00000000-0005-0000-0000-0000ED310000}"/>
    <cellStyle name="20% - Accent5 27 26" xfId="12730" xr:uid="{00000000-0005-0000-0000-0000EE310000}"/>
    <cellStyle name="20% - Accent5 27 27" xfId="12731" xr:uid="{00000000-0005-0000-0000-0000EF310000}"/>
    <cellStyle name="20% - Accent5 27 28" xfId="12732" xr:uid="{00000000-0005-0000-0000-0000F0310000}"/>
    <cellStyle name="20% - Accent5 27 29" xfId="12733" xr:uid="{00000000-0005-0000-0000-0000F1310000}"/>
    <cellStyle name="20% - Accent5 27 3" xfId="12734" xr:uid="{00000000-0005-0000-0000-0000F2310000}"/>
    <cellStyle name="20% - Accent5 27 30" xfId="12735" xr:uid="{00000000-0005-0000-0000-0000F3310000}"/>
    <cellStyle name="20% - Accent5 27 31" xfId="12736" xr:uid="{00000000-0005-0000-0000-0000F4310000}"/>
    <cellStyle name="20% - Accent5 27 32" xfId="12737" xr:uid="{00000000-0005-0000-0000-0000F5310000}"/>
    <cellStyle name="20% - Accent5 27 33" xfId="12738" xr:uid="{00000000-0005-0000-0000-0000F6310000}"/>
    <cellStyle name="20% - Accent5 27 34" xfId="12739" xr:uid="{00000000-0005-0000-0000-0000F7310000}"/>
    <cellStyle name="20% - Accent5 27 35" xfId="12740" xr:uid="{00000000-0005-0000-0000-0000F8310000}"/>
    <cellStyle name="20% - Accent5 27 36" xfId="12741" xr:uid="{00000000-0005-0000-0000-0000F9310000}"/>
    <cellStyle name="20% - Accent5 27 37" xfId="12742" xr:uid="{00000000-0005-0000-0000-0000FA310000}"/>
    <cellStyle name="20% - Accent5 27 38" xfId="12743" xr:uid="{00000000-0005-0000-0000-0000FB310000}"/>
    <cellStyle name="20% - Accent5 27 39" xfId="12744" xr:uid="{00000000-0005-0000-0000-0000FC310000}"/>
    <cellStyle name="20% - Accent5 27 4" xfId="12745" xr:uid="{00000000-0005-0000-0000-0000FD310000}"/>
    <cellStyle name="20% - Accent5 27 40" xfId="12746" xr:uid="{00000000-0005-0000-0000-0000FE310000}"/>
    <cellStyle name="20% - Accent5 27 41" xfId="12747" xr:uid="{00000000-0005-0000-0000-0000FF310000}"/>
    <cellStyle name="20% - Accent5 27 42" xfId="12748" xr:uid="{00000000-0005-0000-0000-000000320000}"/>
    <cellStyle name="20% - Accent5 27 43" xfId="12749" xr:uid="{00000000-0005-0000-0000-000001320000}"/>
    <cellStyle name="20% - Accent5 27 44" xfId="12750" xr:uid="{00000000-0005-0000-0000-000002320000}"/>
    <cellStyle name="20% - Accent5 27 45" xfId="12751" xr:uid="{00000000-0005-0000-0000-000003320000}"/>
    <cellStyle name="20% - Accent5 27 46" xfId="12752" xr:uid="{00000000-0005-0000-0000-000004320000}"/>
    <cellStyle name="20% - Accent5 27 47" xfId="12753" xr:uid="{00000000-0005-0000-0000-000005320000}"/>
    <cellStyle name="20% - Accent5 27 48" xfId="12754" xr:uid="{00000000-0005-0000-0000-000006320000}"/>
    <cellStyle name="20% - Accent5 27 49" xfId="12755" xr:uid="{00000000-0005-0000-0000-000007320000}"/>
    <cellStyle name="20% - Accent5 27 5" xfId="12756" xr:uid="{00000000-0005-0000-0000-000008320000}"/>
    <cellStyle name="20% - Accent5 27 50" xfId="12757" xr:uid="{00000000-0005-0000-0000-000009320000}"/>
    <cellStyle name="20% - Accent5 27 51" xfId="12758" xr:uid="{00000000-0005-0000-0000-00000A320000}"/>
    <cellStyle name="20% - Accent5 27 52" xfId="12759" xr:uid="{00000000-0005-0000-0000-00000B320000}"/>
    <cellStyle name="20% - Accent5 27 53" xfId="12760" xr:uid="{00000000-0005-0000-0000-00000C320000}"/>
    <cellStyle name="20% - Accent5 27 54" xfId="12761" xr:uid="{00000000-0005-0000-0000-00000D320000}"/>
    <cellStyle name="20% - Accent5 27 55" xfId="12762" xr:uid="{00000000-0005-0000-0000-00000E320000}"/>
    <cellStyle name="20% - Accent5 27 56" xfId="12763" xr:uid="{00000000-0005-0000-0000-00000F320000}"/>
    <cellStyle name="20% - Accent5 27 57" xfId="12764" xr:uid="{00000000-0005-0000-0000-000010320000}"/>
    <cellStyle name="20% - Accent5 27 58" xfId="12765" xr:uid="{00000000-0005-0000-0000-000011320000}"/>
    <cellStyle name="20% - Accent5 27 59" xfId="12766" xr:uid="{00000000-0005-0000-0000-000012320000}"/>
    <cellStyle name="20% - Accent5 27 6" xfId="12767" xr:uid="{00000000-0005-0000-0000-000013320000}"/>
    <cellStyle name="20% - Accent5 27 60" xfId="12768" xr:uid="{00000000-0005-0000-0000-000014320000}"/>
    <cellStyle name="20% - Accent5 27 61" xfId="12769" xr:uid="{00000000-0005-0000-0000-000015320000}"/>
    <cellStyle name="20% - Accent5 27 62" xfId="12770" xr:uid="{00000000-0005-0000-0000-000016320000}"/>
    <cellStyle name="20% - Accent5 27 63" xfId="12771" xr:uid="{00000000-0005-0000-0000-000017320000}"/>
    <cellStyle name="20% - Accent5 27 64" xfId="12772" xr:uid="{00000000-0005-0000-0000-000018320000}"/>
    <cellStyle name="20% - Accent5 27 65" xfId="12773" xr:uid="{00000000-0005-0000-0000-000019320000}"/>
    <cellStyle name="20% - Accent5 27 66" xfId="12774" xr:uid="{00000000-0005-0000-0000-00001A320000}"/>
    <cellStyle name="20% - Accent5 27 67" xfId="12775" xr:uid="{00000000-0005-0000-0000-00001B320000}"/>
    <cellStyle name="20% - Accent5 27 68" xfId="12776" xr:uid="{00000000-0005-0000-0000-00001C320000}"/>
    <cellStyle name="20% - Accent5 27 69" xfId="12777" xr:uid="{00000000-0005-0000-0000-00001D320000}"/>
    <cellStyle name="20% - Accent5 27 7" xfId="12778" xr:uid="{00000000-0005-0000-0000-00001E320000}"/>
    <cellStyle name="20% - Accent5 27 70" xfId="12779" xr:uid="{00000000-0005-0000-0000-00001F320000}"/>
    <cellStyle name="20% - Accent5 27 71" xfId="12780" xr:uid="{00000000-0005-0000-0000-000020320000}"/>
    <cellStyle name="20% - Accent5 27 72" xfId="12781" xr:uid="{00000000-0005-0000-0000-000021320000}"/>
    <cellStyle name="20% - Accent5 27 73" xfId="12782" xr:uid="{00000000-0005-0000-0000-000022320000}"/>
    <cellStyle name="20% - Accent5 27 8" xfId="12783" xr:uid="{00000000-0005-0000-0000-000023320000}"/>
    <cellStyle name="20% - Accent5 27 9" xfId="12784" xr:uid="{00000000-0005-0000-0000-000024320000}"/>
    <cellStyle name="20% - Accent5 28" xfId="12785" xr:uid="{00000000-0005-0000-0000-000025320000}"/>
    <cellStyle name="20% - Accent5 28 10" xfId="12786" xr:uid="{00000000-0005-0000-0000-000026320000}"/>
    <cellStyle name="20% - Accent5 28 11" xfId="12787" xr:uid="{00000000-0005-0000-0000-000027320000}"/>
    <cellStyle name="20% - Accent5 28 12" xfId="12788" xr:uid="{00000000-0005-0000-0000-000028320000}"/>
    <cellStyle name="20% - Accent5 28 13" xfId="12789" xr:uid="{00000000-0005-0000-0000-000029320000}"/>
    <cellStyle name="20% - Accent5 28 14" xfId="12790" xr:uid="{00000000-0005-0000-0000-00002A320000}"/>
    <cellStyle name="20% - Accent5 28 15" xfId="12791" xr:uid="{00000000-0005-0000-0000-00002B320000}"/>
    <cellStyle name="20% - Accent5 28 16" xfId="12792" xr:uid="{00000000-0005-0000-0000-00002C320000}"/>
    <cellStyle name="20% - Accent5 28 17" xfId="12793" xr:uid="{00000000-0005-0000-0000-00002D320000}"/>
    <cellStyle name="20% - Accent5 28 18" xfId="12794" xr:uid="{00000000-0005-0000-0000-00002E320000}"/>
    <cellStyle name="20% - Accent5 28 19" xfId="12795" xr:uid="{00000000-0005-0000-0000-00002F320000}"/>
    <cellStyle name="20% - Accent5 28 2" xfId="12796" xr:uid="{00000000-0005-0000-0000-000030320000}"/>
    <cellStyle name="20% - Accent5 28 20" xfId="12797" xr:uid="{00000000-0005-0000-0000-000031320000}"/>
    <cellStyle name="20% - Accent5 28 21" xfId="12798" xr:uid="{00000000-0005-0000-0000-000032320000}"/>
    <cellStyle name="20% - Accent5 28 22" xfId="12799" xr:uid="{00000000-0005-0000-0000-000033320000}"/>
    <cellStyle name="20% - Accent5 28 23" xfId="12800" xr:uid="{00000000-0005-0000-0000-000034320000}"/>
    <cellStyle name="20% - Accent5 28 24" xfId="12801" xr:uid="{00000000-0005-0000-0000-000035320000}"/>
    <cellStyle name="20% - Accent5 28 25" xfId="12802" xr:uid="{00000000-0005-0000-0000-000036320000}"/>
    <cellStyle name="20% - Accent5 28 26" xfId="12803" xr:uid="{00000000-0005-0000-0000-000037320000}"/>
    <cellStyle name="20% - Accent5 28 27" xfId="12804" xr:uid="{00000000-0005-0000-0000-000038320000}"/>
    <cellStyle name="20% - Accent5 28 28" xfId="12805" xr:uid="{00000000-0005-0000-0000-000039320000}"/>
    <cellStyle name="20% - Accent5 28 29" xfId="12806" xr:uid="{00000000-0005-0000-0000-00003A320000}"/>
    <cellStyle name="20% - Accent5 28 3" xfId="12807" xr:uid="{00000000-0005-0000-0000-00003B320000}"/>
    <cellStyle name="20% - Accent5 28 30" xfId="12808" xr:uid="{00000000-0005-0000-0000-00003C320000}"/>
    <cellStyle name="20% - Accent5 28 31" xfId="12809" xr:uid="{00000000-0005-0000-0000-00003D320000}"/>
    <cellStyle name="20% - Accent5 28 32" xfId="12810" xr:uid="{00000000-0005-0000-0000-00003E320000}"/>
    <cellStyle name="20% - Accent5 28 33" xfId="12811" xr:uid="{00000000-0005-0000-0000-00003F320000}"/>
    <cellStyle name="20% - Accent5 28 34" xfId="12812" xr:uid="{00000000-0005-0000-0000-000040320000}"/>
    <cellStyle name="20% - Accent5 28 35" xfId="12813" xr:uid="{00000000-0005-0000-0000-000041320000}"/>
    <cellStyle name="20% - Accent5 28 36" xfId="12814" xr:uid="{00000000-0005-0000-0000-000042320000}"/>
    <cellStyle name="20% - Accent5 28 37" xfId="12815" xr:uid="{00000000-0005-0000-0000-000043320000}"/>
    <cellStyle name="20% - Accent5 28 38" xfId="12816" xr:uid="{00000000-0005-0000-0000-000044320000}"/>
    <cellStyle name="20% - Accent5 28 39" xfId="12817" xr:uid="{00000000-0005-0000-0000-000045320000}"/>
    <cellStyle name="20% - Accent5 28 4" xfId="12818" xr:uid="{00000000-0005-0000-0000-000046320000}"/>
    <cellStyle name="20% - Accent5 28 40" xfId="12819" xr:uid="{00000000-0005-0000-0000-000047320000}"/>
    <cellStyle name="20% - Accent5 28 41" xfId="12820" xr:uid="{00000000-0005-0000-0000-000048320000}"/>
    <cellStyle name="20% - Accent5 28 42" xfId="12821" xr:uid="{00000000-0005-0000-0000-000049320000}"/>
    <cellStyle name="20% - Accent5 28 43" xfId="12822" xr:uid="{00000000-0005-0000-0000-00004A320000}"/>
    <cellStyle name="20% - Accent5 28 44" xfId="12823" xr:uid="{00000000-0005-0000-0000-00004B320000}"/>
    <cellStyle name="20% - Accent5 28 45" xfId="12824" xr:uid="{00000000-0005-0000-0000-00004C320000}"/>
    <cellStyle name="20% - Accent5 28 46" xfId="12825" xr:uid="{00000000-0005-0000-0000-00004D320000}"/>
    <cellStyle name="20% - Accent5 28 47" xfId="12826" xr:uid="{00000000-0005-0000-0000-00004E320000}"/>
    <cellStyle name="20% - Accent5 28 48" xfId="12827" xr:uid="{00000000-0005-0000-0000-00004F320000}"/>
    <cellStyle name="20% - Accent5 28 49" xfId="12828" xr:uid="{00000000-0005-0000-0000-000050320000}"/>
    <cellStyle name="20% - Accent5 28 5" xfId="12829" xr:uid="{00000000-0005-0000-0000-000051320000}"/>
    <cellStyle name="20% - Accent5 28 50" xfId="12830" xr:uid="{00000000-0005-0000-0000-000052320000}"/>
    <cellStyle name="20% - Accent5 28 51" xfId="12831" xr:uid="{00000000-0005-0000-0000-000053320000}"/>
    <cellStyle name="20% - Accent5 28 52" xfId="12832" xr:uid="{00000000-0005-0000-0000-000054320000}"/>
    <cellStyle name="20% - Accent5 28 53" xfId="12833" xr:uid="{00000000-0005-0000-0000-000055320000}"/>
    <cellStyle name="20% - Accent5 28 54" xfId="12834" xr:uid="{00000000-0005-0000-0000-000056320000}"/>
    <cellStyle name="20% - Accent5 28 55" xfId="12835" xr:uid="{00000000-0005-0000-0000-000057320000}"/>
    <cellStyle name="20% - Accent5 28 56" xfId="12836" xr:uid="{00000000-0005-0000-0000-000058320000}"/>
    <cellStyle name="20% - Accent5 28 57" xfId="12837" xr:uid="{00000000-0005-0000-0000-000059320000}"/>
    <cellStyle name="20% - Accent5 28 58" xfId="12838" xr:uid="{00000000-0005-0000-0000-00005A320000}"/>
    <cellStyle name="20% - Accent5 28 59" xfId="12839" xr:uid="{00000000-0005-0000-0000-00005B320000}"/>
    <cellStyle name="20% - Accent5 28 6" xfId="12840" xr:uid="{00000000-0005-0000-0000-00005C320000}"/>
    <cellStyle name="20% - Accent5 28 60" xfId="12841" xr:uid="{00000000-0005-0000-0000-00005D320000}"/>
    <cellStyle name="20% - Accent5 28 61" xfId="12842" xr:uid="{00000000-0005-0000-0000-00005E320000}"/>
    <cellStyle name="20% - Accent5 28 62" xfId="12843" xr:uid="{00000000-0005-0000-0000-00005F320000}"/>
    <cellStyle name="20% - Accent5 28 63" xfId="12844" xr:uid="{00000000-0005-0000-0000-000060320000}"/>
    <cellStyle name="20% - Accent5 28 64" xfId="12845" xr:uid="{00000000-0005-0000-0000-000061320000}"/>
    <cellStyle name="20% - Accent5 28 65" xfId="12846" xr:uid="{00000000-0005-0000-0000-000062320000}"/>
    <cellStyle name="20% - Accent5 28 66" xfId="12847" xr:uid="{00000000-0005-0000-0000-000063320000}"/>
    <cellStyle name="20% - Accent5 28 67" xfId="12848" xr:uid="{00000000-0005-0000-0000-000064320000}"/>
    <cellStyle name="20% - Accent5 28 68" xfId="12849" xr:uid="{00000000-0005-0000-0000-000065320000}"/>
    <cellStyle name="20% - Accent5 28 69" xfId="12850" xr:uid="{00000000-0005-0000-0000-000066320000}"/>
    <cellStyle name="20% - Accent5 28 7" xfId="12851" xr:uid="{00000000-0005-0000-0000-000067320000}"/>
    <cellStyle name="20% - Accent5 28 70" xfId="12852" xr:uid="{00000000-0005-0000-0000-000068320000}"/>
    <cellStyle name="20% - Accent5 28 71" xfId="12853" xr:uid="{00000000-0005-0000-0000-000069320000}"/>
    <cellStyle name="20% - Accent5 28 72" xfId="12854" xr:uid="{00000000-0005-0000-0000-00006A320000}"/>
    <cellStyle name="20% - Accent5 28 73" xfId="12855" xr:uid="{00000000-0005-0000-0000-00006B320000}"/>
    <cellStyle name="20% - Accent5 28 8" xfId="12856" xr:uid="{00000000-0005-0000-0000-00006C320000}"/>
    <cellStyle name="20% - Accent5 28 9" xfId="12857" xr:uid="{00000000-0005-0000-0000-00006D320000}"/>
    <cellStyle name="20% - Accent5 29" xfId="12858" xr:uid="{00000000-0005-0000-0000-00006E320000}"/>
    <cellStyle name="20% - Accent5 29 10" xfId="12859" xr:uid="{00000000-0005-0000-0000-00006F320000}"/>
    <cellStyle name="20% - Accent5 29 11" xfId="12860" xr:uid="{00000000-0005-0000-0000-000070320000}"/>
    <cellStyle name="20% - Accent5 29 12" xfId="12861" xr:uid="{00000000-0005-0000-0000-000071320000}"/>
    <cellStyle name="20% - Accent5 29 13" xfId="12862" xr:uid="{00000000-0005-0000-0000-000072320000}"/>
    <cellStyle name="20% - Accent5 29 14" xfId="12863" xr:uid="{00000000-0005-0000-0000-000073320000}"/>
    <cellStyle name="20% - Accent5 29 15" xfId="12864" xr:uid="{00000000-0005-0000-0000-000074320000}"/>
    <cellStyle name="20% - Accent5 29 16" xfId="12865" xr:uid="{00000000-0005-0000-0000-000075320000}"/>
    <cellStyle name="20% - Accent5 29 17" xfId="12866" xr:uid="{00000000-0005-0000-0000-000076320000}"/>
    <cellStyle name="20% - Accent5 29 18" xfId="12867" xr:uid="{00000000-0005-0000-0000-000077320000}"/>
    <cellStyle name="20% - Accent5 29 19" xfId="12868" xr:uid="{00000000-0005-0000-0000-000078320000}"/>
    <cellStyle name="20% - Accent5 29 2" xfId="12869" xr:uid="{00000000-0005-0000-0000-000079320000}"/>
    <cellStyle name="20% - Accent5 29 20" xfId="12870" xr:uid="{00000000-0005-0000-0000-00007A320000}"/>
    <cellStyle name="20% - Accent5 29 21" xfId="12871" xr:uid="{00000000-0005-0000-0000-00007B320000}"/>
    <cellStyle name="20% - Accent5 29 22" xfId="12872" xr:uid="{00000000-0005-0000-0000-00007C320000}"/>
    <cellStyle name="20% - Accent5 29 23" xfId="12873" xr:uid="{00000000-0005-0000-0000-00007D320000}"/>
    <cellStyle name="20% - Accent5 29 24" xfId="12874" xr:uid="{00000000-0005-0000-0000-00007E320000}"/>
    <cellStyle name="20% - Accent5 29 25" xfId="12875" xr:uid="{00000000-0005-0000-0000-00007F320000}"/>
    <cellStyle name="20% - Accent5 29 26" xfId="12876" xr:uid="{00000000-0005-0000-0000-000080320000}"/>
    <cellStyle name="20% - Accent5 29 27" xfId="12877" xr:uid="{00000000-0005-0000-0000-000081320000}"/>
    <cellStyle name="20% - Accent5 29 28" xfId="12878" xr:uid="{00000000-0005-0000-0000-000082320000}"/>
    <cellStyle name="20% - Accent5 29 29" xfId="12879" xr:uid="{00000000-0005-0000-0000-000083320000}"/>
    <cellStyle name="20% - Accent5 29 3" xfId="12880" xr:uid="{00000000-0005-0000-0000-000084320000}"/>
    <cellStyle name="20% - Accent5 29 30" xfId="12881" xr:uid="{00000000-0005-0000-0000-000085320000}"/>
    <cellStyle name="20% - Accent5 29 31" xfId="12882" xr:uid="{00000000-0005-0000-0000-000086320000}"/>
    <cellStyle name="20% - Accent5 29 32" xfId="12883" xr:uid="{00000000-0005-0000-0000-000087320000}"/>
    <cellStyle name="20% - Accent5 29 33" xfId="12884" xr:uid="{00000000-0005-0000-0000-000088320000}"/>
    <cellStyle name="20% - Accent5 29 34" xfId="12885" xr:uid="{00000000-0005-0000-0000-000089320000}"/>
    <cellStyle name="20% - Accent5 29 35" xfId="12886" xr:uid="{00000000-0005-0000-0000-00008A320000}"/>
    <cellStyle name="20% - Accent5 29 36" xfId="12887" xr:uid="{00000000-0005-0000-0000-00008B320000}"/>
    <cellStyle name="20% - Accent5 29 37" xfId="12888" xr:uid="{00000000-0005-0000-0000-00008C320000}"/>
    <cellStyle name="20% - Accent5 29 38" xfId="12889" xr:uid="{00000000-0005-0000-0000-00008D320000}"/>
    <cellStyle name="20% - Accent5 29 39" xfId="12890" xr:uid="{00000000-0005-0000-0000-00008E320000}"/>
    <cellStyle name="20% - Accent5 29 4" xfId="12891" xr:uid="{00000000-0005-0000-0000-00008F320000}"/>
    <cellStyle name="20% - Accent5 29 40" xfId="12892" xr:uid="{00000000-0005-0000-0000-000090320000}"/>
    <cellStyle name="20% - Accent5 29 41" xfId="12893" xr:uid="{00000000-0005-0000-0000-000091320000}"/>
    <cellStyle name="20% - Accent5 29 42" xfId="12894" xr:uid="{00000000-0005-0000-0000-000092320000}"/>
    <cellStyle name="20% - Accent5 29 43" xfId="12895" xr:uid="{00000000-0005-0000-0000-000093320000}"/>
    <cellStyle name="20% - Accent5 29 44" xfId="12896" xr:uid="{00000000-0005-0000-0000-000094320000}"/>
    <cellStyle name="20% - Accent5 29 45" xfId="12897" xr:uid="{00000000-0005-0000-0000-000095320000}"/>
    <cellStyle name="20% - Accent5 29 46" xfId="12898" xr:uid="{00000000-0005-0000-0000-000096320000}"/>
    <cellStyle name="20% - Accent5 29 47" xfId="12899" xr:uid="{00000000-0005-0000-0000-000097320000}"/>
    <cellStyle name="20% - Accent5 29 48" xfId="12900" xr:uid="{00000000-0005-0000-0000-000098320000}"/>
    <cellStyle name="20% - Accent5 29 49" xfId="12901" xr:uid="{00000000-0005-0000-0000-000099320000}"/>
    <cellStyle name="20% - Accent5 29 5" xfId="12902" xr:uid="{00000000-0005-0000-0000-00009A320000}"/>
    <cellStyle name="20% - Accent5 29 50" xfId="12903" xr:uid="{00000000-0005-0000-0000-00009B320000}"/>
    <cellStyle name="20% - Accent5 29 51" xfId="12904" xr:uid="{00000000-0005-0000-0000-00009C320000}"/>
    <cellStyle name="20% - Accent5 29 52" xfId="12905" xr:uid="{00000000-0005-0000-0000-00009D320000}"/>
    <cellStyle name="20% - Accent5 29 53" xfId="12906" xr:uid="{00000000-0005-0000-0000-00009E320000}"/>
    <cellStyle name="20% - Accent5 29 54" xfId="12907" xr:uid="{00000000-0005-0000-0000-00009F320000}"/>
    <cellStyle name="20% - Accent5 29 55" xfId="12908" xr:uid="{00000000-0005-0000-0000-0000A0320000}"/>
    <cellStyle name="20% - Accent5 29 56" xfId="12909" xr:uid="{00000000-0005-0000-0000-0000A1320000}"/>
    <cellStyle name="20% - Accent5 29 57" xfId="12910" xr:uid="{00000000-0005-0000-0000-0000A2320000}"/>
    <cellStyle name="20% - Accent5 29 58" xfId="12911" xr:uid="{00000000-0005-0000-0000-0000A3320000}"/>
    <cellStyle name="20% - Accent5 29 59" xfId="12912" xr:uid="{00000000-0005-0000-0000-0000A4320000}"/>
    <cellStyle name="20% - Accent5 29 6" xfId="12913" xr:uid="{00000000-0005-0000-0000-0000A5320000}"/>
    <cellStyle name="20% - Accent5 29 60" xfId="12914" xr:uid="{00000000-0005-0000-0000-0000A6320000}"/>
    <cellStyle name="20% - Accent5 29 61" xfId="12915" xr:uid="{00000000-0005-0000-0000-0000A7320000}"/>
    <cellStyle name="20% - Accent5 29 62" xfId="12916" xr:uid="{00000000-0005-0000-0000-0000A8320000}"/>
    <cellStyle name="20% - Accent5 29 63" xfId="12917" xr:uid="{00000000-0005-0000-0000-0000A9320000}"/>
    <cellStyle name="20% - Accent5 29 64" xfId="12918" xr:uid="{00000000-0005-0000-0000-0000AA320000}"/>
    <cellStyle name="20% - Accent5 29 65" xfId="12919" xr:uid="{00000000-0005-0000-0000-0000AB320000}"/>
    <cellStyle name="20% - Accent5 29 66" xfId="12920" xr:uid="{00000000-0005-0000-0000-0000AC320000}"/>
    <cellStyle name="20% - Accent5 29 67" xfId="12921" xr:uid="{00000000-0005-0000-0000-0000AD320000}"/>
    <cellStyle name="20% - Accent5 29 68" xfId="12922" xr:uid="{00000000-0005-0000-0000-0000AE320000}"/>
    <cellStyle name="20% - Accent5 29 69" xfId="12923" xr:uid="{00000000-0005-0000-0000-0000AF320000}"/>
    <cellStyle name="20% - Accent5 29 7" xfId="12924" xr:uid="{00000000-0005-0000-0000-0000B0320000}"/>
    <cellStyle name="20% - Accent5 29 70" xfId="12925" xr:uid="{00000000-0005-0000-0000-0000B1320000}"/>
    <cellStyle name="20% - Accent5 29 71" xfId="12926" xr:uid="{00000000-0005-0000-0000-0000B2320000}"/>
    <cellStyle name="20% - Accent5 29 72" xfId="12927" xr:uid="{00000000-0005-0000-0000-0000B3320000}"/>
    <cellStyle name="20% - Accent5 29 73" xfId="12928" xr:uid="{00000000-0005-0000-0000-0000B4320000}"/>
    <cellStyle name="20% - Accent5 29 8" xfId="12929" xr:uid="{00000000-0005-0000-0000-0000B5320000}"/>
    <cellStyle name="20% - Accent5 29 9" xfId="12930" xr:uid="{00000000-0005-0000-0000-0000B6320000}"/>
    <cellStyle name="20% - Accent5 3" xfId="12931" xr:uid="{00000000-0005-0000-0000-0000B7320000}"/>
    <cellStyle name="20% - Accent5 3 10" xfId="12932" xr:uid="{00000000-0005-0000-0000-0000B8320000}"/>
    <cellStyle name="20% - Accent5 3 11" xfId="12933" xr:uid="{00000000-0005-0000-0000-0000B9320000}"/>
    <cellStyle name="20% - Accent5 3 12" xfId="12934" xr:uid="{00000000-0005-0000-0000-0000BA320000}"/>
    <cellStyle name="20% - Accent5 3 13" xfId="12935" xr:uid="{00000000-0005-0000-0000-0000BB320000}"/>
    <cellStyle name="20% - Accent5 3 14" xfId="12936" xr:uid="{00000000-0005-0000-0000-0000BC320000}"/>
    <cellStyle name="20% - Accent5 3 15" xfId="12937" xr:uid="{00000000-0005-0000-0000-0000BD320000}"/>
    <cellStyle name="20% - Accent5 3 16" xfId="12938" xr:uid="{00000000-0005-0000-0000-0000BE320000}"/>
    <cellStyle name="20% - Accent5 3 17" xfId="12939" xr:uid="{00000000-0005-0000-0000-0000BF320000}"/>
    <cellStyle name="20% - Accent5 3 18" xfId="12940" xr:uid="{00000000-0005-0000-0000-0000C0320000}"/>
    <cellStyle name="20% - Accent5 3 19" xfId="12941" xr:uid="{00000000-0005-0000-0000-0000C1320000}"/>
    <cellStyle name="20% - Accent5 3 2" xfId="12942" xr:uid="{00000000-0005-0000-0000-0000C2320000}"/>
    <cellStyle name="20% - Accent5 3 2 2" xfId="53155" xr:uid="{00000000-0005-0000-0000-0000C3320000}"/>
    <cellStyle name="20% - Accent5 3 20" xfId="12943" xr:uid="{00000000-0005-0000-0000-0000C4320000}"/>
    <cellStyle name="20% - Accent5 3 21" xfId="12944" xr:uid="{00000000-0005-0000-0000-0000C5320000}"/>
    <cellStyle name="20% - Accent5 3 22" xfId="12945" xr:uid="{00000000-0005-0000-0000-0000C6320000}"/>
    <cellStyle name="20% - Accent5 3 23" xfId="12946" xr:uid="{00000000-0005-0000-0000-0000C7320000}"/>
    <cellStyle name="20% - Accent5 3 24" xfId="12947" xr:uid="{00000000-0005-0000-0000-0000C8320000}"/>
    <cellStyle name="20% - Accent5 3 25" xfId="12948" xr:uid="{00000000-0005-0000-0000-0000C9320000}"/>
    <cellStyle name="20% - Accent5 3 26" xfId="12949" xr:uid="{00000000-0005-0000-0000-0000CA320000}"/>
    <cellStyle name="20% - Accent5 3 27" xfId="12950" xr:uid="{00000000-0005-0000-0000-0000CB320000}"/>
    <cellStyle name="20% - Accent5 3 28" xfId="12951" xr:uid="{00000000-0005-0000-0000-0000CC320000}"/>
    <cellStyle name="20% - Accent5 3 29" xfId="12952" xr:uid="{00000000-0005-0000-0000-0000CD320000}"/>
    <cellStyle name="20% - Accent5 3 3" xfId="12953" xr:uid="{00000000-0005-0000-0000-0000CE320000}"/>
    <cellStyle name="20% - Accent5 3 3 2" xfId="53216" xr:uid="{00000000-0005-0000-0000-0000CF320000}"/>
    <cellStyle name="20% - Accent5 3 30" xfId="12954" xr:uid="{00000000-0005-0000-0000-0000D0320000}"/>
    <cellStyle name="20% - Accent5 3 31" xfId="12955" xr:uid="{00000000-0005-0000-0000-0000D1320000}"/>
    <cellStyle name="20% - Accent5 3 32" xfId="12956" xr:uid="{00000000-0005-0000-0000-0000D2320000}"/>
    <cellStyle name="20% - Accent5 3 33" xfId="12957" xr:uid="{00000000-0005-0000-0000-0000D3320000}"/>
    <cellStyle name="20% - Accent5 3 34" xfId="12958" xr:uid="{00000000-0005-0000-0000-0000D4320000}"/>
    <cellStyle name="20% - Accent5 3 35" xfId="12959" xr:uid="{00000000-0005-0000-0000-0000D5320000}"/>
    <cellStyle name="20% - Accent5 3 36" xfId="12960" xr:uid="{00000000-0005-0000-0000-0000D6320000}"/>
    <cellStyle name="20% - Accent5 3 37" xfId="12961" xr:uid="{00000000-0005-0000-0000-0000D7320000}"/>
    <cellStyle name="20% - Accent5 3 38" xfId="12962" xr:uid="{00000000-0005-0000-0000-0000D8320000}"/>
    <cellStyle name="20% - Accent5 3 39" xfId="12963" xr:uid="{00000000-0005-0000-0000-0000D9320000}"/>
    <cellStyle name="20% - Accent5 3 4" xfId="12964" xr:uid="{00000000-0005-0000-0000-0000DA320000}"/>
    <cellStyle name="20% - Accent5 3 40" xfId="12965" xr:uid="{00000000-0005-0000-0000-0000DB320000}"/>
    <cellStyle name="20% - Accent5 3 41" xfId="12966" xr:uid="{00000000-0005-0000-0000-0000DC320000}"/>
    <cellStyle name="20% - Accent5 3 42" xfId="12967" xr:uid="{00000000-0005-0000-0000-0000DD320000}"/>
    <cellStyle name="20% - Accent5 3 43" xfId="12968" xr:uid="{00000000-0005-0000-0000-0000DE320000}"/>
    <cellStyle name="20% - Accent5 3 44" xfId="12969" xr:uid="{00000000-0005-0000-0000-0000DF320000}"/>
    <cellStyle name="20% - Accent5 3 45" xfId="12970" xr:uid="{00000000-0005-0000-0000-0000E0320000}"/>
    <cellStyle name="20% - Accent5 3 46" xfId="12971" xr:uid="{00000000-0005-0000-0000-0000E1320000}"/>
    <cellStyle name="20% - Accent5 3 47" xfId="12972" xr:uid="{00000000-0005-0000-0000-0000E2320000}"/>
    <cellStyle name="20% - Accent5 3 48" xfId="12973" xr:uid="{00000000-0005-0000-0000-0000E3320000}"/>
    <cellStyle name="20% - Accent5 3 49" xfId="12974" xr:uid="{00000000-0005-0000-0000-0000E4320000}"/>
    <cellStyle name="20% - Accent5 3 5" xfId="12975" xr:uid="{00000000-0005-0000-0000-0000E5320000}"/>
    <cellStyle name="20% - Accent5 3 50" xfId="12976" xr:uid="{00000000-0005-0000-0000-0000E6320000}"/>
    <cellStyle name="20% - Accent5 3 51" xfId="12977" xr:uid="{00000000-0005-0000-0000-0000E7320000}"/>
    <cellStyle name="20% - Accent5 3 52" xfId="12978" xr:uid="{00000000-0005-0000-0000-0000E8320000}"/>
    <cellStyle name="20% - Accent5 3 53" xfId="12979" xr:uid="{00000000-0005-0000-0000-0000E9320000}"/>
    <cellStyle name="20% - Accent5 3 54" xfId="12980" xr:uid="{00000000-0005-0000-0000-0000EA320000}"/>
    <cellStyle name="20% - Accent5 3 55" xfId="12981" xr:uid="{00000000-0005-0000-0000-0000EB320000}"/>
    <cellStyle name="20% - Accent5 3 56" xfId="12982" xr:uid="{00000000-0005-0000-0000-0000EC320000}"/>
    <cellStyle name="20% - Accent5 3 57" xfId="12983" xr:uid="{00000000-0005-0000-0000-0000ED320000}"/>
    <cellStyle name="20% - Accent5 3 58" xfId="12984" xr:uid="{00000000-0005-0000-0000-0000EE320000}"/>
    <cellStyle name="20% - Accent5 3 59" xfId="12985" xr:uid="{00000000-0005-0000-0000-0000EF320000}"/>
    <cellStyle name="20% - Accent5 3 6" xfId="12986" xr:uid="{00000000-0005-0000-0000-0000F0320000}"/>
    <cellStyle name="20% - Accent5 3 60" xfId="12987" xr:uid="{00000000-0005-0000-0000-0000F1320000}"/>
    <cellStyle name="20% - Accent5 3 61" xfId="12988" xr:uid="{00000000-0005-0000-0000-0000F2320000}"/>
    <cellStyle name="20% - Accent5 3 62" xfId="12989" xr:uid="{00000000-0005-0000-0000-0000F3320000}"/>
    <cellStyle name="20% - Accent5 3 63" xfId="12990" xr:uid="{00000000-0005-0000-0000-0000F4320000}"/>
    <cellStyle name="20% - Accent5 3 64" xfId="12991" xr:uid="{00000000-0005-0000-0000-0000F5320000}"/>
    <cellStyle name="20% - Accent5 3 65" xfId="12992" xr:uid="{00000000-0005-0000-0000-0000F6320000}"/>
    <cellStyle name="20% - Accent5 3 66" xfId="12993" xr:uid="{00000000-0005-0000-0000-0000F7320000}"/>
    <cellStyle name="20% - Accent5 3 67" xfId="12994" xr:uid="{00000000-0005-0000-0000-0000F8320000}"/>
    <cellStyle name="20% - Accent5 3 68" xfId="12995" xr:uid="{00000000-0005-0000-0000-0000F9320000}"/>
    <cellStyle name="20% - Accent5 3 69" xfId="12996" xr:uid="{00000000-0005-0000-0000-0000FA320000}"/>
    <cellStyle name="20% - Accent5 3 7" xfId="12997" xr:uid="{00000000-0005-0000-0000-0000FB320000}"/>
    <cellStyle name="20% - Accent5 3 70" xfId="12998" xr:uid="{00000000-0005-0000-0000-0000FC320000}"/>
    <cellStyle name="20% - Accent5 3 71" xfId="12999" xr:uid="{00000000-0005-0000-0000-0000FD320000}"/>
    <cellStyle name="20% - Accent5 3 72" xfId="13000" xr:uid="{00000000-0005-0000-0000-0000FE320000}"/>
    <cellStyle name="20% - Accent5 3 73" xfId="13001" xr:uid="{00000000-0005-0000-0000-0000FF320000}"/>
    <cellStyle name="20% - Accent5 3 74" xfId="53022" xr:uid="{00000000-0005-0000-0000-000000330000}"/>
    <cellStyle name="20% - Accent5 3 8" xfId="13002" xr:uid="{00000000-0005-0000-0000-000001330000}"/>
    <cellStyle name="20% - Accent5 3 9" xfId="13003" xr:uid="{00000000-0005-0000-0000-000002330000}"/>
    <cellStyle name="20% - Accent5 30" xfId="13004" xr:uid="{00000000-0005-0000-0000-000003330000}"/>
    <cellStyle name="20% - Accent5 30 10" xfId="13005" xr:uid="{00000000-0005-0000-0000-000004330000}"/>
    <cellStyle name="20% - Accent5 30 11" xfId="13006" xr:uid="{00000000-0005-0000-0000-000005330000}"/>
    <cellStyle name="20% - Accent5 30 12" xfId="13007" xr:uid="{00000000-0005-0000-0000-000006330000}"/>
    <cellStyle name="20% - Accent5 30 13" xfId="13008" xr:uid="{00000000-0005-0000-0000-000007330000}"/>
    <cellStyle name="20% - Accent5 30 14" xfId="13009" xr:uid="{00000000-0005-0000-0000-000008330000}"/>
    <cellStyle name="20% - Accent5 30 15" xfId="13010" xr:uid="{00000000-0005-0000-0000-000009330000}"/>
    <cellStyle name="20% - Accent5 30 16" xfId="13011" xr:uid="{00000000-0005-0000-0000-00000A330000}"/>
    <cellStyle name="20% - Accent5 30 17" xfId="13012" xr:uid="{00000000-0005-0000-0000-00000B330000}"/>
    <cellStyle name="20% - Accent5 30 18" xfId="13013" xr:uid="{00000000-0005-0000-0000-00000C330000}"/>
    <cellStyle name="20% - Accent5 30 19" xfId="13014" xr:uid="{00000000-0005-0000-0000-00000D330000}"/>
    <cellStyle name="20% - Accent5 30 2" xfId="13015" xr:uid="{00000000-0005-0000-0000-00000E330000}"/>
    <cellStyle name="20% - Accent5 30 20" xfId="13016" xr:uid="{00000000-0005-0000-0000-00000F330000}"/>
    <cellStyle name="20% - Accent5 30 21" xfId="13017" xr:uid="{00000000-0005-0000-0000-000010330000}"/>
    <cellStyle name="20% - Accent5 30 22" xfId="13018" xr:uid="{00000000-0005-0000-0000-000011330000}"/>
    <cellStyle name="20% - Accent5 30 23" xfId="13019" xr:uid="{00000000-0005-0000-0000-000012330000}"/>
    <cellStyle name="20% - Accent5 30 24" xfId="13020" xr:uid="{00000000-0005-0000-0000-000013330000}"/>
    <cellStyle name="20% - Accent5 30 25" xfId="13021" xr:uid="{00000000-0005-0000-0000-000014330000}"/>
    <cellStyle name="20% - Accent5 30 26" xfId="13022" xr:uid="{00000000-0005-0000-0000-000015330000}"/>
    <cellStyle name="20% - Accent5 30 27" xfId="13023" xr:uid="{00000000-0005-0000-0000-000016330000}"/>
    <cellStyle name="20% - Accent5 30 28" xfId="13024" xr:uid="{00000000-0005-0000-0000-000017330000}"/>
    <cellStyle name="20% - Accent5 30 29" xfId="13025" xr:uid="{00000000-0005-0000-0000-000018330000}"/>
    <cellStyle name="20% - Accent5 30 3" xfId="13026" xr:uid="{00000000-0005-0000-0000-000019330000}"/>
    <cellStyle name="20% - Accent5 30 30" xfId="13027" xr:uid="{00000000-0005-0000-0000-00001A330000}"/>
    <cellStyle name="20% - Accent5 30 31" xfId="13028" xr:uid="{00000000-0005-0000-0000-00001B330000}"/>
    <cellStyle name="20% - Accent5 30 32" xfId="13029" xr:uid="{00000000-0005-0000-0000-00001C330000}"/>
    <cellStyle name="20% - Accent5 30 33" xfId="13030" xr:uid="{00000000-0005-0000-0000-00001D330000}"/>
    <cellStyle name="20% - Accent5 30 34" xfId="13031" xr:uid="{00000000-0005-0000-0000-00001E330000}"/>
    <cellStyle name="20% - Accent5 30 35" xfId="13032" xr:uid="{00000000-0005-0000-0000-00001F330000}"/>
    <cellStyle name="20% - Accent5 30 36" xfId="13033" xr:uid="{00000000-0005-0000-0000-000020330000}"/>
    <cellStyle name="20% - Accent5 30 37" xfId="13034" xr:uid="{00000000-0005-0000-0000-000021330000}"/>
    <cellStyle name="20% - Accent5 30 38" xfId="13035" xr:uid="{00000000-0005-0000-0000-000022330000}"/>
    <cellStyle name="20% - Accent5 30 39" xfId="13036" xr:uid="{00000000-0005-0000-0000-000023330000}"/>
    <cellStyle name="20% - Accent5 30 4" xfId="13037" xr:uid="{00000000-0005-0000-0000-000024330000}"/>
    <cellStyle name="20% - Accent5 30 40" xfId="13038" xr:uid="{00000000-0005-0000-0000-000025330000}"/>
    <cellStyle name="20% - Accent5 30 41" xfId="13039" xr:uid="{00000000-0005-0000-0000-000026330000}"/>
    <cellStyle name="20% - Accent5 30 42" xfId="13040" xr:uid="{00000000-0005-0000-0000-000027330000}"/>
    <cellStyle name="20% - Accent5 30 43" xfId="13041" xr:uid="{00000000-0005-0000-0000-000028330000}"/>
    <cellStyle name="20% - Accent5 30 44" xfId="13042" xr:uid="{00000000-0005-0000-0000-000029330000}"/>
    <cellStyle name="20% - Accent5 30 45" xfId="13043" xr:uid="{00000000-0005-0000-0000-00002A330000}"/>
    <cellStyle name="20% - Accent5 30 46" xfId="13044" xr:uid="{00000000-0005-0000-0000-00002B330000}"/>
    <cellStyle name="20% - Accent5 30 47" xfId="13045" xr:uid="{00000000-0005-0000-0000-00002C330000}"/>
    <cellStyle name="20% - Accent5 30 48" xfId="13046" xr:uid="{00000000-0005-0000-0000-00002D330000}"/>
    <cellStyle name="20% - Accent5 30 49" xfId="13047" xr:uid="{00000000-0005-0000-0000-00002E330000}"/>
    <cellStyle name="20% - Accent5 30 5" xfId="13048" xr:uid="{00000000-0005-0000-0000-00002F330000}"/>
    <cellStyle name="20% - Accent5 30 50" xfId="13049" xr:uid="{00000000-0005-0000-0000-000030330000}"/>
    <cellStyle name="20% - Accent5 30 51" xfId="13050" xr:uid="{00000000-0005-0000-0000-000031330000}"/>
    <cellStyle name="20% - Accent5 30 52" xfId="13051" xr:uid="{00000000-0005-0000-0000-000032330000}"/>
    <cellStyle name="20% - Accent5 30 53" xfId="13052" xr:uid="{00000000-0005-0000-0000-000033330000}"/>
    <cellStyle name="20% - Accent5 30 54" xfId="13053" xr:uid="{00000000-0005-0000-0000-000034330000}"/>
    <cellStyle name="20% - Accent5 30 55" xfId="13054" xr:uid="{00000000-0005-0000-0000-000035330000}"/>
    <cellStyle name="20% - Accent5 30 56" xfId="13055" xr:uid="{00000000-0005-0000-0000-000036330000}"/>
    <cellStyle name="20% - Accent5 30 57" xfId="13056" xr:uid="{00000000-0005-0000-0000-000037330000}"/>
    <cellStyle name="20% - Accent5 30 58" xfId="13057" xr:uid="{00000000-0005-0000-0000-000038330000}"/>
    <cellStyle name="20% - Accent5 30 59" xfId="13058" xr:uid="{00000000-0005-0000-0000-000039330000}"/>
    <cellStyle name="20% - Accent5 30 6" xfId="13059" xr:uid="{00000000-0005-0000-0000-00003A330000}"/>
    <cellStyle name="20% - Accent5 30 60" xfId="13060" xr:uid="{00000000-0005-0000-0000-00003B330000}"/>
    <cellStyle name="20% - Accent5 30 61" xfId="13061" xr:uid="{00000000-0005-0000-0000-00003C330000}"/>
    <cellStyle name="20% - Accent5 30 62" xfId="13062" xr:uid="{00000000-0005-0000-0000-00003D330000}"/>
    <cellStyle name="20% - Accent5 30 63" xfId="13063" xr:uid="{00000000-0005-0000-0000-00003E330000}"/>
    <cellStyle name="20% - Accent5 30 64" xfId="13064" xr:uid="{00000000-0005-0000-0000-00003F330000}"/>
    <cellStyle name="20% - Accent5 30 65" xfId="13065" xr:uid="{00000000-0005-0000-0000-000040330000}"/>
    <cellStyle name="20% - Accent5 30 66" xfId="13066" xr:uid="{00000000-0005-0000-0000-000041330000}"/>
    <cellStyle name="20% - Accent5 30 67" xfId="13067" xr:uid="{00000000-0005-0000-0000-000042330000}"/>
    <cellStyle name="20% - Accent5 30 68" xfId="13068" xr:uid="{00000000-0005-0000-0000-000043330000}"/>
    <cellStyle name="20% - Accent5 30 69" xfId="13069" xr:uid="{00000000-0005-0000-0000-000044330000}"/>
    <cellStyle name="20% - Accent5 30 7" xfId="13070" xr:uid="{00000000-0005-0000-0000-000045330000}"/>
    <cellStyle name="20% - Accent5 30 70" xfId="13071" xr:uid="{00000000-0005-0000-0000-000046330000}"/>
    <cellStyle name="20% - Accent5 30 71" xfId="13072" xr:uid="{00000000-0005-0000-0000-000047330000}"/>
    <cellStyle name="20% - Accent5 30 72" xfId="13073" xr:uid="{00000000-0005-0000-0000-000048330000}"/>
    <cellStyle name="20% - Accent5 30 73" xfId="13074" xr:uid="{00000000-0005-0000-0000-000049330000}"/>
    <cellStyle name="20% - Accent5 30 8" xfId="13075" xr:uid="{00000000-0005-0000-0000-00004A330000}"/>
    <cellStyle name="20% - Accent5 30 9" xfId="13076" xr:uid="{00000000-0005-0000-0000-00004B330000}"/>
    <cellStyle name="20% - Accent5 31" xfId="13077" xr:uid="{00000000-0005-0000-0000-00004C330000}"/>
    <cellStyle name="20% - Accent5 31 10" xfId="13078" xr:uid="{00000000-0005-0000-0000-00004D330000}"/>
    <cellStyle name="20% - Accent5 31 11" xfId="13079" xr:uid="{00000000-0005-0000-0000-00004E330000}"/>
    <cellStyle name="20% - Accent5 31 12" xfId="13080" xr:uid="{00000000-0005-0000-0000-00004F330000}"/>
    <cellStyle name="20% - Accent5 31 13" xfId="13081" xr:uid="{00000000-0005-0000-0000-000050330000}"/>
    <cellStyle name="20% - Accent5 31 14" xfId="13082" xr:uid="{00000000-0005-0000-0000-000051330000}"/>
    <cellStyle name="20% - Accent5 31 15" xfId="13083" xr:uid="{00000000-0005-0000-0000-000052330000}"/>
    <cellStyle name="20% - Accent5 31 16" xfId="13084" xr:uid="{00000000-0005-0000-0000-000053330000}"/>
    <cellStyle name="20% - Accent5 31 17" xfId="13085" xr:uid="{00000000-0005-0000-0000-000054330000}"/>
    <cellStyle name="20% - Accent5 31 18" xfId="13086" xr:uid="{00000000-0005-0000-0000-000055330000}"/>
    <cellStyle name="20% - Accent5 31 19" xfId="13087" xr:uid="{00000000-0005-0000-0000-000056330000}"/>
    <cellStyle name="20% - Accent5 31 2" xfId="13088" xr:uid="{00000000-0005-0000-0000-000057330000}"/>
    <cellStyle name="20% - Accent5 31 20" xfId="13089" xr:uid="{00000000-0005-0000-0000-000058330000}"/>
    <cellStyle name="20% - Accent5 31 21" xfId="13090" xr:uid="{00000000-0005-0000-0000-000059330000}"/>
    <cellStyle name="20% - Accent5 31 22" xfId="13091" xr:uid="{00000000-0005-0000-0000-00005A330000}"/>
    <cellStyle name="20% - Accent5 31 23" xfId="13092" xr:uid="{00000000-0005-0000-0000-00005B330000}"/>
    <cellStyle name="20% - Accent5 31 24" xfId="13093" xr:uid="{00000000-0005-0000-0000-00005C330000}"/>
    <cellStyle name="20% - Accent5 31 25" xfId="13094" xr:uid="{00000000-0005-0000-0000-00005D330000}"/>
    <cellStyle name="20% - Accent5 31 26" xfId="13095" xr:uid="{00000000-0005-0000-0000-00005E330000}"/>
    <cellStyle name="20% - Accent5 31 27" xfId="13096" xr:uid="{00000000-0005-0000-0000-00005F330000}"/>
    <cellStyle name="20% - Accent5 31 28" xfId="13097" xr:uid="{00000000-0005-0000-0000-000060330000}"/>
    <cellStyle name="20% - Accent5 31 29" xfId="13098" xr:uid="{00000000-0005-0000-0000-000061330000}"/>
    <cellStyle name="20% - Accent5 31 3" xfId="13099" xr:uid="{00000000-0005-0000-0000-000062330000}"/>
    <cellStyle name="20% - Accent5 31 30" xfId="13100" xr:uid="{00000000-0005-0000-0000-000063330000}"/>
    <cellStyle name="20% - Accent5 31 31" xfId="13101" xr:uid="{00000000-0005-0000-0000-000064330000}"/>
    <cellStyle name="20% - Accent5 31 32" xfId="13102" xr:uid="{00000000-0005-0000-0000-000065330000}"/>
    <cellStyle name="20% - Accent5 31 33" xfId="13103" xr:uid="{00000000-0005-0000-0000-000066330000}"/>
    <cellStyle name="20% - Accent5 31 34" xfId="13104" xr:uid="{00000000-0005-0000-0000-000067330000}"/>
    <cellStyle name="20% - Accent5 31 35" xfId="13105" xr:uid="{00000000-0005-0000-0000-000068330000}"/>
    <cellStyle name="20% - Accent5 31 36" xfId="13106" xr:uid="{00000000-0005-0000-0000-000069330000}"/>
    <cellStyle name="20% - Accent5 31 37" xfId="13107" xr:uid="{00000000-0005-0000-0000-00006A330000}"/>
    <cellStyle name="20% - Accent5 31 38" xfId="13108" xr:uid="{00000000-0005-0000-0000-00006B330000}"/>
    <cellStyle name="20% - Accent5 31 39" xfId="13109" xr:uid="{00000000-0005-0000-0000-00006C330000}"/>
    <cellStyle name="20% - Accent5 31 4" xfId="13110" xr:uid="{00000000-0005-0000-0000-00006D330000}"/>
    <cellStyle name="20% - Accent5 31 40" xfId="13111" xr:uid="{00000000-0005-0000-0000-00006E330000}"/>
    <cellStyle name="20% - Accent5 31 41" xfId="13112" xr:uid="{00000000-0005-0000-0000-00006F330000}"/>
    <cellStyle name="20% - Accent5 31 42" xfId="13113" xr:uid="{00000000-0005-0000-0000-000070330000}"/>
    <cellStyle name="20% - Accent5 31 43" xfId="13114" xr:uid="{00000000-0005-0000-0000-000071330000}"/>
    <cellStyle name="20% - Accent5 31 44" xfId="13115" xr:uid="{00000000-0005-0000-0000-000072330000}"/>
    <cellStyle name="20% - Accent5 31 45" xfId="13116" xr:uid="{00000000-0005-0000-0000-000073330000}"/>
    <cellStyle name="20% - Accent5 31 46" xfId="13117" xr:uid="{00000000-0005-0000-0000-000074330000}"/>
    <cellStyle name="20% - Accent5 31 47" xfId="13118" xr:uid="{00000000-0005-0000-0000-000075330000}"/>
    <cellStyle name="20% - Accent5 31 48" xfId="13119" xr:uid="{00000000-0005-0000-0000-000076330000}"/>
    <cellStyle name="20% - Accent5 31 49" xfId="13120" xr:uid="{00000000-0005-0000-0000-000077330000}"/>
    <cellStyle name="20% - Accent5 31 5" xfId="13121" xr:uid="{00000000-0005-0000-0000-000078330000}"/>
    <cellStyle name="20% - Accent5 31 50" xfId="13122" xr:uid="{00000000-0005-0000-0000-000079330000}"/>
    <cellStyle name="20% - Accent5 31 51" xfId="13123" xr:uid="{00000000-0005-0000-0000-00007A330000}"/>
    <cellStyle name="20% - Accent5 31 52" xfId="13124" xr:uid="{00000000-0005-0000-0000-00007B330000}"/>
    <cellStyle name="20% - Accent5 31 53" xfId="13125" xr:uid="{00000000-0005-0000-0000-00007C330000}"/>
    <cellStyle name="20% - Accent5 31 54" xfId="13126" xr:uid="{00000000-0005-0000-0000-00007D330000}"/>
    <cellStyle name="20% - Accent5 31 55" xfId="13127" xr:uid="{00000000-0005-0000-0000-00007E330000}"/>
    <cellStyle name="20% - Accent5 31 56" xfId="13128" xr:uid="{00000000-0005-0000-0000-00007F330000}"/>
    <cellStyle name="20% - Accent5 31 57" xfId="13129" xr:uid="{00000000-0005-0000-0000-000080330000}"/>
    <cellStyle name="20% - Accent5 31 58" xfId="13130" xr:uid="{00000000-0005-0000-0000-000081330000}"/>
    <cellStyle name="20% - Accent5 31 59" xfId="13131" xr:uid="{00000000-0005-0000-0000-000082330000}"/>
    <cellStyle name="20% - Accent5 31 6" xfId="13132" xr:uid="{00000000-0005-0000-0000-000083330000}"/>
    <cellStyle name="20% - Accent5 31 60" xfId="13133" xr:uid="{00000000-0005-0000-0000-000084330000}"/>
    <cellStyle name="20% - Accent5 31 61" xfId="13134" xr:uid="{00000000-0005-0000-0000-000085330000}"/>
    <cellStyle name="20% - Accent5 31 62" xfId="13135" xr:uid="{00000000-0005-0000-0000-000086330000}"/>
    <cellStyle name="20% - Accent5 31 63" xfId="13136" xr:uid="{00000000-0005-0000-0000-000087330000}"/>
    <cellStyle name="20% - Accent5 31 64" xfId="13137" xr:uid="{00000000-0005-0000-0000-000088330000}"/>
    <cellStyle name="20% - Accent5 31 65" xfId="13138" xr:uid="{00000000-0005-0000-0000-000089330000}"/>
    <cellStyle name="20% - Accent5 31 66" xfId="13139" xr:uid="{00000000-0005-0000-0000-00008A330000}"/>
    <cellStyle name="20% - Accent5 31 67" xfId="13140" xr:uid="{00000000-0005-0000-0000-00008B330000}"/>
    <cellStyle name="20% - Accent5 31 68" xfId="13141" xr:uid="{00000000-0005-0000-0000-00008C330000}"/>
    <cellStyle name="20% - Accent5 31 69" xfId="13142" xr:uid="{00000000-0005-0000-0000-00008D330000}"/>
    <cellStyle name="20% - Accent5 31 7" xfId="13143" xr:uid="{00000000-0005-0000-0000-00008E330000}"/>
    <cellStyle name="20% - Accent5 31 70" xfId="13144" xr:uid="{00000000-0005-0000-0000-00008F330000}"/>
    <cellStyle name="20% - Accent5 31 71" xfId="13145" xr:uid="{00000000-0005-0000-0000-000090330000}"/>
    <cellStyle name="20% - Accent5 31 72" xfId="13146" xr:uid="{00000000-0005-0000-0000-000091330000}"/>
    <cellStyle name="20% - Accent5 31 73" xfId="13147" xr:uid="{00000000-0005-0000-0000-000092330000}"/>
    <cellStyle name="20% - Accent5 31 8" xfId="13148" xr:uid="{00000000-0005-0000-0000-000093330000}"/>
    <cellStyle name="20% - Accent5 31 9" xfId="13149" xr:uid="{00000000-0005-0000-0000-000094330000}"/>
    <cellStyle name="20% - Accent5 32" xfId="13150" xr:uid="{00000000-0005-0000-0000-000095330000}"/>
    <cellStyle name="20% - Accent5 32 10" xfId="13151" xr:uid="{00000000-0005-0000-0000-000096330000}"/>
    <cellStyle name="20% - Accent5 32 11" xfId="13152" xr:uid="{00000000-0005-0000-0000-000097330000}"/>
    <cellStyle name="20% - Accent5 32 12" xfId="13153" xr:uid="{00000000-0005-0000-0000-000098330000}"/>
    <cellStyle name="20% - Accent5 32 13" xfId="13154" xr:uid="{00000000-0005-0000-0000-000099330000}"/>
    <cellStyle name="20% - Accent5 32 14" xfId="13155" xr:uid="{00000000-0005-0000-0000-00009A330000}"/>
    <cellStyle name="20% - Accent5 32 15" xfId="13156" xr:uid="{00000000-0005-0000-0000-00009B330000}"/>
    <cellStyle name="20% - Accent5 32 16" xfId="13157" xr:uid="{00000000-0005-0000-0000-00009C330000}"/>
    <cellStyle name="20% - Accent5 32 17" xfId="13158" xr:uid="{00000000-0005-0000-0000-00009D330000}"/>
    <cellStyle name="20% - Accent5 32 18" xfId="13159" xr:uid="{00000000-0005-0000-0000-00009E330000}"/>
    <cellStyle name="20% - Accent5 32 19" xfId="13160" xr:uid="{00000000-0005-0000-0000-00009F330000}"/>
    <cellStyle name="20% - Accent5 32 2" xfId="13161" xr:uid="{00000000-0005-0000-0000-0000A0330000}"/>
    <cellStyle name="20% - Accent5 32 20" xfId="13162" xr:uid="{00000000-0005-0000-0000-0000A1330000}"/>
    <cellStyle name="20% - Accent5 32 21" xfId="13163" xr:uid="{00000000-0005-0000-0000-0000A2330000}"/>
    <cellStyle name="20% - Accent5 32 22" xfId="13164" xr:uid="{00000000-0005-0000-0000-0000A3330000}"/>
    <cellStyle name="20% - Accent5 32 23" xfId="13165" xr:uid="{00000000-0005-0000-0000-0000A4330000}"/>
    <cellStyle name="20% - Accent5 32 24" xfId="13166" xr:uid="{00000000-0005-0000-0000-0000A5330000}"/>
    <cellStyle name="20% - Accent5 32 25" xfId="13167" xr:uid="{00000000-0005-0000-0000-0000A6330000}"/>
    <cellStyle name="20% - Accent5 32 26" xfId="13168" xr:uid="{00000000-0005-0000-0000-0000A7330000}"/>
    <cellStyle name="20% - Accent5 32 27" xfId="13169" xr:uid="{00000000-0005-0000-0000-0000A8330000}"/>
    <cellStyle name="20% - Accent5 32 28" xfId="13170" xr:uid="{00000000-0005-0000-0000-0000A9330000}"/>
    <cellStyle name="20% - Accent5 32 29" xfId="13171" xr:uid="{00000000-0005-0000-0000-0000AA330000}"/>
    <cellStyle name="20% - Accent5 32 3" xfId="13172" xr:uid="{00000000-0005-0000-0000-0000AB330000}"/>
    <cellStyle name="20% - Accent5 32 30" xfId="13173" xr:uid="{00000000-0005-0000-0000-0000AC330000}"/>
    <cellStyle name="20% - Accent5 32 31" xfId="13174" xr:uid="{00000000-0005-0000-0000-0000AD330000}"/>
    <cellStyle name="20% - Accent5 32 32" xfId="13175" xr:uid="{00000000-0005-0000-0000-0000AE330000}"/>
    <cellStyle name="20% - Accent5 32 33" xfId="13176" xr:uid="{00000000-0005-0000-0000-0000AF330000}"/>
    <cellStyle name="20% - Accent5 32 34" xfId="13177" xr:uid="{00000000-0005-0000-0000-0000B0330000}"/>
    <cellStyle name="20% - Accent5 32 35" xfId="13178" xr:uid="{00000000-0005-0000-0000-0000B1330000}"/>
    <cellStyle name="20% - Accent5 32 36" xfId="13179" xr:uid="{00000000-0005-0000-0000-0000B2330000}"/>
    <cellStyle name="20% - Accent5 32 37" xfId="13180" xr:uid="{00000000-0005-0000-0000-0000B3330000}"/>
    <cellStyle name="20% - Accent5 32 38" xfId="13181" xr:uid="{00000000-0005-0000-0000-0000B4330000}"/>
    <cellStyle name="20% - Accent5 32 39" xfId="13182" xr:uid="{00000000-0005-0000-0000-0000B5330000}"/>
    <cellStyle name="20% - Accent5 32 4" xfId="13183" xr:uid="{00000000-0005-0000-0000-0000B6330000}"/>
    <cellStyle name="20% - Accent5 32 40" xfId="13184" xr:uid="{00000000-0005-0000-0000-0000B7330000}"/>
    <cellStyle name="20% - Accent5 32 41" xfId="13185" xr:uid="{00000000-0005-0000-0000-0000B8330000}"/>
    <cellStyle name="20% - Accent5 32 42" xfId="13186" xr:uid="{00000000-0005-0000-0000-0000B9330000}"/>
    <cellStyle name="20% - Accent5 32 43" xfId="13187" xr:uid="{00000000-0005-0000-0000-0000BA330000}"/>
    <cellStyle name="20% - Accent5 32 44" xfId="13188" xr:uid="{00000000-0005-0000-0000-0000BB330000}"/>
    <cellStyle name="20% - Accent5 32 45" xfId="13189" xr:uid="{00000000-0005-0000-0000-0000BC330000}"/>
    <cellStyle name="20% - Accent5 32 46" xfId="13190" xr:uid="{00000000-0005-0000-0000-0000BD330000}"/>
    <cellStyle name="20% - Accent5 32 47" xfId="13191" xr:uid="{00000000-0005-0000-0000-0000BE330000}"/>
    <cellStyle name="20% - Accent5 32 48" xfId="13192" xr:uid="{00000000-0005-0000-0000-0000BF330000}"/>
    <cellStyle name="20% - Accent5 32 49" xfId="13193" xr:uid="{00000000-0005-0000-0000-0000C0330000}"/>
    <cellStyle name="20% - Accent5 32 5" xfId="13194" xr:uid="{00000000-0005-0000-0000-0000C1330000}"/>
    <cellStyle name="20% - Accent5 32 50" xfId="13195" xr:uid="{00000000-0005-0000-0000-0000C2330000}"/>
    <cellStyle name="20% - Accent5 32 51" xfId="13196" xr:uid="{00000000-0005-0000-0000-0000C3330000}"/>
    <cellStyle name="20% - Accent5 32 52" xfId="13197" xr:uid="{00000000-0005-0000-0000-0000C4330000}"/>
    <cellStyle name="20% - Accent5 32 53" xfId="13198" xr:uid="{00000000-0005-0000-0000-0000C5330000}"/>
    <cellStyle name="20% - Accent5 32 54" xfId="13199" xr:uid="{00000000-0005-0000-0000-0000C6330000}"/>
    <cellStyle name="20% - Accent5 32 55" xfId="13200" xr:uid="{00000000-0005-0000-0000-0000C7330000}"/>
    <cellStyle name="20% - Accent5 32 56" xfId="13201" xr:uid="{00000000-0005-0000-0000-0000C8330000}"/>
    <cellStyle name="20% - Accent5 32 57" xfId="13202" xr:uid="{00000000-0005-0000-0000-0000C9330000}"/>
    <cellStyle name="20% - Accent5 32 58" xfId="13203" xr:uid="{00000000-0005-0000-0000-0000CA330000}"/>
    <cellStyle name="20% - Accent5 32 59" xfId="13204" xr:uid="{00000000-0005-0000-0000-0000CB330000}"/>
    <cellStyle name="20% - Accent5 32 6" xfId="13205" xr:uid="{00000000-0005-0000-0000-0000CC330000}"/>
    <cellStyle name="20% - Accent5 32 60" xfId="13206" xr:uid="{00000000-0005-0000-0000-0000CD330000}"/>
    <cellStyle name="20% - Accent5 32 61" xfId="13207" xr:uid="{00000000-0005-0000-0000-0000CE330000}"/>
    <cellStyle name="20% - Accent5 32 62" xfId="13208" xr:uid="{00000000-0005-0000-0000-0000CF330000}"/>
    <cellStyle name="20% - Accent5 32 63" xfId="13209" xr:uid="{00000000-0005-0000-0000-0000D0330000}"/>
    <cellStyle name="20% - Accent5 32 64" xfId="13210" xr:uid="{00000000-0005-0000-0000-0000D1330000}"/>
    <cellStyle name="20% - Accent5 32 65" xfId="13211" xr:uid="{00000000-0005-0000-0000-0000D2330000}"/>
    <cellStyle name="20% - Accent5 32 66" xfId="13212" xr:uid="{00000000-0005-0000-0000-0000D3330000}"/>
    <cellStyle name="20% - Accent5 32 67" xfId="13213" xr:uid="{00000000-0005-0000-0000-0000D4330000}"/>
    <cellStyle name="20% - Accent5 32 68" xfId="13214" xr:uid="{00000000-0005-0000-0000-0000D5330000}"/>
    <cellStyle name="20% - Accent5 32 69" xfId="13215" xr:uid="{00000000-0005-0000-0000-0000D6330000}"/>
    <cellStyle name="20% - Accent5 32 7" xfId="13216" xr:uid="{00000000-0005-0000-0000-0000D7330000}"/>
    <cellStyle name="20% - Accent5 32 70" xfId="13217" xr:uid="{00000000-0005-0000-0000-0000D8330000}"/>
    <cellStyle name="20% - Accent5 32 71" xfId="13218" xr:uid="{00000000-0005-0000-0000-0000D9330000}"/>
    <cellStyle name="20% - Accent5 32 72" xfId="13219" xr:uid="{00000000-0005-0000-0000-0000DA330000}"/>
    <cellStyle name="20% - Accent5 32 73" xfId="13220" xr:uid="{00000000-0005-0000-0000-0000DB330000}"/>
    <cellStyle name="20% - Accent5 32 8" xfId="13221" xr:uid="{00000000-0005-0000-0000-0000DC330000}"/>
    <cellStyle name="20% - Accent5 32 9" xfId="13222" xr:uid="{00000000-0005-0000-0000-0000DD330000}"/>
    <cellStyle name="20% - Accent5 33" xfId="13223" xr:uid="{00000000-0005-0000-0000-0000DE330000}"/>
    <cellStyle name="20% - Accent5 33 10" xfId="13224" xr:uid="{00000000-0005-0000-0000-0000DF330000}"/>
    <cellStyle name="20% - Accent5 33 11" xfId="13225" xr:uid="{00000000-0005-0000-0000-0000E0330000}"/>
    <cellStyle name="20% - Accent5 33 12" xfId="13226" xr:uid="{00000000-0005-0000-0000-0000E1330000}"/>
    <cellStyle name="20% - Accent5 33 13" xfId="13227" xr:uid="{00000000-0005-0000-0000-0000E2330000}"/>
    <cellStyle name="20% - Accent5 33 14" xfId="13228" xr:uid="{00000000-0005-0000-0000-0000E3330000}"/>
    <cellStyle name="20% - Accent5 33 15" xfId="13229" xr:uid="{00000000-0005-0000-0000-0000E4330000}"/>
    <cellStyle name="20% - Accent5 33 16" xfId="13230" xr:uid="{00000000-0005-0000-0000-0000E5330000}"/>
    <cellStyle name="20% - Accent5 33 17" xfId="13231" xr:uid="{00000000-0005-0000-0000-0000E6330000}"/>
    <cellStyle name="20% - Accent5 33 18" xfId="13232" xr:uid="{00000000-0005-0000-0000-0000E7330000}"/>
    <cellStyle name="20% - Accent5 33 19" xfId="13233" xr:uid="{00000000-0005-0000-0000-0000E8330000}"/>
    <cellStyle name="20% - Accent5 33 2" xfId="13234" xr:uid="{00000000-0005-0000-0000-0000E9330000}"/>
    <cellStyle name="20% - Accent5 33 20" xfId="13235" xr:uid="{00000000-0005-0000-0000-0000EA330000}"/>
    <cellStyle name="20% - Accent5 33 21" xfId="13236" xr:uid="{00000000-0005-0000-0000-0000EB330000}"/>
    <cellStyle name="20% - Accent5 33 22" xfId="13237" xr:uid="{00000000-0005-0000-0000-0000EC330000}"/>
    <cellStyle name="20% - Accent5 33 23" xfId="13238" xr:uid="{00000000-0005-0000-0000-0000ED330000}"/>
    <cellStyle name="20% - Accent5 33 24" xfId="13239" xr:uid="{00000000-0005-0000-0000-0000EE330000}"/>
    <cellStyle name="20% - Accent5 33 25" xfId="13240" xr:uid="{00000000-0005-0000-0000-0000EF330000}"/>
    <cellStyle name="20% - Accent5 33 26" xfId="13241" xr:uid="{00000000-0005-0000-0000-0000F0330000}"/>
    <cellStyle name="20% - Accent5 33 27" xfId="13242" xr:uid="{00000000-0005-0000-0000-0000F1330000}"/>
    <cellStyle name="20% - Accent5 33 28" xfId="13243" xr:uid="{00000000-0005-0000-0000-0000F2330000}"/>
    <cellStyle name="20% - Accent5 33 29" xfId="13244" xr:uid="{00000000-0005-0000-0000-0000F3330000}"/>
    <cellStyle name="20% - Accent5 33 3" xfId="13245" xr:uid="{00000000-0005-0000-0000-0000F4330000}"/>
    <cellStyle name="20% - Accent5 33 30" xfId="13246" xr:uid="{00000000-0005-0000-0000-0000F5330000}"/>
    <cellStyle name="20% - Accent5 33 31" xfId="13247" xr:uid="{00000000-0005-0000-0000-0000F6330000}"/>
    <cellStyle name="20% - Accent5 33 32" xfId="13248" xr:uid="{00000000-0005-0000-0000-0000F7330000}"/>
    <cellStyle name="20% - Accent5 33 33" xfId="13249" xr:uid="{00000000-0005-0000-0000-0000F8330000}"/>
    <cellStyle name="20% - Accent5 33 34" xfId="13250" xr:uid="{00000000-0005-0000-0000-0000F9330000}"/>
    <cellStyle name="20% - Accent5 33 35" xfId="13251" xr:uid="{00000000-0005-0000-0000-0000FA330000}"/>
    <cellStyle name="20% - Accent5 33 36" xfId="13252" xr:uid="{00000000-0005-0000-0000-0000FB330000}"/>
    <cellStyle name="20% - Accent5 33 37" xfId="13253" xr:uid="{00000000-0005-0000-0000-0000FC330000}"/>
    <cellStyle name="20% - Accent5 33 38" xfId="13254" xr:uid="{00000000-0005-0000-0000-0000FD330000}"/>
    <cellStyle name="20% - Accent5 33 39" xfId="13255" xr:uid="{00000000-0005-0000-0000-0000FE330000}"/>
    <cellStyle name="20% - Accent5 33 4" xfId="13256" xr:uid="{00000000-0005-0000-0000-0000FF330000}"/>
    <cellStyle name="20% - Accent5 33 40" xfId="13257" xr:uid="{00000000-0005-0000-0000-000000340000}"/>
    <cellStyle name="20% - Accent5 33 41" xfId="13258" xr:uid="{00000000-0005-0000-0000-000001340000}"/>
    <cellStyle name="20% - Accent5 33 42" xfId="13259" xr:uid="{00000000-0005-0000-0000-000002340000}"/>
    <cellStyle name="20% - Accent5 33 43" xfId="13260" xr:uid="{00000000-0005-0000-0000-000003340000}"/>
    <cellStyle name="20% - Accent5 33 44" xfId="13261" xr:uid="{00000000-0005-0000-0000-000004340000}"/>
    <cellStyle name="20% - Accent5 33 45" xfId="13262" xr:uid="{00000000-0005-0000-0000-000005340000}"/>
    <cellStyle name="20% - Accent5 33 46" xfId="13263" xr:uid="{00000000-0005-0000-0000-000006340000}"/>
    <cellStyle name="20% - Accent5 33 47" xfId="13264" xr:uid="{00000000-0005-0000-0000-000007340000}"/>
    <cellStyle name="20% - Accent5 33 48" xfId="13265" xr:uid="{00000000-0005-0000-0000-000008340000}"/>
    <cellStyle name="20% - Accent5 33 49" xfId="13266" xr:uid="{00000000-0005-0000-0000-000009340000}"/>
    <cellStyle name="20% - Accent5 33 5" xfId="13267" xr:uid="{00000000-0005-0000-0000-00000A340000}"/>
    <cellStyle name="20% - Accent5 33 50" xfId="13268" xr:uid="{00000000-0005-0000-0000-00000B340000}"/>
    <cellStyle name="20% - Accent5 33 51" xfId="13269" xr:uid="{00000000-0005-0000-0000-00000C340000}"/>
    <cellStyle name="20% - Accent5 33 52" xfId="13270" xr:uid="{00000000-0005-0000-0000-00000D340000}"/>
    <cellStyle name="20% - Accent5 33 53" xfId="13271" xr:uid="{00000000-0005-0000-0000-00000E340000}"/>
    <cellStyle name="20% - Accent5 33 54" xfId="13272" xr:uid="{00000000-0005-0000-0000-00000F340000}"/>
    <cellStyle name="20% - Accent5 33 55" xfId="13273" xr:uid="{00000000-0005-0000-0000-000010340000}"/>
    <cellStyle name="20% - Accent5 33 56" xfId="13274" xr:uid="{00000000-0005-0000-0000-000011340000}"/>
    <cellStyle name="20% - Accent5 33 57" xfId="13275" xr:uid="{00000000-0005-0000-0000-000012340000}"/>
    <cellStyle name="20% - Accent5 33 58" xfId="13276" xr:uid="{00000000-0005-0000-0000-000013340000}"/>
    <cellStyle name="20% - Accent5 33 59" xfId="13277" xr:uid="{00000000-0005-0000-0000-000014340000}"/>
    <cellStyle name="20% - Accent5 33 6" xfId="13278" xr:uid="{00000000-0005-0000-0000-000015340000}"/>
    <cellStyle name="20% - Accent5 33 60" xfId="13279" xr:uid="{00000000-0005-0000-0000-000016340000}"/>
    <cellStyle name="20% - Accent5 33 61" xfId="13280" xr:uid="{00000000-0005-0000-0000-000017340000}"/>
    <cellStyle name="20% - Accent5 33 62" xfId="13281" xr:uid="{00000000-0005-0000-0000-000018340000}"/>
    <cellStyle name="20% - Accent5 33 63" xfId="13282" xr:uid="{00000000-0005-0000-0000-000019340000}"/>
    <cellStyle name="20% - Accent5 33 64" xfId="13283" xr:uid="{00000000-0005-0000-0000-00001A340000}"/>
    <cellStyle name="20% - Accent5 33 65" xfId="13284" xr:uid="{00000000-0005-0000-0000-00001B340000}"/>
    <cellStyle name="20% - Accent5 33 66" xfId="13285" xr:uid="{00000000-0005-0000-0000-00001C340000}"/>
    <cellStyle name="20% - Accent5 33 67" xfId="13286" xr:uid="{00000000-0005-0000-0000-00001D340000}"/>
    <cellStyle name="20% - Accent5 33 68" xfId="13287" xr:uid="{00000000-0005-0000-0000-00001E340000}"/>
    <cellStyle name="20% - Accent5 33 69" xfId="13288" xr:uid="{00000000-0005-0000-0000-00001F340000}"/>
    <cellStyle name="20% - Accent5 33 7" xfId="13289" xr:uid="{00000000-0005-0000-0000-000020340000}"/>
    <cellStyle name="20% - Accent5 33 70" xfId="13290" xr:uid="{00000000-0005-0000-0000-000021340000}"/>
    <cellStyle name="20% - Accent5 33 71" xfId="13291" xr:uid="{00000000-0005-0000-0000-000022340000}"/>
    <cellStyle name="20% - Accent5 33 72" xfId="13292" xr:uid="{00000000-0005-0000-0000-000023340000}"/>
    <cellStyle name="20% - Accent5 33 73" xfId="13293" xr:uid="{00000000-0005-0000-0000-000024340000}"/>
    <cellStyle name="20% - Accent5 33 8" xfId="13294" xr:uid="{00000000-0005-0000-0000-000025340000}"/>
    <cellStyle name="20% - Accent5 33 9" xfId="13295" xr:uid="{00000000-0005-0000-0000-000026340000}"/>
    <cellStyle name="20% - Accent5 34" xfId="13296" xr:uid="{00000000-0005-0000-0000-000027340000}"/>
    <cellStyle name="20% - Accent5 34 10" xfId="13297" xr:uid="{00000000-0005-0000-0000-000028340000}"/>
    <cellStyle name="20% - Accent5 34 11" xfId="13298" xr:uid="{00000000-0005-0000-0000-000029340000}"/>
    <cellStyle name="20% - Accent5 34 12" xfId="13299" xr:uid="{00000000-0005-0000-0000-00002A340000}"/>
    <cellStyle name="20% - Accent5 34 13" xfId="13300" xr:uid="{00000000-0005-0000-0000-00002B340000}"/>
    <cellStyle name="20% - Accent5 34 14" xfId="13301" xr:uid="{00000000-0005-0000-0000-00002C340000}"/>
    <cellStyle name="20% - Accent5 34 15" xfId="13302" xr:uid="{00000000-0005-0000-0000-00002D340000}"/>
    <cellStyle name="20% - Accent5 34 16" xfId="13303" xr:uid="{00000000-0005-0000-0000-00002E340000}"/>
    <cellStyle name="20% - Accent5 34 17" xfId="13304" xr:uid="{00000000-0005-0000-0000-00002F340000}"/>
    <cellStyle name="20% - Accent5 34 18" xfId="13305" xr:uid="{00000000-0005-0000-0000-000030340000}"/>
    <cellStyle name="20% - Accent5 34 19" xfId="13306" xr:uid="{00000000-0005-0000-0000-000031340000}"/>
    <cellStyle name="20% - Accent5 34 2" xfId="13307" xr:uid="{00000000-0005-0000-0000-000032340000}"/>
    <cellStyle name="20% - Accent5 34 20" xfId="13308" xr:uid="{00000000-0005-0000-0000-000033340000}"/>
    <cellStyle name="20% - Accent5 34 21" xfId="13309" xr:uid="{00000000-0005-0000-0000-000034340000}"/>
    <cellStyle name="20% - Accent5 34 22" xfId="13310" xr:uid="{00000000-0005-0000-0000-000035340000}"/>
    <cellStyle name="20% - Accent5 34 23" xfId="13311" xr:uid="{00000000-0005-0000-0000-000036340000}"/>
    <cellStyle name="20% - Accent5 34 24" xfId="13312" xr:uid="{00000000-0005-0000-0000-000037340000}"/>
    <cellStyle name="20% - Accent5 34 25" xfId="13313" xr:uid="{00000000-0005-0000-0000-000038340000}"/>
    <cellStyle name="20% - Accent5 34 26" xfId="13314" xr:uid="{00000000-0005-0000-0000-000039340000}"/>
    <cellStyle name="20% - Accent5 34 27" xfId="13315" xr:uid="{00000000-0005-0000-0000-00003A340000}"/>
    <cellStyle name="20% - Accent5 34 28" xfId="13316" xr:uid="{00000000-0005-0000-0000-00003B340000}"/>
    <cellStyle name="20% - Accent5 34 29" xfId="13317" xr:uid="{00000000-0005-0000-0000-00003C340000}"/>
    <cellStyle name="20% - Accent5 34 3" xfId="13318" xr:uid="{00000000-0005-0000-0000-00003D340000}"/>
    <cellStyle name="20% - Accent5 34 30" xfId="13319" xr:uid="{00000000-0005-0000-0000-00003E340000}"/>
    <cellStyle name="20% - Accent5 34 31" xfId="13320" xr:uid="{00000000-0005-0000-0000-00003F340000}"/>
    <cellStyle name="20% - Accent5 34 32" xfId="13321" xr:uid="{00000000-0005-0000-0000-000040340000}"/>
    <cellStyle name="20% - Accent5 34 33" xfId="13322" xr:uid="{00000000-0005-0000-0000-000041340000}"/>
    <cellStyle name="20% - Accent5 34 34" xfId="13323" xr:uid="{00000000-0005-0000-0000-000042340000}"/>
    <cellStyle name="20% - Accent5 34 35" xfId="13324" xr:uid="{00000000-0005-0000-0000-000043340000}"/>
    <cellStyle name="20% - Accent5 34 36" xfId="13325" xr:uid="{00000000-0005-0000-0000-000044340000}"/>
    <cellStyle name="20% - Accent5 34 37" xfId="13326" xr:uid="{00000000-0005-0000-0000-000045340000}"/>
    <cellStyle name="20% - Accent5 34 38" xfId="13327" xr:uid="{00000000-0005-0000-0000-000046340000}"/>
    <cellStyle name="20% - Accent5 34 39" xfId="13328" xr:uid="{00000000-0005-0000-0000-000047340000}"/>
    <cellStyle name="20% - Accent5 34 4" xfId="13329" xr:uid="{00000000-0005-0000-0000-000048340000}"/>
    <cellStyle name="20% - Accent5 34 40" xfId="13330" xr:uid="{00000000-0005-0000-0000-000049340000}"/>
    <cellStyle name="20% - Accent5 34 41" xfId="13331" xr:uid="{00000000-0005-0000-0000-00004A340000}"/>
    <cellStyle name="20% - Accent5 34 42" xfId="13332" xr:uid="{00000000-0005-0000-0000-00004B340000}"/>
    <cellStyle name="20% - Accent5 34 43" xfId="13333" xr:uid="{00000000-0005-0000-0000-00004C340000}"/>
    <cellStyle name="20% - Accent5 34 44" xfId="13334" xr:uid="{00000000-0005-0000-0000-00004D340000}"/>
    <cellStyle name="20% - Accent5 34 45" xfId="13335" xr:uid="{00000000-0005-0000-0000-00004E340000}"/>
    <cellStyle name="20% - Accent5 34 46" xfId="13336" xr:uid="{00000000-0005-0000-0000-00004F340000}"/>
    <cellStyle name="20% - Accent5 34 47" xfId="13337" xr:uid="{00000000-0005-0000-0000-000050340000}"/>
    <cellStyle name="20% - Accent5 34 48" xfId="13338" xr:uid="{00000000-0005-0000-0000-000051340000}"/>
    <cellStyle name="20% - Accent5 34 49" xfId="13339" xr:uid="{00000000-0005-0000-0000-000052340000}"/>
    <cellStyle name="20% - Accent5 34 5" xfId="13340" xr:uid="{00000000-0005-0000-0000-000053340000}"/>
    <cellStyle name="20% - Accent5 34 50" xfId="13341" xr:uid="{00000000-0005-0000-0000-000054340000}"/>
    <cellStyle name="20% - Accent5 34 51" xfId="13342" xr:uid="{00000000-0005-0000-0000-000055340000}"/>
    <cellStyle name="20% - Accent5 34 52" xfId="13343" xr:uid="{00000000-0005-0000-0000-000056340000}"/>
    <cellStyle name="20% - Accent5 34 53" xfId="13344" xr:uid="{00000000-0005-0000-0000-000057340000}"/>
    <cellStyle name="20% - Accent5 34 54" xfId="13345" xr:uid="{00000000-0005-0000-0000-000058340000}"/>
    <cellStyle name="20% - Accent5 34 55" xfId="13346" xr:uid="{00000000-0005-0000-0000-000059340000}"/>
    <cellStyle name="20% - Accent5 34 56" xfId="13347" xr:uid="{00000000-0005-0000-0000-00005A340000}"/>
    <cellStyle name="20% - Accent5 34 57" xfId="13348" xr:uid="{00000000-0005-0000-0000-00005B340000}"/>
    <cellStyle name="20% - Accent5 34 58" xfId="13349" xr:uid="{00000000-0005-0000-0000-00005C340000}"/>
    <cellStyle name="20% - Accent5 34 59" xfId="13350" xr:uid="{00000000-0005-0000-0000-00005D340000}"/>
    <cellStyle name="20% - Accent5 34 6" xfId="13351" xr:uid="{00000000-0005-0000-0000-00005E340000}"/>
    <cellStyle name="20% - Accent5 34 60" xfId="13352" xr:uid="{00000000-0005-0000-0000-00005F340000}"/>
    <cellStyle name="20% - Accent5 34 61" xfId="13353" xr:uid="{00000000-0005-0000-0000-000060340000}"/>
    <cellStyle name="20% - Accent5 34 62" xfId="13354" xr:uid="{00000000-0005-0000-0000-000061340000}"/>
    <cellStyle name="20% - Accent5 34 63" xfId="13355" xr:uid="{00000000-0005-0000-0000-000062340000}"/>
    <cellStyle name="20% - Accent5 34 64" xfId="13356" xr:uid="{00000000-0005-0000-0000-000063340000}"/>
    <cellStyle name="20% - Accent5 34 65" xfId="13357" xr:uid="{00000000-0005-0000-0000-000064340000}"/>
    <cellStyle name="20% - Accent5 34 66" xfId="13358" xr:uid="{00000000-0005-0000-0000-000065340000}"/>
    <cellStyle name="20% - Accent5 34 67" xfId="13359" xr:uid="{00000000-0005-0000-0000-000066340000}"/>
    <cellStyle name="20% - Accent5 34 68" xfId="13360" xr:uid="{00000000-0005-0000-0000-000067340000}"/>
    <cellStyle name="20% - Accent5 34 69" xfId="13361" xr:uid="{00000000-0005-0000-0000-000068340000}"/>
    <cellStyle name="20% - Accent5 34 7" xfId="13362" xr:uid="{00000000-0005-0000-0000-000069340000}"/>
    <cellStyle name="20% - Accent5 34 70" xfId="13363" xr:uid="{00000000-0005-0000-0000-00006A340000}"/>
    <cellStyle name="20% - Accent5 34 71" xfId="13364" xr:uid="{00000000-0005-0000-0000-00006B340000}"/>
    <cellStyle name="20% - Accent5 34 72" xfId="13365" xr:uid="{00000000-0005-0000-0000-00006C340000}"/>
    <cellStyle name="20% - Accent5 34 73" xfId="13366" xr:uid="{00000000-0005-0000-0000-00006D340000}"/>
    <cellStyle name="20% - Accent5 34 8" xfId="13367" xr:uid="{00000000-0005-0000-0000-00006E340000}"/>
    <cellStyle name="20% - Accent5 34 9" xfId="13368" xr:uid="{00000000-0005-0000-0000-00006F340000}"/>
    <cellStyle name="20% - Accent5 35" xfId="13369" xr:uid="{00000000-0005-0000-0000-000070340000}"/>
    <cellStyle name="20% - Accent5 35 10" xfId="13370" xr:uid="{00000000-0005-0000-0000-000071340000}"/>
    <cellStyle name="20% - Accent5 35 11" xfId="13371" xr:uid="{00000000-0005-0000-0000-000072340000}"/>
    <cellStyle name="20% - Accent5 35 12" xfId="13372" xr:uid="{00000000-0005-0000-0000-000073340000}"/>
    <cellStyle name="20% - Accent5 35 13" xfId="13373" xr:uid="{00000000-0005-0000-0000-000074340000}"/>
    <cellStyle name="20% - Accent5 35 14" xfId="13374" xr:uid="{00000000-0005-0000-0000-000075340000}"/>
    <cellStyle name="20% - Accent5 35 15" xfId="13375" xr:uid="{00000000-0005-0000-0000-000076340000}"/>
    <cellStyle name="20% - Accent5 35 16" xfId="13376" xr:uid="{00000000-0005-0000-0000-000077340000}"/>
    <cellStyle name="20% - Accent5 35 17" xfId="13377" xr:uid="{00000000-0005-0000-0000-000078340000}"/>
    <cellStyle name="20% - Accent5 35 18" xfId="13378" xr:uid="{00000000-0005-0000-0000-000079340000}"/>
    <cellStyle name="20% - Accent5 35 19" xfId="13379" xr:uid="{00000000-0005-0000-0000-00007A340000}"/>
    <cellStyle name="20% - Accent5 35 2" xfId="13380" xr:uid="{00000000-0005-0000-0000-00007B340000}"/>
    <cellStyle name="20% - Accent5 35 20" xfId="13381" xr:uid="{00000000-0005-0000-0000-00007C340000}"/>
    <cellStyle name="20% - Accent5 35 21" xfId="13382" xr:uid="{00000000-0005-0000-0000-00007D340000}"/>
    <cellStyle name="20% - Accent5 35 22" xfId="13383" xr:uid="{00000000-0005-0000-0000-00007E340000}"/>
    <cellStyle name="20% - Accent5 35 23" xfId="13384" xr:uid="{00000000-0005-0000-0000-00007F340000}"/>
    <cellStyle name="20% - Accent5 35 24" xfId="13385" xr:uid="{00000000-0005-0000-0000-000080340000}"/>
    <cellStyle name="20% - Accent5 35 25" xfId="13386" xr:uid="{00000000-0005-0000-0000-000081340000}"/>
    <cellStyle name="20% - Accent5 35 26" xfId="13387" xr:uid="{00000000-0005-0000-0000-000082340000}"/>
    <cellStyle name="20% - Accent5 35 27" xfId="13388" xr:uid="{00000000-0005-0000-0000-000083340000}"/>
    <cellStyle name="20% - Accent5 35 28" xfId="13389" xr:uid="{00000000-0005-0000-0000-000084340000}"/>
    <cellStyle name="20% - Accent5 35 29" xfId="13390" xr:uid="{00000000-0005-0000-0000-000085340000}"/>
    <cellStyle name="20% - Accent5 35 3" xfId="13391" xr:uid="{00000000-0005-0000-0000-000086340000}"/>
    <cellStyle name="20% - Accent5 35 30" xfId="13392" xr:uid="{00000000-0005-0000-0000-000087340000}"/>
    <cellStyle name="20% - Accent5 35 31" xfId="13393" xr:uid="{00000000-0005-0000-0000-000088340000}"/>
    <cellStyle name="20% - Accent5 35 32" xfId="13394" xr:uid="{00000000-0005-0000-0000-000089340000}"/>
    <cellStyle name="20% - Accent5 35 33" xfId="13395" xr:uid="{00000000-0005-0000-0000-00008A340000}"/>
    <cellStyle name="20% - Accent5 35 34" xfId="13396" xr:uid="{00000000-0005-0000-0000-00008B340000}"/>
    <cellStyle name="20% - Accent5 35 35" xfId="13397" xr:uid="{00000000-0005-0000-0000-00008C340000}"/>
    <cellStyle name="20% - Accent5 35 36" xfId="13398" xr:uid="{00000000-0005-0000-0000-00008D340000}"/>
    <cellStyle name="20% - Accent5 35 37" xfId="13399" xr:uid="{00000000-0005-0000-0000-00008E340000}"/>
    <cellStyle name="20% - Accent5 35 38" xfId="13400" xr:uid="{00000000-0005-0000-0000-00008F340000}"/>
    <cellStyle name="20% - Accent5 35 39" xfId="13401" xr:uid="{00000000-0005-0000-0000-000090340000}"/>
    <cellStyle name="20% - Accent5 35 4" xfId="13402" xr:uid="{00000000-0005-0000-0000-000091340000}"/>
    <cellStyle name="20% - Accent5 35 40" xfId="13403" xr:uid="{00000000-0005-0000-0000-000092340000}"/>
    <cellStyle name="20% - Accent5 35 41" xfId="13404" xr:uid="{00000000-0005-0000-0000-000093340000}"/>
    <cellStyle name="20% - Accent5 35 42" xfId="13405" xr:uid="{00000000-0005-0000-0000-000094340000}"/>
    <cellStyle name="20% - Accent5 35 43" xfId="13406" xr:uid="{00000000-0005-0000-0000-000095340000}"/>
    <cellStyle name="20% - Accent5 35 44" xfId="13407" xr:uid="{00000000-0005-0000-0000-000096340000}"/>
    <cellStyle name="20% - Accent5 35 45" xfId="13408" xr:uid="{00000000-0005-0000-0000-000097340000}"/>
    <cellStyle name="20% - Accent5 35 46" xfId="13409" xr:uid="{00000000-0005-0000-0000-000098340000}"/>
    <cellStyle name="20% - Accent5 35 47" xfId="13410" xr:uid="{00000000-0005-0000-0000-000099340000}"/>
    <cellStyle name="20% - Accent5 35 48" xfId="13411" xr:uid="{00000000-0005-0000-0000-00009A340000}"/>
    <cellStyle name="20% - Accent5 35 49" xfId="13412" xr:uid="{00000000-0005-0000-0000-00009B340000}"/>
    <cellStyle name="20% - Accent5 35 5" xfId="13413" xr:uid="{00000000-0005-0000-0000-00009C340000}"/>
    <cellStyle name="20% - Accent5 35 50" xfId="13414" xr:uid="{00000000-0005-0000-0000-00009D340000}"/>
    <cellStyle name="20% - Accent5 35 51" xfId="13415" xr:uid="{00000000-0005-0000-0000-00009E340000}"/>
    <cellStyle name="20% - Accent5 35 52" xfId="13416" xr:uid="{00000000-0005-0000-0000-00009F340000}"/>
    <cellStyle name="20% - Accent5 35 53" xfId="13417" xr:uid="{00000000-0005-0000-0000-0000A0340000}"/>
    <cellStyle name="20% - Accent5 35 54" xfId="13418" xr:uid="{00000000-0005-0000-0000-0000A1340000}"/>
    <cellStyle name="20% - Accent5 35 55" xfId="13419" xr:uid="{00000000-0005-0000-0000-0000A2340000}"/>
    <cellStyle name="20% - Accent5 35 56" xfId="13420" xr:uid="{00000000-0005-0000-0000-0000A3340000}"/>
    <cellStyle name="20% - Accent5 35 57" xfId="13421" xr:uid="{00000000-0005-0000-0000-0000A4340000}"/>
    <cellStyle name="20% - Accent5 35 58" xfId="13422" xr:uid="{00000000-0005-0000-0000-0000A5340000}"/>
    <cellStyle name="20% - Accent5 35 59" xfId="13423" xr:uid="{00000000-0005-0000-0000-0000A6340000}"/>
    <cellStyle name="20% - Accent5 35 6" xfId="13424" xr:uid="{00000000-0005-0000-0000-0000A7340000}"/>
    <cellStyle name="20% - Accent5 35 60" xfId="13425" xr:uid="{00000000-0005-0000-0000-0000A8340000}"/>
    <cellStyle name="20% - Accent5 35 61" xfId="13426" xr:uid="{00000000-0005-0000-0000-0000A9340000}"/>
    <cellStyle name="20% - Accent5 35 62" xfId="13427" xr:uid="{00000000-0005-0000-0000-0000AA340000}"/>
    <cellStyle name="20% - Accent5 35 63" xfId="13428" xr:uid="{00000000-0005-0000-0000-0000AB340000}"/>
    <cellStyle name="20% - Accent5 35 64" xfId="13429" xr:uid="{00000000-0005-0000-0000-0000AC340000}"/>
    <cellStyle name="20% - Accent5 35 65" xfId="13430" xr:uid="{00000000-0005-0000-0000-0000AD340000}"/>
    <cellStyle name="20% - Accent5 35 66" xfId="13431" xr:uid="{00000000-0005-0000-0000-0000AE340000}"/>
    <cellStyle name="20% - Accent5 35 67" xfId="13432" xr:uid="{00000000-0005-0000-0000-0000AF340000}"/>
    <cellStyle name="20% - Accent5 35 68" xfId="13433" xr:uid="{00000000-0005-0000-0000-0000B0340000}"/>
    <cellStyle name="20% - Accent5 35 69" xfId="13434" xr:uid="{00000000-0005-0000-0000-0000B1340000}"/>
    <cellStyle name="20% - Accent5 35 7" xfId="13435" xr:uid="{00000000-0005-0000-0000-0000B2340000}"/>
    <cellStyle name="20% - Accent5 35 70" xfId="13436" xr:uid="{00000000-0005-0000-0000-0000B3340000}"/>
    <cellStyle name="20% - Accent5 35 71" xfId="13437" xr:uid="{00000000-0005-0000-0000-0000B4340000}"/>
    <cellStyle name="20% - Accent5 35 72" xfId="13438" xr:uid="{00000000-0005-0000-0000-0000B5340000}"/>
    <cellStyle name="20% - Accent5 35 73" xfId="13439" xr:uid="{00000000-0005-0000-0000-0000B6340000}"/>
    <cellStyle name="20% - Accent5 35 8" xfId="13440" xr:uid="{00000000-0005-0000-0000-0000B7340000}"/>
    <cellStyle name="20% - Accent5 35 9" xfId="13441" xr:uid="{00000000-0005-0000-0000-0000B8340000}"/>
    <cellStyle name="20% - Accent5 36" xfId="13442" xr:uid="{00000000-0005-0000-0000-0000B9340000}"/>
    <cellStyle name="20% - Accent5 36 10" xfId="13443" xr:uid="{00000000-0005-0000-0000-0000BA340000}"/>
    <cellStyle name="20% - Accent5 36 11" xfId="13444" xr:uid="{00000000-0005-0000-0000-0000BB340000}"/>
    <cellStyle name="20% - Accent5 36 12" xfId="13445" xr:uid="{00000000-0005-0000-0000-0000BC340000}"/>
    <cellStyle name="20% - Accent5 36 13" xfId="13446" xr:uid="{00000000-0005-0000-0000-0000BD340000}"/>
    <cellStyle name="20% - Accent5 36 14" xfId="13447" xr:uid="{00000000-0005-0000-0000-0000BE340000}"/>
    <cellStyle name="20% - Accent5 36 15" xfId="13448" xr:uid="{00000000-0005-0000-0000-0000BF340000}"/>
    <cellStyle name="20% - Accent5 36 16" xfId="13449" xr:uid="{00000000-0005-0000-0000-0000C0340000}"/>
    <cellStyle name="20% - Accent5 36 17" xfId="13450" xr:uid="{00000000-0005-0000-0000-0000C1340000}"/>
    <cellStyle name="20% - Accent5 36 18" xfId="13451" xr:uid="{00000000-0005-0000-0000-0000C2340000}"/>
    <cellStyle name="20% - Accent5 36 19" xfId="13452" xr:uid="{00000000-0005-0000-0000-0000C3340000}"/>
    <cellStyle name="20% - Accent5 36 2" xfId="13453" xr:uid="{00000000-0005-0000-0000-0000C4340000}"/>
    <cellStyle name="20% - Accent5 36 20" xfId="13454" xr:uid="{00000000-0005-0000-0000-0000C5340000}"/>
    <cellStyle name="20% - Accent5 36 21" xfId="13455" xr:uid="{00000000-0005-0000-0000-0000C6340000}"/>
    <cellStyle name="20% - Accent5 36 22" xfId="13456" xr:uid="{00000000-0005-0000-0000-0000C7340000}"/>
    <cellStyle name="20% - Accent5 36 23" xfId="13457" xr:uid="{00000000-0005-0000-0000-0000C8340000}"/>
    <cellStyle name="20% - Accent5 36 24" xfId="13458" xr:uid="{00000000-0005-0000-0000-0000C9340000}"/>
    <cellStyle name="20% - Accent5 36 25" xfId="13459" xr:uid="{00000000-0005-0000-0000-0000CA340000}"/>
    <cellStyle name="20% - Accent5 36 26" xfId="13460" xr:uid="{00000000-0005-0000-0000-0000CB340000}"/>
    <cellStyle name="20% - Accent5 36 27" xfId="13461" xr:uid="{00000000-0005-0000-0000-0000CC340000}"/>
    <cellStyle name="20% - Accent5 36 28" xfId="13462" xr:uid="{00000000-0005-0000-0000-0000CD340000}"/>
    <cellStyle name="20% - Accent5 36 29" xfId="13463" xr:uid="{00000000-0005-0000-0000-0000CE340000}"/>
    <cellStyle name="20% - Accent5 36 3" xfId="13464" xr:uid="{00000000-0005-0000-0000-0000CF340000}"/>
    <cellStyle name="20% - Accent5 36 30" xfId="13465" xr:uid="{00000000-0005-0000-0000-0000D0340000}"/>
    <cellStyle name="20% - Accent5 36 31" xfId="13466" xr:uid="{00000000-0005-0000-0000-0000D1340000}"/>
    <cellStyle name="20% - Accent5 36 32" xfId="13467" xr:uid="{00000000-0005-0000-0000-0000D2340000}"/>
    <cellStyle name="20% - Accent5 36 33" xfId="13468" xr:uid="{00000000-0005-0000-0000-0000D3340000}"/>
    <cellStyle name="20% - Accent5 36 34" xfId="13469" xr:uid="{00000000-0005-0000-0000-0000D4340000}"/>
    <cellStyle name="20% - Accent5 36 35" xfId="13470" xr:uid="{00000000-0005-0000-0000-0000D5340000}"/>
    <cellStyle name="20% - Accent5 36 36" xfId="13471" xr:uid="{00000000-0005-0000-0000-0000D6340000}"/>
    <cellStyle name="20% - Accent5 36 37" xfId="13472" xr:uid="{00000000-0005-0000-0000-0000D7340000}"/>
    <cellStyle name="20% - Accent5 36 38" xfId="13473" xr:uid="{00000000-0005-0000-0000-0000D8340000}"/>
    <cellStyle name="20% - Accent5 36 39" xfId="13474" xr:uid="{00000000-0005-0000-0000-0000D9340000}"/>
    <cellStyle name="20% - Accent5 36 4" xfId="13475" xr:uid="{00000000-0005-0000-0000-0000DA340000}"/>
    <cellStyle name="20% - Accent5 36 40" xfId="13476" xr:uid="{00000000-0005-0000-0000-0000DB340000}"/>
    <cellStyle name="20% - Accent5 36 41" xfId="13477" xr:uid="{00000000-0005-0000-0000-0000DC340000}"/>
    <cellStyle name="20% - Accent5 36 42" xfId="13478" xr:uid="{00000000-0005-0000-0000-0000DD340000}"/>
    <cellStyle name="20% - Accent5 36 43" xfId="13479" xr:uid="{00000000-0005-0000-0000-0000DE340000}"/>
    <cellStyle name="20% - Accent5 36 44" xfId="13480" xr:uid="{00000000-0005-0000-0000-0000DF340000}"/>
    <cellStyle name="20% - Accent5 36 45" xfId="13481" xr:uid="{00000000-0005-0000-0000-0000E0340000}"/>
    <cellStyle name="20% - Accent5 36 46" xfId="13482" xr:uid="{00000000-0005-0000-0000-0000E1340000}"/>
    <cellStyle name="20% - Accent5 36 47" xfId="13483" xr:uid="{00000000-0005-0000-0000-0000E2340000}"/>
    <cellStyle name="20% - Accent5 36 48" xfId="13484" xr:uid="{00000000-0005-0000-0000-0000E3340000}"/>
    <cellStyle name="20% - Accent5 36 49" xfId="13485" xr:uid="{00000000-0005-0000-0000-0000E4340000}"/>
    <cellStyle name="20% - Accent5 36 5" xfId="13486" xr:uid="{00000000-0005-0000-0000-0000E5340000}"/>
    <cellStyle name="20% - Accent5 36 50" xfId="13487" xr:uid="{00000000-0005-0000-0000-0000E6340000}"/>
    <cellStyle name="20% - Accent5 36 51" xfId="13488" xr:uid="{00000000-0005-0000-0000-0000E7340000}"/>
    <cellStyle name="20% - Accent5 36 52" xfId="13489" xr:uid="{00000000-0005-0000-0000-0000E8340000}"/>
    <cellStyle name="20% - Accent5 36 53" xfId="13490" xr:uid="{00000000-0005-0000-0000-0000E9340000}"/>
    <cellStyle name="20% - Accent5 36 54" xfId="13491" xr:uid="{00000000-0005-0000-0000-0000EA340000}"/>
    <cellStyle name="20% - Accent5 36 55" xfId="13492" xr:uid="{00000000-0005-0000-0000-0000EB340000}"/>
    <cellStyle name="20% - Accent5 36 56" xfId="13493" xr:uid="{00000000-0005-0000-0000-0000EC340000}"/>
    <cellStyle name="20% - Accent5 36 57" xfId="13494" xr:uid="{00000000-0005-0000-0000-0000ED340000}"/>
    <cellStyle name="20% - Accent5 36 58" xfId="13495" xr:uid="{00000000-0005-0000-0000-0000EE340000}"/>
    <cellStyle name="20% - Accent5 36 59" xfId="13496" xr:uid="{00000000-0005-0000-0000-0000EF340000}"/>
    <cellStyle name="20% - Accent5 36 6" xfId="13497" xr:uid="{00000000-0005-0000-0000-0000F0340000}"/>
    <cellStyle name="20% - Accent5 36 60" xfId="13498" xr:uid="{00000000-0005-0000-0000-0000F1340000}"/>
    <cellStyle name="20% - Accent5 36 61" xfId="13499" xr:uid="{00000000-0005-0000-0000-0000F2340000}"/>
    <cellStyle name="20% - Accent5 36 62" xfId="13500" xr:uid="{00000000-0005-0000-0000-0000F3340000}"/>
    <cellStyle name="20% - Accent5 36 63" xfId="13501" xr:uid="{00000000-0005-0000-0000-0000F4340000}"/>
    <cellStyle name="20% - Accent5 36 64" xfId="13502" xr:uid="{00000000-0005-0000-0000-0000F5340000}"/>
    <cellStyle name="20% - Accent5 36 65" xfId="13503" xr:uid="{00000000-0005-0000-0000-0000F6340000}"/>
    <cellStyle name="20% - Accent5 36 66" xfId="13504" xr:uid="{00000000-0005-0000-0000-0000F7340000}"/>
    <cellStyle name="20% - Accent5 36 67" xfId="13505" xr:uid="{00000000-0005-0000-0000-0000F8340000}"/>
    <cellStyle name="20% - Accent5 36 68" xfId="13506" xr:uid="{00000000-0005-0000-0000-0000F9340000}"/>
    <cellStyle name="20% - Accent5 36 69" xfId="13507" xr:uid="{00000000-0005-0000-0000-0000FA340000}"/>
    <cellStyle name="20% - Accent5 36 7" xfId="13508" xr:uid="{00000000-0005-0000-0000-0000FB340000}"/>
    <cellStyle name="20% - Accent5 36 70" xfId="13509" xr:uid="{00000000-0005-0000-0000-0000FC340000}"/>
    <cellStyle name="20% - Accent5 36 71" xfId="13510" xr:uid="{00000000-0005-0000-0000-0000FD340000}"/>
    <cellStyle name="20% - Accent5 36 72" xfId="13511" xr:uid="{00000000-0005-0000-0000-0000FE340000}"/>
    <cellStyle name="20% - Accent5 36 73" xfId="13512" xr:uid="{00000000-0005-0000-0000-0000FF340000}"/>
    <cellStyle name="20% - Accent5 36 8" xfId="13513" xr:uid="{00000000-0005-0000-0000-000000350000}"/>
    <cellStyle name="20% - Accent5 36 9" xfId="13514" xr:uid="{00000000-0005-0000-0000-000001350000}"/>
    <cellStyle name="20% - Accent5 37" xfId="13515" xr:uid="{00000000-0005-0000-0000-000002350000}"/>
    <cellStyle name="20% - Accent5 37 10" xfId="13516" xr:uid="{00000000-0005-0000-0000-000003350000}"/>
    <cellStyle name="20% - Accent5 37 11" xfId="13517" xr:uid="{00000000-0005-0000-0000-000004350000}"/>
    <cellStyle name="20% - Accent5 37 12" xfId="13518" xr:uid="{00000000-0005-0000-0000-000005350000}"/>
    <cellStyle name="20% - Accent5 37 13" xfId="13519" xr:uid="{00000000-0005-0000-0000-000006350000}"/>
    <cellStyle name="20% - Accent5 37 14" xfId="13520" xr:uid="{00000000-0005-0000-0000-000007350000}"/>
    <cellStyle name="20% - Accent5 37 15" xfId="13521" xr:uid="{00000000-0005-0000-0000-000008350000}"/>
    <cellStyle name="20% - Accent5 37 16" xfId="13522" xr:uid="{00000000-0005-0000-0000-000009350000}"/>
    <cellStyle name="20% - Accent5 37 17" xfId="13523" xr:uid="{00000000-0005-0000-0000-00000A350000}"/>
    <cellStyle name="20% - Accent5 37 18" xfId="13524" xr:uid="{00000000-0005-0000-0000-00000B350000}"/>
    <cellStyle name="20% - Accent5 37 19" xfId="13525" xr:uid="{00000000-0005-0000-0000-00000C350000}"/>
    <cellStyle name="20% - Accent5 37 2" xfId="13526" xr:uid="{00000000-0005-0000-0000-00000D350000}"/>
    <cellStyle name="20% - Accent5 37 20" xfId="13527" xr:uid="{00000000-0005-0000-0000-00000E350000}"/>
    <cellStyle name="20% - Accent5 37 21" xfId="13528" xr:uid="{00000000-0005-0000-0000-00000F350000}"/>
    <cellStyle name="20% - Accent5 37 22" xfId="13529" xr:uid="{00000000-0005-0000-0000-000010350000}"/>
    <cellStyle name="20% - Accent5 37 23" xfId="13530" xr:uid="{00000000-0005-0000-0000-000011350000}"/>
    <cellStyle name="20% - Accent5 37 24" xfId="13531" xr:uid="{00000000-0005-0000-0000-000012350000}"/>
    <cellStyle name="20% - Accent5 37 25" xfId="13532" xr:uid="{00000000-0005-0000-0000-000013350000}"/>
    <cellStyle name="20% - Accent5 37 26" xfId="13533" xr:uid="{00000000-0005-0000-0000-000014350000}"/>
    <cellStyle name="20% - Accent5 37 27" xfId="13534" xr:uid="{00000000-0005-0000-0000-000015350000}"/>
    <cellStyle name="20% - Accent5 37 28" xfId="13535" xr:uid="{00000000-0005-0000-0000-000016350000}"/>
    <cellStyle name="20% - Accent5 37 29" xfId="13536" xr:uid="{00000000-0005-0000-0000-000017350000}"/>
    <cellStyle name="20% - Accent5 37 3" xfId="13537" xr:uid="{00000000-0005-0000-0000-000018350000}"/>
    <cellStyle name="20% - Accent5 37 30" xfId="13538" xr:uid="{00000000-0005-0000-0000-000019350000}"/>
    <cellStyle name="20% - Accent5 37 31" xfId="13539" xr:uid="{00000000-0005-0000-0000-00001A350000}"/>
    <cellStyle name="20% - Accent5 37 32" xfId="13540" xr:uid="{00000000-0005-0000-0000-00001B350000}"/>
    <cellStyle name="20% - Accent5 37 33" xfId="13541" xr:uid="{00000000-0005-0000-0000-00001C350000}"/>
    <cellStyle name="20% - Accent5 37 34" xfId="13542" xr:uid="{00000000-0005-0000-0000-00001D350000}"/>
    <cellStyle name="20% - Accent5 37 35" xfId="13543" xr:uid="{00000000-0005-0000-0000-00001E350000}"/>
    <cellStyle name="20% - Accent5 37 36" xfId="13544" xr:uid="{00000000-0005-0000-0000-00001F350000}"/>
    <cellStyle name="20% - Accent5 37 37" xfId="13545" xr:uid="{00000000-0005-0000-0000-000020350000}"/>
    <cellStyle name="20% - Accent5 37 38" xfId="13546" xr:uid="{00000000-0005-0000-0000-000021350000}"/>
    <cellStyle name="20% - Accent5 37 39" xfId="13547" xr:uid="{00000000-0005-0000-0000-000022350000}"/>
    <cellStyle name="20% - Accent5 37 4" xfId="13548" xr:uid="{00000000-0005-0000-0000-000023350000}"/>
    <cellStyle name="20% - Accent5 37 40" xfId="13549" xr:uid="{00000000-0005-0000-0000-000024350000}"/>
    <cellStyle name="20% - Accent5 37 41" xfId="13550" xr:uid="{00000000-0005-0000-0000-000025350000}"/>
    <cellStyle name="20% - Accent5 37 42" xfId="13551" xr:uid="{00000000-0005-0000-0000-000026350000}"/>
    <cellStyle name="20% - Accent5 37 43" xfId="13552" xr:uid="{00000000-0005-0000-0000-000027350000}"/>
    <cellStyle name="20% - Accent5 37 44" xfId="13553" xr:uid="{00000000-0005-0000-0000-000028350000}"/>
    <cellStyle name="20% - Accent5 37 45" xfId="13554" xr:uid="{00000000-0005-0000-0000-000029350000}"/>
    <cellStyle name="20% - Accent5 37 46" xfId="13555" xr:uid="{00000000-0005-0000-0000-00002A350000}"/>
    <cellStyle name="20% - Accent5 37 47" xfId="13556" xr:uid="{00000000-0005-0000-0000-00002B350000}"/>
    <cellStyle name="20% - Accent5 37 48" xfId="13557" xr:uid="{00000000-0005-0000-0000-00002C350000}"/>
    <cellStyle name="20% - Accent5 37 49" xfId="13558" xr:uid="{00000000-0005-0000-0000-00002D350000}"/>
    <cellStyle name="20% - Accent5 37 5" xfId="13559" xr:uid="{00000000-0005-0000-0000-00002E350000}"/>
    <cellStyle name="20% - Accent5 37 50" xfId="13560" xr:uid="{00000000-0005-0000-0000-00002F350000}"/>
    <cellStyle name="20% - Accent5 37 51" xfId="13561" xr:uid="{00000000-0005-0000-0000-000030350000}"/>
    <cellStyle name="20% - Accent5 37 52" xfId="13562" xr:uid="{00000000-0005-0000-0000-000031350000}"/>
    <cellStyle name="20% - Accent5 37 53" xfId="13563" xr:uid="{00000000-0005-0000-0000-000032350000}"/>
    <cellStyle name="20% - Accent5 37 54" xfId="13564" xr:uid="{00000000-0005-0000-0000-000033350000}"/>
    <cellStyle name="20% - Accent5 37 55" xfId="13565" xr:uid="{00000000-0005-0000-0000-000034350000}"/>
    <cellStyle name="20% - Accent5 37 56" xfId="13566" xr:uid="{00000000-0005-0000-0000-000035350000}"/>
    <cellStyle name="20% - Accent5 37 57" xfId="13567" xr:uid="{00000000-0005-0000-0000-000036350000}"/>
    <cellStyle name="20% - Accent5 37 58" xfId="13568" xr:uid="{00000000-0005-0000-0000-000037350000}"/>
    <cellStyle name="20% - Accent5 37 59" xfId="13569" xr:uid="{00000000-0005-0000-0000-000038350000}"/>
    <cellStyle name="20% - Accent5 37 6" xfId="13570" xr:uid="{00000000-0005-0000-0000-000039350000}"/>
    <cellStyle name="20% - Accent5 37 60" xfId="13571" xr:uid="{00000000-0005-0000-0000-00003A350000}"/>
    <cellStyle name="20% - Accent5 37 61" xfId="13572" xr:uid="{00000000-0005-0000-0000-00003B350000}"/>
    <cellStyle name="20% - Accent5 37 62" xfId="13573" xr:uid="{00000000-0005-0000-0000-00003C350000}"/>
    <cellStyle name="20% - Accent5 37 63" xfId="13574" xr:uid="{00000000-0005-0000-0000-00003D350000}"/>
    <cellStyle name="20% - Accent5 37 64" xfId="13575" xr:uid="{00000000-0005-0000-0000-00003E350000}"/>
    <cellStyle name="20% - Accent5 37 65" xfId="13576" xr:uid="{00000000-0005-0000-0000-00003F350000}"/>
    <cellStyle name="20% - Accent5 37 66" xfId="13577" xr:uid="{00000000-0005-0000-0000-000040350000}"/>
    <cellStyle name="20% - Accent5 37 67" xfId="13578" xr:uid="{00000000-0005-0000-0000-000041350000}"/>
    <cellStyle name="20% - Accent5 37 68" xfId="13579" xr:uid="{00000000-0005-0000-0000-000042350000}"/>
    <cellStyle name="20% - Accent5 37 69" xfId="13580" xr:uid="{00000000-0005-0000-0000-000043350000}"/>
    <cellStyle name="20% - Accent5 37 7" xfId="13581" xr:uid="{00000000-0005-0000-0000-000044350000}"/>
    <cellStyle name="20% - Accent5 37 70" xfId="13582" xr:uid="{00000000-0005-0000-0000-000045350000}"/>
    <cellStyle name="20% - Accent5 37 71" xfId="13583" xr:uid="{00000000-0005-0000-0000-000046350000}"/>
    <cellStyle name="20% - Accent5 37 72" xfId="13584" xr:uid="{00000000-0005-0000-0000-000047350000}"/>
    <cellStyle name="20% - Accent5 37 73" xfId="13585" xr:uid="{00000000-0005-0000-0000-000048350000}"/>
    <cellStyle name="20% - Accent5 37 8" xfId="13586" xr:uid="{00000000-0005-0000-0000-000049350000}"/>
    <cellStyle name="20% - Accent5 37 9" xfId="13587" xr:uid="{00000000-0005-0000-0000-00004A350000}"/>
    <cellStyle name="20% - Accent5 38" xfId="13588" xr:uid="{00000000-0005-0000-0000-00004B350000}"/>
    <cellStyle name="20% - Accent5 38 10" xfId="13589" xr:uid="{00000000-0005-0000-0000-00004C350000}"/>
    <cellStyle name="20% - Accent5 38 11" xfId="13590" xr:uid="{00000000-0005-0000-0000-00004D350000}"/>
    <cellStyle name="20% - Accent5 38 12" xfId="13591" xr:uid="{00000000-0005-0000-0000-00004E350000}"/>
    <cellStyle name="20% - Accent5 38 13" xfId="13592" xr:uid="{00000000-0005-0000-0000-00004F350000}"/>
    <cellStyle name="20% - Accent5 38 14" xfId="13593" xr:uid="{00000000-0005-0000-0000-000050350000}"/>
    <cellStyle name="20% - Accent5 38 15" xfId="13594" xr:uid="{00000000-0005-0000-0000-000051350000}"/>
    <cellStyle name="20% - Accent5 38 16" xfId="13595" xr:uid="{00000000-0005-0000-0000-000052350000}"/>
    <cellStyle name="20% - Accent5 38 17" xfId="13596" xr:uid="{00000000-0005-0000-0000-000053350000}"/>
    <cellStyle name="20% - Accent5 38 18" xfId="13597" xr:uid="{00000000-0005-0000-0000-000054350000}"/>
    <cellStyle name="20% - Accent5 38 19" xfId="13598" xr:uid="{00000000-0005-0000-0000-000055350000}"/>
    <cellStyle name="20% - Accent5 38 2" xfId="13599" xr:uid="{00000000-0005-0000-0000-000056350000}"/>
    <cellStyle name="20% - Accent5 38 20" xfId="13600" xr:uid="{00000000-0005-0000-0000-000057350000}"/>
    <cellStyle name="20% - Accent5 38 21" xfId="13601" xr:uid="{00000000-0005-0000-0000-000058350000}"/>
    <cellStyle name="20% - Accent5 38 22" xfId="13602" xr:uid="{00000000-0005-0000-0000-000059350000}"/>
    <cellStyle name="20% - Accent5 38 23" xfId="13603" xr:uid="{00000000-0005-0000-0000-00005A350000}"/>
    <cellStyle name="20% - Accent5 38 24" xfId="13604" xr:uid="{00000000-0005-0000-0000-00005B350000}"/>
    <cellStyle name="20% - Accent5 38 25" xfId="13605" xr:uid="{00000000-0005-0000-0000-00005C350000}"/>
    <cellStyle name="20% - Accent5 38 26" xfId="13606" xr:uid="{00000000-0005-0000-0000-00005D350000}"/>
    <cellStyle name="20% - Accent5 38 27" xfId="13607" xr:uid="{00000000-0005-0000-0000-00005E350000}"/>
    <cellStyle name="20% - Accent5 38 28" xfId="13608" xr:uid="{00000000-0005-0000-0000-00005F350000}"/>
    <cellStyle name="20% - Accent5 38 29" xfId="13609" xr:uid="{00000000-0005-0000-0000-000060350000}"/>
    <cellStyle name="20% - Accent5 38 3" xfId="13610" xr:uid="{00000000-0005-0000-0000-000061350000}"/>
    <cellStyle name="20% - Accent5 38 30" xfId="13611" xr:uid="{00000000-0005-0000-0000-000062350000}"/>
    <cellStyle name="20% - Accent5 38 31" xfId="13612" xr:uid="{00000000-0005-0000-0000-000063350000}"/>
    <cellStyle name="20% - Accent5 38 32" xfId="13613" xr:uid="{00000000-0005-0000-0000-000064350000}"/>
    <cellStyle name="20% - Accent5 38 33" xfId="13614" xr:uid="{00000000-0005-0000-0000-000065350000}"/>
    <cellStyle name="20% - Accent5 38 34" xfId="13615" xr:uid="{00000000-0005-0000-0000-000066350000}"/>
    <cellStyle name="20% - Accent5 38 35" xfId="13616" xr:uid="{00000000-0005-0000-0000-000067350000}"/>
    <cellStyle name="20% - Accent5 38 36" xfId="13617" xr:uid="{00000000-0005-0000-0000-000068350000}"/>
    <cellStyle name="20% - Accent5 38 37" xfId="13618" xr:uid="{00000000-0005-0000-0000-000069350000}"/>
    <cellStyle name="20% - Accent5 38 38" xfId="13619" xr:uid="{00000000-0005-0000-0000-00006A350000}"/>
    <cellStyle name="20% - Accent5 38 39" xfId="13620" xr:uid="{00000000-0005-0000-0000-00006B350000}"/>
    <cellStyle name="20% - Accent5 38 4" xfId="13621" xr:uid="{00000000-0005-0000-0000-00006C350000}"/>
    <cellStyle name="20% - Accent5 38 40" xfId="13622" xr:uid="{00000000-0005-0000-0000-00006D350000}"/>
    <cellStyle name="20% - Accent5 38 41" xfId="13623" xr:uid="{00000000-0005-0000-0000-00006E350000}"/>
    <cellStyle name="20% - Accent5 38 42" xfId="13624" xr:uid="{00000000-0005-0000-0000-00006F350000}"/>
    <cellStyle name="20% - Accent5 38 43" xfId="13625" xr:uid="{00000000-0005-0000-0000-000070350000}"/>
    <cellStyle name="20% - Accent5 38 44" xfId="13626" xr:uid="{00000000-0005-0000-0000-000071350000}"/>
    <cellStyle name="20% - Accent5 38 45" xfId="13627" xr:uid="{00000000-0005-0000-0000-000072350000}"/>
    <cellStyle name="20% - Accent5 38 46" xfId="13628" xr:uid="{00000000-0005-0000-0000-000073350000}"/>
    <cellStyle name="20% - Accent5 38 47" xfId="13629" xr:uid="{00000000-0005-0000-0000-000074350000}"/>
    <cellStyle name="20% - Accent5 38 48" xfId="13630" xr:uid="{00000000-0005-0000-0000-000075350000}"/>
    <cellStyle name="20% - Accent5 38 49" xfId="13631" xr:uid="{00000000-0005-0000-0000-000076350000}"/>
    <cellStyle name="20% - Accent5 38 5" xfId="13632" xr:uid="{00000000-0005-0000-0000-000077350000}"/>
    <cellStyle name="20% - Accent5 38 50" xfId="13633" xr:uid="{00000000-0005-0000-0000-000078350000}"/>
    <cellStyle name="20% - Accent5 38 51" xfId="13634" xr:uid="{00000000-0005-0000-0000-000079350000}"/>
    <cellStyle name="20% - Accent5 38 52" xfId="13635" xr:uid="{00000000-0005-0000-0000-00007A350000}"/>
    <cellStyle name="20% - Accent5 38 53" xfId="13636" xr:uid="{00000000-0005-0000-0000-00007B350000}"/>
    <cellStyle name="20% - Accent5 38 54" xfId="13637" xr:uid="{00000000-0005-0000-0000-00007C350000}"/>
    <cellStyle name="20% - Accent5 38 55" xfId="13638" xr:uid="{00000000-0005-0000-0000-00007D350000}"/>
    <cellStyle name="20% - Accent5 38 56" xfId="13639" xr:uid="{00000000-0005-0000-0000-00007E350000}"/>
    <cellStyle name="20% - Accent5 38 57" xfId="13640" xr:uid="{00000000-0005-0000-0000-00007F350000}"/>
    <cellStyle name="20% - Accent5 38 58" xfId="13641" xr:uid="{00000000-0005-0000-0000-000080350000}"/>
    <cellStyle name="20% - Accent5 38 59" xfId="13642" xr:uid="{00000000-0005-0000-0000-000081350000}"/>
    <cellStyle name="20% - Accent5 38 6" xfId="13643" xr:uid="{00000000-0005-0000-0000-000082350000}"/>
    <cellStyle name="20% - Accent5 38 60" xfId="13644" xr:uid="{00000000-0005-0000-0000-000083350000}"/>
    <cellStyle name="20% - Accent5 38 61" xfId="13645" xr:uid="{00000000-0005-0000-0000-000084350000}"/>
    <cellStyle name="20% - Accent5 38 62" xfId="13646" xr:uid="{00000000-0005-0000-0000-000085350000}"/>
    <cellStyle name="20% - Accent5 38 63" xfId="13647" xr:uid="{00000000-0005-0000-0000-000086350000}"/>
    <cellStyle name="20% - Accent5 38 64" xfId="13648" xr:uid="{00000000-0005-0000-0000-000087350000}"/>
    <cellStyle name="20% - Accent5 38 65" xfId="13649" xr:uid="{00000000-0005-0000-0000-000088350000}"/>
    <cellStyle name="20% - Accent5 38 66" xfId="13650" xr:uid="{00000000-0005-0000-0000-000089350000}"/>
    <cellStyle name="20% - Accent5 38 67" xfId="13651" xr:uid="{00000000-0005-0000-0000-00008A350000}"/>
    <cellStyle name="20% - Accent5 38 68" xfId="13652" xr:uid="{00000000-0005-0000-0000-00008B350000}"/>
    <cellStyle name="20% - Accent5 38 69" xfId="13653" xr:uid="{00000000-0005-0000-0000-00008C350000}"/>
    <cellStyle name="20% - Accent5 38 7" xfId="13654" xr:uid="{00000000-0005-0000-0000-00008D350000}"/>
    <cellStyle name="20% - Accent5 38 70" xfId="13655" xr:uid="{00000000-0005-0000-0000-00008E350000}"/>
    <cellStyle name="20% - Accent5 38 71" xfId="13656" xr:uid="{00000000-0005-0000-0000-00008F350000}"/>
    <cellStyle name="20% - Accent5 38 72" xfId="13657" xr:uid="{00000000-0005-0000-0000-000090350000}"/>
    <cellStyle name="20% - Accent5 38 73" xfId="13658" xr:uid="{00000000-0005-0000-0000-000091350000}"/>
    <cellStyle name="20% - Accent5 38 8" xfId="13659" xr:uid="{00000000-0005-0000-0000-000092350000}"/>
    <cellStyle name="20% - Accent5 38 9" xfId="13660" xr:uid="{00000000-0005-0000-0000-000093350000}"/>
    <cellStyle name="20% - Accent5 39" xfId="13661" xr:uid="{00000000-0005-0000-0000-000094350000}"/>
    <cellStyle name="20% - Accent5 39 10" xfId="13662" xr:uid="{00000000-0005-0000-0000-000095350000}"/>
    <cellStyle name="20% - Accent5 39 11" xfId="13663" xr:uid="{00000000-0005-0000-0000-000096350000}"/>
    <cellStyle name="20% - Accent5 39 12" xfId="13664" xr:uid="{00000000-0005-0000-0000-000097350000}"/>
    <cellStyle name="20% - Accent5 39 13" xfId="13665" xr:uid="{00000000-0005-0000-0000-000098350000}"/>
    <cellStyle name="20% - Accent5 39 14" xfId="13666" xr:uid="{00000000-0005-0000-0000-000099350000}"/>
    <cellStyle name="20% - Accent5 39 15" xfId="13667" xr:uid="{00000000-0005-0000-0000-00009A350000}"/>
    <cellStyle name="20% - Accent5 39 16" xfId="13668" xr:uid="{00000000-0005-0000-0000-00009B350000}"/>
    <cellStyle name="20% - Accent5 39 17" xfId="13669" xr:uid="{00000000-0005-0000-0000-00009C350000}"/>
    <cellStyle name="20% - Accent5 39 18" xfId="13670" xr:uid="{00000000-0005-0000-0000-00009D350000}"/>
    <cellStyle name="20% - Accent5 39 19" xfId="13671" xr:uid="{00000000-0005-0000-0000-00009E350000}"/>
    <cellStyle name="20% - Accent5 39 2" xfId="13672" xr:uid="{00000000-0005-0000-0000-00009F350000}"/>
    <cellStyle name="20% - Accent5 39 20" xfId="13673" xr:uid="{00000000-0005-0000-0000-0000A0350000}"/>
    <cellStyle name="20% - Accent5 39 21" xfId="13674" xr:uid="{00000000-0005-0000-0000-0000A1350000}"/>
    <cellStyle name="20% - Accent5 39 22" xfId="13675" xr:uid="{00000000-0005-0000-0000-0000A2350000}"/>
    <cellStyle name="20% - Accent5 39 23" xfId="13676" xr:uid="{00000000-0005-0000-0000-0000A3350000}"/>
    <cellStyle name="20% - Accent5 39 24" xfId="13677" xr:uid="{00000000-0005-0000-0000-0000A4350000}"/>
    <cellStyle name="20% - Accent5 39 25" xfId="13678" xr:uid="{00000000-0005-0000-0000-0000A5350000}"/>
    <cellStyle name="20% - Accent5 39 26" xfId="13679" xr:uid="{00000000-0005-0000-0000-0000A6350000}"/>
    <cellStyle name="20% - Accent5 39 27" xfId="13680" xr:uid="{00000000-0005-0000-0000-0000A7350000}"/>
    <cellStyle name="20% - Accent5 39 28" xfId="13681" xr:uid="{00000000-0005-0000-0000-0000A8350000}"/>
    <cellStyle name="20% - Accent5 39 29" xfId="13682" xr:uid="{00000000-0005-0000-0000-0000A9350000}"/>
    <cellStyle name="20% - Accent5 39 3" xfId="13683" xr:uid="{00000000-0005-0000-0000-0000AA350000}"/>
    <cellStyle name="20% - Accent5 39 30" xfId="13684" xr:uid="{00000000-0005-0000-0000-0000AB350000}"/>
    <cellStyle name="20% - Accent5 39 31" xfId="13685" xr:uid="{00000000-0005-0000-0000-0000AC350000}"/>
    <cellStyle name="20% - Accent5 39 32" xfId="13686" xr:uid="{00000000-0005-0000-0000-0000AD350000}"/>
    <cellStyle name="20% - Accent5 39 33" xfId="13687" xr:uid="{00000000-0005-0000-0000-0000AE350000}"/>
    <cellStyle name="20% - Accent5 39 34" xfId="13688" xr:uid="{00000000-0005-0000-0000-0000AF350000}"/>
    <cellStyle name="20% - Accent5 39 35" xfId="13689" xr:uid="{00000000-0005-0000-0000-0000B0350000}"/>
    <cellStyle name="20% - Accent5 39 36" xfId="13690" xr:uid="{00000000-0005-0000-0000-0000B1350000}"/>
    <cellStyle name="20% - Accent5 39 37" xfId="13691" xr:uid="{00000000-0005-0000-0000-0000B2350000}"/>
    <cellStyle name="20% - Accent5 39 38" xfId="13692" xr:uid="{00000000-0005-0000-0000-0000B3350000}"/>
    <cellStyle name="20% - Accent5 39 39" xfId="13693" xr:uid="{00000000-0005-0000-0000-0000B4350000}"/>
    <cellStyle name="20% - Accent5 39 4" xfId="13694" xr:uid="{00000000-0005-0000-0000-0000B5350000}"/>
    <cellStyle name="20% - Accent5 39 40" xfId="13695" xr:uid="{00000000-0005-0000-0000-0000B6350000}"/>
    <cellStyle name="20% - Accent5 39 41" xfId="13696" xr:uid="{00000000-0005-0000-0000-0000B7350000}"/>
    <cellStyle name="20% - Accent5 39 42" xfId="13697" xr:uid="{00000000-0005-0000-0000-0000B8350000}"/>
    <cellStyle name="20% - Accent5 39 43" xfId="13698" xr:uid="{00000000-0005-0000-0000-0000B9350000}"/>
    <cellStyle name="20% - Accent5 39 44" xfId="13699" xr:uid="{00000000-0005-0000-0000-0000BA350000}"/>
    <cellStyle name="20% - Accent5 39 45" xfId="13700" xr:uid="{00000000-0005-0000-0000-0000BB350000}"/>
    <cellStyle name="20% - Accent5 39 46" xfId="13701" xr:uid="{00000000-0005-0000-0000-0000BC350000}"/>
    <cellStyle name="20% - Accent5 39 47" xfId="13702" xr:uid="{00000000-0005-0000-0000-0000BD350000}"/>
    <cellStyle name="20% - Accent5 39 48" xfId="13703" xr:uid="{00000000-0005-0000-0000-0000BE350000}"/>
    <cellStyle name="20% - Accent5 39 49" xfId="13704" xr:uid="{00000000-0005-0000-0000-0000BF350000}"/>
    <cellStyle name="20% - Accent5 39 5" xfId="13705" xr:uid="{00000000-0005-0000-0000-0000C0350000}"/>
    <cellStyle name="20% - Accent5 39 50" xfId="13706" xr:uid="{00000000-0005-0000-0000-0000C1350000}"/>
    <cellStyle name="20% - Accent5 39 51" xfId="13707" xr:uid="{00000000-0005-0000-0000-0000C2350000}"/>
    <cellStyle name="20% - Accent5 39 52" xfId="13708" xr:uid="{00000000-0005-0000-0000-0000C3350000}"/>
    <cellStyle name="20% - Accent5 39 53" xfId="13709" xr:uid="{00000000-0005-0000-0000-0000C4350000}"/>
    <cellStyle name="20% - Accent5 39 54" xfId="13710" xr:uid="{00000000-0005-0000-0000-0000C5350000}"/>
    <cellStyle name="20% - Accent5 39 55" xfId="13711" xr:uid="{00000000-0005-0000-0000-0000C6350000}"/>
    <cellStyle name="20% - Accent5 39 56" xfId="13712" xr:uid="{00000000-0005-0000-0000-0000C7350000}"/>
    <cellStyle name="20% - Accent5 39 57" xfId="13713" xr:uid="{00000000-0005-0000-0000-0000C8350000}"/>
    <cellStyle name="20% - Accent5 39 58" xfId="13714" xr:uid="{00000000-0005-0000-0000-0000C9350000}"/>
    <cellStyle name="20% - Accent5 39 59" xfId="13715" xr:uid="{00000000-0005-0000-0000-0000CA350000}"/>
    <cellStyle name="20% - Accent5 39 6" xfId="13716" xr:uid="{00000000-0005-0000-0000-0000CB350000}"/>
    <cellStyle name="20% - Accent5 39 60" xfId="13717" xr:uid="{00000000-0005-0000-0000-0000CC350000}"/>
    <cellStyle name="20% - Accent5 39 61" xfId="13718" xr:uid="{00000000-0005-0000-0000-0000CD350000}"/>
    <cellStyle name="20% - Accent5 39 62" xfId="13719" xr:uid="{00000000-0005-0000-0000-0000CE350000}"/>
    <cellStyle name="20% - Accent5 39 63" xfId="13720" xr:uid="{00000000-0005-0000-0000-0000CF350000}"/>
    <cellStyle name="20% - Accent5 39 64" xfId="13721" xr:uid="{00000000-0005-0000-0000-0000D0350000}"/>
    <cellStyle name="20% - Accent5 39 65" xfId="13722" xr:uid="{00000000-0005-0000-0000-0000D1350000}"/>
    <cellStyle name="20% - Accent5 39 66" xfId="13723" xr:uid="{00000000-0005-0000-0000-0000D2350000}"/>
    <cellStyle name="20% - Accent5 39 67" xfId="13724" xr:uid="{00000000-0005-0000-0000-0000D3350000}"/>
    <cellStyle name="20% - Accent5 39 68" xfId="13725" xr:uid="{00000000-0005-0000-0000-0000D4350000}"/>
    <cellStyle name="20% - Accent5 39 69" xfId="13726" xr:uid="{00000000-0005-0000-0000-0000D5350000}"/>
    <cellStyle name="20% - Accent5 39 7" xfId="13727" xr:uid="{00000000-0005-0000-0000-0000D6350000}"/>
    <cellStyle name="20% - Accent5 39 70" xfId="13728" xr:uid="{00000000-0005-0000-0000-0000D7350000}"/>
    <cellStyle name="20% - Accent5 39 71" xfId="13729" xr:uid="{00000000-0005-0000-0000-0000D8350000}"/>
    <cellStyle name="20% - Accent5 39 72" xfId="13730" xr:uid="{00000000-0005-0000-0000-0000D9350000}"/>
    <cellStyle name="20% - Accent5 39 73" xfId="13731" xr:uid="{00000000-0005-0000-0000-0000DA350000}"/>
    <cellStyle name="20% - Accent5 39 8" xfId="13732" xr:uid="{00000000-0005-0000-0000-0000DB350000}"/>
    <cellStyle name="20% - Accent5 39 9" xfId="13733" xr:uid="{00000000-0005-0000-0000-0000DC350000}"/>
    <cellStyle name="20% - Accent5 4" xfId="13734" xr:uid="{00000000-0005-0000-0000-0000DD350000}"/>
    <cellStyle name="20% - Accent5 4 10" xfId="13735" xr:uid="{00000000-0005-0000-0000-0000DE350000}"/>
    <cellStyle name="20% - Accent5 4 11" xfId="13736" xr:uid="{00000000-0005-0000-0000-0000DF350000}"/>
    <cellStyle name="20% - Accent5 4 12" xfId="13737" xr:uid="{00000000-0005-0000-0000-0000E0350000}"/>
    <cellStyle name="20% - Accent5 4 13" xfId="13738" xr:uid="{00000000-0005-0000-0000-0000E1350000}"/>
    <cellStyle name="20% - Accent5 4 14" xfId="13739" xr:uid="{00000000-0005-0000-0000-0000E2350000}"/>
    <cellStyle name="20% - Accent5 4 15" xfId="13740" xr:uid="{00000000-0005-0000-0000-0000E3350000}"/>
    <cellStyle name="20% - Accent5 4 16" xfId="13741" xr:uid="{00000000-0005-0000-0000-0000E4350000}"/>
    <cellStyle name="20% - Accent5 4 17" xfId="13742" xr:uid="{00000000-0005-0000-0000-0000E5350000}"/>
    <cellStyle name="20% - Accent5 4 18" xfId="13743" xr:uid="{00000000-0005-0000-0000-0000E6350000}"/>
    <cellStyle name="20% - Accent5 4 19" xfId="13744" xr:uid="{00000000-0005-0000-0000-0000E7350000}"/>
    <cellStyle name="20% - Accent5 4 2" xfId="13745" xr:uid="{00000000-0005-0000-0000-0000E8350000}"/>
    <cellStyle name="20% - Accent5 4 2 2" xfId="53251" xr:uid="{00000000-0005-0000-0000-0000E9350000}"/>
    <cellStyle name="20% - Accent5 4 20" xfId="13746" xr:uid="{00000000-0005-0000-0000-0000EA350000}"/>
    <cellStyle name="20% - Accent5 4 21" xfId="13747" xr:uid="{00000000-0005-0000-0000-0000EB350000}"/>
    <cellStyle name="20% - Accent5 4 22" xfId="13748" xr:uid="{00000000-0005-0000-0000-0000EC350000}"/>
    <cellStyle name="20% - Accent5 4 23" xfId="13749" xr:uid="{00000000-0005-0000-0000-0000ED350000}"/>
    <cellStyle name="20% - Accent5 4 24" xfId="13750" xr:uid="{00000000-0005-0000-0000-0000EE350000}"/>
    <cellStyle name="20% - Accent5 4 25" xfId="13751" xr:uid="{00000000-0005-0000-0000-0000EF350000}"/>
    <cellStyle name="20% - Accent5 4 26" xfId="13752" xr:uid="{00000000-0005-0000-0000-0000F0350000}"/>
    <cellStyle name="20% - Accent5 4 27" xfId="13753" xr:uid="{00000000-0005-0000-0000-0000F1350000}"/>
    <cellStyle name="20% - Accent5 4 28" xfId="13754" xr:uid="{00000000-0005-0000-0000-0000F2350000}"/>
    <cellStyle name="20% - Accent5 4 29" xfId="13755" xr:uid="{00000000-0005-0000-0000-0000F3350000}"/>
    <cellStyle name="20% - Accent5 4 3" xfId="13756" xr:uid="{00000000-0005-0000-0000-0000F4350000}"/>
    <cellStyle name="20% - Accent5 4 30" xfId="13757" xr:uid="{00000000-0005-0000-0000-0000F5350000}"/>
    <cellStyle name="20% - Accent5 4 31" xfId="13758" xr:uid="{00000000-0005-0000-0000-0000F6350000}"/>
    <cellStyle name="20% - Accent5 4 32" xfId="13759" xr:uid="{00000000-0005-0000-0000-0000F7350000}"/>
    <cellStyle name="20% - Accent5 4 33" xfId="13760" xr:uid="{00000000-0005-0000-0000-0000F8350000}"/>
    <cellStyle name="20% - Accent5 4 34" xfId="13761" xr:uid="{00000000-0005-0000-0000-0000F9350000}"/>
    <cellStyle name="20% - Accent5 4 35" xfId="13762" xr:uid="{00000000-0005-0000-0000-0000FA350000}"/>
    <cellStyle name="20% - Accent5 4 36" xfId="13763" xr:uid="{00000000-0005-0000-0000-0000FB350000}"/>
    <cellStyle name="20% - Accent5 4 37" xfId="13764" xr:uid="{00000000-0005-0000-0000-0000FC350000}"/>
    <cellStyle name="20% - Accent5 4 38" xfId="13765" xr:uid="{00000000-0005-0000-0000-0000FD350000}"/>
    <cellStyle name="20% - Accent5 4 39" xfId="13766" xr:uid="{00000000-0005-0000-0000-0000FE350000}"/>
    <cellStyle name="20% - Accent5 4 4" xfId="13767" xr:uid="{00000000-0005-0000-0000-0000FF350000}"/>
    <cellStyle name="20% - Accent5 4 40" xfId="13768" xr:uid="{00000000-0005-0000-0000-000000360000}"/>
    <cellStyle name="20% - Accent5 4 41" xfId="13769" xr:uid="{00000000-0005-0000-0000-000001360000}"/>
    <cellStyle name="20% - Accent5 4 42" xfId="13770" xr:uid="{00000000-0005-0000-0000-000002360000}"/>
    <cellStyle name="20% - Accent5 4 43" xfId="13771" xr:uid="{00000000-0005-0000-0000-000003360000}"/>
    <cellStyle name="20% - Accent5 4 44" xfId="13772" xr:uid="{00000000-0005-0000-0000-000004360000}"/>
    <cellStyle name="20% - Accent5 4 45" xfId="13773" xr:uid="{00000000-0005-0000-0000-000005360000}"/>
    <cellStyle name="20% - Accent5 4 46" xfId="13774" xr:uid="{00000000-0005-0000-0000-000006360000}"/>
    <cellStyle name="20% - Accent5 4 47" xfId="13775" xr:uid="{00000000-0005-0000-0000-000007360000}"/>
    <cellStyle name="20% - Accent5 4 48" xfId="13776" xr:uid="{00000000-0005-0000-0000-000008360000}"/>
    <cellStyle name="20% - Accent5 4 49" xfId="13777" xr:uid="{00000000-0005-0000-0000-000009360000}"/>
    <cellStyle name="20% - Accent5 4 5" xfId="13778" xr:uid="{00000000-0005-0000-0000-00000A360000}"/>
    <cellStyle name="20% - Accent5 4 50" xfId="13779" xr:uid="{00000000-0005-0000-0000-00000B360000}"/>
    <cellStyle name="20% - Accent5 4 51" xfId="13780" xr:uid="{00000000-0005-0000-0000-00000C360000}"/>
    <cellStyle name="20% - Accent5 4 52" xfId="13781" xr:uid="{00000000-0005-0000-0000-00000D360000}"/>
    <cellStyle name="20% - Accent5 4 53" xfId="13782" xr:uid="{00000000-0005-0000-0000-00000E360000}"/>
    <cellStyle name="20% - Accent5 4 54" xfId="13783" xr:uid="{00000000-0005-0000-0000-00000F360000}"/>
    <cellStyle name="20% - Accent5 4 55" xfId="13784" xr:uid="{00000000-0005-0000-0000-000010360000}"/>
    <cellStyle name="20% - Accent5 4 56" xfId="13785" xr:uid="{00000000-0005-0000-0000-000011360000}"/>
    <cellStyle name="20% - Accent5 4 57" xfId="13786" xr:uid="{00000000-0005-0000-0000-000012360000}"/>
    <cellStyle name="20% - Accent5 4 58" xfId="13787" xr:uid="{00000000-0005-0000-0000-000013360000}"/>
    <cellStyle name="20% - Accent5 4 59" xfId="13788" xr:uid="{00000000-0005-0000-0000-000014360000}"/>
    <cellStyle name="20% - Accent5 4 6" xfId="13789" xr:uid="{00000000-0005-0000-0000-000015360000}"/>
    <cellStyle name="20% - Accent5 4 60" xfId="13790" xr:uid="{00000000-0005-0000-0000-000016360000}"/>
    <cellStyle name="20% - Accent5 4 61" xfId="13791" xr:uid="{00000000-0005-0000-0000-000017360000}"/>
    <cellStyle name="20% - Accent5 4 62" xfId="13792" xr:uid="{00000000-0005-0000-0000-000018360000}"/>
    <cellStyle name="20% - Accent5 4 63" xfId="13793" xr:uid="{00000000-0005-0000-0000-000019360000}"/>
    <cellStyle name="20% - Accent5 4 64" xfId="13794" xr:uid="{00000000-0005-0000-0000-00001A360000}"/>
    <cellStyle name="20% - Accent5 4 65" xfId="13795" xr:uid="{00000000-0005-0000-0000-00001B360000}"/>
    <cellStyle name="20% - Accent5 4 66" xfId="13796" xr:uid="{00000000-0005-0000-0000-00001C360000}"/>
    <cellStyle name="20% - Accent5 4 67" xfId="13797" xr:uid="{00000000-0005-0000-0000-00001D360000}"/>
    <cellStyle name="20% - Accent5 4 68" xfId="13798" xr:uid="{00000000-0005-0000-0000-00001E360000}"/>
    <cellStyle name="20% - Accent5 4 69" xfId="13799" xr:uid="{00000000-0005-0000-0000-00001F360000}"/>
    <cellStyle name="20% - Accent5 4 7" xfId="13800" xr:uid="{00000000-0005-0000-0000-000020360000}"/>
    <cellStyle name="20% - Accent5 4 70" xfId="13801" xr:uid="{00000000-0005-0000-0000-000021360000}"/>
    <cellStyle name="20% - Accent5 4 71" xfId="13802" xr:uid="{00000000-0005-0000-0000-000022360000}"/>
    <cellStyle name="20% - Accent5 4 72" xfId="13803" xr:uid="{00000000-0005-0000-0000-000023360000}"/>
    <cellStyle name="20% - Accent5 4 73" xfId="13804" xr:uid="{00000000-0005-0000-0000-000024360000}"/>
    <cellStyle name="20% - Accent5 4 74" xfId="53135" xr:uid="{00000000-0005-0000-0000-000025360000}"/>
    <cellStyle name="20% - Accent5 4 8" xfId="13805" xr:uid="{00000000-0005-0000-0000-000026360000}"/>
    <cellStyle name="20% - Accent5 4 9" xfId="13806" xr:uid="{00000000-0005-0000-0000-000027360000}"/>
    <cellStyle name="20% - Accent5 40" xfId="13807" xr:uid="{00000000-0005-0000-0000-000028360000}"/>
    <cellStyle name="20% - Accent5 40 10" xfId="13808" xr:uid="{00000000-0005-0000-0000-000029360000}"/>
    <cellStyle name="20% - Accent5 40 11" xfId="13809" xr:uid="{00000000-0005-0000-0000-00002A360000}"/>
    <cellStyle name="20% - Accent5 40 12" xfId="13810" xr:uid="{00000000-0005-0000-0000-00002B360000}"/>
    <cellStyle name="20% - Accent5 40 13" xfId="13811" xr:uid="{00000000-0005-0000-0000-00002C360000}"/>
    <cellStyle name="20% - Accent5 40 14" xfId="13812" xr:uid="{00000000-0005-0000-0000-00002D360000}"/>
    <cellStyle name="20% - Accent5 40 15" xfId="13813" xr:uid="{00000000-0005-0000-0000-00002E360000}"/>
    <cellStyle name="20% - Accent5 40 16" xfId="13814" xr:uid="{00000000-0005-0000-0000-00002F360000}"/>
    <cellStyle name="20% - Accent5 40 17" xfId="13815" xr:uid="{00000000-0005-0000-0000-000030360000}"/>
    <cellStyle name="20% - Accent5 40 18" xfId="13816" xr:uid="{00000000-0005-0000-0000-000031360000}"/>
    <cellStyle name="20% - Accent5 40 19" xfId="13817" xr:uid="{00000000-0005-0000-0000-000032360000}"/>
    <cellStyle name="20% - Accent5 40 2" xfId="13818" xr:uid="{00000000-0005-0000-0000-000033360000}"/>
    <cellStyle name="20% - Accent5 40 20" xfId="13819" xr:uid="{00000000-0005-0000-0000-000034360000}"/>
    <cellStyle name="20% - Accent5 40 21" xfId="13820" xr:uid="{00000000-0005-0000-0000-000035360000}"/>
    <cellStyle name="20% - Accent5 40 22" xfId="13821" xr:uid="{00000000-0005-0000-0000-000036360000}"/>
    <cellStyle name="20% - Accent5 40 23" xfId="13822" xr:uid="{00000000-0005-0000-0000-000037360000}"/>
    <cellStyle name="20% - Accent5 40 24" xfId="13823" xr:uid="{00000000-0005-0000-0000-000038360000}"/>
    <cellStyle name="20% - Accent5 40 25" xfId="13824" xr:uid="{00000000-0005-0000-0000-000039360000}"/>
    <cellStyle name="20% - Accent5 40 26" xfId="13825" xr:uid="{00000000-0005-0000-0000-00003A360000}"/>
    <cellStyle name="20% - Accent5 40 27" xfId="13826" xr:uid="{00000000-0005-0000-0000-00003B360000}"/>
    <cellStyle name="20% - Accent5 40 28" xfId="13827" xr:uid="{00000000-0005-0000-0000-00003C360000}"/>
    <cellStyle name="20% - Accent5 40 29" xfId="13828" xr:uid="{00000000-0005-0000-0000-00003D360000}"/>
    <cellStyle name="20% - Accent5 40 3" xfId="13829" xr:uid="{00000000-0005-0000-0000-00003E360000}"/>
    <cellStyle name="20% - Accent5 40 30" xfId="13830" xr:uid="{00000000-0005-0000-0000-00003F360000}"/>
    <cellStyle name="20% - Accent5 40 31" xfId="13831" xr:uid="{00000000-0005-0000-0000-000040360000}"/>
    <cellStyle name="20% - Accent5 40 32" xfId="13832" xr:uid="{00000000-0005-0000-0000-000041360000}"/>
    <cellStyle name="20% - Accent5 40 33" xfId="13833" xr:uid="{00000000-0005-0000-0000-000042360000}"/>
    <cellStyle name="20% - Accent5 40 34" xfId="13834" xr:uid="{00000000-0005-0000-0000-000043360000}"/>
    <cellStyle name="20% - Accent5 40 35" xfId="13835" xr:uid="{00000000-0005-0000-0000-000044360000}"/>
    <cellStyle name="20% - Accent5 40 36" xfId="13836" xr:uid="{00000000-0005-0000-0000-000045360000}"/>
    <cellStyle name="20% - Accent5 40 37" xfId="13837" xr:uid="{00000000-0005-0000-0000-000046360000}"/>
    <cellStyle name="20% - Accent5 40 38" xfId="13838" xr:uid="{00000000-0005-0000-0000-000047360000}"/>
    <cellStyle name="20% - Accent5 40 39" xfId="13839" xr:uid="{00000000-0005-0000-0000-000048360000}"/>
    <cellStyle name="20% - Accent5 40 4" xfId="13840" xr:uid="{00000000-0005-0000-0000-000049360000}"/>
    <cellStyle name="20% - Accent5 40 40" xfId="13841" xr:uid="{00000000-0005-0000-0000-00004A360000}"/>
    <cellStyle name="20% - Accent5 40 41" xfId="13842" xr:uid="{00000000-0005-0000-0000-00004B360000}"/>
    <cellStyle name="20% - Accent5 40 42" xfId="13843" xr:uid="{00000000-0005-0000-0000-00004C360000}"/>
    <cellStyle name="20% - Accent5 40 43" xfId="13844" xr:uid="{00000000-0005-0000-0000-00004D360000}"/>
    <cellStyle name="20% - Accent5 40 44" xfId="13845" xr:uid="{00000000-0005-0000-0000-00004E360000}"/>
    <cellStyle name="20% - Accent5 40 45" xfId="13846" xr:uid="{00000000-0005-0000-0000-00004F360000}"/>
    <cellStyle name="20% - Accent5 40 46" xfId="13847" xr:uid="{00000000-0005-0000-0000-000050360000}"/>
    <cellStyle name="20% - Accent5 40 47" xfId="13848" xr:uid="{00000000-0005-0000-0000-000051360000}"/>
    <cellStyle name="20% - Accent5 40 48" xfId="13849" xr:uid="{00000000-0005-0000-0000-000052360000}"/>
    <cellStyle name="20% - Accent5 40 49" xfId="13850" xr:uid="{00000000-0005-0000-0000-000053360000}"/>
    <cellStyle name="20% - Accent5 40 5" xfId="13851" xr:uid="{00000000-0005-0000-0000-000054360000}"/>
    <cellStyle name="20% - Accent5 40 50" xfId="13852" xr:uid="{00000000-0005-0000-0000-000055360000}"/>
    <cellStyle name="20% - Accent5 40 51" xfId="13853" xr:uid="{00000000-0005-0000-0000-000056360000}"/>
    <cellStyle name="20% - Accent5 40 52" xfId="13854" xr:uid="{00000000-0005-0000-0000-000057360000}"/>
    <cellStyle name="20% - Accent5 40 53" xfId="13855" xr:uid="{00000000-0005-0000-0000-000058360000}"/>
    <cellStyle name="20% - Accent5 40 54" xfId="13856" xr:uid="{00000000-0005-0000-0000-000059360000}"/>
    <cellStyle name="20% - Accent5 40 55" xfId="13857" xr:uid="{00000000-0005-0000-0000-00005A360000}"/>
    <cellStyle name="20% - Accent5 40 56" xfId="13858" xr:uid="{00000000-0005-0000-0000-00005B360000}"/>
    <cellStyle name="20% - Accent5 40 57" xfId="13859" xr:uid="{00000000-0005-0000-0000-00005C360000}"/>
    <cellStyle name="20% - Accent5 40 58" xfId="13860" xr:uid="{00000000-0005-0000-0000-00005D360000}"/>
    <cellStyle name="20% - Accent5 40 59" xfId="13861" xr:uid="{00000000-0005-0000-0000-00005E360000}"/>
    <cellStyle name="20% - Accent5 40 6" xfId="13862" xr:uid="{00000000-0005-0000-0000-00005F360000}"/>
    <cellStyle name="20% - Accent5 40 60" xfId="13863" xr:uid="{00000000-0005-0000-0000-000060360000}"/>
    <cellStyle name="20% - Accent5 40 61" xfId="13864" xr:uid="{00000000-0005-0000-0000-000061360000}"/>
    <cellStyle name="20% - Accent5 40 62" xfId="13865" xr:uid="{00000000-0005-0000-0000-000062360000}"/>
    <cellStyle name="20% - Accent5 40 63" xfId="13866" xr:uid="{00000000-0005-0000-0000-000063360000}"/>
    <cellStyle name="20% - Accent5 40 64" xfId="13867" xr:uid="{00000000-0005-0000-0000-000064360000}"/>
    <cellStyle name="20% - Accent5 40 65" xfId="13868" xr:uid="{00000000-0005-0000-0000-000065360000}"/>
    <cellStyle name="20% - Accent5 40 66" xfId="13869" xr:uid="{00000000-0005-0000-0000-000066360000}"/>
    <cellStyle name="20% - Accent5 40 67" xfId="13870" xr:uid="{00000000-0005-0000-0000-000067360000}"/>
    <cellStyle name="20% - Accent5 40 68" xfId="13871" xr:uid="{00000000-0005-0000-0000-000068360000}"/>
    <cellStyle name="20% - Accent5 40 69" xfId="13872" xr:uid="{00000000-0005-0000-0000-000069360000}"/>
    <cellStyle name="20% - Accent5 40 7" xfId="13873" xr:uid="{00000000-0005-0000-0000-00006A360000}"/>
    <cellStyle name="20% - Accent5 40 70" xfId="13874" xr:uid="{00000000-0005-0000-0000-00006B360000}"/>
    <cellStyle name="20% - Accent5 40 71" xfId="13875" xr:uid="{00000000-0005-0000-0000-00006C360000}"/>
    <cellStyle name="20% - Accent5 40 72" xfId="13876" xr:uid="{00000000-0005-0000-0000-00006D360000}"/>
    <cellStyle name="20% - Accent5 40 73" xfId="13877" xr:uid="{00000000-0005-0000-0000-00006E360000}"/>
    <cellStyle name="20% - Accent5 40 8" xfId="13878" xr:uid="{00000000-0005-0000-0000-00006F360000}"/>
    <cellStyle name="20% - Accent5 40 9" xfId="13879" xr:uid="{00000000-0005-0000-0000-000070360000}"/>
    <cellStyle name="20% - Accent5 5" xfId="13880" xr:uid="{00000000-0005-0000-0000-000071360000}"/>
    <cellStyle name="20% - Accent5 5 10" xfId="13881" xr:uid="{00000000-0005-0000-0000-000072360000}"/>
    <cellStyle name="20% - Accent5 5 11" xfId="13882" xr:uid="{00000000-0005-0000-0000-000073360000}"/>
    <cellStyle name="20% - Accent5 5 12" xfId="13883" xr:uid="{00000000-0005-0000-0000-000074360000}"/>
    <cellStyle name="20% - Accent5 5 13" xfId="13884" xr:uid="{00000000-0005-0000-0000-000075360000}"/>
    <cellStyle name="20% - Accent5 5 14" xfId="13885" xr:uid="{00000000-0005-0000-0000-000076360000}"/>
    <cellStyle name="20% - Accent5 5 15" xfId="13886" xr:uid="{00000000-0005-0000-0000-000077360000}"/>
    <cellStyle name="20% - Accent5 5 16" xfId="13887" xr:uid="{00000000-0005-0000-0000-000078360000}"/>
    <cellStyle name="20% - Accent5 5 17" xfId="13888" xr:uid="{00000000-0005-0000-0000-000079360000}"/>
    <cellStyle name="20% - Accent5 5 18" xfId="13889" xr:uid="{00000000-0005-0000-0000-00007A360000}"/>
    <cellStyle name="20% - Accent5 5 19" xfId="13890" xr:uid="{00000000-0005-0000-0000-00007B360000}"/>
    <cellStyle name="20% - Accent5 5 2" xfId="13891" xr:uid="{00000000-0005-0000-0000-00007C360000}"/>
    <cellStyle name="20% - Accent5 5 2 2" xfId="53294" xr:uid="{00000000-0005-0000-0000-00007D360000}"/>
    <cellStyle name="20% - Accent5 5 20" xfId="13892" xr:uid="{00000000-0005-0000-0000-00007E360000}"/>
    <cellStyle name="20% - Accent5 5 21" xfId="13893" xr:uid="{00000000-0005-0000-0000-00007F360000}"/>
    <cellStyle name="20% - Accent5 5 22" xfId="13894" xr:uid="{00000000-0005-0000-0000-000080360000}"/>
    <cellStyle name="20% - Accent5 5 23" xfId="13895" xr:uid="{00000000-0005-0000-0000-000081360000}"/>
    <cellStyle name="20% - Accent5 5 24" xfId="13896" xr:uid="{00000000-0005-0000-0000-000082360000}"/>
    <cellStyle name="20% - Accent5 5 25" xfId="13897" xr:uid="{00000000-0005-0000-0000-000083360000}"/>
    <cellStyle name="20% - Accent5 5 26" xfId="13898" xr:uid="{00000000-0005-0000-0000-000084360000}"/>
    <cellStyle name="20% - Accent5 5 27" xfId="13899" xr:uid="{00000000-0005-0000-0000-000085360000}"/>
    <cellStyle name="20% - Accent5 5 28" xfId="13900" xr:uid="{00000000-0005-0000-0000-000086360000}"/>
    <cellStyle name="20% - Accent5 5 29" xfId="13901" xr:uid="{00000000-0005-0000-0000-000087360000}"/>
    <cellStyle name="20% - Accent5 5 3" xfId="13902" xr:uid="{00000000-0005-0000-0000-000088360000}"/>
    <cellStyle name="20% - Accent5 5 30" xfId="13903" xr:uid="{00000000-0005-0000-0000-000089360000}"/>
    <cellStyle name="20% - Accent5 5 31" xfId="13904" xr:uid="{00000000-0005-0000-0000-00008A360000}"/>
    <cellStyle name="20% - Accent5 5 32" xfId="13905" xr:uid="{00000000-0005-0000-0000-00008B360000}"/>
    <cellStyle name="20% - Accent5 5 33" xfId="13906" xr:uid="{00000000-0005-0000-0000-00008C360000}"/>
    <cellStyle name="20% - Accent5 5 34" xfId="13907" xr:uid="{00000000-0005-0000-0000-00008D360000}"/>
    <cellStyle name="20% - Accent5 5 35" xfId="13908" xr:uid="{00000000-0005-0000-0000-00008E360000}"/>
    <cellStyle name="20% - Accent5 5 36" xfId="13909" xr:uid="{00000000-0005-0000-0000-00008F360000}"/>
    <cellStyle name="20% - Accent5 5 37" xfId="13910" xr:uid="{00000000-0005-0000-0000-000090360000}"/>
    <cellStyle name="20% - Accent5 5 38" xfId="13911" xr:uid="{00000000-0005-0000-0000-000091360000}"/>
    <cellStyle name="20% - Accent5 5 39" xfId="13912" xr:uid="{00000000-0005-0000-0000-000092360000}"/>
    <cellStyle name="20% - Accent5 5 4" xfId="13913" xr:uid="{00000000-0005-0000-0000-000093360000}"/>
    <cellStyle name="20% - Accent5 5 40" xfId="13914" xr:uid="{00000000-0005-0000-0000-000094360000}"/>
    <cellStyle name="20% - Accent5 5 41" xfId="13915" xr:uid="{00000000-0005-0000-0000-000095360000}"/>
    <cellStyle name="20% - Accent5 5 42" xfId="13916" xr:uid="{00000000-0005-0000-0000-000096360000}"/>
    <cellStyle name="20% - Accent5 5 43" xfId="13917" xr:uid="{00000000-0005-0000-0000-000097360000}"/>
    <cellStyle name="20% - Accent5 5 44" xfId="13918" xr:uid="{00000000-0005-0000-0000-000098360000}"/>
    <cellStyle name="20% - Accent5 5 45" xfId="13919" xr:uid="{00000000-0005-0000-0000-000099360000}"/>
    <cellStyle name="20% - Accent5 5 46" xfId="13920" xr:uid="{00000000-0005-0000-0000-00009A360000}"/>
    <cellStyle name="20% - Accent5 5 47" xfId="13921" xr:uid="{00000000-0005-0000-0000-00009B360000}"/>
    <cellStyle name="20% - Accent5 5 48" xfId="13922" xr:uid="{00000000-0005-0000-0000-00009C360000}"/>
    <cellStyle name="20% - Accent5 5 49" xfId="13923" xr:uid="{00000000-0005-0000-0000-00009D360000}"/>
    <cellStyle name="20% - Accent5 5 5" xfId="13924" xr:uid="{00000000-0005-0000-0000-00009E360000}"/>
    <cellStyle name="20% - Accent5 5 50" xfId="13925" xr:uid="{00000000-0005-0000-0000-00009F360000}"/>
    <cellStyle name="20% - Accent5 5 51" xfId="13926" xr:uid="{00000000-0005-0000-0000-0000A0360000}"/>
    <cellStyle name="20% - Accent5 5 52" xfId="13927" xr:uid="{00000000-0005-0000-0000-0000A1360000}"/>
    <cellStyle name="20% - Accent5 5 53" xfId="13928" xr:uid="{00000000-0005-0000-0000-0000A2360000}"/>
    <cellStyle name="20% - Accent5 5 54" xfId="13929" xr:uid="{00000000-0005-0000-0000-0000A3360000}"/>
    <cellStyle name="20% - Accent5 5 55" xfId="13930" xr:uid="{00000000-0005-0000-0000-0000A4360000}"/>
    <cellStyle name="20% - Accent5 5 56" xfId="13931" xr:uid="{00000000-0005-0000-0000-0000A5360000}"/>
    <cellStyle name="20% - Accent5 5 57" xfId="13932" xr:uid="{00000000-0005-0000-0000-0000A6360000}"/>
    <cellStyle name="20% - Accent5 5 58" xfId="13933" xr:uid="{00000000-0005-0000-0000-0000A7360000}"/>
    <cellStyle name="20% - Accent5 5 59" xfId="13934" xr:uid="{00000000-0005-0000-0000-0000A8360000}"/>
    <cellStyle name="20% - Accent5 5 6" xfId="13935" xr:uid="{00000000-0005-0000-0000-0000A9360000}"/>
    <cellStyle name="20% - Accent5 5 60" xfId="13936" xr:uid="{00000000-0005-0000-0000-0000AA360000}"/>
    <cellStyle name="20% - Accent5 5 61" xfId="13937" xr:uid="{00000000-0005-0000-0000-0000AB360000}"/>
    <cellStyle name="20% - Accent5 5 62" xfId="13938" xr:uid="{00000000-0005-0000-0000-0000AC360000}"/>
    <cellStyle name="20% - Accent5 5 63" xfId="13939" xr:uid="{00000000-0005-0000-0000-0000AD360000}"/>
    <cellStyle name="20% - Accent5 5 64" xfId="13940" xr:uid="{00000000-0005-0000-0000-0000AE360000}"/>
    <cellStyle name="20% - Accent5 5 65" xfId="13941" xr:uid="{00000000-0005-0000-0000-0000AF360000}"/>
    <cellStyle name="20% - Accent5 5 66" xfId="13942" xr:uid="{00000000-0005-0000-0000-0000B0360000}"/>
    <cellStyle name="20% - Accent5 5 67" xfId="13943" xr:uid="{00000000-0005-0000-0000-0000B1360000}"/>
    <cellStyle name="20% - Accent5 5 68" xfId="13944" xr:uid="{00000000-0005-0000-0000-0000B2360000}"/>
    <cellStyle name="20% - Accent5 5 69" xfId="13945" xr:uid="{00000000-0005-0000-0000-0000B3360000}"/>
    <cellStyle name="20% - Accent5 5 7" xfId="13946" xr:uid="{00000000-0005-0000-0000-0000B4360000}"/>
    <cellStyle name="20% - Accent5 5 70" xfId="13947" xr:uid="{00000000-0005-0000-0000-0000B5360000}"/>
    <cellStyle name="20% - Accent5 5 71" xfId="13948" xr:uid="{00000000-0005-0000-0000-0000B6360000}"/>
    <cellStyle name="20% - Accent5 5 72" xfId="13949" xr:uid="{00000000-0005-0000-0000-0000B7360000}"/>
    <cellStyle name="20% - Accent5 5 73" xfId="13950" xr:uid="{00000000-0005-0000-0000-0000B8360000}"/>
    <cellStyle name="20% - Accent5 5 74" xfId="53118" xr:uid="{00000000-0005-0000-0000-0000B9360000}"/>
    <cellStyle name="20% - Accent5 5 75" xfId="53199" xr:uid="{00000000-0005-0000-0000-0000BA360000}"/>
    <cellStyle name="20% - Accent5 5 8" xfId="13951" xr:uid="{00000000-0005-0000-0000-0000BB360000}"/>
    <cellStyle name="20% - Accent5 5 9" xfId="13952" xr:uid="{00000000-0005-0000-0000-0000BC360000}"/>
    <cellStyle name="20% - Accent5 6" xfId="13953" xr:uid="{00000000-0005-0000-0000-0000BD360000}"/>
    <cellStyle name="20% - Accent5 6 10" xfId="13954" xr:uid="{00000000-0005-0000-0000-0000BE360000}"/>
    <cellStyle name="20% - Accent5 6 11" xfId="13955" xr:uid="{00000000-0005-0000-0000-0000BF360000}"/>
    <cellStyle name="20% - Accent5 6 12" xfId="13956" xr:uid="{00000000-0005-0000-0000-0000C0360000}"/>
    <cellStyle name="20% - Accent5 6 13" xfId="13957" xr:uid="{00000000-0005-0000-0000-0000C1360000}"/>
    <cellStyle name="20% - Accent5 6 14" xfId="13958" xr:uid="{00000000-0005-0000-0000-0000C2360000}"/>
    <cellStyle name="20% - Accent5 6 15" xfId="13959" xr:uid="{00000000-0005-0000-0000-0000C3360000}"/>
    <cellStyle name="20% - Accent5 6 16" xfId="13960" xr:uid="{00000000-0005-0000-0000-0000C4360000}"/>
    <cellStyle name="20% - Accent5 6 17" xfId="13961" xr:uid="{00000000-0005-0000-0000-0000C5360000}"/>
    <cellStyle name="20% - Accent5 6 18" xfId="13962" xr:uid="{00000000-0005-0000-0000-0000C6360000}"/>
    <cellStyle name="20% - Accent5 6 19" xfId="13963" xr:uid="{00000000-0005-0000-0000-0000C7360000}"/>
    <cellStyle name="20% - Accent5 6 2" xfId="13964" xr:uid="{00000000-0005-0000-0000-0000C8360000}"/>
    <cellStyle name="20% - Accent5 6 20" xfId="13965" xr:uid="{00000000-0005-0000-0000-0000C9360000}"/>
    <cellStyle name="20% - Accent5 6 21" xfId="13966" xr:uid="{00000000-0005-0000-0000-0000CA360000}"/>
    <cellStyle name="20% - Accent5 6 22" xfId="13967" xr:uid="{00000000-0005-0000-0000-0000CB360000}"/>
    <cellStyle name="20% - Accent5 6 23" xfId="13968" xr:uid="{00000000-0005-0000-0000-0000CC360000}"/>
    <cellStyle name="20% - Accent5 6 24" xfId="13969" xr:uid="{00000000-0005-0000-0000-0000CD360000}"/>
    <cellStyle name="20% - Accent5 6 25" xfId="13970" xr:uid="{00000000-0005-0000-0000-0000CE360000}"/>
    <cellStyle name="20% - Accent5 6 26" xfId="13971" xr:uid="{00000000-0005-0000-0000-0000CF360000}"/>
    <cellStyle name="20% - Accent5 6 27" xfId="13972" xr:uid="{00000000-0005-0000-0000-0000D0360000}"/>
    <cellStyle name="20% - Accent5 6 28" xfId="13973" xr:uid="{00000000-0005-0000-0000-0000D1360000}"/>
    <cellStyle name="20% - Accent5 6 29" xfId="13974" xr:uid="{00000000-0005-0000-0000-0000D2360000}"/>
    <cellStyle name="20% - Accent5 6 3" xfId="13975" xr:uid="{00000000-0005-0000-0000-0000D3360000}"/>
    <cellStyle name="20% - Accent5 6 30" xfId="13976" xr:uid="{00000000-0005-0000-0000-0000D4360000}"/>
    <cellStyle name="20% - Accent5 6 31" xfId="13977" xr:uid="{00000000-0005-0000-0000-0000D5360000}"/>
    <cellStyle name="20% - Accent5 6 32" xfId="13978" xr:uid="{00000000-0005-0000-0000-0000D6360000}"/>
    <cellStyle name="20% - Accent5 6 33" xfId="13979" xr:uid="{00000000-0005-0000-0000-0000D7360000}"/>
    <cellStyle name="20% - Accent5 6 34" xfId="13980" xr:uid="{00000000-0005-0000-0000-0000D8360000}"/>
    <cellStyle name="20% - Accent5 6 35" xfId="13981" xr:uid="{00000000-0005-0000-0000-0000D9360000}"/>
    <cellStyle name="20% - Accent5 6 36" xfId="13982" xr:uid="{00000000-0005-0000-0000-0000DA360000}"/>
    <cellStyle name="20% - Accent5 6 37" xfId="13983" xr:uid="{00000000-0005-0000-0000-0000DB360000}"/>
    <cellStyle name="20% - Accent5 6 38" xfId="13984" xr:uid="{00000000-0005-0000-0000-0000DC360000}"/>
    <cellStyle name="20% - Accent5 6 39" xfId="13985" xr:uid="{00000000-0005-0000-0000-0000DD360000}"/>
    <cellStyle name="20% - Accent5 6 4" xfId="13986" xr:uid="{00000000-0005-0000-0000-0000DE360000}"/>
    <cellStyle name="20% - Accent5 6 40" xfId="13987" xr:uid="{00000000-0005-0000-0000-0000DF360000}"/>
    <cellStyle name="20% - Accent5 6 41" xfId="13988" xr:uid="{00000000-0005-0000-0000-0000E0360000}"/>
    <cellStyle name="20% - Accent5 6 42" xfId="13989" xr:uid="{00000000-0005-0000-0000-0000E1360000}"/>
    <cellStyle name="20% - Accent5 6 43" xfId="13990" xr:uid="{00000000-0005-0000-0000-0000E2360000}"/>
    <cellStyle name="20% - Accent5 6 44" xfId="13991" xr:uid="{00000000-0005-0000-0000-0000E3360000}"/>
    <cellStyle name="20% - Accent5 6 45" xfId="13992" xr:uid="{00000000-0005-0000-0000-0000E4360000}"/>
    <cellStyle name="20% - Accent5 6 46" xfId="13993" xr:uid="{00000000-0005-0000-0000-0000E5360000}"/>
    <cellStyle name="20% - Accent5 6 47" xfId="13994" xr:uid="{00000000-0005-0000-0000-0000E6360000}"/>
    <cellStyle name="20% - Accent5 6 48" xfId="13995" xr:uid="{00000000-0005-0000-0000-0000E7360000}"/>
    <cellStyle name="20% - Accent5 6 49" xfId="13996" xr:uid="{00000000-0005-0000-0000-0000E8360000}"/>
    <cellStyle name="20% - Accent5 6 5" xfId="13997" xr:uid="{00000000-0005-0000-0000-0000E9360000}"/>
    <cellStyle name="20% - Accent5 6 50" xfId="13998" xr:uid="{00000000-0005-0000-0000-0000EA360000}"/>
    <cellStyle name="20% - Accent5 6 51" xfId="13999" xr:uid="{00000000-0005-0000-0000-0000EB360000}"/>
    <cellStyle name="20% - Accent5 6 52" xfId="14000" xr:uid="{00000000-0005-0000-0000-0000EC360000}"/>
    <cellStyle name="20% - Accent5 6 53" xfId="14001" xr:uid="{00000000-0005-0000-0000-0000ED360000}"/>
    <cellStyle name="20% - Accent5 6 54" xfId="14002" xr:uid="{00000000-0005-0000-0000-0000EE360000}"/>
    <cellStyle name="20% - Accent5 6 55" xfId="14003" xr:uid="{00000000-0005-0000-0000-0000EF360000}"/>
    <cellStyle name="20% - Accent5 6 56" xfId="14004" xr:uid="{00000000-0005-0000-0000-0000F0360000}"/>
    <cellStyle name="20% - Accent5 6 57" xfId="14005" xr:uid="{00000000-0005-0000-0000-0000F1360000}"/>
    <cellStyle name="20% - Accent5 6 58" xfId="14006" xr:uid="{00000000-0005-0000-0000-0000F2360000}"/>
    <cellStyle name="20% - Accent5 6 59" xfId="14007" xr:uid="{00000000-0005-0000-0000-0000F3360000}"/>
    <cellStyle name="20% - Accent5 6 6" xfId="14008" xr:uid="{00000000-0005-0000-0000-0000F4360000}"/>
    <cellStyle name="20% - Accent5 6 60" xfId="14009" xr:uid="{00000000-0005-0000-0000-0000F5360000}"/>
    <cellStyle name="20% - Accent5 6 61" xfId="14010" xr:uid="{00000000-0005-0000-0000-0000F6360000}"/>
    <cellStyle name="20% - Accent5 6 62" xfId="14011" xr:uid="{00000000-0005-0000-0000-0000F7360000}"/>
    <cellStyle name="20% - Accent5 6 63" xfId="14012" xr:uid="{00000000-0005-0000-0000-0000F8360000}"/>
    <cellStyle name="20% - Accent5 6 64" xfId="14013" xr:uid="{00000000-0005-0000-0000-0000F9360000}"/>
    <cellStyle name="20% - Accent5 6 65" xfId="14014" xr:uid="{00000000-0005-0000-0000-0000FA360000}"/>
    <cellStyle name="20% - Accent5 6 66" xfId="14015" xr:uid="{00000000-0005-0000-0000-0000FB360000}"/>
    <cellStyle name="20% - Accent5 6 67" xfId="14016" xr:uid="{00000000-0005-0000-0000-0000FC360000}"/>
    <cellStyle name="20% - Accent5 6 68" xfId="14017" xr:uid="{00000000-0005-0000-0000-0000FD360000}"/>
    <cellStyle name="20% - Accent5 6 69" xfId="14018" xr:uid="{00000000-0005-0000-0000-0000FE360000}"/>
    <cellStyle name="20% - Accent5 6 7" xfId="14019" xr:uid="{00000000-0005-0000-0000-0000FF360000}"/>
    <cellStyle name="20% - Accent5 6 70" xfId="14020" xr:uid="{00000000-0005-0000-0000-000000370000}"/>
    <cellStyle name="20% - Accent5 6 71" xfId="14021" xr:uid="{00000000-0005-0000-0000-000001370000}"/>
    <cellStyle name="20% - Accent5 6 72" xfId="14022" xr:uid="{00000000-0005-0000-0000-000002370000}"/>
    <cellStyle name="20% - Accent5 6 73" xfId="14023" xr:uid="{00000000-0005-0000-0000-000003370000}"/>
    <cellStyle name="20% - Accent5 6 8" xfId="14024" xr:uid="{00000000-0005-0000-0000-000004370000}"/>
    <cellStyle name="20% - Accent5 6 9" xfId="14025" xr:uid="{00000000-0005-0000-0000-000005370000}"/>
    <cellStyle name="20% - Accent5 7" xfId="14026" xr:uid="{00000000-0005-0000-0000-000006370000}"/>
    <cellStyle name="20% - Accent5 7 10" xfId="14027" xr:uid="{00000000-0005-0000-0000-000007370000}"/>
    <cellStyle name="20% - Accent5 7 11" xfId="14028" xr:uid="{00000000-0005-0000-0000-000008370000}"/>
    <cellStyle name="20% - Accent5 7 12" xfId="14029" xr:uid="{00000000-0005-0000-0000-000009370000}"/>
    <cellStyle name="20% - Accent5 7 13" xfId="14030" xr:uid="{00000000-0005-0000-0000-00000A370000}"/>
    <cellStyle name="20% - Accent5 7 14" xfId="14031" xr:uid="{00000000-0005-0000-0000-00000B370000}"/>
    <cellStyle name="20% - Accent5 7 15" xfId="14032" xr:uid="{00000000-0005-0000-0000-00000C370000}"/>
    <cellStyle name="20% - Accent5 7 16" xfId="14033" xr:uid="{00000000-0005-0000-0000-00000D370000}"/>
    <cellStyle name="20% - Accent5 7 17" xfId="14034" xr:uid="{00000000-0005-0000-0000-00000E370000}"/>
    <cellStyle name="20% - Accent5 7 18" xfId="14035" xr:uid="{00000000-0005-0000-0000-00000F370000}"/>
    <cellStyle name="20% - Accent5 7 19" xfId="14036" xr:uid="{00000000-0005-0000-0000-000010370000}"/>
    <cellStyle name="20% - Accent5 7 2" xfId="14037" xr:uid="{00000000-0005-0000-0000-000011370000}"/>
    <cellStyle name="20% - Accent5 7 20" xfId="14038" xr:uid="{00000000-0005-0000-0000-000012370000}"/>
    <cellStyle name="20% - Accent5 7 21" xfId="14039" xr:uid="{00000000-0005-0000-0000-000013370000}"/>
    <cellStyle name="20% - Accent5 7 22" xfId="14040" xr:uid="{00000000-0005-0000-0000-000014370000}"/>
    <cellStyle name="20% - Accent5 7 23" xfId="14041" xr:uid="{00000000-0005-0000-0000-000015370000}"/>
    <cellStyle name="20% - Accent5 7 24" xfId="14042" xr:uid="{00000000-0005-0000-0000-000016370000}"/>
    <cellStyle name="20% - Accent5 7 25" xfId="14043" xr:uid="{00000000-0005-0000-0000-000017370000}"/>
    <cellStyle name="20% - Accent5 7 26" xfId="14044" xr:uid="{00000000-0005-0000-0000-000018370000}"/>
    <cellStyle name="20% - Accent5 7 27" xfId="14045" xr:uid="{00000000-0005-0000-0000-000019370000}"/>
    <cellStyle name="20% - Accent5 7 28" xfId="14046" xr:uid="{00000000-0005-0000-0000-00001A370000}"/>
    <cellStyle name="20% - Accent5 7 29" xfId="14047" xr:uid="{00000000-0005-0000-0000-00001B370000}"/>
    <cellStyle name="20% - Accent5 7 3" xfId="14048" xr:uid="{00000000-0005-0000-0000-00001C370000}"/>
    <cellStyle name="20% - Accent5 7 30" xfId="14049" xr:uid="{00000000-0005-0000-0000-00001D370000}"/>
    <cellStyle name="20% - Accent5 7 31" xfId="14050" xr:uid="{00000000-0005-0000-0000-00001E370000}"/>
    <cellStyle name="20% - Accent5 7 32" xfId="14051" xr:uid="{00000000-0005-0000-0000-00001F370000}"/>
    <cellStyle name="20% - Accent5 7 33" xfId="14052" xr:uid="{00000000-0005-0000-0000-000020370000}"/>
    <cellStyle name="20% - Accent5 7 34" xfId="14053" xr:uid="{00000000-0005-0000-0000-000021370000}"/>
    <cellStyle name="20% - Accent5 7 35" xfId="14054" xr:uid="{00000000-0005-0000-0000-000022370000}"/>
    <cellStyle name="20% - Accent5 7 36" xfId="14055" xr:uid="{00000000-0005-0000-0000-000023370000}"/>
    <cellStyle name="20% - Accent5 7 37" xfId="14056" xr:uid="{00000000-0005-0000-0000-000024370000}"/>
    <cellStyle name="20% - Accent5 7 38" xfId="14057" xr:uid="{00000000-0005-0000-0000-000025370000}"/>
    <cellStyle name="20% - Accent5 7 39" xfId="14058" xr:uid="{00000000-0005-0000-0000-000026370000}"/>
    <cellStyle name="20% - Accent5 7 4" xfId="14059" xr:uid="{00000000-0005-0000-0000-000027370000}"/>
    <cellStyle name="20% - Accent5 7 40" xfId="14060" xr:uid="{00000000-0005-0000-0000-000028370000}"/>
    <cellStyle name="20% - Accent5 7 41" xfId="14061" xr:uid="{00000000-0005-0000-0000-000029370000}"/>
    <cellStyle name="20% - Accent5 7 42" xfId="14062" xr:uid="{00000000-0005-0000-0000-00002A370000}"/>
    <cellStyle name="20% - Accent5 7 43" xfId="14063" xr:uid="{00000000-0005-0000-0000-00002B370000}"/>
    <cellStyle name="20% - Accent5 7 44" xfId="14064" xr:uid="{00000000-0005-0000-0000-00002C370000}"/>
    <cellStyle name="20% - Accent5 7 45" xfId="14065" xr:uid="{00000000-0005-0000-0000-00002D370000}"/>
    <cellStyle name="20% - Accent5 7 46" xfId="14066" xr:uid="{00000000-0005-0000-0000-00002E370000}"/>
    <cellStyle name="20% - Accent5 7 47" xfId="14067" xr:uid="{00000000-0005-0000-0000-00002F370000}"/>
    <cellStyle name="20% - Accent5 7 48" xfId="14068" xr:uid="{00000000-0005-0000-0000-000030370000}"/>
    <cellStyle name="20% - Accent5 7 49" xfId="14069" xr:uid="{00000000-0005-0000-0000-000031370000}"/>
    <cellStyle name="20% - Accent5 7 5" xfId="14070" xr:uid="{00000000-0005-0000-0000-000032370000}"/>
    <cellStyle name="20% - Accent5 7 50" xfId="14071" xr:uid="{00000000-0005-0000-0000-000033370000}"/>
    <cellStyle name="20% - Accent5 7 51" xfId="14072" xr:uid="{00000000-0005-0000-0000-000034370000}"/>
    <cellStyle name="20% - Accent5 7 52" xfId="14073" xr:uid="{00000000-0005-0000-0000-000035370000}"/>
    <cellStyle name="20% - Accent5 7 53" xfId="14074" xr:uid="{00000000-0005-0000-0000-000036370000}"/>
    <cellStyle name="20% - Accent5 7 54" xfId="14075" xr:uid="{00000000-0005-0000-0000-000037370000}"/>
    <cellStyle name="20% - Accent5 7 55" xfId="14076" xr:uid="{00000000-0005-0000-0000-000038370000}"/>
    <cellStyle name="20% - Accent5 7 56" xfId="14077" xr:uid="{00000000-0005-0000-0000-000039370000}"/>
    <cellStyle name="20% - Accent5 7 57" xfId="14078" xr:uid="{00000000-0005-0000-0000-00003A370000}"/>
    <cellStyle name="20% - Accent5 7 58" xfId="14079" xr:uid="{00000000-0005-0000-0000-00003B370000}"/>
    <cellStyle name="20% - Accent5 7 59" xfId="14080" xr:uid="{00000000-0005-0000-0000-00003C370000}"/>
    <cellStyle name="20% - Accent5 7 6" xfId="14081" xr:uid="{00000000-0005-0000-0000-00003D370000}"/>
    <cellStyle name="20% - Accent5 7 60" xfId="14082" xr:uid="{00000000-0005-0000-0000-00003E370000}"/>
    <cellStyle name="20% - Accent5 7 61" xfId="14083" xr:uid="{00000000-0005-0000-0000-00003F370000}"/>
    <cellStyle name="20% - Accent5 7 62" xfId="14084" xr:uid="{00000000-0005-0000-0000-000040370000}"/>
    <cellStyle name="20% - Accent5 7 63" xfId="14085" xr:uid="{00000000-0005-0000-0000-000041370000}"/>
    <cellStyle name="20% - Accent5 7 64" xfId="14086" xr:uid="{00000000-0005-0000-0000-000042370000}"/>
    <cellStyle name="20% - Accent5 7 65" xfId="14087" xr:uid="{00000000-0005-0000-0000-000043370000}"/>
    <cellStyle name="20% - Accent5 7 66" xfId="14088" xr:uid="{00000000-0005-0000-0000-000044370000}"/>
    <cellStyle name="20% - Accent5 7 67" xfId="14089" xr:uid="{00000000-0005-0000-0000-000045370000}"/>
    <cellStyle name="20% - Accent5 7 68" xfId="14090" xr:uid="{00000000-0005-0000-0000-000046370000}"/>
    <cellStyle name="20% - Accent5 7 69" xfId="14091" xr:uid="{00000000-0005-0000-0000-000047370000}"/>
    <cellStyle name="20% - Accent5 7 7" xfId="14092" xr:uid="{00000000-0005-0000-0000-000048370000}"/>
    <cellStyle name="20% - Accent5 7 70" xfId="14093" xr:uid="{00000000-0005-0000-0000-000049370000}"/>
    <cellStyle name="20% - Accent5 7 71" xfId="14094" xr:uid="{00000000-0005-0000-0000-00004A370000}"/>
    <cellStyle name="20% - Accent5 7 72" xfId="14095" xr:uid="{00000000-0005-0000-0000-00004B370000}"/>
    <cellStyle name="20% - Accent5 7 73" xfId="14096" xr:uid="{00000000-0005-0000-0000-00004C370000}"/>
    <cellStyle name="20% - Accent5 7 8" xfId="14097" xr:uid="{00000000-0005-0000-0000-00004D370000}"/>
    <cellStyle name="20% - Accent5 7 9" xfId="14098" xr:uid="{00000000-0005-0000-0000-00004E370000}"/>
    <cellStyle name="20% - Accent5 8" xfId="14099" xr:uid="{00000000-0005-0000-0000-00004F370000}"/>
    <cellStyle name="20% - Accent5 8 10" xfId="14100" xr:uid="{00000000-0005-0000-0000-000050370000}"/>
    <cellStyle name="20% - Accent5 8 11" xfId="14101" xr:uid="{00000000-0005-0000-0000-000051370000}"/>
    <cellStyle name="20% - Accent5 8 12" xfId="14102" xr:uid="{00000000-0005-0000-0000-000052370000}"/>
    <cellStyle name="20% - Accent5 8 13" xfId="14103" xr:uid="{00000000-0005-0000-0000-000053370000}"/>
    <cellStyle name="20% - Accent5 8 14" xfId="14104" xr:uid="{00000000-0005-0000-0000-000054370000}"/>
    <cellStyle name="20% - Accent5 8 15" xfId="14105" xr:uid="{00000000-0005-0000-0000-000055370000}"/>
    <cellStyle name="20% - Accent5 8 16" xfId="14106" xr:uid="{00000000-0005-0000-0000-000056370000}"/>
    <cellStyle name="20% - Accent5 8 17" xfId="14107" xr:uid="{00000000-0005-0000-0000-000057370000}"/>
    <cellStyle name="20% - Accent5 8 18" xfId="14108" xr:uid="{00000000-0005-0000-0000-000058370000}"/>
    <cellStyle name="20% - Accent5 8 19" xfId="14109" xr:uid="{00000000-0005-0000-0000-000059370000}"/>
    <cellStyle name="20% - Accent5 8 2" xfId="14110" xr:uid="{00000000-0005-0000-0000-00005A370000}"/>
    <cellStyle name="20% - Accent5 8 20" xfId="14111" xr:uid="{00000000-0005-0000-0000-00005B370000}"/>
    <cellStyle name="20% - Accent5 8 21" xfId="14112" xr:uid="{00000000-0005-0000-0000-00005C370000}"/>
    <cellStyle name="20% - Accent5 8 22" xfId="14113" xr:uid="{00000000-0005-0000-0000-00005D370000}"/>
    <cellStyle name="20% - Accent5 8 23" xfId="14114" xr:uid="{00000000-0005-0000-0000-00005E370000}"/>
    <cellStyle name="20% - Accent5 8 24" xfId="14115" xr:uid="{00000000-0005-0000-0000-00005F370000}"/>
    <cellStyle name="20% - Accent5 8 25" xfId="14116" xr:uid="{00000000-0005-0000-0000-000060370000}"/>
    <cellStyle name="20% - Accent5 8 26" xfId="14117" xr:uid="{00000000-0005-0000-0000-000061370000}"/>
    <cellStyle name="20% - Accent5 8 27" xfId="14118" xr:uid="{00000000-0005-0000-0000-000062370000}"/>
    <cellStyle name="20% - Accent5 8 28" xfId="14119" xr:uid="{00000000-0005-0000-0000-000063370000}"/>
    <cellStyle name="20% - Accent5 8 29" xfId="14120" xr:uid="{00000000-0005-0000-0000-000064370000}"/>
    <cellStyle name="20% - Accent5 8 3" xfId="14121" xr:uid="{00000000-0005-0000-0000-000065370000}"/>
    <cellStyle name="20% - Accent5 8 30" xfId="14122" xr:uid="{00000000-0005-0000-0000-000066370000}"/>
    <cellStyle name="20% - Accent5 8 31" xfId="14123" xr:uid="{00000000-0005-0000-0000-000067370000}"/>
    <cellStyle name="20% - Accent5 8 32" xfId="14124" xr:uid="{00000000-0005-0000-0000-000068370000}"/>
    <cellStyle name="20% - Accent5 8 33" xfId="14125" xr:uid="{00000000-0005-0000-0000-000069370000}"/>
    <cellStyle name="20% - Accent5 8 34" xfId="14126" xr:uid="{00000000-0005-0000-0000-00006A370000}"/>
    <cellStyle name="20% - Accent5 8 35" xfId="14127" xr:uid="{00000000-0005-0000-0000-00006B370000}"/>
    <cellStyle name="20% - Accent5 8 36" xfId="14128" xr:uid="{00000000-0005-0000-0000-00006C370000}"/>
    <cellStyle name="20% - Accent5 8 37" xfId="14129" xr:uid="{00000000-0005-0000-0000-00006D370000}"/>
    <cellStyle name="20% - Accent5 8 38" xfId="14130" xr:uid="{00000000-0005-0000-0000-00006E370000}"/>
    <cellStyle name="20% - Accent5 8 39" xfId="14131" xr:uid="{00000000-0005-0000-0000-00006F370000}"/>
    <cellStyle name="20% - Accent5 8 4" xfId="14132" xr:uid="{00000000-0005-0000-0000-000070370000}"/>
    <cellStyle name="20% - Accent5 8 40" xfId="14133" xr:uid="{00000000-0005-0000-0000-000071370000}"/>
    <cellStyle name="20% - Accent5 8 41" xfId="14134" xr:uid="{00000000-0005-0000-0000-000072370000}"/>
    <cellStyle name="20% - Accent5 8 42" xfId="14135" xr:uid="{00000000-0005-0000-0000-000073370000}"/>
    <cellStyle name="20% - Accent5 8 43" xfId="14136" xr:uid="{00000000-0005-0000-0000-000074370000}"/>
    <cellStyle name="20% - Accent5 8 44" xfId="14137" xr:uid="{00000000-0005-0000-0000-000075370000}"/>
    <cellStyle name="20% - Accent5 8 45" xfId="14138" xr:uid="{00000000-0005-0000-0000-000076370000}"/>
    <cellStyle name="20% - Accent5 8 46" xfId="14139" xr:uid="{00000000-0005-0000-0000-000077370000}"/>
    <cellStyle name="20% - Accent5 8 47" xfId="14140" xr:uid="{00000000-0005-0000-0000-000078370000}"/>
    <cellStyle name="20% - Accent5 8 48" xfId="14141" xr:uid="{00000000-0005-0000-0000-000079370000}"/>
    <cellStyle name="20% - Accent5 8 49" xfId="14142" xr:uid="{00000000-0005-0000-0000-00007A370000}"/>
    <cellStyle name="20% - Accent5 8 5" xfId="14143" xr:uid="{00000000-0005-0000-0000-00007B370000}"/>
    <cellStyle name="20% - Accent5 8 50" xfId="14144" xr:uid="{00000000-0005-0000-0000-00007C370000}"/>
    <cellStyle name="20% - Accent5 8 51" xfId="14145" xr:uid="{00000000-0005-0000-0000-00007D370000}"/>
    <cellStyle name="20% - Accent5 8 52" xfId="14146" xr:uid="{00000000-0005-0000-0000-00007E370000}"/>
    <cellStyle name="20% - Accent5 8 53" xfId="14147" xr:uid="{00000000-0005-0000-0000-00007F370000}"/>
    <cellStyle name="20% - Accent5 8 54" xfId="14148" xr:uid="{00000000-0005-0000-0000-000080370000}"/>
    <cellStyle name="20% - Accent5 8 55" xfId="14149" xr:uid="{00000000-0005-0000-0000-000081370000}"/>
    <cellStyle name="20% - Accent5 8 56" xfId="14150" xr:uid="{00000000-0005-0000-0000-000082370000}"/>
    <cellStyle name="20% - Accent5 8 57" xfId="14151" xr:uid="{00000000-0005-0000-0000-000083370000}"/>
    <cellStyle name="20% - Accent5 8 58" xfId="14152" xr:uid="{00000000-0005-0000-0000-000084370000}"/>
    <cellStyle name="20% - Accent5 8 59" xfId="14153" xr:uid="{00000000-0005-0000-0000-000085370000}"/>
    <cellStyle name="20% - Accent5 8 6" xfId="14154" xr:uid="{00000000-0005-0000-0000-000086370000}"/>
    <cellStyle name="20% - Accent5 8 60" xfId="14155" xr:uid="{00000000-0005-0000-0000-000087370000}"/>
    <cellStyle name="20% - Accent5 8 61" xfId="14156" xr:uid="{00000000-0005-0000-0000-000088370000}"/>
    <cellStyle name="20% - Accent5 8 62" xfId="14157" xr:uid="{00000000-0005-0000-0000-000089370000}"/>
    <cellStyle name="20% - Accent5 8 63" xfId="14158" xr:uid="{00000000-0005-0000-0000-00008A370000}"/>
    <cellStyle name="20% - Accent5 8 64" xfId="14159" xr:uid="{00000000-0005-0000-0000-00008B370000}"/>
    <cellStyle name="20% - Accent5 8 65" xfId="14160" xr:uid="{00000000-0005-0000-0000-00008C370000}"/>
    <cellStyle name="20% - Accent5 8 66" xfId="14161" xr:uid="{00000000-0005-0000-0000-00008D370000}"/>
    <cellStyle name="20% - Accent5 8 67" xfId="14162" xr:uid="{00000000-0005-0000-0000-00008E370000}"/>
    <cellStyle name="20% - Accent5 8 68" xfId="14163" xr:uid="{00000000-0005-0000-0000-00008F370000}"/>
    <cellStyle name="20% - Accent5 8 69" xfId="14164" xr:uid="{00000000-0005-0000-0000-000090370000}"/>
    <cellStyle name="20% - Accent5 8 7" xfId="14165" xr:uid="{00000000-0005-0000-0000-000091370000}"/>
    <cellStyle name="20% - Accent5 8 70" xfId="14166" xr:uid="{00000000-0005-0000-0000-000092370000}"/>
    <cellStyle name="20% - Accent5 8 71" xfId="14167" xr:uid="{00000000-0005-0000-0000-000093370000}"/>
    <cellStyle name="20% - Accent5 8 72" xfId="14168" xr:uid="{00000000-0005-0000-0000-000094370000}"/>
    <cellStyle name="20% - Accent5 8 73" xfId="14169" xr:uid="{00000000-0005-0000-0000-000095370000}"/>
    <cellStyle name="20% - Accent5 8 8" xfId="14170" xr:uid="{00000000-0005-0000-0000-000096370000}"/>
    <cellStyle name="20% - Accent5 8 9" xfId="14171" xr:uid="{00000000-0005-0000-0000-000097370000}"/>
    <cellStyle name="20% - Accent5 9" xfId="14172" xr:uid="{00000000-0005-0000-0000-000098370000}"/>
    <cellStyle name="20% - Accent5 9 10" xfId="14173" xr:uid="{00000000-0005-0000-0000-000099370000}"/>
    <cellStyle name="20% - Accent5 9 11" xfId="14174" xr:uid="{00000000-0005-0000-0000-00009A370000}"/>
    <cellStyle name="20% - Accent5 9 12" xfId="14175" xr:uid="{00000000-0005-0000-0000-00009B370000}"/>
    <cellStyle name="20% - Accent5 9 13" xfId="14176" xr:uid="{00000000-0005-0000-0000-00009C370000}"/>
    <cellStyle name="20% - Accent5 9 14" xfId="14177" xr:uid="{00000000-0005-0000-0000-00009D370000}"/>
    <cellStyle name="20% - Accent5 9 15" xfId="14178" xr:uid="{00000000-0005-0000-0000-00009E370000}"/>
    <cellStyle name="20% - Accent5 9 16" xfId="14179" xr:uid="{00000000-0005-0000-0000-00009F370000}"/>
    <cellStyle name="20% - Accent5 9 17" xfId="14180" xr:uid="{00000000-0005-0000-0000-0000A0370000}"/>
    <cellStyle name="20% - Accent5 9 18" xfId="14181" xr:uid="{00000000-0005-0000-0000-0000A1370000}"/>
    <cellStyle name="20% - Accent5 9 19" xfId="14182" xr:uid="{00000000-0005-0000-0000-0000A2370000}"/>
    <cellStyle name="20% - Accent5 9 2" xfId="14183" xr:uid="{00000000-0005-0000-0000-0000A3370000}"/>
    <cellStyle name="20% - Accent5 9 20" xfId="14184" xr:uid="{00000000-0005-0000-0000-0000A4370000}"/>
    <cellStyle name="20% - Accent5 9 21" xfId="14185" xr:uid="{00000000-0005-0000-0000-0000A5370000}"/>
    <cellStyle name="20% - Accent5 9 22" xfId="14186" xr:uid="{00000000-0005-0000-0000-0000A6370000}"/>
    <cellStyle name="20% - Accent5 9 23" xfId="14187" xr:uid="{00000000-0005-0000-0000-0000A7370000}"/>
    <cellStyle name="20% - Accent5 9 24" xfId="14188" xr:uid="{00000000-0005-0000-0000-0000A8370000}"/>
    <cellStyle name="20% - Accent5 9 25" xfId="14189" xr:uid="{00000000-0005-0000-0000-0000A9370000}"/>
    <cellStyle name="20% - Accent5 9 26" xfId="14190" xr:uid="{00000000-0005-0000-0000-0000AA370000}"/>
    <cellStyle name="20% - Accent5 9 27" xfId="14191" xr:uid="{00000000-0005-0000-0000-0000AB370000}"/>
    <cellStyle name="20% - Accent5 9 28" xfId="14192" xr:uid="{00000000-0005-0000-0000-0000AC370000}"/>
    <cellStyle name="20% - Accent5 9 29" xfId="14193" xr:uid="{00000000-0005-0000-0000-0000AD370000}"/>
    <cellStyle name="20% - Accent5 9 3" xfId="14194" xr:uid="{00000000-0005-0000-0000-0000AE370000}"/>
    <cellStyle name="20% - Accent5 9 30" xfId="14195" xr:uid="{00000000-0005-0000-0000-0000AF370000}"/>
    <cellStyle name="20% - Accent5 9 31" xfId="14196" xr:uid="{00000000-0005-0000-0000-0000B0370000}"/>
    <cellStyle name="20% - Accent5 9 32" xfId="14197" xr:uid="{00000000-0005-0000-0000-0000B1370000}"/>
    <cellStyle name="20% - Accent5 9 33" xfId="14198" xr:uid="{00000000-0005-0000-0000-0000B2370000}"/>
    <cellStyle name="20% - Accent5 9 34" xfId="14199" xr:uid="{00000000-0005-0000-0000-0000B3370000}"/>
    <cellStyle name="20% - Accent5 9 35" xfId="14200" xr:uid="{00000000-0005-0000-0000-0000B4370000}"/>
    <cellStyle name="20% - Accent5 9 36" xfId="14201" xr:uid="{00000000-0005-0000-0000-0000B5370000}"/>
    <cellStyle name="20% - Accent5 9 37" xfId="14202" xr:uid="{00000000-0005-0000-0000-0000B6370000}"/>
    <cellStyle name="20% - Accent5 9 38" xfId="14203" xr:uid="{00000000-0005-0000-0000-0000B7370000}"/>
    <cellStyle name="20% - Accent5 9 39" xfId="14204" xr:uid="{00000000-0005-0000-0000-0000B8370000}"/>
    <cellStyle name="20% - Accent5 9 4" xfId="14205" xr:uid="{00000000-0005-0000-0000-0000B9370000}"/>
    <cellStyle name="20% - Accent5 9 40" xfId="14206" xr:uid="{00000000-0005-0000-0000-0000BA370000}"/>
    <cellStyle name="20% - Accent5 9 41" xfId="14207" xr:uid="{00000000-0005-0000-0000-0000BB370000}"/>
    <cellStyle name="20% - Accent5 9 42" xfId="14208" xr:uid="{00000000-0005-0000-0000-0000BC370000}"/>
    <cellStyle name="20% - Accent5 9 43" xfId="14209" xr:uid="{00000000-0005-0000-0000-0000BD370000}"/>
    <cellStyle name="20% - Accent5 9 44" xfId="14210" xr:uid="{00000000-0005-0000-0000-0000BE370000}"/>
    <cellStyle name="20% - Accent5 9 45" xfId="14211" xr:uid="{00000000-0005-0000-0000-0000BF370000}"/>
    <cellStyle name="20% - Accent5 9 46" xfId="14212" xr:uid="{00000000-0005-0000-0000-0000C0370000}"/>
    <cellStyle name="20% - Accent5 9 47" xfId="14213" xr:uid="{00000000-0005-0000-0000-0000C1370000}"/>
    <cellStyle name="20% - Accent5 9 48" xfId="14214" xr:uid="{00000000-0005-0000-0000-0000C2370000}"/>
    <cellStyle name="20% - Accent5 9 49" xfId="14215" xr:uid="{00000000-0005-0000-0000-0000C3370000}"/>
    <cellStyle name="20% - Accent5 9 5" xfId="14216" xr:uid="{00000000-0005-0000-0000-0000C4370000}"/>
    <cellStyle name="20% - Accent5 9 50" xfId="14217" xr:uid="{00000000-0005-0000-0000-0000C5370000}"/>
    <cellStyle name="20% - Accent5 9 51" xfId="14218" xr:uid="{00000000-0005-0000-0000-0000C6370000}"/>
    <cellStyle name="20% - Accent5 9 52" xfId="14219" xr:uid="{00000000-0005-0000-0000-0000C7370000}"/>
    <cellStyle name="20% - Accent5 9 53" xfId="14220" xr:uid="{00000000-0005-0000-0000-0000C8370000}"/>
    <cellStyle name="20% - Accent5 9 54" xfId="14221" xr:uid="{00000000-0005-0000-0000-0000C9370000}"/>
    <cellStyle name="20% - Accent5 9 55" xfId="14222" xr:uid="{00000000-0005-0000-0000-0000CA370000}"/>
    <cellStyle name="20% - Accent5 9 56" xfId="14223" xr:uid="{00000000-0005-0000-0000-0000CB370000}"/>
    <cellStyle name="20% - Accent5 9 57" xfId="14224" xr:uid="{00000000-0005-0000-0000-0000CC370000}"/>
    <cellStyle name="20% - Accent5 9 58" xfId="14225" xr:uid="{00000000-0005-0000-0000-0000CD370000}"/>
    <cellStyle name="20% - Accent5 9 59" xfId="14226" xr:uid="{00000000-0005-0000-0000-0000CE370000}"/>
    <cellStyle name="20% - Accent5 9 6" xfId="14227" xr:uid="{00000000-0005-0000-0000-0000CF370000}"/>
    <cellStyle name="20% - Accent5 9 60" xfId="14228" xr:uid="{00000000-0005-0000-0000-0000D0370000}"/>
    <cellStyle name="20% - Accent5 9 61" xfId="14229" xr:uid="{00000000-0005-0000-0000-0000D1370000}"/>
    <cellStyle name="20% - Accent5 9 62" xfId="14230" xr:uid="{00000000-0005-0000-0000-0000D2370000}"/>
    <cellStyle name="20% - Accent5 9 63" xfId="14231" xr:uid="{00000000-0005-0000-0000-0000D3370000}"/>
    <cellStyle name="20% - Accent5 9 64" xfId="14232" xr:uid="{00000000-0005-0000-0000-0000D4370000}"/>
    <cellStyle name="20% - Accent5 9 65" xfId="14233" xr:uid="{00000000-0005-0000-0000-0000D5370000}"/>
    <cellStyle name="20% - Accent5 9 66" xfId="14234" xr:uid="{00000000-0005-0000-0000-0000D6370000}"/>
    <cellStyle name="20% - Accent5 9 67" xfId="14235" xr:uid="{00000000-0005-0000-0000-0000D7370000}"/>
    <cellStyle name="20% - Accent5 9 68" xfId="14236" xr:uid="{00000000-0005-0000-0000-0000D8370000}"/>
    <cellStyle name="20% - Accent5 9 69" xfId="14237" xr:uid="{00000000-0005-0000-0000-0000D9370000}"/>
    <cellStyle name="20% - Accent5 9 7" xfId="14238" xr:uid="{00000000-0005-0000-0000-0000DA370000}"/>
    <cellStyle name="20% - Accent5 9 70" xfId="14239" xr:uid="{00000000-0005-0000-0000-0000DB370000}"/>
    <cellStyle name="20% - Accent5 9 71" xfId="14240" xr:uid="{00000000-0005-0000-0000-0000DC370000}"/>
    <cellStyle name="20% - Accent5 9 72" xfId="14241" xr:uid="{00000000-0005-0000-0000-0000DD370000}"/>
    <cellStyle name="20% - Accent5 9 73" xfId="14242" xr:uid="{00000000-0005-0000-0000-0000DE370000}"/>
    <cellStyle name="20% - Accent5 9 8" xfId="14243" xr:uid="{00000000-0005-0000-0000-0000DF370000}"/>
    <cellStyle name="20% - Accent5 9 9" xfId="14244" xr:uid="{00000000-0005-0000-0000-0000E0370000}"/>
    <cellStyle name="20% - Accent6 10" xfId="14245" xr:uid="{00000000-0005-0000-0000-0000E1370000}"/>
    <cellStyle name="20% - Accent6 10 10" xfId="14246" xr:uid="{00000000-0005-0000-0000-0000E2370000}"/>
    <cellStyle name="20% - Accent6 10 11" xfId="14247" xr:uid="{00000000-0005-0000-0000-0000E3370000}"/>
    <cellStyle name="20% - Accent6 10 12" xfId="14248" xr:uid="{00000000-0005-0000-0000-0000E4370000}"/>
    <cellStyle name="20% - Accent6 10 13" xfId="14249" xr:uid="{00000000-0005-0000-0000-0000E5370000}"/>
    <cellStyle name="20% - Accent6 10 14" xfId="14250" xr:uid="{00000000-0005-0000-0000-0000E6370000}"/>
    <cellStyle name="20% - Accent6 10 15" xfId="14251" xr:uid="{00000000-0005-0000-0000-0000E7370000}"/>
    <cellStyle name="20% - Accent6 10 16" xfId="14252" xr:uid="{00000000-0005-0000-0000-0000E8370000}"/>
    <cellStyle name="20% - Accent6 10 17" xfId="14253" xr:uid="{00000000-0005-0000-0000-0000E9370000}"/>
    <cellStyle name="20% - Accent6 10 18" xfId="14254" xr:uid="{00000000-0005-0000-0000-0000EA370000}"/>
    <cellStyle name="20% - Accent6 10 19" xfId="14255" xr:uid="{00000000-0005-0000-0000-0000EB370000}"/>
    <cellStyle name="20% - Accent6 10 2" xfId="14256" xr:uid="{00000000-0005-0000-0000-0000EC370000}"/>
    <cellStyle name="20% - Accent6 10 20" xfId="14257" xr:uid="{00000000-0005-0000-0000-0000ED370000}"/>
    <cellStyle name="20% - Accent6 10 21" xfId="14258" xr:uid="{00000000-0005-0000-0000-0000EE370000}"/>
    <cellStyle name="20% - Accent6 10 22" xfId="14259" xr:uid="{00000000-0005-0000-0000-0000EF370000}"/>
    <cellStyle name="20% - Accent6 10 23" xfId="14260" xr:uid="{00000000-0005-0000-0000-0000F0370000}"/>
    <cellStyle name="20% - Accent6 10 24" xfId="14261" xr:uid="{00000000-0005-0000-0000-0000F1370000}"/>
    <cellStyle name="20% - Accent6 10 25" xfId="14262" xr:uid="{00000000-0005-0000-0000-0000F2370000}"/>
    <cellStyle name="20% - Accent6 10 26" xfId="14263" xr:uid="{00000000-0005-0000-0000-0000F3370000}"/>
    <cellStyle name="20% - Accent6 10 27" xfId="14264" xr:uid="{00000000-0005-0000-0000-0000F4370000}"/>
    <cellStyle name="20% - Accent6 10 28" xfId="14265" xr:uid="{00000000-0005-0000-0000-0000F5370000}"/>
    <cellStyle name="20% - Accent6 10 29" xfId="14266" xr:uid="{00000000-0005-0000-0000-0000F6370000}"/>
    <cellStyle name="20% - Accent6 10 3" xfId="14267" xr:uid="{00000000-0005-0000-0000-0000F7370000}"/>
    <cellStyle name="20% - Accent6 10 30" xfId="14268" xr:uid="{00000000-0005-0000-0000-0000F8370000}"/>
    <cellStyle name="20% - Accent6 10 31" xfId="14269" xr:uid="{00000000-0005-0000-0000-0000F9370000}"/>
    <cellStyle name="20% - Accent6 10 32" xfId="14270" xr:uid="{00000000-0005-0000-0000-0000FA370000}"/>
    <cellStyle name="20% - Accent6 10 33" xfId="14271" xr:uid="{00000000-0005-0000-0000-0000FB370000}"/>
    <cellStyle name="20% - Accent6 10 34" xfId="14272" xr:uid="{00000000-0005-0000-0000-0000FC370000}"/>
    <cellStyle name="20% - Accent6 10 35" xfId="14273" xr:uid="{00000000-0005-0000-0000-0000FD370000}"/>
    <cellStyle name="20% - Accent6 10 36" xfId="14274" xr:uid="{00000000-0005-0000-0000-0000FE370000}"/>
    <cellStyle name="20% - Accent6 10 37" xfId="14275" xr:uid="{00000000-0005-0000-0000-0000FF370000}"/>
    <cellStyle name="20% - Accent6 10 38" xfId="14276" xr:uid="{00000000-0005-0000-0000-000000380000}"/>
    <cellStyle name="20% - Accent6 10 39" xfId="14277" xr:uid="{00000000-0005-0000-0000-000001380000}"/>
    <cellStyle name="20% - Accent6 10 4" xfId="14278" xr:uid="{00000000-0005-0000-0000-000002380000}"/>
    <cellStyle name="20% - Accent6 10 40" xfId="14279" xr:uid="{00000000-0005-0000-0000-000003380000}"/>
    <cellStyle name="20% - Accent6 10 41" xfId="14280" xr:uid="{00000000-0005-0000-0000-000004380000}"/>
    <cellStyle name="20% - Accent6 10 42" xfId="14281" xr:uid="{00000000-0005-0000-0000-000005380000}"/>
    <cellStyle name="20% - Accent6 10 43" xfId="14282" xr:uid="{00000000-0005-0000-0000-000006380000}"/>
    <cellStyle name="20% - Accent6 10 44" xfId="14283" xr:uid="{00000000-0005-0000-0000-000007380000}"/>
    <cellStyle name="20% - Accent6 10 45" xfId="14284" xr:uid="{00000000-0005-0000-0000-000008380000}"/>
    <cellStyle name="20% - Accent6 10 46" xfId="14285" xr:uid="{00000000-0005-0000-0000-000009380000}"/>
    <cellStyle name="20% - Accent6 10 47" xfId="14286" xr:uid="{00000000-0005-0000-0000-00000A380000}"/>
    <cellStyle name="20% - Accent6 10 48" xfId="14287" xr:uid="{00000000-0005-0000-0000-00000B380000}"/>
    <cellStyle name="20% - Accent6 10 49" xfId="14288" xr:uid="{00000000-0005-0000-0000-00000C380000}"/>
    <cellStyle name="20% - Accent6 10 5" xfId="14289" xr:uid="{00000000-0005-0000-0000-00000D380000}"/>
    <cellStyle name="20% - Accent6 10 50" xfId="14290" xr:uid="{00000000-0005-0000-0000-00000E380000}"/>
    <cellStyle name="20% - Accent6 10 51" xfId="14291" xr:uid="{00000000-0005-0000-0000-00000F380000}"/>
    <cellStyle name="20% - Accent6 10 52" xfId="14292" xr:uid="{00000000-0005-0000-0000-000010380000}"/>
    <cellStyle name="20% - Accent6 10 53" xfId="14293" xr:uid="{00000000-0005-0000-0000-000011380000}"/>
    <cellStyle name="20% - Accent6 10 54" xfId="14294" xr:uid="{00000000-0005-0000-0000-000012380000}"/>
    <cellStyle name="20% - Accent6 10 55" xfId="14295" xr:uid="{00000000-0005-0000-0000-000013380000}"/>
    <cellStyle name="20% - Accent6 10 56" xfId="14296" xr:uid="{00000000-0005-0000-0000-000014380000}"/>
    <cellStyle name="20% - Accent6 10 57" xfId="14297" xr:uid="{00000000-0005-0000-0000-000015380000}"/>
    <cellStyle name="20% - Accent6 10 58" xfId="14298" xr:uid="{00000000-0005-0000-0000-000016380000}"/>
    <cellStyle name="20% - Accent6 10 59" xfId="14299" xr:uid="{00000000-0005-0000-0000-000017380000}"/>
    <cellStyle name="20% - Accent6 10 6" xfId="14300" xr:uid="{00000000-0005-0000-0000-000018380000}"/>
    <cellStyle name="20% - Accent6 10 60" xfId="14301" xr:uid="{00000000-0005-0000-0000-000019380000}"/>
    <cellStyle name="20% - Accent6 10 61" xfId="14302" xr:uid="{00000000-0005-0000-0000-00001A380000}"/>
    <cellStyle name="20% - Accent6 10 62" xfId="14303" xr:uid="{00000000-0005-0000-0000-00001B380000}"/>
    <cellStyle name="20% - Accent6 10 63" xfId="14304" xr:uid="{00000000-0005-0000-0000-00001C380000}"/>
    <cellStyle name="20% - Accent6 10 64" xfId="14305" xr:uid="{00000000-0005-0000-0000-00001D380000}"/>
    <cellStyle name="20% - Accent6 10 65" xfId="14306" xr:uid="{00000000-0005-0000-0000-00001E380000}"/>
    <cellStyle name="20% - Accent6 10 66" xfId="14307" xr:uid="{00000000-0005-0000-0000-00001F380000}"/>
    <cellStyle name="20% - Accent6 10 67" xfId="14308" xr:uid="{00000000-0005-0000-0000-000020380000}"/>
    <cellStyle name="20% - Accent6 10 68" xfId="14309" xr:uid="{00000000-0005-0000-0000-000021380000}"/>
    <cellStyle name="20% - Accent6 10 69" xfId="14310" xr:uid="{00000000-0005-0000-0000-000022380000}"/>
    <cellStyle name="20% - Accent6 10 7" xfId="14311" xr:uid="{00000000-0005-0000-0000-000023380000}"/>
    <cellStyle name="20% - Accent6 10 70" xfId="14312" xr:uid="{00000000-0005-0000-0000-000024380000}"/>
    <cellStyle name="20% - Accent6 10 71" xfId="14313" xr:uid="{00000000-0005-0000-0000-000025380000}"/>
    <cellStyle name="20% - Accent6 10 72" xfId="14314" xr:uid="{00000000-0005-0000-0000-000026380000}"/>
    <cellStyle name="20% - Accent6 10 73" xfId="14315" xr:uid="{00000000-0005-0000-0000-000027380000}"/>
    <cellStyle name="20% - Accent6 10 8" xfId="14316" xr:uid="{00000000-0005-0000-0000-000028380000}"/>
    <cellStyle name="20% - Accent6 10 9" xfId="14317" xr:uid="{00000000-0005-0000-0000-000029380000}"/>
    <cellStyle name="20% - Accent6 11" xfId="14318" xr:uid="{00000000-0005-0000-0000-00002A380000}"/>
    <cellStyle name="20% - Accent6 11 10" xfId="14319" xr:uid="{00000000-0005-0000-0000-00002B380000}"/>
    <cellStyle name="20% - Accent6 11 11" xfId="14320" xr:uid="{00000000-0005-0000-0000-00002C380000}"/>
    <cellStyle name="20% - Accent6 11 12" xfId="14321" xr:uid="{00000000-0005-0000-0000-00002D380000}"/>
    <cellStyle name="20% - Accent6 11 13" xfId="14322" xr:uid="{00000000-0005-0000-0000-00002E380000}"/>
    <cellStyle name="20% - Accent6 11 14" xfId="14323" xr:uid="{00000000-0005-0000-0000-00002F380000}"/>
    <cellStyle name="20% - Accent6 11 15" xfId="14324" xr:uid="{00000000-0005-0000-0000-000030380000}"/>
    <cellStyle name="20% - Accent6 11 16" xfId="14325" xr:uid="{00000000-0005-0000-0000-000031380000}"/>
    <cellStyle name="20% - Accent6 11 17" xfId="14326" xr:uid="{00000000-0005-0000-0000-000032380000}"/>
    <cellStyle name="20% - Accent6 11 18" xfId="14327" xr:uid="{00000000-0005-0000-0000-000033380000}"/>
    <cellStyle name="20% - Accent6 11 19" xfId="14328" xr:uid="{00000000-0005-0000-0000-000034380000}"/>
    <cellStyle name="20% - Accent6 11 2" xfId="14329" xr:uid="{00000000-0005-0000-0000-000035380000}"/>
    <cellStyle name="20% - Accent6 11 20" xfId="14330" xr:uid="{00000000-0005-0000-0000-000036380000}"/>
    <cellStyle name="20% - Accent6 11 21" xfId="14331" xr:uid="{00000000-0005-0000-0000-000037380000}"/>
    <cellStyle name="20% - Accent6 11 22" xfId="14332" xr:uid="{00000000-0005-0000-0000-000038380000}"/>
    <cellStyle name="20% - Accent6 11 23" xfId="14333" xr:uid="{00000000-0005-0000-0000-000039380000}"/>
    <cellStyle name="20% - Accent6 11 24" xfId="14334" xr:uid="{00000000-0005-0000-0000-00003A380000}"/>
    <cellStyle name="20% - Accent6 11 25" xfId="14335" xr:uid="{00000000-0005-0000-0000-00003B380000}"/>
    <cellStyle name="20% - Accent6 11 26" xfId="14336" xr:uid="{00000000-0005-0000-0000-00003C380000}"/>
    <cellStyle name="20% - Accent6 11 27" xfId="14337" xr:uid="{00000000-0005-0000-0000-00003D380000}"/>
    <cellStyle name="20% - Accent6 11 28" xfId="14338" xr:uid="{00000000-0005-0000-0000-00003E380000}"/>
    <cellStyle name="20% - Accent6 11 29" xfId="14339" xr:uid="{00000000-0005-0000-0000-00003F380000}"/>
    <cellStyle name="20% - Accent6 11 3" xfId="14340" xr:uid="{00000000-0005-0000-0000-000040380000}"/>
    <cellStyle name="20% - Accent6 11 30" xfId="14341" xr:uid="{00000000-0005-0000-0000-000041380000}"/>
    <cellStyle name="20% - Accent6 11 31" xfId="14342" xr:uid="{00000000-0005-0000-0000-000042380000}"/>
    <cellStyle name="20% - Accent6 11 32" xfId="14343" xr:uid="{00000000-0005-0000-0000-000043380000}"/>
    <cellStyle name="20% - Accent6 11 33" xfId="14344" xr:uid="{00000000-0005-0000-0000-000044380000}"/>
    <cellStyle name="20% - Accent6 11 34" xfId="14345" xr:uid="{00000000-0005-0000-0000-000045380000}"/>
    <cellStyle name="20% - Accent6 11 35" xfId="14346" xr:uid="{00000000-0005-0000-0000-000046380000}"/>
    <cellStyle name="20% - Accent6 11 36" xfId="14347" xr:uid="{00000000-0005-0000-0000-000047380000}"/>
    <cellStyle name="20% - Accent6 11 37" xfId="14348" xr:uid="{00000000-0005-0000-0000-000048380000}"/>
    <cellStyle name="20% - Accent6 11 38" xfId="14349" xr:uid="{00000000-0005-0000-0000-000049380000}"/>
    <cellStyle name="20% - Accent6 11 39" xfId="14350" xr:uid="{00000000-0005-0000-0000-00004A380000}"/>
    <cellStyle name="20% - Accent6 11 4" xfId="14351" xr:uid="{00000000-0005-0000-0000-00004B380000}"/>
    <cellStyle name="20% - Accent6 11 40" xfId="14352" xr:uid="{00000000-0005-0000-0000-00004C380000}"/>
    <cellStyle name="20% - Accent6 11 41" xfId="14353" xr:uid="{00000000-0005-0000-0000-00004D380000}"/>
    <cellStyle name="20% - Accent6 11 42" xfId="14354" xr:uid="{00000000-0005-0000-0000-00004E380000}"/>
    <cellStyle name="20% - Accent6 11 43" xfId="14355" xr:uid="{00000000-0005-0000-0000-00004F380000}"/>
    <cellStyle name="20% - Accent6 11 44" xfId="14356" xr:uid="{00000000-0005-0000-0000-000050380000}"/>
    <cellStyle name="20% - Accent6 11 45" xfId="14357" xr:uid="{00000000-0005-0000-0000-000051380000}"/>
    <cellStyle name="20% - Accent6 11 46" xfId="14358" xr:uid="{00000000-0005-0000-0000-000052380000}"/>
    <cellStyle name="20% - Accent6 11 47" xfId="14359" xr:uid="{00000000-0005-0000-0000-000053380000}"/>
    <cellStyle name="20% - Accent6 11 48" xfId="14360" xr:uid="{00000000-0005-0000-0000-000054380000}"/>
    <cellStyle name="20% - Accent6 11 49" xfId="14361" xr:uid="{00000000-0005-0000-0000-000055380000}"/>
    <cellStyle name="20% - Accent6 11 5" xfId="14362" xr:uid="{00000000-0005-0000-0000-000056380000}"/>
    <cellStyle name="20% - Accent6 11 50" xfId="14363" xr:uid="{00000000-0005-0000-0000-000057380000}"/>
    <cellStyle name="20% - Accent6 11 51" xfId="14364" xr:uid="{00000000-0005-0000-0000-000058380000}"/>
    <cellStyle name="20% - Accent6 11 52" xfId="14365" xr:uid="{00000000-0005-0000-0000-000059380000}"/>
    <cellStyle name="20% - Accent6 11 53" xfId="14366" xr:uid="{00000000-0005-0000-0000-00005A380000}"/>
    <cellStyle name="20% - Accent6 11 54" xfId="14367" xr:uid="{00000000-0005-0000-0000-00005B380000}"/>
    <cellStyle name="20% - Accent6 11 55" xfId="14368" xr:uid="{00000000-0005-0000-0000-00005C380000}"/>
    <cellStyle name="20% - Accent6 11 56" xfId="14369" xr:uid="{00000000-0005-0000-0000-00005D380000}"/>
    <cellStyle name="20% - Accent6 11 57" xfId="14370" xr:uid="{00000000-0005-0000-0000-00005E380000}"/>
    <cellStyle name="20% - Accent6 11 58" xfId="14371" xr:uid="{00000000-0005-0000-0000-00005F380000}"/>
    <cellStyle name="20% - Accent6 11 59" xfId="14372" xr:uid="{00000000-0005-0000-0000-000060380000}"/>
    <cellStyle name="20% - Accent6 11 6" xfId="14373" xr:uid="{00000000-0005-0000-0000-000061380000}"/>
    <cellStyle name="20% - Accent6 11 60" xfId="14374" xr:uid="{00000000-0005-0000-0000-000062380000}"/>
    <cellStyle name="20% - Accent6 11 61" xfId="14375" xr:uid="{00000000-0005-0000-0000-000063380000}"/>
    <cellStyle name="20% - Accent6 11 62" xfId="14376" xr:uid="{00000000-0005-0000-0000-000064380000}"/>
    <cellStyle name="20% - Accent6 11 63" xfId="14377" xr:uid="{00000000-0005-0000-0000-000065380000}"/>
    <cellStyle name="20% - Accent6 11 64" xfId="14378" xr:uid="{00000000-0005-0000-0000-000066380000}"/>
    <cellStyle name="20% - Accent6 11 65" xfId="14379" xr:uid="{00000000-0005-0000-0000-000067380000}"/>
    <cellStyle name="20% - Accent6 11 66" xfId="14380" xr:uid="{00000000-0005-0000-0000-000068380000}"/>
    <cellStyle name="20% - Accent6 11 67" xfId="14381" xr:uid="{00000000-0005-0000-0000-000069380000}"/>
    <cellStyle name="20% - Accent6 11 68" xfId="14382" xr:uid="{00000000-0005-0000-0000-00006A380000}"/>
    <cellStyle name="20% - Accent6 11 69" xfId="14383" xr:uid="{00000000-0005-0000-0000-00006B380000}"/>
    <cellStyle name="20% - Accent6 11 7" xfId="14384" xr:uid="{00000000-0005-0000-0000-00006C380000}"/>
    <cellStyle name="20% - Accent6 11 70" xfId="14385" xr:uid="{00000000-0005-0000-0000-00006D380000}"/>
    <cellStyle name="20% - Accent6 11 71" xfId="14386" xr:uid="{00000000-0005-0000-0000-00006E380000}"/>
    <cellStyle name="20% - Accent6 11 72" xfId="14387" xr:uid="{00000000-0005-0000-0000-00006F380000}"/>
    <cellStyle name="20% - Accent6 11 73" xfId="14388" xr:uid="{00000000-0005-0000-0000-000070380000}"/>
    <cellStyle name="20% - Accent6 11 8" xfId="14389" xr:uid="{00000000-0005-0000-0000-000071380000}"/>
    <cellStyle name="20% - Accent6 11 9" xfId="14390" xr:uid="{00000000-0005-0000-0000-000072380000}"/>
    <cellStyle name="20% - Accent6 12" xfId="14391" xr:uid="{00000000-0005-0000-0000-000073380000}"/>
    <cellStyle name="20% - Accent6 12 10" xfId="14392" xr:uid="{00000000-0005-0000-0000-000074380000}"/>
    <cellStyle name="20% - Accent6 12 11" xfId="14393" xr:uid="{00000000-0005-0000-0000-000075380000}"/>
    <cellStyle name="20% - Accent6 12 12" xfId="14394" xr:uid="{00000000-0005-0000-0000-000076380000}"/>
    <cellStyle name="20% - Accent6 12 13" xfId="14395" xr:uid="{00000000-0005-0000-0000-000077380000}"/>
    <cellStyle name="20% - Accent6 12 14" xfId="14396" xr:uid="{00000000-0005-0000-0000-000078380000}"/>
    <cellStyle name="20% - Accent6 12 15" xfId="14397" xr:uid="{00000000-0005-0000-0000-000079380000}"/>
    <cellStyle name="20% - Accent6 12 16" xfId="14398" xr:uid="{00000000-0005-0000-0000-00007A380000}"/>
    <cellStyle name="20% - Accent6 12 17" xfId="14399" xr:uid="{00000000-0005-0000-0000-00007B380000}"/>
    <cellStyle name="20% - Accent6 12 18" xfId="14400" xr:uid="{00000000-0005-0000-0000-00007C380000}"/>
    <cellStyle name="20% - Accent6 12 19" xfId="14401" xr:uid="{00000000-0005-0000-0000-00007D380000}"/>
    <cellStyle name="20% - Accent6 12 2" xfId="14402" xr:uid="{00000000-0005-0000-0000-00007E380000}"/>
    <cellStyle name="20% - Accent6 12 20" xfId="14403" xr:uid="{00000000-0005-0000-0000-00007F380000}"/>
    <cellStyle name="20% - Accent6 12 21" xfId="14404" xr:uid="{00000000-0005-0000-0000-000080380000}"/>
    <cellStyle name="20% - Accent6 12 22" xfId="14405" xr:uid="{00000000-0005-0000-0000-000081380000}"/>
    <cellStyle name="20% - Accent6 12 23" xfId="14406" xr:uid="{00000000-0005-0000-0000-000082380000}"/>
    <cellStyle name="20% - Accent6 12 24" xfId="14407" xr:uid="{00000000-0005-0000-0000-000083380000}"/>
    <cellStyle name="20% - Accent6 12 25" xfId="14408" xr:uid="{00000000-0005-0000-0000-000084380000}"/>
    <cellStyle name="20% - Accent6 12 26" xfId="14409" xr:uid="{00000000-0005-0000-0000-000085380000}"/>
    <cellStyle name="20% - Accent6 12 27" xfId="14410" xr:uid="{00000000-0005-0000-0000-000086380000}"/>
    <cellStyle name="20% - Accent6 12 28" xfId="14411" xr:uid="{00000000-0005-0000-0000-000087380000}"/>
    <cellStyle name="20% - Accent6 12 29" xfId="14412" xr:uid="{00000000-0005-0000-0000-000088380000}"/>
    <cellStyle name="20% - Accent6 12 3" xfId="14413" xr:uid="{00000000-0005-0000-0000-000089380000}"/>
    <cellStyle name="20% - Accent6 12 30" xfId="14414" xr:uid="{00000000-0005-0000-0000-00008A380000}"/>
    <cellStyle name="20% - Accent6 12 31" xfId="14415" xr:uid="{00000000-0005-0000-0000-00008B380000}"/>
    <cellStyle name="20% - Accent6 12 32" xfId="14416" xr:uid="{00000000-0005-0000-0000-00008C380000}"/>
    <cellStyle name="20% - Accent6 12 33" xfId="14417" xr:uid="{00000000-0005-0000-0000-00008D380000}"/>
    <cellStyle name="20% - Accent6 12 34" xfId="14418" xr:uid="{00000000-0005-0000-0000-00008E380000}"/>
    <cellStyle name="20% - Accent6 12 35" xfId="14419" xr:uid="{00000000-0005-0000-0000-00008F380000}"/>
    <cellStyle name="20% - Accent6 12 36" xfId="14420" xr:uid="{00000000-0005-0000-0000-000090380000}"/>
    <cellStyle name="20% - Accent6 12 37" xfId="14421" xr:uid="{00000000-0005-0000-0000-000091380000}"/>
    <cellStyle name="20% - Accent6 12 38" xfId="14422" xr:uid="{00000000-0005-0000-0000-000092380000}"/>
    <cellStyle name="20% - Accent6 12 39" xfId="14423" xr:uid="{00000000-0005-0000-0000-000093380000}"/>
    <cellStyle name="20% - Accent6 12 4" xfId="14424" xr:uid="{00000000-0005-0000-0000-000094380000}"/>
    <cellStyle name="20% - Accent6 12 40" xfId="14425" xr:uid="{00000000-0005-0000-0000-000095380000}"/>
    <cellStyle name="20% - Accent6 12 41" xfId="14426" xr:uid="{00000000-0005-0000-0000-000096380000}"/>
    <cellStyle name="20% - Accent6 12 42" xfId="14427" xr:uid="{00000000-0005-0000-0000-000097380000}"/>
    <cellStyle name="20% - Accent6 12 43" xfId="14428" xr:uid="{00000000-0005-0000-0000-000098380000}"/>
    <cellStyle name="20% - Accent6 12 44" xfId="14429" xr:uid="{00000000-0005-0000-0000-000099380000}"/>
    <cellStyle name="20% - Accent6 12 45" xfId="14430" xr:uid="{00000000-0005-0000-0000-00009A380000}"/>
    <cellStyle name="20% - Accent6 12 46" xfId="14431" xr:uid="{00000000-0005-0000-0000-00009B380000}"/>
    <cellStyle name="20% - Accent6 12 47" xfId="14432" xr:uid="{00000000-0005-0000-0000-00009C380000}"/>
    <cellStyle name="20% - Accent6 12 48" xfId="14433" xr:uid="{00000000-0005-0000-0000-00009D380000}"/>
    <cellStyle name="20% - Accent6 12 49" xfId="14434" xr:uid="{00000000-0005-0000-0000-00009E380000}"/>
    <cellStyle name="20% - Accent6 12 5" xfId="14435" xr:uid="{00000000-0005-0000-0000-00009F380000}"/>
    <cellStyle name="20% - Accent6 12 50" xfId="14436" xr:uid="{00000000-0005-0000-0000-0000A0380000}"/>
    <cellStyle name="20% - Accent6 12 51" xfId="14437" xr:uid="{00000000-0005-0000-0000-0000A1380000}"/>
    <cellStyle name="20% - Accent6 12 52" xfId="14438" xr:uid="{00000000-0005-0000-0000-0000A2380000}"/>
    <cellStyle name="20% - Accent6 12 53" xfId="14439" xr:uid="{00000000-0005-0000-0000-0000A3380000}"/>
    <cellStyle name="20% - Accent6 12 54" xfId="14440" xr:uid="{00000000-0005-0000-0000-0000A4380000}"/>
    <cellStyle name="20% - Accent6 12 55" xfId="14441" xr:uid="{00000000-0005-0000-0000-0000A5380000}"/>
    <cellStyle name="20% - Accent6 12 56" xfId="14442" xr:uid="{00000000-0005-0000-0000-0000A6380000}"/>
    <cellStyle name="20% - Accent6 12 57" xfId="14443" xr:uid="{00000000-0005-0000-0000-0000A7380000}"/>
    <cellStyle name="20% - Accent6 12 58" xfId="14444" xr:uid="{00000000-0005-0000-0000-0000A8380000}"/>
    <cellStyle name="20% - Accent6 12 59" xfId="14445" xr:uid="{00000000-0005-0000-0000-0000A9380000}"/>
    <cellStyle name="20% - Accent6 12 6" xfId="14446" xr:uid="{00000000-0005-0000-0000-0000AA380000}"/>
    <cellStyle name="20% - Accent6 12 60" xfId="14447" xr:uid="{00000000-0005-0000-0000-0000AB380000}"/>
    <cellStyle name="20% - Accent6 12 61" xfId="14448" xr:uid="{00000000-0005-0000-0000-0000AC380000}"/>
    <cellStyle name="20% - Accent6 12 62" xfId="14449" xr:uid="{00000000-0005-0000-0000-0000AD380000}"/>
    <cellStyle name="20% - Accent6 12 63" xfId="14450" xr:uid="{00000000-0005-0000-0000-0000AE380000}"/>
    <cellStyle name="20% - Accent6 12 64" xfId="14451" xr:uid="{00000000-0005-0000-0000-0000AF380000}"/>
    <cellStyle name="20% - Accent6 12 65" xfId="14452" xr:uid="{00000000-0005-0000-0000-0000B0380000}"/>
    <cellStyle name="20% - Accent6 12 66" xfId="14453" xr:uid="{00000000-0005-0000-0000-0000B1380000}"/>
    <cellStyle name="20% - Accent6 12 67" xfId="14454" xr:uid="{00000000-0005-0000-0000-0000B2380000}"/>
    <cellStyle name="20% - Accent6 12 68" xfId="14455" xr:uid="{00000000-0005-0000-0000-0000B3380000}"/>
    <cellStyle name="20% - Accent6 12 69" xfId="14456" xr:uid="{00000000-0005-0000-0000-0000B4380000}"/>
    <cellStyle name="20% - Accent6 12 7" xfId="14457" xr:uid="{00000000-0005-0000-0000-0000B5380000}"/>
    <cellStyle name="20% - Accent6 12 70" xfId="14458" xr:uid="{00000000-0005-0000-0000-0000B6380000}"/>
    <cellStyle name="20% - Accent6 12 71" xfId="14459" xr:uid="{00000000-0005-0000-0000-0000B7380000}"/>
    <cellStyle name="20% - Accent6 12 72" xfId="14460" xr:uid="{00000000-0005-0000-0000-0000B8380000}"/>
    <cellStyle name="20% - Accent6 12 73" xfId="14461" xr:uid="{00000000-0005-0000-0000-0000B9380000}"/>
    <cellStyle name="20% - Accent6 12 8" xfId="14462" xr:uid="{00000000-0005-0000-0000-0000BA380000}"/>
    <cellStyle name="20% - Accent6 12 9" xfId="14463" xr:uid="{00000000-0005-0000-0000-0000BB380000}"/>
    <cellStyle name="20% - Accent6 13" xfId="14464" xr:uid="{00000000-0005-0000-0000-0000BC380000}"/>
    <cellStyle name="20% - Accent6 13 10" xfId="14465" xr:uid="{00000000-0005-0000-0000-0000BD380000}"/>
    <cellStyle name="20% - Accent6 13 11" xfId="14466" xr:uid="{00000000-0005-0000-0000-0000BE380000}"/>
    <cellStyle name="20% - Accent6 13 12" xfId="14467" xr:uid="{00000000-0005-0000-0000-0000BF380000}"/>
    <cellStyle name="20% - Accent6 13 13" xfId="14468" xr:uid="{00000000-0005-0000-0000-0000C0380000}"/>
    <cellStyle name="20% - Accent6 13 14" xfId="14469" xr:uid="{00000000-0005-0000-0000-0000C1380000}"/>
    <cellStyle name="20% - Accent6 13 15" xfId="14470" xr:uid="{00000000-0005-0000-0000-0000C2380000}"/>
    <cellStyle name="20% - Accent6 13 16" xfId="14471" xr:uid="{00000000-0005-0000-0000-0000C3380000}"/>
    <cellStyle name="20% - Accent6 13 17" xfId="14472" xr:uid="{00000000-0005-0000-0000-0000C4380000}"/>
    <cellStyle name="20% - Accent6 13 18" xfId="14473" xr:uid="{00000000-0005-0000-0000-0000C5380000}"/>
    <cellStyle name="20% - Accent6 13 19" xfId="14474" xr:uid="{00000000-0005-0000-0000-0000C6380000}"/>
    <cellStyle name="20% - Accent6 13 2" xfId="14475" xr:uid="{00000000-0005-0000-0000-0000C7380000}"/>
    <cellStyle name="20% - Accent6 13 20" xfId="14476" xr:uid="{00000000-0005-0000-0000-0000C8380000}"/>
    <cellStyle name="20% - Accent6 13 21" xfId="14477" xr:uid="{00000000-0005-0000-0000-0000C9380000}"/>
    <cellStyle name="20% - Accent6 13 22" xfId="14478" xr:uid="{00000000-0005-0000-0000-0000CA380000}"/>
    <cellStyle name="20% - Accent6 13 23" xfId="14479" xr:uid="{00000000-0005-0000-0000-0000CB380000}"/>
    <cellStyle name="20% - Accent6 13 24" xfId="14480" xr:uid="{00000000-0005-0000-0000-0000CC380000}"/>
    <cellStyle name="20% - Accent6 13 25" xfId="14481" xr:uid="{00000000-0005-0000-0000-0000CD380000}"/>
    <cellStyle name="20% - Accent6 13 26" xfId="14482" xr:uid="{00000000-0005-0000-0000-0000CE380000}"/>
    <cellStyle name="20% - Accent6 13 27" xfId="14483" xr:uid="{00000000-0005-0000-0000-0000CF380000}"/>
    <cellStyle name="20% - Accent6 13 28" xfId="14484" xr:uid="{00000000-0005-0000-0000-0000D0380000}"/>
    <cellStyle name="20% - Accent6 13 29" xfId="14485" xr:uid="{00000000-0005-0000-0000-0000D1380000}"/>
    <cellStyle name="20% - Accent6 13 3" xfId="14486" xr:uid="{00000000-0005-0000-0000-0000D2380000}"/>
    <cellStyle name="20% - Accent6 13 30" xfId="14487" xr:uid="{00000000-0005-0000-0000-0000D3380000}"/>
    <cellStyle name="20% - Accent6 13 31" xfId="14488" xr:uid="{00000000-0005-0000-0000-0000D4380000}"/>
    <cellStyle name="20% - Accent6 13 32" xfId="14489" xr:uid="{00000000-0005-0000-0000-0000D5380000}"/>
    <cellStyle name="20% - Accent6 13 33" xfId="14490" xr:uid="{00000000-0005-0000-0000-0000D6380000}"/>
    <cellStyle name="20% - Accent6 13 34" xfId="14491" xr:uid="{00000000-0005-0000-0000-0000D7380000}"/>
    <cellStyle name="20% - Accent6 13 35" xfId="14492" xr:uid="{00000000-0005-0000-0000-0000D8380000}"/>
    <cellStyle name="20% - Accent6 13 36" xfId="14493" xr:uid="{00000000-0005-0000-0000-0000D9380000}"/>
    <cellStyle name="20% - Accent6 13 37" xfId="14494" xr:uid="{00000000-0005-0000-0000-0000DA380000}"/>
    <cellStyle name="20% - Accent6 13 38" xfId="14495" xr:uid="{00000000-0005-0000-0000-0000DB380000}"/>
    <cellStyle name="20% - Accent6 13 39" xfId="14496" xr:uid="{00000000-0005-0000-0000-0000DC380000}"/>
    <cellStyle name="20% - Accent6 13 4" xfId="14497" xr:uid="{00000000-0005-0000-0000-0000DD380000}"/>
    <cellStyle name="20% - Accent6 13 40" xfId="14498" xr:uid="{00000000-0005-0000-0000-0000DE380000}"/>
    <cellStyle name="20% - Accent6 13 41" xfId="14499" xr:uid="{00000000-0005-0000-0000-0000DF380000}"/>
    <cellStyle name="20% - Accent6 13 42" xfId="14500" xr:uid="{00000000-0005-0000-0000-0000E0380000}"/>
    <cellStyle name="20% - Accent6 13 43" xfId="14501" xr:uid="{00000000-0005-0000-0000-0000E1380000}"/>
    <cellStyle name="20% - Accent6 13 44" xfId="14502" xr:uid="{00000000-0005-0000-0000-0000E2380000}"/>
    <cellStyle name="20% - Accent6 13 45" xfId="14503" xr:uid="{00000000-0005-0000-0000-0000E3380000}"/>
    <cellStyle name="20% - Accent6 13 46" xfId="14504" xr:uid="{00000000-0005-0000-0000-0000E4380000}"/>
    <cellStyle name="20% - Accent6 13 47" xfId="14505" xr:uid="{00000000-0005-0000-0000-0000E5380000}"/>
    <cellStyle name="20% - Accent6 13 48" xfId="14506" xr:uid="{00000000-0005-0000-0000-0000E6380000}"/>
    <cellStyle name="20% - Accent6 13 49" xfId="14507" xr:uid="{00000000-0005-0000-0000-0000E7380000}"/>
    <cellStyle name="20% - Accent6 13 5" xfId="14508" xr:uid="{00000000-0005-0000-0000-0000E8380000}"/>
    <cellStyle name="20% - Accent6 13 50" xfId="14509" xr:uid="{00000000-0005-0000-0000-0000E9380000}"/>
    <cellStyle name="20% - Accent6 13 51" xfId="14510" xr:uid="{00000000-0005-0000-0000-0000EA380000}"/>
    <cellStyle name="20% - Accent6 13 52" xfId="14511" xr:uid="{00000000-0005-0000-0000-0000EB380000}"/>
    <cellStyle name="20% - Accent6 13 53" xfId="14512" xr:uid="{00000000-0005-0000-0000-0000EC380000}"/>
    <cellStyle name="20% - Accent6 13 54" xfId="14513" xr:uid="{00000000-0005-0000-0000-0000ED380000}"/>
    <cellStyle name="20% - Accent6 13 55" xfId="14514" xr:uid="{00000000-0005-0000-0000-0000EE380000}"/>
    <cellStyle name="20% - Accent6 13 56" xfId="14515" xr:uid="{00000000-0005-0000-0000-0000EF380000}"/>
    <cellStyle name="20% - Accent6 13 57" xfId="14516" xr:uid="{00000000-0005-0000-0000-0000F0380000}"/>
    <cellStyle name="20% - Accent6 13 58" xfId="14517" xr:uid="{00000000-0005-0000-0000-0000F1380000}"/>
    <cellStyle name="20% - Accent6 13 59" xfId="14518" xr:uid="{00000000-0005-0000-0000-0000F2380000}"/>
    <cellStyle name="20% - Accent6 13 6" xfId="14519" xr:uid="{00000000-0005-0000-0000-0000F3380000}"/>
    <cellStyle name="20% - Accent6 13 60" xfId="14520" xr:uid="{00000000-0005-0000-0000-0000F4380000}"/>
    <cellStyle name="20% - Accent6 13 61" xfId="14521" xr:uid="{00000000-0005-0000-0000-0000F5380000}"/>
    <cellStyle name="20% - Accent6 13 62" xfId="14522" xr:uid="{00000000-0005-0000-0000-0000F6380000}"/>
    <cellStyle name="20% - Accent6 13 63" xfId="14523" xr:uid="{00000000-0005-0000-0000-0000F7380000}"/>
    <cellStyle name="20% - Accent6 13 64" xfId="14524" xr:uid="{00000000-0005-0000-0000-0000F8380000}"/>
    <cellStyle name="20% - Accent6 13 65" xfId="14525" xr:uid="{00000000-0005-0000-0000-0000F9380000}"/>
    <cellStyle name="20% - Accent6 13 66" xfId="14526" xr:uid="{00000000-0005-0000-0000-0000FA380000}"/>
    <cellStyle name="20% - Accent6 13 67" xfId="14527" xr:uid="{00000000-0005-0000-0000-0000FB380000}"/>
    <cellStyle name="20% - Accent6 13 68" xfId="14528" xr:uid="{00000000-0005-0000-0000-0000FC380000}"/>
    <cellStyle name="20% - Accent6 13 69" xfId="14529" xr:uid="{00000000-0005-0000-0000-0000FD380000}"/>
    <cellStyle name="20% - Accent6 13 7" xfId="14530" xr:uid="{00000000-0005-0000-0000-0000FE380000}"/>
    <cellStyle name="20% - Accent6 13 70" xfId="14531" xr:uid="{00000000-0005-0000-0000-0000FF380000}"/>
    <cellStyle name="20% - Accent6 13 71" xfId="14532" xr:uid="{00000000-0005-0000-0000-000000390000}"/>
    <cellStyle name="20% - Accent6 13 72" xfId="14533" xr:uid="{00000000-0005-0000-0000-000001390000}"/>
    <cellStyle name="20% - Accent6 13 73" xfId="14534" xr:uid="{00000000-0005-0000-0000-000002390000}"/>
    <cellStyle name="20% - Accent6 13 8" xfId="14535" xr:uid="{00000000-0005-0000-0000-000003390000}"/>
    <cellStyle name="20% - Accent6 13 9" xfId="14536" xr:uid="{00000000-0005-0000-0000-000004390000}"/>
    <cellStyle name="20% - Accent6 14" xfId="14537" xr:uid="{00000000-0005-0000-0000-000005390000}"/>
    <cellStyle name="20% - Accent6 14 10" xfId="14538" xr:uid="{00000000-0005-0000-0000-000006390000}"/>
    <cellStyle name="20% - Accent6 14 11" xfId="14539" xr:uid="{00000000-0005-0000-0000-000007390000}"/>
    <cellStyle name="20% - Accent6 14 12" xfId="14540" xr:uid="{00000000-0005-0000-0000-000008390000}"/>
    <cellStyle name="20% - Accent6 14 13" xfId="14541" xr:uid="{00000000-0005-0000-0000-000009390000}"/>
    <cellStyle name="20% - Accent6 14 14" xfId="14542" xr:uid="{00000000-0005-0000-0000-00000A390000}"/>
    <cellStyle name="20% - Accent6 14 15" xfId="14543" xr:uid="{00000000-0005-0000-0000-00000B390000}"/>
    <cellStyle name="20% - Accent6 14 16" xfId="14544" xr:uid="{00000000-0005-0000-0000-00000C390000}"/>
    <cellStyle name="20% - Accent6 14 17" xfId="14545" xr:uid="{00000000-0005-0000-0000-00000D390000}"/>
    <cellStyle name="20% - Accent6 14 18" xfId="14546" xr:uid="{00000000-0005-0000-0000-00000E390000}"/>
    <cellStyle name="20% - Accent6 14 19" xfId="14547" xr:uid="{00000000-0005-0000-0000-00000F390000}"/>
    <cellStyle name="20% - Accent6 14 2" xfId="14548" xr:uid="{00000000-0005-0000-0000-000010390000}"/>
    <cellStyle name="20% - Accent6 14 20" xfId="14549" xr:uid="{00000000-0005-0000-0000-000011390000}"/>
    <cellStyle name="20% - Accent6 14 21" xfId="14550" xr:uid="{00000000-0005-0000-0000-000012390000}"/>
    <cellStyle name="20% - Accent6 14 22" xfId="14551" xr:uid="{00000000-0005-0000-0000-000013390000}"/>
    <cellStyle name="20% - Accent6 14 23" xfId="14552" xr:uid="{00000000-0005-0000-0000-000014390000}"/>
    <cellStyle name="20% - Accent6 14 24" xfId="14553" xr:uid="{00000000-0005-0000-0000-000015390000}"/>
    <cellStyle name="20% - Accent6 14 25" xfId="14554" xr:uid="{00000000-0005-0000-0000-000016390000}"/>
    <cellStyle name="20% - Accent6 14 26" xfId="14555" xr:uid="{00000000-0005-0000-0000-000017390000}"/>
    <cellStyle name="20% - Accent6 14 27" xfId="14556" xr:uid="{00000000-0005-0000-0000-000018390000}"/>
    <cellStyle name="20% - Accent6 14 28" xfId="14557" xr:uid="{00000000-0005-0000-0000-000019390000}"/>
    <cellStyle name="20% - Accent6 14 29" xfId="14558" xr:uid="{00000000-0005-0000-0000-00001A390000}"/>
    <cellStyle name="20% - Accent6 14 3" xfId="14559" xr:uid="{00000000-0005-0000-0000-00001B390000}"/>
    <cellStyle name="20% - Accent6 14 30" xfId="14560" xr:uid="{00000000-0005-0000-0000-00001C390000}"/>
    <cellStyle name="20% - Accent6 14 31" xfId="14561" xr:uid="{00000000-0005-0000-0000-00001D390000}"/>
    <cellStyle name="20% - Accent6 14 32" xfId="14562" xr:uid="{00000000-0005-0000-0000-00001E390000}"/>
    <cellStyle name="20% - Accent6 14 33" xfId="14563" xr:uid="{00000000-0005-0000-0000-00001F390000}"/>
    <cellStyle name="20% - Accent6 14 34" xfId="14564" xr:uid="{00000000-0005-0000-0000-000020390000}"/>
    <cellStyle name="20% - Accent6 14 35" xfId="14565" xr:uid="{00000000-0005-0000-0000-000021390000}"/>
    <cellStyle name="20% - Accent6 14 36" xfId="14566" xr:uid="{00000000-0005-0000-0000-000022390000}"/>
    <cellStyle name="20% - Accent6 14 37" xfId="14567" xr:uid="{00000000-0005-0000-0000-000023390000}"/>
    <cellStyle name="20% - Accent6 14 38" xfId="14568" xr:uid="{00000000-0005-0000-0000-000024390000}"/>
    <cellStyle name="20% - Accent6 14 39" xfId="14569" xr:uid="{00000000-0005-0000-0000-000025390000}"/>
    <cellStyle name="20% - Accent6 14 4" xfId="14570" xr:uid="{00000000-0005-0000-0000-000026390000}"/>
    <cellStyle name="20% - Accent6 14 40" xfId="14571" xr:uid="{00000000-0005-0000-0000-000027390000}"/>
    <cellStyle name="20% - Accent6 14 41" xfId="14572" xr:uid="{00000000-0005-0000-0000-000028390000}"/>
    <cellStyle name="20% - Accent6 14 42" xfId="14573" xr:uid="{00000000-0005-0000-0000-000029390000}"/>
    <cellStyle name="20% - Accent6 14 43" xfId="14574" xr:uid="{00000000-0005-0000-0000-00002A390000}"/>
    <cellStyle name="20% - Accent6 14 44" xfId="14575" xr:uid="{00000000-0005-0000-0000-00002B390000}"/>
    <cellStyle name="20% - Accent6 14 45" xfId="14576" xr:uid="{00000000-0005-0000-0000-00002C390000}"/>
    <cellStyle name="20% - Accent6 14 46" xfId="14577" xr:uid="{00000000-0005-0000-0000-00002D390000}"/>
    <cellStyle name="20% - Accent6 14 47" xfId="14578" xr:uid="{00000000-0005-0000-0000-00002E390000}"/>
    <cellStyle name="20% - Accent6 14 48" xfId="14579" xr:uid="{00000000-0005-0000-0000-00002F390000}"/>
    <cellStyle name="20% - Accent6 14 49" xfId="14580" xr:uid="{00000000-0005-0000-0000-000030390000}"/>
    <cellStyle name="20% - Accent6 14 5" xfId="14581" xr:uid="{00000000-0005-0000-0000-000031390000}"/>
    <cellStyle name="20% - Accent6 14 50" xfId="14582" xr:uid="{00000000-0005-0000-0000-000032390000}"/>
    <cellStyle name="20% - Accent6 14 51" xfId="14583" xr:uid="{00000000-0005-0000-0000-000033390000}"/>
    <cellStyle name="20% - Accent6 14 52" xfId="14584" xr:uid="{00000000-0005-0000-0000-000034390000}"/>
    <cellStyle name="20% - Accent6 14 53" xfId="14585" xr:uid="{00000000-0005-0000-0000-000035390000}"/>
    <cellStyle name="20% - Accent6 14 54" xfId="14586" xr:uid="{00000000-0005-0000-0000-000036390000}"/>
    <cellStyle name="20% - Accent6 14 55" xfId="14587" xr:uid="{00000000-0005-0000-0000-000037390000}"/>
    <cellStyle name="20% - Accent6 14 56" xfId="14588" xr:uid="{00000000-0005-0000-0000-000038390000}"/>
    <cellStyle name="20% - Accent6 14 57" xfId="14589" xr:uid="{00000000-0005-0000-0000-000039390000}"/>
    <cellStyle name="20% - Accent6 14 58" xfId="14590" xr:uid="{00000000-0005-0000-0000-00003A390000}"/>
    <cellStyle name="20% - Accent6 14 59" xfId="14591" xr:uid="{00000000-0005-0000-0000-00003B390000}"/>
    <cellStyle name="20% - Accent6 14 6" xfId="14592" xr:uid="{00000000-0005-0000-0000-00003C390000}"/>
    <cellStyle name="20% - Accent6 14 60" xfId="14593" xr:uid="{00000000-0005-0000-0000-00003D390000}"/>
    <cellStyle name="20% - Accent6 14 61" xfId="14594" xr:uid="{00000000-0005-0000-0000-00003E390000}"/>
    <cellStyle name="20% - Accent6 14 62" xfId="14595" xr:uid="{00000000-0005-0000-0000-00003F390000}"/>
    <cellStyle name="20% - Accent6 14 63" xfId="14596" xr:uid="{00000000-0005-0000-0000-000040390000}"/>
    <cellStyle name="20% - Accent6 14 64" xfId="14597" xr:uid="{00000000-0005-0000-0000-000041390000}"/>
    <cellStyle name="20% - Accent6 14 65" xfId="14598" xr:uid="{00000000-0005-0000-0000-000042390000}"/>
    <cellStyle name="20% - Accent6 14 66" xfId="14599" xr:uid="{00000000-0005-0000-0000-000043390000}"/>
    <cellStyle name="20% - Accent6 14 67" xfId="14600" xr:uid="{00000000-0005-0000-0000-000044390000}"/>
    <cellStyle name="20% - Accent6 14 68" xfId="14601" xr:uid="{00000000-0005-0000-0000-000045390000}"/>
    <cellStyle name="20% - Accent6 14 69" xfId="14602" xr:uid="{00000000-0005-0000-0000-000046390000}"/>
    <cellStyle name="20% - Accent6 14 7" xfId="14603" xr:uid="{00000000-0005-0000-0000-000047390000}"/>
    <cellStyle name="20% - Accent6 14 70" xfId="14604" xr:uid="{00000000-0005-0000-0000-000048390000}"/>
    <cellStyle name="20% - Accent6 14 71" xfId="14605" xr:uid="{00000000-0005-0000-0000-000049390000}"/>
    <cellStyle name="20% - Accent6 14 72" xfId="14606" xr:uid="{00000000-0005-0000-0000-00004A390000}"/>
    <cellStyle name="20% - Accent6 14 73" xfId="14607" xr:uid="{00000000-0005-0000-0000-00004B390000}"/>
    <cellStyle name="20% - Accent6 14 8" xfId="14608" xr:uid="{00000000-0005-0000-0000-00004C390000}"/>
    <cellStyle name="20% - Accent6 14 9" xfId="14609" xr:uid="{00000000-0005-0000-0000-00004D390000}"/>
    <cellStyle name="20% - Accent6 15" xfId="14610" xr:uid="{00000000-0005-0000-0000-00004E390000}"/>
    <cellStyle name="20% - Accent6 15 10" xfId="14611" xr:uid="{00000000-0005-0000-0000-00004F390000}"/>
    <cellStyle name="20% - Accent6 15 11" xfId="14612" xr:uid="{00000000-0005-0000-0000-000050390000}"/>
    <cellStyle name="20% - Accent6 15 12" xfId="14613" xr:uid="{00000000-0005-0000-0000-000051390000}"/>
    <cellStyle name="20% - Accent6 15 13" xfId="14614" xr:uid="{00000000-0005-0000-0000-000052390000}"/>
    <cellStyle name="20% - Accent6 15 14" xfId="14615" xr:uid="{00000000-0005-0000-0000-000053390000}"/>
    <cellStyle name="20% - Accent6 15 15" xfId="14616" xr:uid="{00000000-0005-0000-0000-000054390000}"/>
    <cellStyle name="20% - Accent6 15 16" xfId="14617" xr:uid="{00000000-0005-0000-0000-000055390000}"/>
    <cellStyle name="20% - Accent6 15 17" xfId="14618" xr:uid="{00000000-0005-0000-0000-000056390000}"/>
    <cellStyle name="20% - Accent6 15 18" xfId="14619" xr:uid="{00000000-0005-0000-0000-000057390000}"/>
    <cellStyle name="20% - Accent6 15 19" xfId="14620" xr:uid="{00000000-0005-0000-0000-000058390000}"/>
    <cellStyle name="20% - Accent6 15 2" xfId="14621" xr:uid="{00000000-0005-0000-0000-000059390000}"/>
    <cellStyle name="20% - Accent6 15 20" xfId="14622" xr:uid="{00000000-0005-0000-0000-00005A390000}"/>
    <cellStyle name="20% - Accent6 15 21" xfId="14623" xr:uid="{00000000-0005-0000-0000-00005B390000}"/>
    <cellStyle name="20% - Accent6 15 22" xfId="14624" xr:uid="{00000000-0005-0000-0000-00005C390000}"/>
    <cellStyle name="20% - Accent6 15 23" xfId="14625" xr:uid="{00000000-0005-0000-0000-00005D390000}"/>
    <cellStyle name="20% - Accent6 15 24" xfId="14626" xr:uid="{00000000-0005-0000-0000-00005E390000}"/>
    <cellStyle name="20% - Accent6 15 25" xfId="14627" xr:uid="{00000000-0005-0000-0000-00005F390000}"/>
    <cellStyle name="20% - Accent6 15 26" xfId="14628" xr:uid="{00000000-0005-0000-0000-000060390000}"/>
    <cellStyle name="20% - Accent6 15 27" xfId="14629" xr:uid="{00000000-0005-0000-0000-000061390000}"/>
    <cellStyle name="20% - Accent6 15 28" xfId="14630" xr:uid="{00000000-0005-0000-0000-000062390000}"/>
    <cellStyle name="20% - Accent6 15 29" xfId="14631" xr:uid="{00000000-0005-0000-0000-000063390000}"/>
    <cellStyle name="20% - Accent6 15 3" xfId="14632" xr:uid="{00000000-0005-0000-0000-000064390000}"/>
    <cellStyle name="20% - Accent6 15 30" xfId="14633" xr:uid="{00000000-0005-0000-0000-000065390000}"/>
    <cellStyle name="20% - Accent6 15 31" xfId="14634" xr:uid="{00000000-0005-0000-0000-000066390000}"/>
    <cellStyle name="20% - Accent6 15 32" xfId="14635" xr:uid="{00000000-0005-0000-0000-000067390000}"/>
    <cellStyle name="20% - Accent6 15 33" xfId="14636" xr:uid="{00000000-0005-0000-0000-000068390000}"/>
    <cellStyle name="20% - Accent6 15 34" xfId="14637" xr:uid="{00000000-0005-0000-0000-000069390000}"/>
    <cellStyle name="20% - Accent6 15 35" xfId="14638" xr:uid="{00000000-0005-0000-0000-00006A390000}"/>
    <cellStyle name="20% - Accent6 15 36" xfId="14639" xr:uid="{00000000-0005-0000-0000-00006B390000}"/>
    <cellStyle name="20% - Accent6 15 37" xfId="14640" xr:uid="{00000000-0005-0000-0000-00006C390000}"/>
    <cellStyle name="20% - Accent6 15 38" xfId="14641" xr:uid="{00000000-0005-0000-0000-00006D390000}"/>
    <cellStyle name="20% - Accent6 15 39" xfId="14642" xr:uid="{00000000-0005-0000-0000-00006E390000}"/>
    <cellStyle name="20% - Accent6 15 4" xfId="14643" xr:uid="{00000000-0005-0000-0000-00006F390000}"/>
    <cellStyle name="20% - Accent6 15 40" xfId="14644" xr:uid="{00000000-0005-0000-0000-000070390000}"/>
    <cellStyle name="20% - Accent6 15 41" xfId="14645" xr:uid="{00000000-0005-0000-0000-000071390000}"/>
    <cellStyle name="20% - Accent6 15 42" xfId="14646" xr:uid="{00000000-0005-0000-0000-000072390000}"/>
    <cellStyle name="20% - Accent6 15 43" xfId="14647" xr:uid="{00000000-0005-0000-0000-000073390000}"/>
    <cellStyle name="20% - Accent6 15 44" xfId="14648" xr:uid="{00000000-0005-0000-0000-000074390000}"/>
    <cellStyle name="20% - Accent6 15 45" xfId="14649" xr:uid="{00000000-0005-0000-0000-000075390000}"/>
    <cellStyle name="20% - Accent6 15 46" xfId="14650" xr:uid="{00000000-0005-0000-0000-000076390000}"/>
    <cellStyle name="20% - Accent6 15 47" xfId="14651" xr:uid="{00000000-0005-0000-0000-000077390000}"/>
    <cellStyle name="20% - Accent6 15 48" xfId="14652" xr:uid="{00000000-0005-0000-0000-000078390000}"/>
    <cellStyle name="20% - Accent6 15 49" xfId="14653" xr:uid="{00000000-0005-0000-0000-000079390000}"/>
    <cellStyle name="20% - Accent6 15 5" xfId="14654" xr:uid="{00000000-0005-0000-0000-00007A390000}"/>
    <cellStyle name="20% - Accent6 15 50" xfId="14655" xr:uid="{00000000-0005-0000-0000-00007B390000}"/>
    <cellStyle name="20% - Accent6 15 51" xfId="14656" xr:uid="{00000000-0005-0000-0000-00007C390000}"/>
    <cellStyle name="20% - Accent6 15 52" xfId="14657" xr:uid="{00000000-0005-0000-0000-00007D390000}"/>
    <cellStyle name="20% - Accent6 15 53" xfId="14658" xr:uid="{00000000-0005-0000-0000-00007E390000}"/>
    <cellStyle name="20% - Accent6 15 54" xfId="14659" xr:uid="{00000000-0005-0000-0000-00007F390000}"/>
    <cellStyle name="20% - Accent6 15 55" xfId="14660" xr:uid="{00000000-0005-0000-0000-000080390000}"/>
    <cellStyle name="20% - Accent6 15 56" xfId="14661" xr:uid="{00000000-0005-0000-0000-000081390000}"/>
    <cellStyle name="20% - Accent6 15 57" xfId="14662" xr:uid="{00000000-0005-0000-0000-000082390000}"/>
    <cellStyle name="20% - Accent6 15 58" xfId="14663" xr:uid="{00000000-0005-0000-0000-000083390000}"/>
    <cellStyle name="20% - Accent6 15 59" xfId="14664" xr:uid="{00000000-0005-0000-0000-000084390000}"/>
    <cellStyle name="20% - Accent6 15 6" xfId="14665" xr:uid="{00000000-0005-0000-0000-000085390000}"/>
    <cellStyle name="20% - Accent6 15 60" xfId="14666" xr:uid="{00000000-0005-0000-0000-000086390000}"/>
    <cellStyle name="20% - Accent6 15 61" xfId="14667" xr:uid="{00000000-0005-0000-0000-000087390000}"/>
    <cellStyle name="20% - Accent6 15 62" xfId="14668" xr:uid="{00000000-0005-0000-0000-000088390000}"/>
    <cellStyle name="20% - Accent6 15 63" xfId="14669" xr:uid="{00000000-0005-0000-0000-000089390000}"/>
    <cellStyle name="20% - Accent6 15 64" xfId="14670" xr:uid="{00000000-0005-0000-0000-00008A390000}"/>
    <cellStyle name="20% - Accent6 15 65" xfId="14671" xr:uid="{00000000-0005-0000-0000-00008B390000}"/>
    <cellStyle name="20% - Accent6 15 66" xfId="14672" xr:uid="{00000000-0005-0000-0000-00008C390000}"/>
    <cellStyle name="20% - Accent6 15 67" xfId="14673" xr:uid="{00000000-0005-0000-0000-00008D390000}"/>
    <cellStyle name="20% - Accent6 15 68" xfId="14674" xr:uid="{00000000-0005-0000-0000-00008E390000}"/>
    <cellStyle name="20% - Accent6 15 69" xfId="14675" xr:uid="{00000000-0005-0000-0000-00008F390000}"/>
    <cellStyle name="20% - Accent6 15 7" xfId="14676" xr:uid="{00000000-0005-0000-0000-000090390000}"/>
    <cellStyle name="20% - Accent6 15 70" xfId="14677" xr:uid="{00000000-0005-0000-0000-000091390000}"/>
    <cellStyle name="20% - Accent6 15 71" xfId="14678" xr:uid="{00000000-0005-0000-0000-000092390000}"/>
    <cellStyle name="20% - Accent6 15 72" xfId="14679" xr:uid="{00000000-0005-0000-0000-000093390000}"/>
    <cellStyle name="20% - Accent6 15 73" xfId="14680" xr:uid="{00000000-0005-0000-0000-000094390000}"/>
    <cellStyle name="20% - Accent6 15 8" xfId="14681" xr:uid="{00000000-0005-0000-0000-000095390000}"/>
    <cellStyle name="20% - Accent6 15 9" xfId="14682" xr:uid="{00000000-0005-0000-0000-000096390000}"/>
    <cellStyle name="20% - Accent6 16" xfId="14683" xr:uid="{00000000-0005-0000-0000-000097390000}"/>
    <cellStyle name="20% - Accent6 16 10" xfId="14684" xr:uid="{00000000-0005-0000-0000-000098390000}"/>
    <cellStyle name="20% - Accent6 16 11" xfId="14685" xr:uid="{00000000-0005-0000-0000-000099390000}"/>
    <cellStyle name="20% - Accent6 16 12" xfId="14686" xr:uid="{00000000-0005-0000-0000-00009A390000}"/>
    <cellStyle name="20% - Accent6 16 13" xfId="14687" xr:uid="{00000000-0005-0000-0000-00009B390000}"/>
    <cellStyle name="20% - Accent6 16 14" xfId="14688" xr:uid="{00000000-0005-0000-0000-00009C390000}"/>
    <cellStyle name="20% - Accent6 16 15" xfId="14689" xr:uid="{00000000-0005-0000-0000-00009D390000}"/>
    <cellStyle name="20% - Accent6 16 16" xfId="14690" xr:uid="{00000000-0005-0000-0000-00009E390000}"/>
    <cellStyle name="20% - Accent6 16 17" xfId="14691" xr:uid="{00000000-0005-0000-0000-00009F390000}"/>
    <cellStyle name="20% - Accent6 16 18" xfId="14692" xr:uid="{00000000-0005-0000-0000-0000A0390000}"/>
    <cellStyle name="20% - Accent6 16 19" xfId="14693" xr:uid="{00000000-0005-0000-0000-0000A1390000}"/>
    <cellStyle name="20% - Accent6 16 2" xfId="14694" xr:uid="{00000000-0005-0000-0000-0000A2390000}"/>
    <cellStyle name="20% - Accent6 16 20" xfId="14695" xr:uid="{00000000-0005-0000-0000-0000A3390000}"/>
    <cellStyle name="20% - Accent6 16 21" xfId="14696" xr:uid="{00000000-0005-0000-0000-0000A4390000}"/>
    <cellStyle name="20% - Accent6 16 22" xfId="14697" xr:uid="{00000000-0005-0000-0000-0000A5390000}"/>
    <cellStyle name="20% - Accent6 16 23" xfId="14698" xr:uid="{00000000-0005-0000-0000-0000A6390000}"/>
    <cellStyle name="20% - Accent6 16 24" xfId="14699" xr:uid="{00000000-0005-0000-0000-0000A7390000}"/>
    <cellStyle name="20% - Accent6 16 25" xfId="14700" xr:uid="{00000000-0005-0000-0000-0000A8390000}"/>
    <cellStyle name="20% - Accent6 16 26" xfId="14701" xr:uid="{00000000-0005-0000-0000-0000A9390000}"/>
    <cellStyle name="20% - Accent6 16 27" xfId="14702" xr:uid="{00000000-0005-0000-0000-0000AA390000}"/>
    <cellStyle name="20% - Accent6 16 28" xfId="14703" xr:uid="{00000000-0005-0000-0000-0000AB390000}"/>
    <cellStyle name="20% - Accent6 16 29" xfId="14704" xr:uid="{00000000-0005-0000-0000-0000AC390000}"/>
    <cellStyle name="20% - Accent6 16 3" xfId="14705" xr:uid="{00000000-0005-0000-0000-0000AD390000}"/>
    <cellStyle name="20% - Accent6 16 30" xfId="14706" xr:uid="{00000000-0005-0000-0000-0000AE390000}"/>
    <cellStyle name="20% - Accent6 16 31" xfId="14707" xr:uid="{00000000-0005-0000-0000-0000AF390000}"/>
    <cellStyle name="20% - Accent6 16 32" xfId="14708" xr:uid="{00000000-0005-0000-0000-0000B0390000}"/>
    <cellStyle name="20% - Accent6 16 33" xfId="14709" xr:uid="{00000000-0005-0000-0000-0000B1390000}"/>
    <cellStyle name="20% - Accent6 16 34" xfId="14710" xr:uid="{00000000-0005-0000-0000-0000B2390000}"/>
    <cellStyle name="20% - Accent6 16 35" xfId="14711" xr:uid="{00000000-0005-0000-0000-0000B3390000}"/>
    <cellStyle name="20% - Accent6 16 36" xfId="14712" xr:uid="{00000000-0005-0000-0000-0000B4390000}"/>
    <cellStyle name="20% - Accent6 16 37" xfId="14713" xr:uid="{00000000-0005-0000-0000-0000B5390000}"/>
    <cellStyle name="20% - Accent6 16 38" xfId="14714" xr:uid="{00000000-0005-0000-0000-0000B6390000}"/>
    <cellStyle name="20% - Accent6 16 39" xfId="14715" xr:uid="{00000000-0005-0000-0000-0000B7390000}"/>
    <cellStyle name="20% - Accent6 16 4" xfId="14716" xr:uid="{00000000-0005-0000-0000-0000B8390000}"/>
    <cellStyle name="20% - Accent6 16 40" xfId="14717" xr:uid="{00000000-0005-0000-0000-0000B9390000}"/>
    <cellStyle name="20% - Accent6 16 41" xfId="14718" xr:uid="{00000000-0005-0000-0000-0000BA390000}"/>
    <cellStyle name="20% - Accent6 16 42" xfId="14719" xr:uid="{00000000-0005-0000-0000-0000BB390000}"/>
    <cellStyle name="20% - Accent6 16 43" xfId="14720" xr:uid="{00000000-0005-0000-0000-0000BC390000}"/>
    <cellStyle name="20% - Accent6 16 44" xfId="14721" xr:uid="{00000000-0005-0000-0000-0000BD390000}"/>
    <cellStyle name="20% - Accent6 16 45" xfId="14722" xr:uid="{00000000-0005-0000-0000-0000BE390000}"/>
    <cellStyle name="20% - Accent6 16 46" xfId="14723" xr:uid="{00000000-0005-0000-0000-0000BF390000}"/>
    <cellStyle name="20% - Accent6 16 47" xfId="14724" xr:uid="{00000000-0005-0000-0000-0000C0390000}"/>
    <cellStyle name="20% - Accent6 16 48" xfId="14725" xr:uid="{00000000-0005-0000-0000-0000C1390000}"/>
    <cellStyle name="20% - Accent6 16 49" xfId="14726" xr:uid="{00000000-0005-0000-0000-0000C2390000}"/>
    <cellStyle name="20% - Accent6 16 5" xfId="14727" xr:uid="{00000000-0005-0000-0000-0000C3390000}"/>
    <cellStyle name="20% - Accent6 16 50" xfId="14728" xr:uid="{00000000-0005-0000-0000-0000C4390000}"/>
    <cellStyle name="20% - Accent6 16 51" xfId="14729" xr:uid="{00000000-0005-0000-0000-0000C5390000}"/>
    <cellStyle name="20% - Accent6 16 52" xfId="14730" xr:uid="{00000000-0005-0000-0000-0000C6390000}"/>
    <cellStyle name="20% - Accent6 16 53" xfId="14731" xr:uid="{00000000-0005-0000-0000-0000C7390000}"/>
    <cellStyle name="20% - Accent6 16 54" xfId="14732" xr:uid="{00000000-0005-0000-0000-0000C8390000}"/>
    <cellStyle name="20% - Accent6 16 55" xfId="14733" xr:uid="{00000000-0005-0000-0000-0000C9390000}"/>
    <cellStyle name="20% - Accent6 16 56" xfId="14734" xr:uid="{00000000-0005-0000-0000-0000CA390000}"/>
    <cellStyle name="20% - Accent6 16 57" xfId="14735" xr:uid="{00000000-0005-0000-0000-0000CB390000}"/>
    <cellStyle name="20% - Accent6 16 58" xfId="14736" xr:uid="{00000000-0005-0000-0000-0000CC390000}"/>
    <cellStyle name="20% - Accent6 16 59" xfId="14737" xr:uid="{00000000-0005-0000-0000-0000CD390000}"/>
    <cellStyle name="20% - Accent6 16 6" xfId="14738" xr:uid="{00000000-0005-0000-0000-0000CE390000}"/>
    <cellStyle name="20% - Accent6 16 60" xfId="14739" xr:uid="{00000000-0005-0000-0000-0000CF390000}"/>
    <cellStyle name="20% - Accent6 16 61" xfId="14740" xr:uid="{00000000-0005-0000-0000-0000D0390000}"/>
    <cellStyle name="20% - Accent6 16 62" xfId="14741" xr:uid="{00000000-0005-0000-0000-0000D1390000}"/>
    <cellStyle name="20% - Accent6 16 63" xfId="14742" xr:uid="{00000000-0005-0000-0000-0000D2390000}"/>
    <cellStyle name="20% - Accent6 16 64" xfId="14743" xr:uid="{00000000-0005-0000-0000-0000D3390000}"/>
    <cellStyle name="20% - Accent6 16 65" xfId="14744" xr:uid="{00000000-0005-0000-0000-0000D4390000}"/>
    <cellStyle name="20% - Accent6 16 66" xfId="14745" xr:uid="{00000000-0005-0000-0000-0000D5390000}"/>
    <cellStyle name="20% - Accent6 16 67" xfId="14746" xr:uid="{00000000-0005-0000-0000-0000D6390000}"/>
    <cellStyle name="20% - Accent6 16 68" xfId="14747" xr:uid="{00000000-0005-0000-0000-0000D7390000}"/>
    <cellStyle name="20% - Accent6 16 69" xfId="14748" xr:uid="{00000000-0005-0000-0000-0000D8390000}"/>
    <cellStyle name="20% - Accent6 16 7" xfId="14749" xr:uid="{00000000-0005-0000-0000-0000D9390000}"/>
    <cellStyle name="20% - Accent6 16 70" xfId="14750" xr:uid="{00000000-0005-0000-0000-0000DA390000}"/>
    <cellStyle name="20% - Accent6 16 71" xfId="14751" xr:uid="{00000000-0005-0000-0000-0000DB390000}"/>
    <cellStyle name="20% - Accent6 16 72" xfId="14752" xr:uid="{00000000-0005-0000-0000-0000DC390000}"/>
    <cellStyle name="20% - Accent6 16 73" xfId="14753" xr:uid="{00000000-0005-0000-0000-0000DD390000}"/>
    <cellStyle name="20% - Accent6 16 8" xfId="14754" xr:uid="{00000000-0005-0000-0000-0000DE390000}"/>
    <cellStyle name="20% - Accent6 16 9" xfId="14755" xr:uid="{00000000-0005-0000-0000-0000DF390000}"/>
    <cellStyle name="20% - Accent6 17" xfId="14756" xr:uid="{00000000-0005-0000-0000-0000E0390000}"/>
    <cellStyle name="20% - Accent6 17 10" xfId="14757" xr:uid="{00000000-0005-0000-0000-0000E1390000}"/>
    <cellStyle name="20% - Accent6 17 11" xfId="14758" xr:uid="{00000000-0005-0000-0000-0000E2390000}"/>
    <cellStyle name="20% - Accent6 17 12" xfId="14759" xr:uid="{00000000-0005-0000-0000-0000E3390000}"/>
    <cellStyle name="20% - Accent6 17 13" xfId="14760" xr:uid="{00000000-0005-0000-0000-0000E4390000}"/>
    <cellStyle name="20% - Accent6 17 14" xfId="14761" xr:uid="{00000000-0005-0000-0000-0000E5390000}"/>
    <cellStyle name="20% - Accent6 17 15" xfId="14762" xr:uid="{00000000-0005-0000-0000-0000E6390000}"/>
    <cellStyle name="20% - Accent6 17 16" xfId="14763" xr:uid="{00000000-0005-0000-0000-0000E7390000}"/>
    <cellStyle name="20% - Accent6 17 17" xfId="14764" xr:uid="{00000000-0005-0000-0000-0000E8390000}"/>
    <cellStyle name="20% - Accent6 17 18" xfId="14765" xr:uid="{00000000-0005-0000-0000-0000E9390000}"/>
    <cellStyle name="20% - Accent6 17 19" xfId="14766" xr:uid="{00000000-0005-0000-0000-0000EA390000}"/>
    <cellStyle name="20% - Accent6 17 2" xfId="14767" xr:uid="{00000000-0005-0000-0000-0000EB390000}"/>
    <cellStyle name="20% - Accent6 17 20" xfId="14768" xr:uid="{00000000-0005-0000-0000-0000EC390000}"/>
    <cellStyle name="20% - Accent6 17 21" xfId="14769" xr:uid="{00000000-0005-0000-0000-0000ED390000}"/>
    <cellStyle name="20% - Accent6 17 22" xfId="14770" xr:uid="{00000000-0005-0000-0000-0000EE390000}"/>
    <cellStyle name="20% - Accent6 17 23" xfId="14771" xr:uid="{00000000-0005-0000-0000-0000EF390000}"/>
    <cellStyle name="20% - Accent6 17 24" xfId="14772" xr:uid="{00000000-0005-0000-0000-0000F0390000}"/>
    <cellStyle name="20% - Accent6 17 25" xfId="14773" xr:uid="{00000000-0005-0000-0000-0000F1390000}"/>
    <cellStyle name="20% - Accent6 17 26" xfId="14774" xr:uid="{00000000-0005-0000-0000-0000F2390000}"/>
    <cellStyle name="20% - Accent6 17 27" xfId="14775" xr:uid="{00000000-0005-0000-0000-0000F3390000}"/>
    <cellStyle name="20% - Accent6 17 28" xfId="14776" xr:uid="{00000000-0005-0000-0000-0000F4390000}"/>
    <cellStyle name="20% - Accent6 17 29" xfId="14777" xr:uid="{00000000-0005-0000-0000-0000F5390000}"/>
    <cellStyle name="20% - Accent6 17 3" xfId="14778" xr:uid="{00000000-0005-0000-0000-0000F6390000}"/>
    <cellStyle name="20% - Accent6 17 30" xfId="14779" xr:uid="{00000000-0005-0000-0000-0000F7390000}"/>
    <cellStyle name="20% - Accent6 17 31" xfId="14780" xr:uid="{00000000-0005-0000-0000-0000F8390000}"/>
    <cellStyle name="20% - Accent6 17 32" xfId="14781" xr:uid="{00000000-0005-0000-0000-0000F9390000}"/>
    <cellStyle name="20% - Accent6 17 33" xfId="14782" xr:uid="{00000000-0005-0000-0000-0000FA390000}"/>
    <cellStyle name="20% - Accent6 17 34" xfId="14783" xr:uid="{00000000-0005-0000-0000-0000FB390000}"/>
    <cellStyle name="20% - Accent6 17 35" xfId="14784" xr:uid="{00000000-0005-0000-0000-0000FC390000}"/>
    <cellStyle name="20% - Accent6 17 36" xfId="14785" xr:uid="{00000000-0005-0000-0000-0000FD390000}"/>
    <cellStyle name="20% - Accent6 17 37" xfId="14786" xr:uid="{00000000-0005-0000-0000-0000FE390000}"/>
    <cellStyle name="20% - Accent6 17 38" xfId="14787" xr:uid="{00000000-0005-0000-0000-0000FF390000}"/>
    <cellStyle name="20% - Accent6 17 39" xfId="14788" xr:uid="{00000000-0005-0000-0000-0000003A0000}"/>
    <cellStyle name="20% - Accent6 17 4" xfId="14789" xr:uid="{00000000-0005-0000-0000-0000013A0000}"/>
    <cellStyle name="20% - Accent6 17 40" xfId="14790" xr:uid="{00000000-0005-0000-0000-0000023A0000}"/>
    <cellStyle name="20% - Accent6 17 41" xfId="14791" xr:uid="{00000000-0005-0000-0000-0000033A0000}"/>
    <cellStyle name="20% - Accent6 17 42" xfId="14792" xr:uid="{00000000-0005-0000-0000-0000043A0000}"/>
    <cellStyle name="20% - Accent6 17 43" xfId="14793" xr:uid="{00000000-0005-0000-0000-0000053A0000}"/>
    <cellStyle name="20% - Accent6 17 44" xfId="14794" xr:uid="{00000000-0005-0000-0000-0000063A0000}"/>
    <cellStyle name="20% - Accent6 17 45" xfId="14795" xr:uid="{00000000-0005-0000-0000-0000073A0000}"/>
    <cellStyle name="20% - Accent6 17 46" xfId="14796" xr:uid="{00000000-0005-0000-0000-0000083A0000}"/>
    <cellStyle name="20% - Accent6 17 47" xfId="14797" xr:uid="{00000000-0005-0000-0000-0000093A0000}"/>
    <cellStyle name="20% - Accent6 17 48" xfId="14798" xr:uid="{00000000-0005-0000-0000-00000A3A0000}"/>
    <cellStyle name="20% - Accent6 17 49" xfId="14799" xr:uid="{00000000-0005-0000-0000-00000B3A0000}"/>
    <cellStyle name="20% - Accent6 17 5" xfId="14800" xr:uid="{00000000-0005-0000-0000-00000C3A0000}"/>
    <cellStyle name="20% - Accent6 17 50" xfId="14801" xr:uid="{00000000-0005-0000-0000-00000D3A0000}"/>
    <cellStyle name="20% - Accent6 17 51" xfId="14802" xr:uid="{00000000-0005-0000-0000-00000E3A0000}"/>
    <cellStyle name="20% - Accent6 17 52" xfId="14803" xr:uid="{00000000-0005-0000-0000-00000F3A0000}"/>
    <cellStyle name="20% - Accent6 17 53" xfId="14804" xr:uid="{00000000-0005-0000-0000-0000103A0000}"/>
    <cellStyle name="20% - Accent6 17 54" xfId="14805" xr:uid="{00000000-0005-0000-0000-0000113A0000}"/>
    <cellStyle name="20% - Accent6 17 55" xfId="14806" xr:uid="{00000000-0005-0000-0000-0000123A0000}"/>
    <cellStyle name="20% - Accent6 17 56" xfId="14807" xr:uid="{00000000-0005-0000-0000-0000133A0000}"/>
    <cellStyle name="20% - Accent6 17 57" xfId="14808" xr:uid="{00000000-0005-0000-0000-0000143A0000}"/>
    <cellStyle name="20% - Accent6 17 58" xfId="14809" xr:uid="{00000000-0005-0000-0000-0000153A0000}"/>
    <cellStyle name="20% - Accent6 17 59" xfId="14810" xr:uid="{00000000-0005-0000-0000-0000163A0000}"/>
    <cellStyle name="20% - Accent6 17 6" xfId="14811" xr:uid="{00000000-0005-0000-0000-0000173A0000}"/>
    <cellStyle name="20% - Accent6 17 60" xfId="14812" xr:uid="{00000000-0005-0000-0000-0000183A0000}"/>
    <cellStyle name="20% - Accent6 17 61" xfId="14813" xr:uid="{00000000-0005-0000-0000-0000193A0000}"/>
    <cellStyle name="20% - Accent6 17 62" xfId="14814" xr:uid="{00000000-0005-0000-0000-00001A3A0000}"/>
    <cellStyle name="20% - Accent6 17 63" xfId="14815" xr:uid="{00000000-0005-0000-0000-00001B3A0000}"/>
    <cellStyle name="20% - Accent6 17 64" xfId="14816" xr:uid="{00000000-0005-0000-0000-00001C3A0000}"/>
    <cellStyle name="20% - Accent6 17 65" xfId="14817" xr:uid="{00000000-0005-0000-0000-00001D3A0000}"/>
    <cellStyle name="20% - Accent6 17 66" xfId="14818" xr:uid="{00000000-0005-0000-0000-00001E3A0000}"/>
    <cellStyle name="20% - Accent6 17 67" xfId="14819" xr:uid="{00000000-0005-0000-0000-00001F3A0000}"/>
    <cellStyle name="20% - Accent6 17 68" xfId="14820" xr:uid="{00000000-0005-0000-0000-0000203A0000}"/>
    <cellStyle name="20% - Accent6 17 69" xfId="14821" xr:uid="{00000000-0005-0000-0000-0000213A0000}"/>
    <cellStyle name="20% - Accent6 17 7" xfId="14822" xr:uid="{00000000-0005-0000-0000-0000223A0000}"/>
    <cellStyle name="20% - Accent6 17 70" xfId="14823" xr:uid="{00000000-0005-0000-0000-0000233A0000}"/>
    <cellStyle name="20% - Accent6 17 71" xfId="14824" xr:uid="{00000000-0005-0000-0000-0000243A0000}"/>
    <cellStyle name="20% - Accent6 17 72" xfId="14825" xr:uid="{00000000-0005-0000-0000-0000253A0000}"/>
    <cellStyle name="20% - Accent6 17 73" xfId="14826" xr:uid="{00000000-0005-0000-0000-0000263A0000}"/>
    <cellStyle name="20% - Accent6 17 8" xfId="14827" xr:uid="{00000000-0005-0000-0000-0000273A0000}"/>
    <cellStyle name="20% - Accent6 17 9" xfId="14828" xr:uid="{00000000-0005-0000-0000-0000283A0000}"/>
    <cellStyle name="20% - Accent6 18" xfId="14829" xr:uid="{00000000-0005-0000-0000-0000293A0000}"/>
    <cellStyle name="20% - Accent6 18 10" xfId="14830" xr:uid="{00000000-0005-0000-0000-00002A3A0000}"/>
    <cellStyle name="20% - Accent6 18 11" xfId="14831" xr:uid="{00000000-0005-0000-0000-00002B3A0000}"/>
    <cellStyle name="20% - Accent6 18 12" xfId="14832" xr:uid="{00000000-0005-0000-0000-00002C3A0000}"/>
    <cellStyle name="20% - Accent6 18 13" xfId="14833" xr:uid="{00000000-0005-0000-0000-00002D3A0000}"/>
    <cellStyle name="20% - Accent6 18 14" xfId="14834" xr:uid="{00000000-0005-0000-0000-00002E3A0000}"/>
    <cellStyle name="20% - Accent6 18 15" xfId="14835" xr:uid="{00000000-0005-0000-0000-00002F3A0000}"/>
    <cellStyle name="20% - Accent6 18 16" xfId="14836" xr:uid="{00000000-0005-0000-0000-0000303A0000}"/>
    <cellStyle name="20% - Accent6 18 17" xfId="14837" xr:uid="{00000000-0005-0000-0000-0000313A0000}"/>
    <cellStyle name="20% - Accent6 18 18" xfId="14838" xr:uid="{00000000-0005-0000-0000-0000323A0000}"/>
    <cellStyle name="20% - Accent6 18 19" xfId="14839" xr:uid="{00000000-0005-0000-0000-0000333A0000}"/>
    <cellStyle name="20% - Accent6 18 2" xfId="14840" xr:uid="{00000000-0005-0000-0000-0000343A0000}"/>
    <cellStyle name="20% - Accent6 18 20" xfId="14841" xr:uid="{00000000-0005-0000-0000-0000353A0000}"/>
    <cellStyle name="20% - Accent6 18 21" xfId="14842" xr:uid="{00000000-0005-0000-0000-0000363A0000}"/>
    <cellStyle name="20% - Accent6 18 22" xfId="14843" xr:uid="{00000000-0005-0000-0000-0000373A0000}"/>
    <cellStyle name="20% - Accent6 18 23" xfId="14844" xr:uid="{00000000-0005-0000-0000-0000383A0000}"/>
    <cellStyle name="20% - Accent6 18 24" xfId="14845" xr:uid="{00000000-0005-0000-0000-0000393A0000}"/>
    <cellStyle name="20% - Accent6 18 25" xfId="14846" xr:uid="{00000000-0005-0000-0000-00003A3A0000}"/>
    <cellStyle name="20% - Accent6 18 26" xfId="14847" xr:uid="{00000000-0005-0000-0000-00003B3A0000}"/>
    <cellStyle name="20% - Accent6 18 27" xfId="14848" xr:uid="{00000000-0005-0000-0000-00003C3A0000}"/>
    <cellStyle name="20% - Accent6 18 28" xfId="14849" xr:uid="{00000000-0005-0000-0000-00003D3A0000}"/>
    <cellStyle name="20% - Accent6 18 29" xfId="14850" xr:uid="{00000000-0005-0000-0000-00003E3A0000}"/>
    <cellStyle name="20% - Accent6 18 3" xfId="14851" xr:uid="{00000000-0005-0000-0000-00003F3A0000}"/>
    <cellStyle name="20% - Accent6 18 30" xfId="14852" xr:uid="{00000000-0005-0000-0000-0000403A0000}"/>
    <cellStyle name="20% - Accent6 18 31" xfId="14853" xr:uid="{00000000-0005-0000-0000-0000413A0000}"/>
    <cellStyle name="20% - Accent6 18 32" xfId="14854" xr:uid="{00000000-0005-0000-0000-0000423A0000}"/>
    <cellStyle name="20% - Accent6 18 33" xfId="14855" xr:uid="{00000000-0005-0000-0000-0000433A0000}"/>
    <cellStyle name="20% - Accent6 18 34" xfId="14856" xr:uid="{00000000-0005-0000-0000-0000443A0000}"/>
    <cellStyle name="20% - Accent6 18 35" xfId="14857" xr:uid="{00000000-0005-0000-0000-0000453A0000}"/>
    <cellStyle name="20% - Accent6 18 36" xfId="14858" xr:uid="{00000000-0005-0000-0000-0000463A0000}"/>
    <cellStyle name="20% - Accent6 18 37" xfId="14859" xr:uid="{00000000-0005-0000-0000-0000473A0000}"/>
    <cellStyle name="20% - Accent6 18 38" xfId="14860" xr:uid="{00000000-0005-0000-0000-0000483A0000}"/>
    <cellStyle name="20% - Accent6 18 39" xfId="14861" xr:uid="{00000000-0005-0000-0000-0000493A0000}"/>
    <cellStyle name="20% - Accent6 18 4" xfId="14862" xr:uid="{00000000-0005-0000-0000-00004A3A0000}"/>
    <cellStyle name="20% - Accent6 18 40" xfId="14863" xr:uid="{00000000-0005-0000-0000-00004B3A0000}"/>
    <cellStyle name="20% - Accent6 18 41" xfId="14864" xr:uid="{00000000-0005-0000-0000-00004C3A0000}"/>
    <cellStyle name="20% - Accent6 18 42" xfId="14865" xr:uid="{00000000-0005-0000-0000-00004D3A0000}"/>
    <cellStyle name="20% - Accent6 18 43" xfId="14866" xr:uid="{00000000-0005-0000-0000-00004E3A0000}"/>
    <cellStyle name="20% - Accent6 18 44" xfId="14867" xr:uid="{00000000-0005-0000-0000-00004F3A0000}"/>
    <cellStyle name="20% - Accent6 18 45" xfId="14868" xr:uid="{00000000-0005-0000-0000-0000503A0000}"/>
    <cellStyle name="20% - Accent6 18 46" xfId="14869" xr:uid="{00000000-0005-0000-0000-0000513A0000}"/>
    <cellStyle name="20% - Accent6 18 47" xfId="14870" xr:uid="{00000000-0005-0000-0000-0000523A0000}"/>
    <cellStyle name="20% - Accent6 18 48" xfId="14871" xr:uid="{00000000-0005-0000-0000-0000533A0000}"/>
    <cellStyle name="20% - Accent6 18 49" xfId="14872" xr:uid="{00000000-0005-0000-0000-0000543A0000}"/>
    <cellStyle name="20% - Accent6 18 5" xfId="14873" xr:uid="{00000000-0005-0000-0000-0000553A0000}"/>
    <cellStyle name="20% - Accent6 18 50" xfId="14874" xr:uid="{00000000-0005-0000-0000-0000563A0000}"/>
    <cellStyle name="20% - Accent6 18 51" xfId="14875" xr:uid="{00000000-0005-0000-0000-0000573A0000}"/>
    <cellStyle name="20% - Accent6 18 52" xfId="14876" xr:uid="{00000000-0005-0000-0000-0000583A0000}"/>
    <cellStyle name="20% - Accent6 18 53" xfId="14877" xr:uid="{00000000-0005-0000-0000-0000593A0000}"/>
    <cellStyle name="20% - Accent6 18 54" xfId="14878" xr:uid="{00000000-0005-0000-0000-00005A3A0000}"/>
    <cellStyle name="20% - Accent6 18 55" xfId="14879" xr:uid="{00000000-0005-0000-0000-00005B3A0000}"/>
    <cellStyle name="20% - Accent6 18 56" xfId="14880" xr:uid="{00000000-0005-0000-0000-00005C3A0000}"/>
    <cellStyle name="20% - Accent6 18 57" xfId="14881" xr:uid="{00000000-0005-0000-0000-00005D3A0000}"/>
    <cellStyle name="20% - Accent6 18 58" xfId="14882" xr:uid="{00000000-0005-0000-0000-00005E3A0000}"/>
    <cellStyle name="20% - Accent6 18 59" xfId="14883" xr:uid="{00000000-0005-0000-0000-00005F3A0000}"/>
    <cellStyle name="20% - Accent6 18 6" xfId="14884" xr:uid="{00000000-0005-0000-0000-0000603A0000}"/>
    <cellStyle name="20% - Accent6 18 60" xfId="14885" xr:uid="{00000000-0005-0000-0000-0000613A0000}"/>
    <cellStyle name="20% - Accent6 18 61" xfId="14886" xr:uid="{00000000-0005-0000-0000-0000623A0000}"/>
    <cellStyle name="20% - Accent6 18 62" xfId="14887" xr:uid="{00000000-0005-0000-0000-0000633A0000}"/>
    <cellStyle name="20% - Accent6 18 63" xfId="14888" xr:uid="{00000000-0005-0000-0000-0000643A0000}"/>
    <cellStyle name="20% - Accent6 18 64" xfId="14889" xr:uid="{00000000-0005-0000-0000-0000653A0000}"/>
    <cellStyle name="20% - Accent6 18 65" xfId="14890" xr:uid="{00000000-0005-0000-0000-0000663A0000}"/>
    <cellStyle name="20% - Accent6 18 66" xfId="14891" xr:uid="{00000000-0005-0000-0000-0000673A0000}"/>
    <cellStyle name="20% - Accent6 18 67" xfId="14892" xr:uid="{00000000-0005-0000-0000-0000683A0000}"/>
    <cellStyle name="20% - Accent6 18 68" xfId="14893" xr:uid="{00000000-0005-0000-0000-0000693A0000}"/>
    <cellStyle name="20% - Accent6 18 69" xfId="14894" xr:uid="{00000000-0005-0000-0000-00006A3A0000}"/>
    <cellStyle name="20% - Accent6 18 7" xfId="14895" xr:uid="{00000000-0005-0000-0000-00006B3A0000}"/>
    <cellStyle name="20% - Accent6 18 70" xfId="14896" xr:uid="{00000000-0005-0000-0000-00006C3A0000}"/>
    <cellStyle name="20% - Accent6 18 71" xfId="14897" xr:uid="{00000000-0005-0000-0000-00006D3A0000}"/>
    <cellStyle name="20% - Accent6 18 72" xfId="14898" xr:uid="{00000000-0005-0000-0000-00006E3A0000}"/>
    <cellStyle name="20% - Accent6 18 73" xfId="14899" xr:uid="{00000000-0005-0000-0000-00006F3A0000}"/>
    <cellStyle name="20% - Accent6 18 8" xfId="14900" xr:uid="{00000000-0005-0000-0000-0000703A0000}"/>
    <cellStyle name="20% - Accent6 18 9" xfId="14901" xr:uid="{00000000-0005-0000-0000-0000713A0000}"/>
    <cellStyle name="20% - Accent6 19" xfId="14902" xr:uid="{00000000-0005-0000-0000-0000723A0000}"/>
    <cellStyle name="20% - Accent6 19 10" xfId="14903" xr:uid="{00000000-0005-0000-0000-0000733A0000}"/>
    <cellStyle name="20% - Accent6 19 11" xfId="14904" xr:uid="{00000000-0005-0000-0000-0000743A0000}"/>
    <cellStyle name="20% - Accent6 19 12" xfId="14905" xr:uid="{00000000-0005-0000-0000-0000753A0000}"/>
    <cellStyle name="20% - Accent6 19 13" xfId="14906" xr:uid="{00000000-0005-0000-0000-0000763A0000}"/>
    <cellStyle name="20% - Accent6 19 14" xfId="14907" xr:uid="{00000000-0005-0000-0000-0000773A0000}"/>
    <cellStyle name="20% - Accent6 19 15" xfId="14908" xr:uid="{00000000-0005-0000-0000-0000783A0000}"/>
    <cellStyle name="20% - Accent6 19 16" xfId="14909" xr:uid="{00000000-0005-0000-0000-0000793A0000}"/>
    <cellStyle name="20% - Accent6 19 17" xfId="14910" xr:uid="{00000000-0005-0000-0000-00007A3A0000}"/>
    <cellStyle name="20% - Accent6 19 18" xfId="14911" xr:uid="{00000000-0005-0000-0000-00007B3A0000}"/>
    <cellStyle name="20% - Accent6 19 19" xfId="14912" xr:uid="{00000000-0005-0000-0000-00007C3A0000}"/>
    <cellStyle name="20% - Accent6 19 2" xfId="14913" xr:uid="{00000000-0005-0000-0000-00007D3A0000}"/>
    <cellStyle name="20% - Accent6 19 20" xfId="14914" xr:uid="{00000000-0005-0000-0000-00007E3A0000}"/>
    <cellStyle name="20% - Accent6 19 21" xfId="14915" xr:uid="{00000000-0005-0000-0000-00007F3A0000}"/>
    <cellStyle name="20% - Accent6 19 22" xfId="14916" xr:uid="{00000000-0005-0000-0000-0000803A0000}"/>
    <cellStyle name="20% - Accent6 19 23" xfId="14917" xr:uid="{00000000-0005-0000-0000-0000813A0000}"/>
    <cellStyle name="20% - Accent6 19 24" xfId="14918" xr:uid="{00000000-0005-0000-0000-0000823A0000}"/>
    <cellStyle name="20% - Accent6 19 25" xfId="14919" xr:uid="{00000000-0005-0000-0000-0000833A0000}"/>
    <cellStyle name="20% - Accent6 19 26" xfId="14920" xr:uid="{00000000-0005-0000-0000-0000843A0000}"/>
    <cellStyle name="20% - Accent6 19 27" xfId="14921" xr:uid="{00000000-0005-0000-0000-0000853A0000}"/>
    <cellStyle name="20% - Accent6 19 28" xfId="14922" xr:uid="{00000000-0005-0000-0000-0000863A0000}"/>
    <cellStyle name="20% - Accent6 19 29" xfId="14923" xr:uid="{00000000-0005-0000-0000-0000873A0000}"/>
    <cellStyle name="20% - Accent6 19 3" xfId="14924" xr:uid="{00000000-0005-0000-0000-0000883A0000}"/>
    <cellStyle name="20% - Accent6 19 30" xfId="14925" xr:uid="{00000000-0005-0000-0000-0000893A0000}"/>
    <cellStyle name="20% - Accent6 19 31" xfId="14926" xr:uid="{00000000-0005-0000-0000-00008A3A0000}"/>
    <cellStyle name="20% - Accent6 19 32" xfId="14927" xr:uid="{00000000-0005-0000-0000-00008B3A0000}"/>
    <cellStyle name="20% - Accent6 19 33" xfId="14928" xr:uid="{00000000-0005-0000-0000-00008C3A0000}"/>
    <cellStyle name="20% - Accent6 19 34" xfId="14929" xr:uid="{00000000-0005-0000-0000-00008D3A0000}"/>
    <cellStyle name="20% - Accent6 19 35" xfId="14930" xr:uid="{00000000-0005-0000-0000-00008E3A0000}"/>
    <cellStyle name="20% - Accent6 19 36" xfId="14931" xr:uid="{00000000-0005-0000-0000-00008F3A0000}"/>
    <cellStyle name="20% - Accent6 19 37" xfId="14932" xr:uid="{00000000-0005-0000-0000-0000903A0000}"/>
    <cellStyle name="20% - Accent6 19 38" xfId="14933" xr:uid="{00000000-0005-0000-0000-0000913A0000}"/>
    <cellStyle name="20% - Accent6 19 39" xfId="14934" xr:uid="{00000000-0005-0000-0000-0000923A0000}"/>
    <cellStyle name="20% - Accent6 19 4" xfId="14935" xr:uid="{00000000-0005-0000-0000-0000933A0000}"/>
    <cellStyle name="20% - Accent6 19 40" xfId="14936" xr:uid="{00000000-0005-0000-0000-0000943A0000}"/>
    <cellStyle name="20% - Accent6 19 41" xfId="14937" xr:uid="{00000000-0005-0000-0000-0000953A0000}"/>
    <cellStyle name="20% - Accent6 19 42" xfId="14938" xr:uid="{00000000-0005-0000-0000-0000963A0000}"/>
    <cellStyle name="20% - Accent6 19 43" xfId="14939" xr:uid="{00000000-0005-0000-0000-0000973A0000}"/>
    <cellStyle name="20% - Accent6 19 44" xfId="14940" xr:uid="{00000000-0005-0000-0000-0000983A0000}"/>
    <cellStyle name="20% - Accent6 19 45" xfId="14941" xr:uid="{00000000-0005-0000-0000-0000993A0000}"/>
    <cellStyle name="20% - Accent6 19 46" xfId="14942" xr:uid="{00000000-0005-0000-0000-00009A3A0000}"/>
    <cellStyle name="20% - Accent6 19 47" xfId="14943" xr:uid="{00000000-0005-0000-0000-00009B3A0000}"/>
    <cellStyle name="20% - Accent6 19 48" xfId="14944" xr:uid="{00000000-0005-0000-0000-00009C3A0000}"/>
    <cellStyle name="20% - Accent6 19 49" xfId="14945" xr:uid="{00000000-0005-0000-0000-00009D3A0000}"/>
    <cellStyle name="20% - Accent6 19 5" xfId="14946" xr:uid="{00000000-0005-0000-0000-00009E3A0000}"/>
    <cellStyle name="20% - Accent6 19 50" xfId="14947" xr:uid="{00000000-0005-0000-0000-00009F3A0000}"/>
    <cellStyle name="20% - Accent6 19 51" xfId="14948" xr:uid="{00000000-0005-0000-0000-0000A03A0000}"/>
    <cellStyle name="20% - Accent6 19 52" xfId="14949" xr:uid="{00000000-0005-0000-0000-0000A13A0000}"/>
    <cellStyle name="20% - Accent6 19 53" xfId="14950" xr:uid="{00000000-0005-0000-0000-0000A23A0000}"/>
    <cellStyle name="20% - Accent6 19 54" xfId="14951" xr:uid="{00000000-0005-0000-0000-0000A33A0000}"/>
    <cellStyle name="20% - Accent6 19 55" xfId="14952" xr:uid="{00000000-0005-0000-0000-0000A43A0000}"/>
    <cellStyle name="20% - Accent6 19 56" xfId="14953" xr:uid="{00000000-0005-0000-0000-0000A53A0000}"/>
    <cellStyle name="20% - Accent6 19 57" xfId="14954" xr:uid="{00000000-0005-0000-0000-0000A63A0000}"/>
    <cellStyle name="20% - Accent6 19 58" xfId="14955" xr:uid="{00000000-0005-0000-0000-0000A73A0000}"/>
    <cellStyle name="20% - Accent6 19 59" xfId="14956" xr:uid="{00000000-0005-0000-0000-0000A83A0000}"/>
    <cellStyle name="20% - Accent6 19 6" xfId="14957" xr:uid="{00000000-0005-0000-0000-0000A93A0000}"/>
    <cellStyle name="20% - Accent6 19 60" xfId="14958" xr:uid="{00000000-0005-0000-0000-0000AA3A0000}"/>
    <cellStyle name="20% - Accent6 19 61" xfId="14959" xr:uid="{00000000-0005-0000-0000-0000AB3A0000}"/>
    <cellStyle name="20% - Accent6 19 62" xfId="14960" xr:uid="{00000000-0005-0000-0000-0000AC3A0000}"/>
    <cellStyle name="20% - Accent6 19 63" xfId="14961" xr:uid="{00000000-0005-0000-0000-0000AD3A0000}"/>
    <cellStyle name="20% - Accent6 19 64" xfId="14962" xr:uid="{00000000-0005-0000-0000-0000AE3A0000}"/>
    <cellStyle name="20% - Accent6 19 65" xfId="14963" xr:uid="{00000000-0005-0000-0000-0000AF3A0000}"/>
    <cellStyle name="20% - Accent6 19 66" xfId="14964" xr:uid="{00000000-0005-0000-0000-0000B03A0000}"/>
    <cellStyle name="20% - Accent6 19 67" xfId="14965" xr:uid="{00000000-0005-0000-0000-0000B13A0000}"/>
    <cellStyle name="20% - Accent6 19 68" xfId="14966" xr:uid="{00000000-0005-0000-0000-0000B23A0000}"/>
    <cellStyle name="20% - Accent6 19 69" xfId="14967" xr:uid="{00000000-0005-0000-0000-0000B33A0000}"/>
    <cellStyle name="20% - Accent6 19 7" xfId="14968" xr:uid="{00000000-0005-0000-0000-0000B43A0000}"/>
    <cellStyle name="20% - Accent6 19 70" xfId="14969" xr:uid="{00000000-0005-0000-0000-0000B53A0000}"/>
    <cellStyle name="20% - Accent6 19 71" xfId="14970" xr:uid="{00000000-0005-0000-0000-0000B63A0000}"/>
    <cellStyle name="20% - Accent6 19 72" xfId="14971" xr:uid="{00000000-0005-0000-0000-0000B73A0000}"/>
    <cellStyle name="20% - Accent6 19 73" xfId="14972" xr:uid="{00000000-0005-0000-0000-0000B83A0000}"/>
    <cellStyle name="20% - Accent6 19 8" xfId="14973" xr:uid="{00000000-0005-0000-0000-0000B93A0000}"/>
    <cellStyle name="20% - Accent6 19 9" xfId="14974" xr:uid="{00000000-0005-0000-0000-0000BA3A0000}"/>
    <cellStyle name="20% - Accent6 2" xfId="14975" xr:uid="{00000000-0005-0000-0000-0000BB3A0000}"/>
    <cellStyle name="20% - Accent6 2 10" xfId="14976" xr:uid="{00000000-0005-0000-0000-0000BC3A0000}"/>
    <cellStyle name="20% - Accent6 2 11" xfId="14977" xr:uid="{00000000-0005-0000-0000-0000BD3A0000}"/>
    <cellStyle name="20% - Accent6 2 12" xfId="14978" xr:uid="{00000000-0005-0000-0000-0000BE3A0000}"/>
    <cellStyle name="20% - Accent6 2 13" xfId="14979" xr:uid="{00000000-0005-0000-0000-0000BF3A0000}"/>
    <cellStyle name="20% - Accent6 2 14" xfId="14980" xr:uid="{00000000-0005-0000-0000-0000C03A0000}"/>
    <cellStyle name="20% - Accent6 2 15" xfId="14981" xr:uid="{00000000-0005-0000-0000-0000C13A0000}"/>
    <cellStyle name="20% - Accent6 2 16" xfId="14982" xr:uid="{00000000-0005-0000-0000-0000C23A0000}"/>
    <cellStyle name="20% - Accent6 2 17" xfId="14983" xr:uid="{00000000-0005-0000-0000-0000C33A0000}"/>
    <cellStyle name="20% - Accent6 2 18" xfId="14984" xr:uid="{00000000-0005-0000-0000-0000C43A0000}"/>
    <cellStyle name="20% - Accent6 2 19" xfId="14985" xr:uid="{00000000-0005-0000-0000-0000C53A0000}"/>
    <cellStyle name="20% - Accent6 2 2" xfId="14986" xr:uid="{00000000-0005-0000-0000-0000C63A0000}"/>
    <cellStyle name="20% - Accent6 2 2 2" xfId="53157" xr:uid="{00000000-0005-0000-0000-0000C73A0000}"/>
    <cellStyle name="20% - Accent6 2 2 2 2" xfId="53260" xr:uid="{00000000-0005-0000-0000-0000C83A0000}"/>
    <cellStyle name="20% - Accent6 2 2 3" xfId="53024" xr:uid="{00000000-0005-0000-0000-0000C93A0000}"/>
    <cellStyle name="20% - Accent6 2 20" xfId="14987" xr:uid="{00000000-0005-0000-0000-0000CA3A0000}"/>
    <cellStyle name="20% - Accent6 2 21" xfId="14988" xr:uid="{00000000-0005-0000-0000-0000CB3A0000}"/>
    <cellStyle name="20% - Accent6 2 22" xfId="14989" xr:uid="{00000000-0005-0000-0000-0000CC3A0000}"/>
    <cellStyle name="20% - Accent6 2 23" xfId="14990" xr:uid="{00000000-0005-0000-0000-0000CD3A0000}"/>
    <cellStyle name="20% - Accent6 2 24" xfId="14991" xr:uid="{00000000-0005-0000-0000-0000CE3A0000}"/>
    <cellStyle name="20% - Accent6 2 25" xfId="14992" xr:uid="{00000000-0005-0000-0000-0000CF3A0000}"/>
    <cellStyle name="20% - Accent6 2 26" xfId="14993" xr:uid="{00000000-0005-0000-0000-0000D03A0000}"/>
    <cellStyle name="20% - Accent6 2 27" xfId="14994" xr:uid="{00000000-0005-0000-0000-0000D13A0000}"/>
    <cellStyle name="20% - Accent6 2 28" xfId="14995" xr:uid="{00000000-0005-0000-0000-0000D23A0000}"/>
    <cellStyle name="20% - Accent6 2 29" xfId="14996" xr:uid="{00000000-0005-0000-0000-0000D33A0000}"/>
    <cellStyle name="20% - Accent6 2 3" xfId="14997" xr:uid="{00000000-0005-0000-0000-0000D43A0000}"/>
    <cellStyle name="20% - Accent6 2 3 2" xfId="53156" xr:uid="{00000000-0005-0000-0000-0000D53A0000}"/>
    <cellStyle name="20% - Accent6 2 30" xfId="14998" xr:uid="{00000000-0005-0000-0000-0000D63A0000}"/>
    <cellStyle name="20% - Accent6 2 31" xfId="14999" xr:uid="{00000000-0005-0000-0000-0000D73A0000}"/>
    <cellStyle name="20% - Accent6 2 32" xfId="15000" xr:uid="{00000000-0005-0000-0000-0000D83A0000}"/>
    <cellStyle name="20% - Accent6 2 33" xfId="15001" xr:uid="{00000000-0005-0000-0000-0000D93A0000}"/>
    <cellStyle name="20% - Accent6 2 34" xfId="15002" xr:uid="{00000000-0005-0000-0000-0000DA3A0000}"/>
    <cellStyle name="20% - Accent6 2 35" xfId="15003" xr:uid="{00000000-0005-0000-0000-0000DB3A0000}"/>
    <cellStyle name="20% - Accent6 2 36" xfId="15004" xr:uid="{00000000-0005-0000-0000-0000DC3A0000}"/>
    <cellStyle name="20% - Accent6 2 37" xfId="15005" xr:uid="{00000000-0005-0000-0000-0000DD3A0000}"/>
    <cellStyle name="20% - Accent6 2 38" xfId="15006" xr:uid="{00000000-0005-0000-0000-0000DE3A0000}"/>
    <cellStyle name="20% - Accent6 2 39" xfId="15007" xr:uid="{00000000-0005-0000-0000-0000DF3A0000}"/>
    <cellStyle name="20% - Accent6 2 4" xfId="15008" xr:uid="{00000000-0005-0000-0000-0000E03A0000}"/>
    <cellStyle name="20% - Accent6 2 4 2" xfId="53217" xr:uid="{00000000-0005-0000-0000-0000E13A0000}"/>
    <cellStyle name="20% - Accent6 2 40" xfId="15009" xr:uid="{00000000-0005-0000-0000-0000E23A0000}"/>
    <cellStyle name="20% - Accent6 2 41" xfId="15010" xr:uid="{00000000-0005-0000-0000-0000E33A0000}"/>
    <cellStyle name="20% - Accent6 2 42" xfId="15011" xr:uid="{00000000-0005-0000-0000-0000E43A0000}"/>
    <cellStyle name="20% - Accent6 2 43" xfId="15012" xr:uid="{00000000-0005-0000-0000-0000E53A0000}"/>
    <cellStyle name="20% - Accent6 2 44" xfId="15013" xr:uid="{00000000-0005-0000-0000-0000E63A0000}"/>
    <cellStyle name="20% - Accent6 2 45" xfId="15014" xr:uid="{00000000-0005-0000-0000-0000E73A0000}"/>
    <cellStyle name="20% - Accent6 2 46" xfId="15015" xr:uid="{00000000-0005-0000-0000-0000E83A0000}"/>
    <cellStyle name="20% - Accent6 2 47" xfId="15016" xr:uid="{00000000-0005-0000-0000-0000E93A0000}"/>
    <cellStyle name="20% - Accent6 2 48" xfId="15017" xr:uid="{00000000-0005-0000-0000-0000EA3A0000}"/>
    <cellStyle name="20% - Accent6 2 49" xfId="15018" xr:uid="{00000000-0005-0000-0000-0000EB3A0000}"/>
    <cellStyle name="20% - Accent6 2 5" xfId="15019" xr:uid="{00000000-0005-0000-0000-0000EC3A0000}"/>
    <cellStyle name="20% - Accent6 2 50" xfId="15020" xr:uid="{00000000-0005-0000-0000-0000ED3A0000}"/>
    <cellStyle name="20% - Accent6 2 51" xfId="15021" xr:uid="{00000000-0005-0000-0000-0000EE3A0000}"/>
    <cellStyle name="20% - Accent6 2 52" xfId="15022" xr:uid="{00000000-0005-0000-0000-0000EF3A0000}"/>
    <cellStyle name="20% - Accent6 2 53" xfId="15023" xr:uid="{00000000-0005-0000-0000-0000F03A0000}"/>
    <cellStyle name="20% - Accent6 2 54" xfId="15024" xr:uid="{00000000-0005-0000-0000-0000F13A0000}"/>
    <cellStyle name="20% - Accent6 2 55" xfId="15025" xr:uid="{00000000-0005-0000-0000-0000F23A0000}"/>
    <cellStyle name="20% - Accent6 2 56" xfId="15026" xr:uid="{00000000-0005-0000-0000-0000F33A0000}"/>
    <cellStyle name="20% - Accent6 2 57" xfId="15027" xr:uid="{00000000-0005-0000-0000-0000F43A0000}"/>
    <cellStyle name="20% - Accent6 2 58" xfId="15028" xr:uid="{00000000-0005-0000-0000-0000F53A0000}"/>
    <cellStyle name="20% - Accent6 2 59" xfId="15029" xr:uid="{00000000-0005-0000-0000-0000F63A0000}"/>
    <cellStyle name="20% - Accent6 2 6" xfId="15030" xr:uid="{00000000-0005-0000-0000-0000F73A0000}"/>
    <cellStyle name="20% - Accent6 2 60" xfId="15031" xr:uid="{00000000-0005-0000-0000-0000F83A0000}"/>
    <cellStyle name="20% - Accent6 2 61" xfId="15032" xr:uid="{00000000-0005-0000-0000-0000F93A0000}"/>
    <cellStyle name="20% - Accent6 2 62" xfId="15033" xr:uid="{00000000-0005-0000-0000-0000FA3A0000}"/>
    <cellStyle name="20% - Accent6 2 63" xfId="15034" xr:uid="{00000000-0005-0000-0000-0000FB3A0000}"/>
    <cellStyle name="20% - Accent6 2 64" xfId="15035" xr:uid="{00000000-0005-0000-0000-0000FC3A0000}"/>
    <cellStyle name="20% - Accent6 2 65" xfId="15036" xr:uid="{00000000-0005-0000-0000-0000FD3A0000}"/>
    <cellStyle name="20% - Accent6 2 66" xfId="15037" xr:uid="{00000000-0005-0000-0000-0000FE3A0000}"/>
    <cellStyle name="20% - Accent6 2 67" xfId="15038" xr:uid="{00000000-0005-0000-0000-0000FF3A0000}"/>
    <cellStyle name="20% - Accent6 2 68" xfId="15039" xr:uid="{00000000-0005-0000-0000-0000003B0000}"/>
    <cellStyle name="20% - Accent6 2 69" xfId="15040" xr:uid="{00000000-0005-0000-0000-0000013B0000}"/>
    <cellStyle name="20% - Accent6 2 7" xfId="15041" xr:uid="{00000000-0005-0000-0000-0000023B0000}"/>
    <cellStyle name="20% - Accent6 2 70" xfId="15042" xr:uid="{00000000-0005-0000-0000-0000033B0000}"/>
    <cellStyle name="20% - Accent6 2 71" xfId="15043" xr:uid="{00000000-0005-0000-0000-0000043B0000}"/>
    <cellStyle name="20% - Accent6 2 72" xfId="15044" xr:uid="{00000000-0005-0000-0000-0000053B0000}"/>
    <cellStyle name="20% - Accent6 2 73" xfId="15045" xr:uid="{00000000-0005-0000-0000-0000063B0000}"/>
    <cellStyle name="20% - Accent6 2 74" xfId="53023" xr:uid="{00000000-0005-0000-0000-0000073B0000}"/>
    <cellStyle name="20% - Accent6 2 8" xfId="15046" xr:uid="{00000000-0005-0000-0000-0000083B0000}"/>
    <cellStyle name="20% - Accent6 2 9" xfId="15047" xr:uid="{00000000-0005-0000-0000-0000093B0000}"/>
    <cellStyle name="20% - Accent6 20" xfId="15048" xr:uid="{00000000-0005-0000-0000-00000A3B0000}"/>
    <cellStyle name="20% - Accent6 20 10" xfId="15049" xr:uid="{00000000-0005-0000-0000-00000B3B0000}"/>
    <cellStyle name="20% - Accent6 20 11" xfId="15050" xr:uid="{00000000-0005-0000-0000-00000C3B0000}"/>
    <cellStyle name="20% - Accent6 20 12" xfId="15051" xr:uid="{00000000-0005-0000-0000-00000D3B0000}"/>
    <cellStyle name="20% - Accent6 20 13" xfId="15052" xr:uid="{00000000-0005-0000-0000-00000E3B0000}"/>
    <cellStyle name="20% - Accent6 20 14" xfId="15053" xr:uid="{00000000-0005-0000-0000-00000F3B0000}"/>
    <cellStyle name="20% - Accent6 20 15" xfId="15054" xr:uid="{00000000-0005-0000-0000-0000103B0000}"/>
    <cellStyle name="20% - Accent6 20 16" xfId="15055" xr:uid="{00000000-0005-0000-0000-0000113B0000}"/>
    <cellStyle name="20% - Accent6 20 17" xfId="15056" xr:uid="{00000000-0005-0000-0000-0000123B0000}"/>
    <cellStyle name="20% - Accent6 20 18" xfId="15057" xr:uid="{00000000-0005-0000-0000-0000133B0000}"/>
    <cellStyle name="20% - Accent6 20 19" xfId="15058" xr:uid="{00000000-0005-0000-0000-0000143B0000}"/>
    <cellStyle name="20% - Accent6 20 2" xfId="15059" xr:uid="{00000000-0005-0000-0000-0000153B0000}"/>
    <cellStyle name="20% - Accent6 20 20" xfId="15060" xr:uid="{00000000-0005-0000-0000-0000163B0000}"/>
    <cellStyle name="20% - Accent6 20 21" xfId="15061" xr:uid="{00000000-0005-0000-0000-0000173B0000}"/>
    <cellStyle name="20% - Accent6 20 22" xfId="15062" xr:uid="{00000000-0005-0000-0000-0000183B0000}"/>
    <cellStyle name="20% - Accent6 20 23" xfId="15063" xr:uid="{00000000-0005-0000-0000-0000193B0000}"/>
    <cellStyle name="20% - Accent6 20 24" xfId="15064" xr:uid="{00000000-0005-0000-0000-00001A3B0000}"/>
    <cellStyle name="20% - Accent6 20 25" xfId="15065" xr:uid="{00000000-0005-0000-0000-00001B3B0000}"/>
    <cellStyle name="20% - Accent6 20 26" xfId="15066" xr:uid="{00000000-0005-0000-0000-00001C3B0000}"/>
    <cellStyle name="20% - Accent6 20 27" xfId="15067" xr:uid="{00000000-0005-0000-0000-00001D3B0000}"/>
    <cellStyle name="20% - Accent6 20 28" xfId="15068" xr:uid="{00000000-0005-0000-0000-00001E3B0000}"/>
    <cellStyle name="20% - Accent6 20 29" xfId="15069" xr:uid="{00000000-0005-0000-0000-00001F3B0000}"/>
    <cellStyle name="20% - Accent6 20 3" xfId="15070" xr:uid="{00000000-0005-0000-0000-0000203B0000}"/>
    <cellStyle name="20% - Accent6 20 30" xfId="15071" xr:uid="{00000000-0005-0000-0000-0000213B0000}"/>
    <cellStyle name="20% - Accent6 20 31" xfId="15072" xr:uid="{00000000-0005-0000-0000-0000223B0000}"/>
    <cellStyle name="20% - Accent6 20 32" xfId="15073" xr:uid="{00000000-0005-0000-0000-0000233B0000}"/>
    <cellStyle name="20% - Accent6 20 33" xfId="15074" xr:uid="{00000000-0005-0000-0000-0000243B0000}"/>
    <cellStyle name="20% - Accent6 20 34" xfId="15075" xr:uid="{00000000-0005-0000-0000-0000253B0000}"/>
    <cellStyle name="20% - Accent6 20 35" xfId="15076" xr:uid="{00000000-0005-0000-0000-0000263B0000}"/>
    <cellStyle name="20% - Accent6 20 36" xfId="15077" xr:uid="{00000000-0005-0000-0000-0000273B0000}"/>
    <cellStyle name="20% - Accent6 20 37" xfId="15078" xr:uid="{00000000-0005-0000-0000-0000283B0000}"/>
    <cellStyle name="20% - Accent6 20 38" xfId="15079" xr:uid="{00000000-0005-0000-0000-0000293B0000}"/>
    <cellStyle name="20% - Accent6 20 39" xfId="15080" xr:uid="{00000000-0005-0000-0000-00002A3B0000}"/>
    <cellStyle name="20% - Accent6 20 4" xfId="15081" xr:uid="{00000000-0005-0000-0000-00002B3B0000}"/>
    <cellStyle name="20% - Accent6 20 40" xfId="15082" xr:uid="{00000000-0005-0000-0000-00002C3B0000}"/>
    <cellStyle name="20% - Accent6 20 41" xfId="15083" xr:uid="{00000000-0005-0000-0000-00002D3B0000}"/>
    <cellStyle name="20% - Accent6 20 42" xfId="15084" xr:uid="{00000000-0005-0000-0000-00002E3B0000}"/>
    <cellStyle name="20% - Accent6 20 43" xfId="15085" xr:uid="{00000000-0005-0000-0000-00002F3B0000}"/>
    <cellStyle name="20% - Accent6 20 44" xfId="15086" xr:uid="{00000000-0005-0000-0000-0000303B0000}"/>
    <cellStyle name="20% - Accent6 20 45" xfId="15087" xr:uid="{00000000-0005-0000-0000-0000313B0000}"/>
    <cellStyle name="20% - Accent6 20 46" xfId="15088" xr:uid="{00000000-0005-0000-0000-0000323B0000}"/>
    <cellStyle name="20% - Accent6 20 47" xfId="15089" xr:uid="{00000000-0005-0000-0000-0000333B0000}"/>
    <cellStyle name="20% - Accent6 20 48" xfId="15090" xr:uid="{00000000-0005-0000-0000-0000343B0000}"/>
    <cellStyle name="20% - Accent6 20 49" xfId="15091" xr:uid="{00000000-0005-0000-0000-0000353B0000}"/>
    <cellStyle name="20% - Accent6 20 5" xfId="15092" xr:uid="{00000000-0005-0000-0000-0000363B0000}"/>
    <cellStyle name="20% - Accent6 20 50" xfId="15093" xr:uid="{00000000-0005-0000-0000-0000373B0000}"/>
    <cellStyle name="20% - Accent6 20 51" xfId="15094" xr:uid="{00000000-0005-0000-0000-0000383B0000}"/>
    <cellStyle name="20% - Accent6 20 52" xfId="15095" xr:uid="{00000000-0005-0000-0000-0000393B0000}"/>
    <cellStyle name="20% - Accent6 20 53" xfId="15096" xr:uid="{00000000-0005-0000-0000-00003A3B0000}"/>
    <cellStyle name="20% - Accent6 20 54" xfId="15097" xr:uid="{00000000-0005-0000-0000-00003B3B0000}"/>
    <cellStyle name="20% - Accent6 20 55" xfId="15098" xr:uid="{00000000-0005-0000-0000-00003C3B0000}"/>
    <cellStyle name="20% - Accent6 20 56" xfId="15099" xr:uid="{00000000-0005-0000-0000-00003D3B0000}"/>
    <cellStyle name="20% - Accent6 20 57" xfId="15100" xr:uid="{00000000-0005-0000-0000-00003E3B0000}"/>
    <cellStyle name="20% - Accent6 20 58" xfId="15101" xr:uid="{00000000-0005-0000-0000-00003F3B0000}"/>
    <cellStyle name="20% - Accent6 20 59" xfId="15102" xr:uid="{00000000-0005-0000-0000-0000403B0000}"/>
    <cellStyle name="20% - Accent6 20 6" xfId="15103" xr:uid="{00000000-0005-0000-0000-0000413B0000}"/>
    <cellStyle name="20% - Accent6 20 60" xfId="15104" xr:uid="{00000000-0005-0000-0000-0000423B0000}"/>
    <cellStyle name="20% - Accent6 20 61" xfId="15105" xr:uid="{00000000-0005-0000-0000-0000433B0000}"/>
    <cellStyle name="20% - Accent6 20 62" xfId="15106" xr:uid="{00000000-0005-0000-0000-0000443B0000}"/>
    <cellStyle name="20% - Accent6 20 63" xfId="15107" xr:uid="{00000000-0005-0000-0000-0000453B0000}"/>
    <cellStyle name="20% - Accent6 20 64" xfId="15108" xr:uid="{00000000-0005-0000-0000-0000463B0000}"/>
    <cellStyle name="20% - Accent6 20 65" xfId="15109" xr:uid="{00000000-0005-0000-0000-0000473B0000}"/>
    <cellStyle name="20% - Accent6 20 66" xfId="15110" xr:uid="{00000000-0005-0000-0000-0000483B0000}"/>
    <cellStyle name="20% - Accent6 20 67" xfId="15111" xr:uid="{00000000-0005-0000-0000-0000493B0000}"/>
    <cellStyle name="20% - Accent6 20 68" xfId="15112" xr:uid="{00000000-0005-0000-0000-00004A3B0000}"/>
    <cellStyle name="20% - Accent6 20 69" xfId="15113" xr:uid="{00000000-0005-0000-0000-00004B3B0000}"/>
    <cellStyle name="20% - Accent6 20 7" xfId="15114" xr:uid="{00000000-0005-0000-0000-00004C3B0000}"/>
    <cellStyle name="20% - Accent6 20 70" xfId="15115" xr:uid="{00000000-0005-0000-0000-00004D3B0000}"/>
    <cellStyle name="20% - Accent6 20 71" xfId="15116" xr:uid="{00000000-0005-0000-0000-00004E3B0000}"/>
    <cellStyle name="20% - Accent6 20 72" xfId="15117" xr:uid="{00000000-0005-0000-0000-00004F3B0000}"/>
    <cellStyle name="20% - Accent6 20 73" xfId="15118" xr:uid="{00000000-0005-0000-0000-0000503B0000}"/>
    <cellStyle name="20% - Accent6 20 8" xfId="15119" xr:uid="{00000000-0005-0000-0000-0000513B0000}"/>
    <cellStyle name="20% - Accent6 20 9" xfId="15120" xr:uid="{00000000-0005-0000-0000-0000523B0000}"/>
    <cellStyle name="20% - Accent6 21" xfId="15121" xr:uid="{00000000-0005-0000-0000-0000533B0000}"/>
    <cellStyle name="20% - Accent6 21 10" xfId="15122" xr:uid="{00000000-0005-0000-0000-0000543B0000}"/>
    <cellStyle name="20% - Accent6 21 11" xfId="15123" xr:uid="{00000000-0005-0000-0000-0000553B0000}"/>
    <cellStyle name="20% - Accent6 21 12" xfId="15124" xr:uid="{00000000-0005-0000-0000-0000563B0000}"/>
    <cellStyle name="20% - Accent6 21 13" xfId="15125" xr:uid="{00000000-0005-0000-0000-0000573B0000}"/>
    <cellStyle name="20% - Accent6 21 14" xfId="15126" xr:uid="{00000000-0005-0000-0000-0000583B0000}"/>
    <cellStyle name="20% - Accent6 21 15" xfId="15127" xr:uid="{00000000-0005-0000-0000-0000593B0000}"/>
    <cellStyle name="20% - Accent6 21 16" xfId="15128" xr:uid="{00000000-0005-0000-0000-00005A3B0000}"/>
    <cellStyle name="20% - Accent6 21 17" xfId="15129" xr:uid="{00000000-0005-0000-0000-00005B3B0000}"/>
    <cellStyle name="20% - Accent6 21 18" xfId="15130" xr:uid="{00000000-0005-0000-0000-00005C3B0000}"/>
    <cellStyle name="20% - Accent6 21 19" xfId="15131" xr:uid="{00000000-0005-0000-0000-00005D3B0000}"/>
    <cellStyle name="20% - Accent6 21 2" xfId="15132" xr:uid="{00000000-0005-0000-0000-00005E3B0000}"/>
    <cellStyle name="20% - Accent6 21 20" xfId="15133" xr:uid="{00000000-0005-0000-0000-00005F3B0000}"/>
    <cellStyle name="20% - Accent6 21 21" xfId="15134" xr:uid="{00000000-0005-0000-0000-0000603B0000}"/>
    <cellStyle name="20% - Accent6 21 22" xfId="15135" xr:uid="{00000000-0005-0000-0000-0000613B0000}"/>
    <cellStyle name="20% - Accent6 21 23" xfId="15136" xr:uid="{00000000-0005-0000-0000-0000623B0000}"/>
    <cellStyle name="20% - Accent6 21 24" xfId="15137" xr:uid="{00000000-0005-0000-0000-0000633B0000}"/>
    <cellStyle name="20% - Accent6 21 25" xfId="15138" xr:uid="{00000000-0005-0000-0000-0000643B0000}"/>
    <cellStyle name="20% - Accent6 21 26" xfId="15139" xr:uid="{00000000-0005-0000-0000-0000653B0000}"/>
    <cellStyle name="20% - Accent6 21 27" xfId="15140" xr:uid="{00000000-0005-0000-0000-0000663B0000}"/>
    <cellStyle name="20% - Accent6 21 28" xfId="15141" xr:uid="{00000000-0005-0000-0000-0000673B0000}"/>
    <cellStyle name="20% - Accent6 21 29" xfId="15142" xr:uid="{00000000-0005-0000-0000-0000683B0000}"/>
    <cellStyle name="20% - Accent6 21 3" xfId="15143" xr:uid="{00000000-0005-0000-0000-0000693B0000}"/>
    <cellStyle name="20% - Accent6 21 30" xfId="15144" xr:uid="{00000000-0005-0000-0000-00006A3B0000}"/>
    <cellStyle name="20% - Accent6 21 31" xfId="15145" xr:uid="{00000000-0005-0000-0000-00006B3B0000}"/>
    <cellStyle name="20% - Accent6 21 32" xfId="15146" xr:uid="{00000000-0005-0000-0000-00006C3B0000}"/>
    <cellStyle name="20% - Accent6 21 33" xfId="15147" xr:uid="{00000000-0005-0000-0000-00006D3B0000}"/>
    <cellStyle name="20% - Accent6 21 34" xfId="15148" xr:uid="{00000000-0005-0000-0000-00006E3B0000}"/>
    <cellStyle name="20% - Accent6 21 35" xfId="15149" xr:uid="{00000000-0005-0000-0000-00006F3B0000}"/>
    <cellStyle name="20% - Accent6 21 36" xfId="15150" xr:uid="{00000000-0005-0000-0000-0000703B0000}"/>
    <cellStyle name="20% - Accent6 21 37" xfId="15151" xr:uid="{00000000-0005-0000-0000-0000713B0000}"/>
    <cellStyle name="20% - Accent6 21 38" xfId="15152" xr:uid="{00000000-0005-0000-0000-0000723B0000}"/>
    <cellStyle name="20% - Accent6 21 39" xfId="15153" xr:uid="{00000000-0005-0000-0000-0000733B0000}"/>
    <cellStyle name="20% - Accent6 21 4" xfId="15154" xr:uid="{00000000-0005-0000-0000-0000743B0000}"/>
    <cellStyle name="20% - Accent6 21 40" xfId="15155" xr:uid="{00000000-0005-0000-0000-0000753B0000}"/>
    <cellStyle name="20% - Accent6 21 41" xfId="15156" xr:uid="{00000000-0005-0000-0000-0000763B0000}"/>
    <cellStyle name="20% - Accent6 21 42" xfId="15157" xr:uid="{00000000-0005-0000-0000-0000773B0000}"/>
    <cellStyle name="20% - Accent6 21 43" xfId="15158" xr:uid="{00000000-0005-0000-0000-0000783B0000}"/>
    <cellStyle name="20% - Accent6 21 44" xfId="15159" xr:uid="{00000000-0005-0000-0000-0000793B0000}"/>
    <cellStyle name="20% - Accent6 21 45" xfId="15160" xr:uid="{00000000-0005-0000-0000-00007A3B0000}"/>
    <cellStyle name="20% - Accent6 21 46" xfId="15161" xr:uid="{00000000-0005-0000-0000-00007B3B0000}"/>
    <cellStyle name="20% - Accent6 21 47" xfId="15162" xr:uid="{00000000-0005-0000-0000-00007C3B0000}"/>
    <cellStyle name="20% - Accent6 21 48" xfId="15163" xr:uid="{00000000-0005-0000-0000-00007D3B0000}"/>
    <cellStyle name="20% - Accent6 21 49" xfId="15164" xr:uid="{00000000-0005-0000-0000-00007E3B0000}"/>
    <cellStyle name="20% - Accent6 21 5" xfId="15165" xr:uid="{00000000-0005-0000-0000-00007F3B0000}"/>
    <cellStyle name="20% - Accent6 21 50" xfId="15166" xr:uid="{00000000-0005-0000-0000-0000803B0000}"/>
    <cellStyle name="20% - Accent6 21 51" xfId="15167" xr:uid="{00000000-0005-0000-0000-0000813B0000}"/>
    <cellStyle name="20% - Accent6 21 52" xfId="15168" xr:uid="{00000000-0005-0000-0000-0000823B0000}"/>
    <cellStyle name="20% - Accent6 21 53" xfId="15169" xr:uid="{00000000-0005-0000-0000-0000833B0000}"/>
    <cellStyle name="20% - Accent6 21 54" xfId="15170" xr:uid="{00000000-0005-0000-0000-0000843B0000}"/>
    <cellStyle name="20% - Accent6 21 55" xfId="15171" xr:uid="{00000000-0005-0000-0000-0000853B0000}"/>
    <cellStyle name="20% - Accent6 21 56" xfId="15172" xr:uid="{00000000-0005-0000-0000-0000863B0000}"/>
    <cellStyle name="20% - Accent6 21 57" xfId="15173" xr:uid="{00000000-0005-0000-0000-0000873B0000}"/>
    <cellStyle name="20% - Accent6 21 58" xfId="15174" xr:uid="{00000000-0005-0000-0000-0000883B0000}"/>
    <cellStyle name="20% - Accent6 21 59" xfId="15175" xr:uid="{00000000-0005-0000-0000-0000893B0000}"/>
    <cellStyle name="20% - Accent6 21 6" xfId="15176" xr:uid="{00000000-0005-0000-0000-00008A3B0000}"/>
    <cellStyle name="20% - Accent6 21 60" xfId="15177" xr:uid="{00000000-0005-0000-0000-00008B3B0000}"/>
    <cellStyle name="20% - Accent6 21 61" xfId="15178" xr:uid="{00000000-0005-0000-0000-00008C3B0000}"/>
    <cellStyle name="20% - Accent6 21 62" xfId="15179" xr:uid="{00000000-0005-0000-0000-00008D3B0000}"/>
    <cellStyle name="20% - Accent6 21 63" xfId="15180" xr:uid="{00000000-0005-0000-0000-00008E3B0000}"/>
    <cellStyle name="20% - Accent6 21 64" xfId="15181" xr:uid="{00000000-0005-0000-0000-00008F3B0000}"/>
    <cellStyle name="20% - Accent6 21 65" xfId="15182" xr:uid="{00000000-0005-0000-0000-0000903B0000}"/>
    <cellStyle name="20% - Accent6 21 66" xfId="15183" xr:uid="{00000000-0005-0000-0000-0000913B0000}"/>
    <cellStyle name="20% - Accent6 21 67" xfId="15184" xr:uid="{00000000-0005-0000-0000-0000923B0000}"/>
    <cellStyle name="20% - Accent6 21 68" xfId="15185" xr:uid="{00000000-0005-0000-0000-0000933B0000}"/>
    <cellStyle name="20% - Accent6 21 69" xfId="15186" xr:uid="{00000000-0005-0000-0000-0000943B0000}"/>
    <cellStyle name="20% - Accent6 21 7" xfId="15187" xr:uid="{00000000-0005-0000-0000-0000953B0000}"/>
    <cellStyle name="20% - Accent6 21 70" xfId="15188" xr:uid="{00000000-0005-0000-0000-0000963B0000}"/>
    <cellStyle name="20% - Accent6 21 71" xfId="15189" xr:uid="{00000000-0005-0000-0000-0000973B0000}"/>
    <cellStyle name="20% - Accent6 21 72" xfId="15190" xr:uid="{00000000-0005-0000-0000-0000983B0000}"/>
    <cellStyle name="20% - Accent6 21 73" xfId="15191" xr:uid="{00000000-0005-0000-0000-0000993B0000}"/>
    <cellStyle name="20% - Accent6 21 8" xfId="15192" xr:uid="{00000000-0005-0000-0000-00009A3B0000}"/>
    <cellStyle name="20% - Accent6 21 9" xfId="15193" xr:uid="{00000000-0005-0000-0000-00009B3B0000}"/>
    <cellStyle name="20% - Accent6 22" xfId="15194" xr:uid="{00000000-0005-0000-0000-00009C3B0000}"/>
    <cellStyle name="20% - Accent6 22 10" xfId="15195" xr:uid="{00000000-0005-0000-0000-00009D3B0000}"/>
    <cellStyle name="20% - Accent6 22 11" xfId="15196" xr:uid="{00000000-0005-0000-0000-00009E3B0000}"/>
    <cellStyle name="20% - Accent6 22 12" xfId="15197" xr:uid="{00000000-0005-0000-0000-00009F3B0000}"/>
    <cellStyle name="20% - Accent6 22 13" xfId="15198" xr:uid="{00000000-0005-0000-0000-0000A03B0000}"/>
    <cellStyle name="20% - Accent6 22 14" xfId="15199" xr:uid="{00000000-0005-0000-0000-0000A13B0000}"/>
    <cellStyle name="20% - Accent6 22 15" xfId="15200" xr:uid="{00000000-0005-0000-0000-0000A23B0000}"/>
    <cellStyle name="20% - Accent6 22 16" xfId="15201" xr:uid="{00000000-0005-0000-0000-0000A33B0000}"/>
    <cellStyle name="20% - Accent6 22 17" xfId="15202" xr:uid="{00000000-0005-0000-0000-0000A43B0000}"/>
    <cellStyle name="20% - Accent6 22 18" xfId="15203" xr:uid="{00000000-0005-0000-0000-0000A53B0000}"/>
    <cellStyle name="20% - Accent6 22 19" xfId="15204" xr:uid="{00000000-0005-0000-0000-0000A63B0000}"/>
    <cellStyle name="20% - Accent6 22 2" xfId="15205" xr:uid="{00000000-0005-0000-0000-0000A73B0000}"/>
    <cellStyle name="20% - Accent6 22 20" xfId="15206" xr:uid="{00000000-0005-0000-0000-0000A83B0000}"/>
    <cellStyle name="20% - Accent6 22 21" xfId="15207" xr:uid="{00000000-0005-0000-0000-0000A93B0000}"/>
    <cellStyle name="20% - Accent6 22 22" xfId="15208" xr:uid="{00000000-0005-0000-0000-0000AA3B0000}"/>
    <cellStyle name="20% - Accent6 22 23" xfId="15209" xr:uid="{00000000-0005-0000-0000-0000AB3B0000}"/>
    <cellStyle name="20% - Accent6 22 24" xfId="15210" xr:uid="{00000000-0005-0000-0000-0000AC3B0000}"/>
    <cellStyle name="20% - Accent6 22 25" xfId="15211" xr:uid="{00000000-0005-0000-0000-0000AD3B0000}"/>
    <cellStyle name="20% - Accent6 22 26" xfId="15212" xr:uid="{00000000-0005-0000-0000-0000AE3B0000}"/>
    <cellStyle name="20% - Accent6 22 27" xfId="15213" xr:uid="{00000000-0005-0000-0000-0000AF3B0000}"/>
    <cellStyle name="20% - Accent6 22 28" xfId="15214" xr:uid="{00000000-0005-0000-0000-0000B03B0000}"/>
    <cellStyle name="20% - Accent6 22 29" xfId="15215" xr:uid="{00000000-0005-0000-0000-0000B13B0000}"/>
    <cellStyle name="20% - Accent6 22 3" xfId="15216" xr:uid="{00000000-0005-0000-0000-0000B23B0000}"/>
    <cellStyle name="20% - Accent6 22 30" xfId="15217" xr:uid="{00000000-0005-0000-0000-0000B33B0000}"/>
    <cellStyle name="20% - Accent6 22 31" xfId="15218" xr:uid="{00000000-0005-0000-0000-0000B43B0000}"/>
    <cellStyle name="20% - Accent6 22 32" xfId="15219" xr:uid="{00000000-0005-0000-0000-0000B53B0000}"/>
    <cellStyle name="20% - Accent6 22 33" xfId="15220" xr:uid="{00000000-0005-0000-0000-0000B63B0000}"/>
    <cellStyle name="20% - Accent6 22 34" xfId="15221" xr:uid="{00000000-0005-0000-0000-0000B73B0000}"/>
    <cellStyle name="20% - Accent6 22 35" xfId="15222" xr:uid="{00000000-0005-0000-0000-0000B83B0000}"/>
    <cellStyle name="20% - Accent6 22 36" xfId="15223" xr:uid="{00000000-0005-0000-0000-0000B93B0000}"/>
    <cellStyle name="20% - Accent6 22 37" xfId="15224" xr:uid="{00000000-0005-0000-0000-0000BA3B0000}"/>
    <cellStyle name="20% - Accent6 22 38" xfId="15225" xr:uid="{00000000-0005-0000-0000-0000BB3B0000}"/>
    <cellStyle name="20% - Accent6 22 39" xfId="15226" xr:uid="{00000000-0005-0000-0000-0000BC3B0000}"/>
    <cellStyle name="20% - Accent6 22 4" xfId="15227" xr:uid="{00000000-0005-0000-0000-0000BD3B0000}"/>
    <cellStyle name="20% - Accent6 22 40" xfId="15228" xr:uid="{00000000-0005-0000-0000-0000BE3B0000}"/>
    <cellStyle name="20% - Accent6 22 41" xfId="15229" xr:uid="{00000000-0005-0000-0000-0000BF3B0000}"/>
    <cellStyle name="20% - Accent6 22 42" xfId="15230" xr:uid="{00000000-0005-0000-0000-0000C03B0000}"/>
    <cellStyle name="20% - Accent6 22 43" xfId="15231" xr:uid="{00000000-0005-0000-0000-0000C13B0000}"/>
    <cellStyle name="20% - Accent6 22 44" xfId="15232" xr:uid="{00000000-0005-0000-0000-0000C23B0000}"/>
    <cellStyle name="20% - Accent6 22 45" xfId="15233" xr:uid="{00000000-0005-0000-0000-0000C33B0000}"/>
    <cellStyle name="20% - Accent6 22 46" xfId="15234" xr:uid="{00000000-0005-0000-0000-0000C43B0000}"/>
    <cellStyle name="20% - Accent6 22 47" xfId="15235" xr:uid="{00000000-0005-0000-0000-0000C53B0000}"/>
    <cellStyle name="20% - Accent6 22 48" xfId="15236" xr:uid="{00000000-0005-0000-0000-0000C63B0000}"/>
    <cellStyle name="20% - Accent6 22 49" xfId="15237" xr:uid="{00000000-0005-0000-0000-0000C73B0000}"/>
    <cellStyle name="20% - Accent6 22 5" xfId="15238" xr:uid="{00000000-0005-0000-0000-0000C83B0000}"/>
    <cellStyle name="20% - Accent6 22 50" xfId="15239" xr:uid="{00000000-0005-0000-0000-0000C93B0000}"/>
    <cellStyle name="20% - Accent6 22 51" xfId="15240" xr:uid="{00000000-0005-0000-0000-0000CA3B0000}"/>
    <cellStyle name="20% - Accent6 22 52" xfId="15241" xr:uid="{00000000-0005-0000-0000-0000CB3B0000}"/>
    <cellStyle name="20% - Accent6 22 53" xfId="15242" xr:uid="{00000000-0005-0000-0000-0000CC3B0000}"/>
    <cellStyle name="20% - Accent6 22 54" xfId="15243" xr:uid="{00000000-0005-0000-0000-0000CD3B0000}"/>
    <cellStyle name="20% - Accent6 22 55" xfId="15244" xr:uid="{00000000-0005-0000-0000-0000CE3B0000}"/>
    <cellStyle name="20% - Accent6 22 56" xfId="15245" xr:uid="{00000000-0005-0000-0000-0000CF3B0000}"/>
    <cellStyle name="20% - Accent6 22 57" xfId="15246" xr:uid="{00000000-0005-0000-0000-0000D03B0000}"/>
    <cellStyle name="20% - Accent6 22 58" xfId="15247" xr:uid="{00000000-0005-0000-0000-0000D13B0000}"/>
    <cellStyle name="20% - Accent6 22 59" xfId="15248" xr:uid="{00000000-0005-0000-0000-0000D23B0000}"/>
    <cellStyle name="20% - Accent6 22 6" xfId="15249" xr:uid="{00000000-0005-0000-0000-0000D33B0000}"/>
    <cellStyle name="20% - Accent6 22 60" xfId="15250" xr:uid="{00000000-0005-0000-0000-0000D43B0000}"/>
    <cellStyle name="20% - Accent6 22 61" xfId="15251" xr:uid="{00000000-0005-0000-0000-0000D53B0000}"/>
    <cellStyle name="20% - Accent6 22 62" xfId="15252" xr:uid="{00000000-0005-0000-0000-0000D63B0000}"/>
    <cellStyle name="20% - Accent6 22 63" xfId="15253" xr:uid="{00000000-0005-0000-0000-0000D73B0000}"/>
    <cellStyle name="20% - Accent6 22 64" xfId="15254" xr:uid="{00000000-0005-0000-0000-0000D83B0000}"/>
    <cellStyle name="20% - Accent6 22 65" xfId="15255" xr:uid="{00000000-0005-0000-0000-0000D93B0000}"/>
    <cellStyle name="20% - Accent6 22 66" xfId="15256" xr:uid="{00000000-0005-0000-0000-0000DA3B0000}"/>
    <cellStyle name="20% - Accent6 22 67" xfId="15257" xr:uid="{00000000-0005-0000-0000-0000DB3B0000}"/>
    <cellStyle name="20% - Accent6 22 68" xfId="15258" xr:uid="{00000000-0005-0000-0000-0000DC3B0000}"/>
    <cellStyle name="20% - Accent6 22 69" xfId="15259" xr:uid="{00000000-0005-0000-0000-0000DD3B0000}"/>
    <cellStyle name="20% - Accent6 22 7" xfId="15260" xr:uid="{00000000-0005-0000-0000-0000DE3B0000}"/>
    <cellStyle name="20% - Accent6 22 70" xfId="15261" xr:uid="{00000000-0005-0000-0000-0000DF3B0000}"/>
    <cellStyle name="20% - Accent6 22 71" xfId="15262" xr:uid="{00000000-0005-0000-0000-0000E03B0000}"/>
    <cellStyle name="20% - Accent6 22 72" xfId="15263" xr:uid="{00000000-0005-0000-0000-0000E13B0000}"/>
    <cellStyle name="20% - Accent6 22 73" xfId="15264" xr:uid="{00000000-0005-0000-0000-0000E23B0000}"/>
    <cellStyle name="20% - Accent6 22 8" xfId="15265" xr:uid="{00000000-0005-0000-0000-0000E33B0000}"/>
    <cellStyle name="20% - Accent6 22 9" xfId="15266" xr:uid="{00000000-0005-0000-0000-0000E43B0000}"/>
    <cellStyle name="20% - Accent6 23" xfId="15267" xr:uid="{00000000-0005-0000-0000-0000E53B0000}"/>
    <cellStyle name="20% - Accent6 23 10" xfId="15268" xr:uid="{00000000-0005-0000-0000-0000E63B0000}"/>
    <cellStyle name="20% - Accent6 23 11" xfId="15269" xr:uid="{00000000-0005-0000-0000-0000E73B0000}"/>
    <cellStyle name="20% - Accent6 23 12" xfId="15270" xr:uid="{00000000-0005-0000-0000-0000E83B0000}"/>
    <cellStyle name="20% - Accent6 23 13" xfId="15271" xr:uid="{00000000-0005-0000-0000-0000E93B0000}"/>
    <cellStyle name="20% - Accent6 23 14" xfId="15272" xr:uid="{00000000-0005-0000-0000-0000EA3B0000}"/>
    <cellStyle name="20% - Accent6 23 15" xfId="15273" xr:uid="{00000000-0005-0000-0000-0000EB3B0000}"/>
    <cellStyle name="20% - Accent6 23 16" xfId="15274" xr:uid="{00000000-0005-0000-0000-0000EC3B0000}"/>
    <cellStyle name="20% - Accent6 23 17" xfId="15275" xr:uid="{00000000-0005-0000-0000-0000ED3B0000}"/>
    <cellStyle name="20% - Accent6 23 18" xfId="15276" xr:uid="{00000000-0005-0000-0000-0000EE3B0000}"/>
    <cellStyle name="20% - Accent6 23 19" xfId="15277" xr:uid="{00000000-0005-0000-0000-0000EF3B0000}"/>
    <cellStyle name="20% - Accent6 23 2" xfId="15278" xr:uid="{00000000-0005-0000-0000-0000F03B0000}"/>
    <cellStyle name="20% - Accent6 23 20" xfId="15279" xr:uid="{00000000-0005-0000-0000-0000F13B0000}"/>
    <cellStyle name="20% - Accent6 23 21" xfId="15280" xr:uid="{00000000-0005-0000-0000-0000F23B0000}"/>
    <cellStyle name="20% - Accent6 23 22" xfId="15281" xr:uid="{00000000-0005-0000-0000-0000F33B0000}"/>
    <cellStyle name="20% - Accent6 23 23" xfId="15282" xr:uid="{00000000-0005-0000-0000-0000F43B0000}"/>
    <cellStyle name="20% - Accent6 23 24" xfId="15283" xr:uid="{00000000-0005-0000-0000-0000F53B0000}"/>
    <cellStyle name="20% - Accent6 23 25" xfId="15284" xr:uid="{00000000-0005-0000-0000-0000F63B0000}"/>
    <cellStyle name="20% - Accent6 23 26" xfId="15285" xr:uid="{00000000-0005-0000-0000-0000F73B0000}"/>
    <cellStyle name="20% - Accent6 23 27" xfId="15286" xr:uid="{00000000-0005-0000-0000-0000F83B0000}"/>
    <cellStyle name="20% - Accent6 23 28" xfId="15287" xr:uid="{00000000-0005-0000-0000-0000F93B0000}"/>
    <cellStyle name="20% - Accent6 23 29" xfId="15288" xr:uid="{00000000-0005-0000-0000-0000FA3B0000}"/>
    <cellStyle name="20% - Accent6 23 3" xfId="15289" xr:uid="{00000000-0005-0000-0000-0000FB3B0000}"/>
    <cellStyle name="20% - Accent6 23 30" xfId="15290" xr:uid="{00000000-0005-0000-0000-0000FC3B0000}"/>
    <cellStyle name="20% - Accent6 23 31" xfId="15291" xr:uid="{00000000-0005-0000-0000-0000FD3B0000}"/>
    <cellStyle name="20% - Accent6 23 32" xfId="15292" xr:uid="{00000000-0005-0000-0000-0000FE3B0000}"/>
    <cellStyle name="20% - Accent6 23 33" xfId="15293" xr:uid="{00000000-0005-0000-0000-0000FF3B0000}"/>
    <cellStyle name="20% - Accent6 23 34" xfId="15294" xr:uid="{00000000-0005-0000-0000-0000003C0000}"/>
    <cellStyle name="20% - Accent6 23 35" xfId="15295" xr:uid="{00000000-0005-0000-0000-0000013C0000}"/>
    <cellStyle name="20% - Accent6 23 36" xfId="15296" xr:uid="{00000000-0005-0000-0000-0000023C0000}"/>
    <cellStyle name="20% - Accent6 23 37" xfId="15297" xr:uid="{00000000-0005-0000-0000-0000033C0000}"/>
    <cellStyle name="20% - Accent6 23 38" xfId="15298" xr:uid="{00000000-0005-0000-0000-0000043C0000}"/>
    <cellStyle name="20% - Accent6 23 39" xfId="15299" xr:uid="{00000000-0005-0000-0000-0000053C0000}"/>
    <cellStyle name="20% - Accent6 23 4" xfId="15300" xr:uid="{00000000-0005-0000-0000-0000063C0000}"/>
    <cellStyle name="20% - Accent6 23 40" xfId="15301" xr:uid="{00000000-0005-0000-0000-0000073C0000}"/>
    <cellStyle name="20% - Accent6 23 41" xfId="15302" xr:uid="{00000000-0005-0000-0000-0000083C0000}"/>
    <cellStyle name="20% - Accent6 23 42" xfId="15303" xr:uid="{00000000-0005-0000-0000-0000093C0000}"/>
    <cellStyle name="20% - Accent6 23 43" xfId="15304" xr:uid="{00000000-0005-0000-0000-00000A3C0000}"/>
    <cellStyle name="20% - Accent6 23 44" xfId="15305" xr:uid="{00000000-0005-0000-0000-00000B3C0000}"/>
    <cellStyle name="20% - Accent6 23 45" xfId="15306" xr:uid="{00000000-0005-0000-0000-00000C3C0000}"/>
    <cellStyle name="20% - Accent6 23 46" xfId="15307" xr:uid="{00000000-0005-0000-0000-00000D3C0000}"/>
    <cellStyle name="20% - Accent6 23 47" xfId="15308" xr:uid="{00000000-0005-0000-0000-00000E3C0000}"/>
    <cellStyle name="20% - Accent6 23 48" xfId="15309" xr:uid="{00000000-0005-0000-0000-00000F3C0000}"/>
    <cellStyle name="20% - Accent6 23 49" xfId="15310" xr:uid="{00000000-0005-0000-0000-0000103C0000}"/>
    <cellStyle name="20% - Accent6 23 5" xfId="15311" xr:uid="{00000000-0005-0000-0000-0000113C0000}"/>
    <cellStyle name="20% - Accent6 23 50" xfId="15312" xr:uid="{00000000-0005-0000-0000-0000123C0000}"/>
    <cellStyle name="20% - Accent6 23 51" xfId="15313" xr:uid="{00000000-0005-0000-0000-0000133C0000}"/>
    <cellStyle name="20% - Accent6 23 52" xfId="15314" xr:uid="{00000000-0005-0000-0000-0000143C0000}"/>
    <cellStyle name="20% - Accent6 23 53" xfId="15315" xr:uid="{00000000-0005-0000-0000-0000153C0000}"/>
    <cellStyle name="20% - Accent6 23 54" xfId="15316" xr:uid="{00000000-0005-0000-0000-0000163C0000}"/>
    <cellStyle name="20% - Accent6 23 55" xfId="15317" xr:uid="{00000000-0005-0000-0000-0000173C0000}"/>
    <cellStyle name="20% - Accent6 23 56" xfId="15318" xr:uid="{00000000-0005-0000-0000-0000183C0000}"/>
    <cellStyle name="20% - Accent6 23 57" xfId="15319" xr:uid="{00000000-0005-0000-0000-0000193C0000}"/>
    <cellStyle name="20% - Accent6 23 58" xfId="15320" xr:uid="{00000000-0005-0000-0000-00001A3C0000}"/>
    <cellStyle name="20% - Accent6 23 59" xfId="15321" xr:uid="{00000000-0005-0000-0000-00001B3C0000}"/>
    <cellStyle name="20% - Accent6 23 6" xfId="15322" xr:uid="{00000000-0005-0000-0000-00001C3C0000}"/>
    <cellStyle name="20% - Accent6 23 60" xfId="15323" xr:uid="{00000000-0005-0000-0000-00001D3C0000}"/>
    <cellStyle name="20% - Accent6 23 61" xfId="15324" xr:uid="{00000000-0005-0000-0000-00001E3C0000}"/>
    <cellStyle name="20% - Accent6 23 62" xfId="15325" xr:uid="{00000000-0005-0000-0000-00001F3C0000}"/>
    <cellStyle name="20% - Accent6 23 63" xfId="15326" xr:uid="{00000000-0005-0000-0000-0000203C0000}"/>
    <cellStyle name="20% - Accent6 23 64" xfId="15327" xr:uid="{00000000-0005-0000-0000-0000213C0000}"/>
    <cellStyle name="20% - Accent6 23 65" xfId="15328" xr:uid="{00000000-0005-0000-0000-0000223C0000}"/>
    <cellStyle name="20% - Accent6 23 66" xfId="15329" xr:uid="{00000000-0005-0000-0000-0000233C0000}"/>
    <cellStyle name="20% - Accent6 23 67" xfId="15330" xr:uid="{00000000-0005-0000-0000-0000243C0000}"/>
    <cellStyle name="20% - Accent6 23 68" xfId="15331" xr:uid="{00000000-0005-0000-0000-0000253C0000}"/>
    <cellStyle name="20% - Accent6 23 69" xfId="15332" xr:uid="{00000000-0005-0000-0000-0000263C0000}"/>
    <cellStyle name="20% - Accent6 23 7" xfId="15333" xr:uid="{00000000-0005-0000-0000-0000273C0000}"/>
    <cellStyle name="20% - Accent6 23 70" xfId="15334" xr:uid="{00000000-0005-0000-0000-0000283C0000}"/>
    <cellStyle name="20% - Accent6 23 71" xfId="15335" xr:uid="{00000000-0005-0000-0000-0000293C0000}"/>
    <cellStyle name="20% - Accent6 23 72" xfId="15336" xr:uid="{00000000-0005-0000-0000-00002A3C0000}"/>
    <cellStyle name="20% - Accent6 23 73" xfId="15337" xr:uid="{00000000-0005-0000-0000-00002B3C0000}"/>
    <cellStyle name="20% - Accent6 23 8" xfId="15338" xr:uid="{00000000-0005-0000-0000-00002C3C0000}"/>
    <cellStyle name="20% - Accent6 23 9" xfId="15339" xr:uid="{00000000-0005-0000-0000-00002D3C0000}"/>
    <cellStyle name="20% - Accent6 24" xfId="15340" xr:uid="{00000000-0005-0000-0000-00002E3C0000}"/>
    <cellStyle name="20% - Accent6 24 10" xfId="15341" xr:uid="{00000000-0005-0000-0000-00002F3C0000}"/>
    <cellStyle name="20% - Accent6 24 11" xfId="15342" xr:uid="{00000000-0005-0000-0000-0000303C0000}"/>
    <cellStyle name="20% - Accent6 24 12" xfId="15343" xr:uid="{00000000-0005-0000-0000-0000313C0000}"/>
    <cellStyle name="20% - Accent6 24 13" xfId="15344" xr:uid="{00000000-0005-0000-0000-0000323C0000}"/>
    <cellStyle name="20% - Accent6 24 14" xfId="15345" xr:uid="{00000000-0005-0000-0000-0000333C0000}"/>
    <cellStyle name="20% - Accent6 24 15" xfId="15346" xr:uid="{00000000-0005-0000-0000-0000343C0000}"/>
    <cellStyle name="20% - Accent6 24 16" xfId="15347" xr:uid="{00000000-0005-0000-0000-0000353C0000}"/>
    <cellStyle name="20% - Accent6 24 17" xfId="15348" xr:uid="{00000000-0005-0000-0000-0000363C0000}"/>
    <cellStyle name="20% - Accent6 24 18" xfId="15349" xr:uid="{00000000-0005-0000-0000-0000373C0000}"/>
    <cellStyle name="20% - Accent6 24 19" xfId="15350" xr:uid="{00000000-0005-0000-0000-0000383C0000}"/>
    <cellStyle name="20% - Accent6 24 2" xfId="15351" xr:uid="{00000000-0005-0000-0000-0000393C0000}"/>
    <cellStyle name="20% - Accent6 24 20" xfId="15352" xr:uid="{00000000-0005-0000-0000-00003A3C0000}"/>
    <cellStyle name="20% - Accent6 24 21" xfId="15353" xr:uid="{00000000-0005-0000-0000-00003B3C0000}"/>
    <cellStyle name="20% - Accent6 24 22" xfId="15354" xr:uid="{00000000-0005-0000-0000-00003C3C0000}"/>
    <cellStyle name="20% - Accent6 24 23" xfId="15355" xr:uid="{00000000-0005-0000-0000-00003D3C0000}"/>
    <cellStyle name="20% - Accent6 24 24" xfId="15356" xr:uid="{00000000-0005-0000-0000-00003E3C0000}"/>
    <cellStyle name="20% - Accent6 24 25" xfId="15357" xr:uid="{00000000-0005-0000-0000-00003F3C0000}"/>
    <cellStyle name="20% - Accent6 24 26" xfId="15358" xr:uid="{00000000-0005-0000-0000-0000403C0000}"/>
    <cellStyle name="20% - Accent6 24 27" xfId="15359" xr:uid="{00000000-0005-0000-0000-0000413C0000}"/>
    <cellStyle name="20% - Accent6 24 28" xfId="15360" xr:uid="{00000000-0005-0000-0000-0000423C0000}"/>
    <cellStyle name="20% - Accent6 24 29" xfId="15361" xr:uid="{00000000-0005-0000-0000-0000433C0000}"/>
    <cellStyle name="20% - Accent6 24 3" xfId="15362" xr:uid="{00000000-0005-0000-0000-0000443C0000}"/>
    <cellStyle name="20% - Accent6 24 30" xfId="15363" xr:uid="{00000000-0005-0000-0000-0000453C0000}"/>
    <cellStyle name="20% - Accent6 24 31" xfId="15364" xr:uid="{00000000-0005-0000-0000-0000463C0000}"/>
    <cellStyle name="20% - Accent6 24 32" xfId="15365" xr:uid="{00000000-0005-0000-0000-0000473C0000}"/>
    <cellStyle name="20% - Accent6 24 33" xfId="15366" xr:uid="{00000000-0005-0000-0000-0000483C0000}"/>
    <cellStyle name="20% - Accent6 24 34" xfId="15367" xr:uid="{00000000-0005-0000-0000-0000493C0000}"/>
    <cellStyle name="20% - Accent6 24 35" xfId="15368" xr:uid="{00000000-0005-0000-0000-00004A3C0000}"/>
    <cellStyle name="20% - Accent6 24 36" xfId="15369" xr:uid="{00000000-0005-0000-0000-00004B3C0000}"/>
    <cellStyle name="20% - Accent6 24 37" xfId="15370" xr:uid="{00000000-0005-0000-0000-00004C3C0000}"/>
    <cellStyle name="20% - Accent6 24 38" xfId="15371" xr:uid="{00000000-0005-0000-0000-00004D3C0000}"/>
    <cellStyle name="20% - Accent6 24 39" xfId="15372" xr:uid="{00000000-0005-0000-0000-00004E3C0000}"/>
    <cellStyle name="20% - Accent6 24 4" xfId="15373" xr:uid="{00000000-0005-0000-0000-00004F3C0000}"/>
    <cellStyle name="20% - Accent6 24 40" xfId="15374" xr:uid="{00000000-0005-0000-0000-0000503C0000}"/>
    <cellStyle name="20% - Accent6 24 41" xfId="15375" xr:uid="{00000000-0005-0000-0000-0000513C0000}"/>
    <cellStyle name="20% - Accent6 24 42" xfId="15376" xr:uid="{00000000-0005-0000-0000-0000523C0000}"/>
    <cellStyle name="20% - Accent6 24 43" xfId="15377" xr:uid="{00000000-0005-0000-0000-0000533C0000}"/>
    <cellStyle name="20% - Accent6 24 44" xfId="15378" xr:uid="{00000000-0005-0000-0000-0000543C0000}"/>
    <cellStyle name="20% - Accent6 24 45" xfId="15379" xr:uid="{00000000-0005-0000-0000-0000553C0000}"/>
    <cellStyle name="20% - Accent6 24 46" xfId="15380" xr:uid="{00000000-0005-0000-0000-0000563C0000}"/>
    <cellStyle name="20% - Accent6 24 47" xfId="15381" xr:uid="{00000000-0005-0000-0000-0000573C0000}"/>
    <cellStyle name="20% - Accent6 24 48" xfId="15382" xr:uid="{00000000-0005-0000-0000-0000583C0000}"/>
    <cellStyle name="20% - Accent6 24 49" xfId="15383" xr:uid="{00000000-0005-0000-0000-0000593C0000}"/>
    <cellStyle name="20% - Accent6 24 5" xfId="15384" xr:uid="{00000000-0005-0000-0000-00005A3C0000}"/>
    <cellStyle name="20% - Accent6 24 50" xfId="15385" xr:uid="{00000000-0005-0000-0000-00005B3C0000}"/>
    <cellStyle name="20% - Accent6 24 51" xfId="15386" xr:uid="{00000000-0005-0000-0000-00005C3C0000}"/>
    <cellStyle name="20% - Accent6 24 52" xfId="15387" xr:uid="{00000000-0005-0000-0000-00005D3C0000}"/>
    <cellStyle name="20% - Accent6 24 53" xfId="15388" xr:uid="{00000000-0005-0000-0000-00005E3C0000}"/>
    <cellStyle name="20% - Accent6 24 54" xfId="15389" xr:uid="{00000000-0005-0000-0000-00005F3C0000}"/>
    <cellStyle name="20% - Accent6 24 55" xfId="15390" xr:uid="{00000000-0005-0000-0000-0000603C0000}"/>
    <cellStyle name="20% - Accent6 24 56" xfId="15391" xr:uid="{00000000-0005-0000-0000-0000613C0000}"/>
    <cellStyle name="20% - Accent6 24 57" xfId="15392" xr:uid="{00000000-0005-0000-0000-0000623C0000}"/>
    <cellStyle name="20% - Accent6 24 58" xfId="15393" xr:uid="{00000000-0005-0000-0000-0000633C0000}"/>
    <cellStyle name="20% - Accent6 24 59" xfId="15394" xr:uid="{00000000-0005-0000-0000-0000643C0000}"/>
    <cellStyle name="20% - Accent6 24 6" xfId="15395" xr:uid="{00000000-0005-0000-0000-0000653C0000}"/>
    <cellStyle name="20% - Accent6 24 60" xfId="15396" xr:uid="{00000000-0005-0000-0000-0000663C0000}"/>
    <cellStyle name="20% - Accent6 24 61" xfId="15397" xr:uid="{00000000-0005-0000-0000-0000673C0000}"/>
    <cellStyle name="20% - Accent6 24 62" xfId="15398" xr:uid="{00000000-0005-0000-0000-0000683C0000}"/>
    <cellStyle name="20% - Accent6 24 63" xfId="15399" xr:uid="{00000000-0005-0000-0000-0000693C0000}"/>
    <cellStyle name="20% - Accent6 24 64" xfId="15400" xr:uid="{00000000-0005-0000-0000-00006A3C0000}"/>
    <cellStyle name="20% - Accent6 24 65" xfId="15401" xr:uid="{00000000-0005-0000-0000-00006B3C0000}"/>
    <cellStyle name="20% - Accent6 24 66" xfId="15402" xr:uid="{00000000-0005-0000-0000-00006C3C0000}"/>
    <cellStyle name="20% - Accent6 24 67" xfId="15403" xr:uid="{00000000-0005-0000-0000-00006D3C0000}"/>
    <cellStyle name="20% - Accent6 24 68" xfId="15404" xr:uid="{00000000-0005-0000-0000-00006E3C0000}"/>
    <cellStyle name="20% - Accent6 24 69" xfId="15405" xr:uid="{00000000-0005-0000-0000-00006F3C0000}"/>
    <cellStyle name="20% - Accent6 24 7" xfId="15406" xr:uid="{00000000-0005-0000-0000-0000703C0000}"/>
    <cellStyle name="20% - Accent6 24 70" xfId="15407" xr:uid="{00000000-0005-0000-0000-0000713C0000}"/>
    <cellStyle name="20% - Accent6 24 71" xfId="15408" xr:uid="{00000000-0005-0000-0000-0000723C0000}"/>
    <cellStyle name="20% - Accent6 24 72" xfId="15409" xr:uid="{00000000-0005-0000-0000-0000733C0000}"/>
    <cellStyle name="20% - Accent6 24 73" xfId="15410" xr:uid="{00000000-0005-0000-0000-0000743C0000}"/>
    <cellStyle name="20% - Accent6 24 8" xfId="15411" xr:uid="{00000000-0005-0000-0000-0000753C0000}"/>
    <cellStyle name="20% - Accent6 24 9" xfId="15412" xr:uid="{00000000-0005-0000-0000-0000763C0000}"/>
    <cellStyle name="20% - Accent6 25" xfId="15413" xr:uid="{00000000-0005-0000-0000-0000773C0000}"/>
    <cellStyle name="20% - Accent6 25 10" xfId="15414" xr:uid="{00000000-0005-0000-0000-0000783C0000}"/>
    <cellStyle name="20% - Accent6 25 11" xfId="15415" xr:uid="{00000000-0005-0000-0000-0000793C0000}"/>
    <cellStyle name="20% - Accent6 25 12" xfId="15416" xr:uid="{00000000-0005-0000-0000-00007A3C0000}"/>
    <cellStyle name="20% - Accent6 25 13" xfId="15417" xr:uid="{00000000-0005-0000-0000-00007B3C0000}"/>
    <cellStyle name="20% - Accent6 25 14" xfId="15418" xr:uid="{00000000-0005-0000-0000-00007C3C0000}"/>
    <cellStyle name="20% - Accent6 25 15" xfId="15419" xr:uid="{00000000-0005-0000-0000-00007D3C0000}"/>
    <cellStyle name="20% - Accent6 25 16" xfId="15420" xr:uid="{00000000-0005-0000-0000-00007E3C0000}"/>
    <cellStyle name="20% - Accent6 25 17" xfId="15421" xr:uid="{00000000-0005-0000-0000-00007F3C0000}"/>
    <cellStyle name="20% - Accent6 25 18" xfId="15422" xr:uid="{00000000-0005-0000-0000-0000803C0000}"/>
    <cellStyle name="20% - Accent6 25 19" xfId="15423" xr:uid="{00000000-0005-0000-0000-0000813C0000}"/>
    <cellStyle name="20% - Accent6 25 2" xfId="15424" xr:uid="{00000000-0005-0000-0000-0000823C0000}"/>
    <cellStyle name="20% - Accent6 25 20" xfId="15425" xr:uid="{00000000-0005-0000-0000-0000833C0000}"/>
    <cellStyle name="20% - Accent6 25 21" xfId="15426" xr:uid="{00000000-0005-0000-0000-0000843C0000}"/>
    <cellStyle name="20% - Accent6 25 22" xfId="15427" xr:uid="{00000000-0005-0000-0000-0000853C0000}"/>
    <cellStyle name="20% - Accent6 25 23" xfId="15428" xr:uid="{00000000-0005-0000-0000-0000863C0000}"/>
    <cellStyle name="20% - Accent6 25 24" xfId="15429" xr:uid="{00000000-0005-0000-0000-0000873C0000}"/>
    <cellStyle name="20% - Accent6 25 25" xfId="15430" xr:uid="{00000000-0005-0000-0000-0000883C0000}"/>
    <cellStyle name="20% - Accent6 25 26" xfId="15431" xr:uid="{00000000-0005-0000-0000-0000893C0000}"/>
    <cellStyle name="20% - Accent6 25 27" xfId="15432" xr:uid="{00000000-0005-0000-0000-00008A3C0000}"/>
    <cellStyle name="20% - Accent6 25 28" xfId="15433" xr:uid="{00000000-0005-0000-0000-00008B3C0000}"/>
    <cellStyle name="20% - Accent6 25 29" xfId="15434" xr:uid="{00000000-0005-0000-0000-00008C3C0000}"/>
    <cellStyle name="20% - Accent6 25 3" xfId="15435" xr:uid="{00000000-0005-0000-0000-00008D3C0000}"/>
    <cellStyle name="20% - Accent6 25 30" xfId="15436" xr:uid="{00000000-0005-0000-0000-00008E3C0000}"/>
    <cellStyle name="20% - Accent6 25 31" xfId="15437" xr:uid="{00000000-0005-0000-0000-00008F3C0000}"/>
    <cellStyle name="20% - Accent6 25 32" xfId="15438" xr:uid="{00000000-0005-0000-0000-0000903C0000}"/>
    <cellStyle name="20% - Accent6 25 33" xfId="15439" xr:uid="{00000000-0005-0000-0000-0000913C0000}"/>
    <cellStyle name="20% - Accent6 25 34" xfId="15440" xr:uid="{00000000-0005-0000-0000-0000923C0000}"/>
    <cellStyle name="20% - Accent6 25 35" xfId="15441" xr:uid="{00000000-0005-0000-0000-0000933C0000}"/>
    <cellStyle name="20% - Accent6 25 36" xfId="15442" xr:uid="{00000000-0005-0000-0000-0000943C0000}"/>
    <cellStyle name="20% - Accent6 25 37" xfId="15443" xr:uid="{00000000-0005-0000-0000-0000953C0000}"/>
    <cellStyle name="20% - Accent6 25 38" xfId="15444" xr:uid="{00000000-0005-0000-0000-0000963C0000}"/>
    <cellStyle name="20% - Accent6 25 39" xfId="15445" xr:uid="{00000000-0005-0000-0000-0000973C0000}"/>
    <cellStyle name="20% - Accent6 25 4" xfId="15446" xr:uid="{00000000-0005-0000-0000-0000983C0000}"/>
    <cellStyle name="20% - Accent6 25 40" xfId="15447" xr:uid="{00000000-0005-0000-0000-0000993C0000}"/>
    <cellStyle name="20% - Accent6 25 41" xfId="15448" xr:uid="{00000000-0005-0000-0000-00009A3C0000}"/>
    <cellStyle name="20% - Accent6 25 42" xfId="15449" xr:uid="{00000000-0005-0000-0000-00009B3C0000}"/>
    <cellStyle name="20% - Accent6 25 43" xfId="15450" xr:uid="{00000000-0005-0000-0000-00009C3C0000}"/>
    <cellStyle name="20% - Accent6 25 44" xfId="15451" xr:uid="{00000000-0005-0000-0000-00009D3C0000}"/>
    <cellStyle name="20% - Accent6 25 45" xfId="15452" xr:uid="{00000000-0005-0000-0000-00009E3C0000}"/>
    <cellStyle name="20% - Accent6 25 46" xfId="15453" xr:uid="{00000000-0005-0000-0000-00009F3C0000}"/>
    <cellStyle name="20% - Accent6 25 47" xfId="15454" xr:uid="{00000000-0005-0000-0000-0000A03C0000}"/>
    <cellStyle name="20% - Accent6 25 48" xfId="15455" xr:uid="{00000000-0005-0000-0000-0000A13C0000}"/>
    <cellStyle name="20% - Accent6 25 49" xfId="15456" xr:uid="{00000000-0005-0000-0000-0000A23C0000}"/>
    <cellStyle name="20% - Accent6 25 5" xfId="15457" xr:uid="{00000000-0005-0000-0000-0000A33C0000}"/>
    <cellStyle name="20% - Accent6 25 50" xfId="15458" xr:uid="{00000000-0005-0000-0000-0000A43C0000}"/>
    <cellStyle name="20% - Accent6 25 51" xfId="15459" xr:uid="{00000000-0005-0000-0000-0000A53C0000}"/>
    <cellStyle name="20% - Accent6 25 52" xfId="15460" xr:uid="{00000000-0005-0000-0000-0000A63C0000}"/>
    <cellStyle name="20% - Accent6 25 53" xfId="15461" xr:uid="{00000000-0005-0000-0000-0000A73C0000}"/>
    <cellStyle name="20% - Accent6 25 54" xfId="15462" xr:uid="{00000000-0005-0000-0000-0000A83C0000}"/>
    <cellStyle name="20% - Accent6 25 55" xfId="15463" xr:uid="{00000000-0005-0000-0000-0000A93C0000}"/>
    <cellStyle name="20% - Accent6 25 56" xfId="15464" xr:uid="{00000000-0005-0000-0000-0000AA3C0000}"/>
    <cellStyle name="20% - Accent6 25 57" xfId="15465" xr:uid="{00000000-0005-0000-0000-0000AB3C0000}"/>
    <cellStyle name="20% - Accent6 25 58" xfId="15466" xr:uid="{00000000-0005-0000-0000-0000AC3C0000}"/>
    <cellStyle name="20% - Accent6 25 59" xfId="15467" xr:uid="{00000000-0005-0000-0000-0000AD3C0000}"/>
    <cellStyle name="20% - Accent6 25 6" xfId="15468" xr:uid="{00000000-0005-0000-0000-0000AE3C0000}"/>
    <cellStyle name="20% - Accent6 25 60" xfId="15469" xr:uid="{00000000-0005-0000-0000-0000AF3C0000}"/>
    <cellStyle name="20% - Accent6 25 61" xfId="15470" xr:uid="{00000000-0005-0000-0000-0000B03C0000}"/>
    <cellStyle name="20% - Accent6 25 62" xfId="15471" xr:uid="{00000000-0005-0000-0000-0000B13C0000}"/>
    <cellStyle name="20% - Accent6 25 63" xfId="15472" xr:uid="{00000000-0005-0000-0000-0000B23C0000}"/>
    <cellStyle name="20% - Accent6 25 64" xfId="15473" xr:uid="{00000000-0005-0000-0000-0000B33C0000}"/>
    <cellStyle name="20% - Accent6 25 65" xfId="15474" xr:uid="{00000000-0005-0000-0000-0000B43C0000}"/>
    <cellStyle name="20% - Accent6 25 66" xfId="15475" xr:uid="{00000000-0005-0000-0000-0000B53C0000}"/>
    <cellStyle name="20% - Accent6 25 67" xfId="15476" xr:uid="{00000000-0005-0000-0000-0000B63C0000}"/>
    <cellStyle name="20% - Accent6 25 68" xfId="15477" xr:uid="{00000000-0005-0000-0000-0000B73C0000}"/>
    <cellStyle name="20% - Accent6 25 69" xfId="15478" xr:uid="{00000000-0005-0000-0000-0000B83C0000}"/>
    <cellStyle name="20% - Accent6 25 7" xfId="15479" xr:uid="{00000000-0005-0000-0000-0000B93C0000}"/>
    <cellStyle name="20% - Accent6 25 70" xfId="15480" xr:uid="{00000000-0005-0000-0000-0000BA3C0000}"/>
    <cellStyle name="20% - Accent6 25 71" xfId="15481" xr:uid="{00000000-0005-0000-0000-0000BB3C0000}"/>
    <cellStyle name="20% - Accent6 25 72" xfId="15482" xr:uid="{00000000-0005-0000-0000-0000BC3C0000}"/>
    <cellStyle name="20% - Accent6 25 73" xfId="15483" xr:uid="{00000000-0005-0000-0000-0000BD3C0000}"/>
    <cellStyle name="20% - Accent6 25 8" xfId="15484" xr:uid="{00000000-0005-0000-0000-0000BE3C0000}"/>
    <cellStyle name="20% - Accent6 25 9" xfId="15485" xr:uid="{00000000-0005-0000-0000-0000BF3C0000}"/>
    <cellStyle name="20% - Accent6 26" xfId="15486" xr:uid="{00000000-0005-0000-0000-0000C03C0000}"/>
    <cellStyle name="20% - Accent6 26 10" xfId="15487" xr:uid="{00000000-0005-0000-0000-0000C13C0000}"/>
    <cellStyle name="20% - Accent6 26 11" xfId="15488" xr:uid="{00000000-0005-0000-0000-0000C23C0000}"/>
    <cellStyle name="20% - Accent6 26 12" xfId="15489" xr:uid="{00000000-0005-0000-0000-0000C33C0000}"/>
    <cellStyle name="20% - Accent6 26 13" xfId="15490" xr:uid="{00000000-0005-0000-0000-0000C43C0000}"/>
    <cellStyle name="20% - Accent6 26 14" xfId="15491" xr:uid="{00000000-0005-0000-0000-0000C53C0000}"/>
    <cellStyle name="20% - Accent6 26 15" xfId="15492" xr:uid="{00000000-0005-0000-0000-0000C63C0000}"/>
    <cellStyle name="20% - Accent6 26 16" xfId="15493" xr:uid="{00000000-0005-0000-0000-0000C73C0000}"/>
    <cellStyle name="20% - Accent6 26 17" xfId="15494" xr:uid="{00000000-0005-0000-0000-0000C83C0000}"/>
    <cellStyle name="20% - Accent6 26 18" xfId="15495" xr:uid="{00000000-0005-0000-0000-0000C93C0000}"/>
    <cellStyle name="20% - Accent6 26 19" xfId="15496" xr:uid="{00000000-0005-0000-0000-0000CA3C0000}"/>
    <cellStyle name="20% - Accent6 26 2" xfId="15497" xr:uid="{00000000-0005-0000-0000-0000CB3C0000}"/>
    <cellStyle name="20% - Accent6 26 20" xfId="15498" xr:uid="{00000000-0005-0000-0000-0000CC3C0000}"/>
    <cellStyle name="20% - Accent6 26 21" xfId="15499" xr:uid="{00000000-0005-0000-0000-0000CD3C0000}"/>
    <cellStyle name="20% - Accent6 26 22" xfId="15500" xr:uid="{00000000-0005-0000-0000-0000CE3C0000}"/>
    <cellStyle name="20% - Accent6 26 23" xfId="15501" xr:uid="{00000000-0005-0000-0000-0000CF3C0000}"/>
    <cellStyle name="20% - Accent6 26 24" xfId="15502" xr:uid="{00000000-0005-0000-0000-0000D03C0000}"/>
    <cellStyle name="20% - Accent6 26 25" xfId="15503" xr:uid="{00000000-0005-0000-0000-0000D13C0000}"/>
    <cellStyle name="20% - Accent6 26 26" xfId="15504" xr:uid="{00000000-0005-0000-0000-0000D23C0000}"/>
    <cellStyle name="20% - Accent6 26 27" xfId="15505" xr:uid="{00000000-0005-0000-0000-0000D33C0000}"/>
    <cellStyle name="20% - Accent6 26 28" xfId="15506" xr:uid="{00000000-0005-0000-0000-0000D43C0000}"/>
    <cellStyle name="20% - Accent6 26 29" xfId="15507" xr:uid="{00000000-0005-0000-0000-0000D53C0000}"/>
    <cellStyle name="20% - Accent6 26 3" xfId="15508" xr:uid="{00000000-0005-0000-0000-0000D63C0000}"/>
    <cellStyle name="20% - Accent6 26 30" xfId="15509" xr:uid="{00000000-0005-0000-0000-0000D73C0000}"/>
    <cellStyle name="20% - Accent6 26 31" xfId="15510" xr:uid="{00000000-0005-0000-0000-0000D83C0000}"/>
    <cellStyle name="20% - Accent6 26 32" xfId="15511" xr:uid="{00000000-0005-0000-0000-0000D93C0000}"/>
    <cellStyle name="20% - Accent6 26 33" xfId="15512" xr:uid="{00000000-0005-0000-0000-0000DA3C0000}"/>
    <cellStyle name="20% - Accent6 26 34" xfId="15513" xr:uid="{00000000-0005-0000-0000-0000DB3C0000}"/>
    <cellStyle name="20% - Accent6 26 35" xfId="15514" xr:uid="{00000000-0005-0000-0000-0000DC3C0000}"/>
    <cellStyle name="20% - Accent6 26 36" xfId="15515" xr:uid="{00000000-0005-0000-0000-0000DD3C0000}"/>
    <cellStyle name="20% - Accent6 26 37" xfId="15516" xr:uid="{00000000-0005-0000-0000-0000DE3C0000}"/>
    <cellStyle name="20% - Accent6 26 38" xfId="15517" xr:uid="{00000000-0005-0000-0000-0000DF3C0000}"/>
    <cellStyle name="20% - Accent6 26 39" xfId="15518" xr:uid="{00000000-0005-0000-0000-0000E03C0000}"/>
    <cellStyle name="20% - Accent6 26 4" xfId="15519" xr:uid="{00000000-0005-0000-0000-0000E13C0000}"/>
    <cellStyle name="20% - Accent6 26 40" xfId="15520" xr:uid="{00000000-0005-0000-0000-0000E23C0000}"/>
    <cellStyle name="20% - Accent6 26 41" xfId="15521" xr:uid="{00000000-0005-0000-0000-0000E33C0000}"/>
    <cellStyle name="20% - Accent6 26 42" xfId="15522" xr:uid="{00000000-0005-0000-0000-0000E43C0000}"/>
    <cellStyle name="20% - Accent6 26 43" xfId="15523" xr:uid="{00000000-0005-0000-0000-0000E53C0000}"/>
    <cellStyle name="20% - Accent6 26 44" xfId="15524" xr:uid="{00000000-0005-0000-0000-0000E63C0000}"/>
    <cellStyle name="20% - Accent6 26 45" xfId="15525" xr:uid="{00000000-0005-0000-0000-0000E73C0000}"/>
    <cellStyle name="20% - Accent6 26 46" xfId="15526" xr:uid="{00000000-0005-0000-0000-0000E83C0000}"/>
    <cellStyle name="20% - Accent6 26 47" xfId="15527" xr:uid="{00000000-0005-0000-0000-0000E93C0000}"/>
    <cellStyle name="20% - Accent6 26 48" xfId="15528" xr:uid="{00000000-0005-0000-0000-0000EA3C0000}"/>
    <cellStyle name="20% - Accent6 26 49" xfId="15529" xr:uid="{00000000-0005-0000-0000-0000EB3C0000}"/>
    <cellStyle name="20% - Accent6 26 5" xfId="15530" xr:uid="{00000000-0005-0000-0000-0000EC3C0000}"/>
    <cellStyle name="20% - Accent6 26 50" xfId="15531" xr:uid="{00000000-0005-0000-0000-0000ED3C0000}"/>
    <cellStyle name="20% - Accent6 26 51" xfId="15532" xr:uid="{00000000-0005-0000-0000-0000EE3C0000}"/>
    <cellStyle name="20% - Accent6 26 52" xfId="15533" xr:uid="{00000000-0005-0000-0000-0000EF3C0000}"/>
    <cellStyle name="20% - Accent6 26 53" xfId="15534" xr:uid="{00000000-0005-0000-0000-0000F03C0000}"/>
    <cellStyle name="20% - Accent6 26 54" xfId="15535" xr:uid="{00000000-0005-0000-0000-0000F13C0000}"/>
    <cellStyle name="20% - Accent6 26 55" xfId="15536" xr:uid="{00000000-0005-0000-0000-0000F23C0000}"/>
    <cellStyle name="20% - Accent6 26 56" xfId="15537" xr:uid="{00000000-0005-0000-0000-0000F33C0000}"/>
    <cellStyle name="20% - Accent6 26 57" xfId="15538" xr:uid="{00000000-0005-0000-0000-0000F43C0000}"/>
    <cellStyle name="20% - Accent6 26 58" xfId="15539" xr:uid="{00000000-0005-0000-0000-0000F53C0000}"/>
    <cellStyle name="20% - Accent6 26 59" xfId="15540" xr:uid="{00000000-0005-0000-0000-0000F63C0000}"/>
    <cellStyle name="20% - Accent6 26 6" xfId="15541" xr:uid="{00000000-0005-0000-0000-0000F73C0000}"/>
    <cellStyle name="20% - Accent6 26 60" xfId="15542" xr:uid="{00000000-0005-0000-0000-0000F83C0000}"/>
    <cellStyle name="20% - Accent6 26 61" xfId="15543" xr:uid="{00000000-0005-0000-0000-0000F93C0000}"/>
    <cellStyle name="20% - Accent6 26 62" xfId="15544" xr:uid="{00000000-0005-0000-0000-0000FA3C0000}"/>
    <cellStyle name="20% - Accent6 26 63" xfId="15545" xr:uid="{00000000-0005-0000-0000-0000FB3C0000}"/>
    <cellStyle name="20% - Accent6 26 64" xfId="15546" xr:uid="{00000000-0005-0000-0000-0000FC3C0000}"/>
    <cellStyle name="20% - Accent6 26 65" xfId="15547" xr:uid="{00000000-0005-0000-0000-0000FD3C0000}"/>
    <cellStyle name="20% - Accent6 26 66" xfId="15548" xr:uid="{00000000-0005-0000-0000-0000FE3C0000}"/>
    <cellStyle name="20% - Accent6 26 67" xfId="15549" xr:uid="{00000000-0005-0000-0000-0000FF3C0000}"/>
    <cellStyle name="20% - Accent6 26 68" xfId="15550" xr:uid="{00000000-0005-0000-0000-0000003D0000}"/>
    <cellStyle name="20% - Accent6 26 69" xfId="15551" xr:uid="{00000000-0005-0000-0000-0000013D0000}"/>
    <cellStyle name="20% - Accent6 26 7" xfId="15552" xr:uid="{00000000-0005-0000-0000-0000023D0000}"/>
    <cellStyle name="20% - Accent6 26 70" xfId="15553" xr:uid="{00000000-0005-0000-0000-0000033D0000}"/>
    <cellStyle name="20% - Accent6 26 71" xfId="15554" xr:uid="{00000000-0005-0000-0000-0000043D0000}"/>
    <cellStyle name="20% - Accent6 26 72" xfId="15555" xr:uid="{00000000-0005-0000-0000-0000053D0000}"/>
    <cellStyle name="20% - Accent6 26 73" xfId="15556" xr:uid="{00000000-0005-0000-0000-0000063D0000}"/>
    <cellStyle name="20% - Accent6 26 8" xfId="15557" xr:uid="{00000000-0005-0000-0000-0000073D0000}"/>
    <cellStyle name="20% - Accent6 26 9" xfId="15558" xr:uid="{00000000-0005-0000-0000-0000083D0000}"/>
    <cellStyle name="20% - Accent6 27" xfId="15559" xr:uid="{00000000-0005-0000-0000-0000093D0000}"/>
    <cellStyle name="20% - Accent6 27 10" xfId="15560" xr:uid="{00000000-0005-0000-0000-00000A3D0000}"/>
    <cellStyle name="20% - Accent6 27 11" xfId="15561" xr:uid="{00000000-0005-0000-0000-00000B3D0000}"/>
    <cellStyle name="20% - Accent6 27 12" xfId="15562" xr:uid="{00000000-0005-0000-0000-00000C3D0000}"/>
    <cellStyle name="20% - Accent6 27 13" xfId="15563" xr:uid="{00000000-0005-0000-0000-00000D3D0000}"/>
    <cellStyle name="20% - Accent6 27 14" xfId="15564" xr:uid="{00000000-0005-0000-0000-00000E3D0000}"/>
    <cellStyle name="20% - Accent6 27 15" xfId="15565" xr:uid="{00000000-0005-0000-0000-00000F3D0000}"/>
    <cellStyle name="20% - Accent6 27 16" xfId="15566" xr:uid="{00000000-0005-0000-0000-0000103D0000}"/>
    <cellStyle name="20% - Accent6 27 17" xfId="15567" xr:uid="{00000000-0005-0000-0000-0000113D0000}"/>
    <cellStyle name="20% - Accent6 27 18" xfId="15568" xr:uid="{00000000-0005-0000-0000-0000123D0000}"/>
    <cellStyle name="20% - Accent6 27 19" xfId="15569" xr:uid="{00000000-0005-0000-0000-0000133D0000}"/>
    <cellStyle name="20% - Accent6 27 2" xfId="15570" xr:uid="{00000000-0005-0000-0000-0000143D0000}"/>
    <cellStyle name="20% - Accent6 27 20" xfId="15571" xr:uid="{00000000-0005-0000-0000-0000153D0000}"/>
    <cellStyle name="20% - Accent6 27 21" xfId="15572" xr:uid="{00000000-0005-0000-0000-0000163D0000}"/>
    <cellStyle name="20% - Accent6 27 22" xfId="15573" xr:uid="{00000000-0005-0000-0000-0000173D0000}"/>
    <cellStyle name="20% - Accent6 27 23" xfId="15574" xr:uid="{00000000-0005-0000-0000-0000183D0000}"/>
    <cellStyle name="20% - Accent6 27 24" xfId="15575" xr:uid="{00000000-0005-0000-0000-0000193D0000}"/>
    <cellStyle name="20% - Accent6 27 25" xfId="15576" xr:uid="{00000000-0005-0000-0000-00001A3D0000}"/>
    <cellStyle name="20% - Accent6 27 26" xfId="15577" xr:uid="{00000000-0005-0000-0000-00001B3D0000}"/>
    <cellStyle name="20% - Accent6 27 27" xfId="15578" xr:uid="{00000000-0005-0000-0000-00001C3D0000}"/>
    <cellStyle name="20% - Accent6 27 28" xfId="15579" xr:uid="{00000000-0005-0000-0000-00001D3D0000}"/>
    <cellStyle name="20% - Accent6 27 29" xfId="15580" xr:uid="{00000000-0005-0000-0000-00001E3D0000}"/>
    <cellStyle name="20% - Accent6 27 3" xfId="15581" xr:uid="{00000000-0005-0000-0000-00001F3D0000}"/>
    <cellStyle name="20% - Accent6 27 30" xfId="15582" xr:uid="{00000000-0005-0000-0000-0000203D0000}"/>
    <cellStyle name="20% - Accent6 27 31" xfId="15583" xr:uid="{00000000-0005-0000-0000-0000213D0000}"/>
    <cellStyle name="20% - Accent6 27 32" xfId="15584" xr:uid="{00000000-0005-0000-0000-0000223D0000}"/>
    <cellStyle name="20% - Accent6 27 33" xfId="15585" xr:uid="{00000000-0005-0000-0000-0000233D0000}"/>
    <cellStyle name="20% - Accent6 27 34" xfId="15586" xr:uid="{00000000-0005-0000-0000-0000243D0000}"/>
    <cellStyle name="20% - Accent6 27 35" xfId="15587" xr:uid="{00000000-0005-0000-0000-0000253D0000}"/>
    <cellStyle name="20% - Accent6 27 36" xfId="15588" xr:uid="{00000000-0005-0000-0000-0000263D0000}"/>
    <cellStyle name="20% - Accent6 27 37" xfId="15589" xr:uid="{00000000-0005-0000-0000-0000273D0000}"/>
    <cellStyle name="20% - Accent6 27 38" xfId="15590" xr:uid="{00000000-0005-0000-0000-0000283D0000}"/>
    <cellStyle name="20% - Accent6 27 39" xfId="15591" xr:uid="{00000000-0005-0000-0000-0000293D0000}"/>
    <cellStyle name="20% - Accent6 27 4" xfId="15592" xr:uid="{00000000-0005-0000-0000-00002A3D0000}"/>
    <cellStyle name="20% - Accent6 27 40" xfId="15593" xr:uid="{00000000-0005-0000-0000-00002B3D0000}"/>
    <cellStyle name="20% - Accent6 27 41" xfId="15594" xr:uid="{00000000-0005-0000-0000-00002C3D0000}"/>
    <cellStyle name="20% - Accent6 27 42" xfId="15595" xr:uid="{00000000-0005-0000-0000-00002D3D0000}"/>
    <cellStyle name="20% - Accent6 27 43" xfId="15596" xr:uid="{00000000-0005-0000-0000-00002E3D0000}"/>
    <cellStyle name="20% - Accent6 27 44" xfId="15597" xr:uid="{00000000-0005-0000-0000-00002F3D0000}"/>
    <cellStyle name="20% - Accent6 27 45" xfId="15598" xr:uid="{00000000-0005-0000-0000-0000303D0000}"/>
    <cellStyle name="20% - Accent6 27 46" xfId="15599" xr:uid="{00000000-0005-0000-0000-0000313D0000}"/>
    <cellStyle name="20% - Accent6 27 47" xfId="15600" xr:uid="{00000000-0005-0000-0000-0000323D0000}"/>
    <cellStyle name="20% - Accent6 27 48" xfId="15601" xr:uid="{00000000-0005-0000-0000-0000333D0000}"/>
    <cellStyle name="20% - Accent6 27 49" xfId="15602" xr:uid="{00000000-0005-0000-0000-0000343D0000}"/>
    <cellStyle name="20% - Accent6 27 5" xfId="15603" xr:uid="{00000000-0005-0000-0000-0000353D0000}"/>
    <cellStyle name="20% - Accent6 27 50" xfId="15604" xr:uid="{00000000-0005-0000-0000-0000363D0000}"/>
    <cellStyle name="20% - Accent6 27 51" xfId="15605" xr:uid="{00000000-0005-0000-0000-0000373D0000}"/>
    <cellStyle name="20% - Accent6 27 52" xfId="15606" xr:uid="{00000000-0005-0000-0000-0000383D0000}"/>
    <cellStyle name="20% - Accent6 27 53" xfId="15607" xr:uid="{00000000-0005-0000-0000-0000393D0000}"/>
    <cellStyle name="20% - Accent6 27 54" xfId="15608" xr:uid="{00000000-0005-0000-0000-00003A3D0000}"/>
    <cellStyle name="20% - Accent6 27 55" xfId="15609" xr:uid="{00000000-0005-0000-0000-00003B3D0000}"/>
    <cellStyle name="20% - Accent6 27 56" xfId="15610" xr:uid="{00000000-0005-0000-0000-00003C3D0000}"/>
    <cellStyle name="20% - Accent6 27 57" xfId="15611" xr:uid="{00000000-0005-0000-0000-00003D3D0000}"/>
    <cellStyle name="20% - Accent6 27 58" xfId="15612" xr:uid="{00000000-0005-0000-0000-00003E3D0000}"/>
    <cellStyle name="20% - Accent6 27 59" xfId="15613" xr:uid="{00000000-0005-0000-0000-00003F3D0000}"/>
    <cellStyle name="20% - Accent6 27 6" xfId="15614" xr:uid="{00000000-0005-0000-0000-0000403D0000}"/>
    <cellStyle name="20% - Accent6 27 60" xfId="15615" xr:uid="{00000000-0005-0000-0000-0000413D0000}"/>
    <cellStyle name="20% - Accent6 27 61" xfId="15616" xr:uid="{00000000-0005-0000-0000-0000423D0000}"/>
    <cellStyle name="20% - Accent6 27 62" xfId="15617" xr:uid="{00000000-0005-0000-0000-0000433D0000}"/>
    <cellStyle name="20% - Accent6 27 63" xfId="15618" xr:uid="{00000000-0005-0000-0000-0000443D0000}"/>
    <cellStyle name="20% - Accent6 27 64" xfId="15619" xr:uid="{00000000-0005-0000-0000-0000453D0000}"/>
    <cellStyle name="20% - Accent6 27 65" xfId="15620" xr:uid="{00000000-0005-0000-0000-0000463D0000}"/>
    <cellStyle name="20% - Accent6 27 66" xfId="15621" xr:uid="{00000000-0005-0000-0000-0000473D0000}"/>
    <cellStyle name="20% - Accent6 27 67" xfId="15622" xr:uid="{00000000-0005-0000-0000-0000483D0000}"/>
    <cellStyle name="20% - Accent6 27 68" xfId="15623" xr:uid="{00000000-0005-0000-0000-0000493D0000}"/>
    <cellStyle name="20% - Accent6 27 69" xfId="15624" xr:uid="{00000000-0005-0000-0000-00004A3D0000}"/>
    <cellStyle name="20% - Accent6 27 7" xfId="15625" xr:uid="{00000000-0005-0000-0000-00004B3D0000}"/>
    <cellStyle name="20% - Accent6 27 70" xfId="15626" xr:uid="{00000000-0005-0000-0000-00004C3D0000}"/>
    <cellStyle name="20% - Accent6 27 71" xfId="15627" xr:uid="{00000000-0005-0000-0000-00004D3D0000}"/>
    <cellStyle name="20% - Accent6 27 72" xfId="15628" xr:uid="{00000000-0005-0000-0000-00004E3D0000}"/>
    <cellStyle name="20% - Accent6 27 73" xfId="15629" xr:uid="{00000000-0005-0000-0000-00004F3D0000}"/>
    <cellStyle name="20% - Accent6 27 8" xfId="15630" xr:uid="{00000000-0005-0000-0000-0000503D0000}"/>
    <cellStyle name="20% - Accent6 27 9" xfId="15631" xr:uid="{00000000-0005-0000-0000-0000513D0000}"/>
    <cellStyle name="20% - Accent6 28" xfId="15632" xr:uid="{00000000-0005-0000-0000-0000523D0000}"/>
    <cellStyle name="20% - Accent6 28 10" xfId="15633" xr:uid="{00000000-0005-0000-0000-0000533D0000}"/>
    <cellStyle name="20% - Accent6 28 11" xfId="15634" xr:uid="{00000000-0005-0000-0000-0000543D0000}"/>
    <cellStyle name="20% - Accent6 28 12" xfId="15635" xr:uid="{00000000-0005-0000-0000-0000553D0000}"/>
    <cellStyle name="20% - Accent6 28 13" xfId="15636" xr:uid="{00000000-0005-0000-0000-0000563D0000}"/>
    <cellStyle name="20% - Accent6 28 14" xfId="15637" xr:uid="{00000000-0005-0000-0000-0000573D0000}"/>
    <cellStyle name="20% - Accent6 28 15" xfId="15638" xr:uid="{00000000-0005-0000-0000-0000583D0000}"/>
    <cellStyle name="20% - Accent6 28 16" xfId="15639" xr:uid="{00000000-0005-0000-0000-0000593D0000}"/>
    <cellStyle name="20% - Accent6 28 17" xfId="15640" xr:uid="{00000000-0005-0000-0000-00005A3D0000}"/>
    <cellStyle name="20% - Accent6 28 18" xfId="15641" xr:uid="{00000000-0005-0000-0000-00005B3D0000}"/>
    <cellStyle name="20% - Accent6 28 19" xfId="15642" xr:uid="{00000000-0005-0000-0000-00005C3D0000}"/>
    <cellStyle name="20% - Accent6 28 2" xfId="15643" xr:uid="{00000000-0005-0000-0000-00005D3D0000}"/>
    <cellStyle name="20% - Accent6 28 20" xfId="15644" xr:uid="{00000000-0005-0000-0000-00005E3D0000}"/>
    <cellStyle name="20% - Accent6 28 21" xfId="15645" xr:uid="{00000000-0005-0000-0000-00005F3D0000}"/>
    <cellStyle name="20% - Accent6 28 22" xfId="15646" xr:uid="{00000000-0005-0000-0000-0000603D0000}"/>
    <cellStyle name="20% - Accent6 28 23" xfId="15647" xr:uid="{00000000-0005-0000-0000-0000613D0000}"/>
    <cellStyle name="20% - Accent6 28 24" xfId="15648" xr:uid="{00000000-0005-0000-0000-0000623D0000}"/>
    <cellStyle name="20% - Accent6 28 25" xfId="15649" xr:uid="{00000000-0005-0000-0000-0000633D0000}"/>
    <cellStyle name="20% - Accent6 28 26" xfId="15650" xr:uid="{00000000-0005-0000-0000-0000643D0000}"/>
    <cellStyle name="20% - Accent6 28 27" xfId="15651" xr:uid="{00000000-0005-0000-0000-0000653D0000}"/>
    <cellStyle name="20% - Accent6 28 28" xfId="15652" xr:uid="{00000000-0005-0000-0000-0000663D0000}"/>
    <cellStyle name="20% - Accent6 28 29" xfId="15653" xr:uid="{00000000-0005-0000-0000-0000673D0000}"/>
    <cellStyle name="20% - Accent6 28 3" xfId="15654" xr:uid="{00000000-0005-0000-0000-0000683D0000}"/>
    <cellStyle name="20% - Accent6 28 30" xfId="15655" xr:uid="{00000000-0005-0000-0000-0000693D0000}"/>
    <cellStyle name="20% - Accent6 28 31" xfId="15656" xr:uid="{00000000-0005-0000-0000-00006A3D0000}"/>
    <cellStyle name="20% - Accent6 28 32" xfId="15657" xr:uid="{00000000-0005-0000-0000-00006B3D0000}"/>
    <cellStyle name="20% - Accent6 28 33" xfId="15658" xr:uid="{00000000-0005-0000-0000-00006C3D0000}"/>
    <cellStyle name="20% - Accent6 28 34" xfId="15659" xr:uid="{00000000-0005-0000-0000-00006D3D0000}"/>
    <cellStyle name="20% - Accent6 28 35" xfId="15660" xr:uid="{00000000-0005-0000-0000-00006E3D0000}"/>
    <cellStyle name="20% - Accent6 28 36" xfId="15661" xr:uid="{00000000-0005-0000-0000-00006F3D0000}"/>
    <cellStyle name="20% - Accent6 28 37" xfId="15662" xr:uid="{00000000-0005-0000-0000-0000703D0000}"/>
    <cellStyle name="20% - Accent6 28 38" xfId="15663" xr:uid="{00000000-0005-0000-0000-0000713D0000}"/>
    <cellStyle name="20% - Accent6 28 39" xfId="15664" xr:uid="{00000000-0005-0000-0000-0000723D0000}"/>
    <cellStyle name="20% - Accent6 28 4" xfId="15665" xr:uid="{00000000-0005-0000-0000-0000733D0000}"/>
    <cellStyle name="20% - Accent6 28 40" xfId="15666" xr:uid="{00000000-0005-0000-0000-0000743D0000}"/>
    <cellStyle name="20% - Accent6 28 41" xfId="15667" xr:uid="{00000000-0005-0000-0000-0000753D0000}"/>
    <cellStyle name="20% - Accent6 28 42" xfId="15668" xr:uid="{00000000-0005-0000-0000-0000763D0000}"/>
    <cellStyle name="20% - Accent6 28 43" xfId="15669" xr:uid="{00000000-0005-0000-0000-0000773D0000}"/>
    <cellStyle name="20% - Accent6 28 44" xfId="15670" xr:uid="{00000000-0005-0000-0000-0000783D0000}"/>
    <cellStyle name="20% - Accent6 28 45" xfId="15671" xr:uid="{00000000-0005-0000-0000-0000793D0000}"/>
    <cellStyle name="20% - Accent6 28 46" xfId="15672" xr:uid="{00000000-0005-0000-0000-00007A3D0000}"/>
    <cellStyle name="20% - Accent6 28 47" xfId="15673" xr:uid="{00000000-0005-0000-0000-00007B3D0000}"/>
    <cellStyle name="20% - Accent6 28 48" xfId="15674" xr:uid="{00000000-0005-0000-0000-00007C3D0000}"/>
    <cellStyle name="20% - Accent6 28 49" xfId="15675" xr:uid="{00000000-0005-0000-0000-00007D3D0000}"/>
    <cellStyle name="20% - Accent6 28 5" xfId="15676" xr:uid="{00000000-0005-0000-0000-00007E3D0000}"/>
    <cellStyle name="20% - Accent6 28 50" xfId="15677" xr:uid="{00000000-0005-0000-0000-00007F3D0000}"/>
    <cellStyle name="20% - Accent6 28 51" xfId="15678" xr:uid="{00000000-0005-0000-0000-0000803D0000}"/>
    <cellStyle name="20% - Accent6 28 52" xfId="15679" xr:uid="{00000000-0005-0000-0000-0000813D0000}"/>
    <cellStyle name="20% - Accent6 28 53" xfId="15680" xr:uid="{00000000-0005-0000-0000-0000823D0000}"/>
    <cellStyle name="20% - Accent6 28 54" xfId="15681" xr:uid="{00000000-0005-0000-0000-0000833D0000}"/>
    <cellStyle name="20% - Accent6 28 55" xfId="15682" xr:uid="{00000000-0005-0000-0000-0000843D0000}"/>
    <cellStyle name="20% - Accent6 28 56" xfId="15683" xr:uid="{00000000-0005-0000-0000-0000853D0000}"/>
    <cellStyle name="20% - Accent6 28 57" xfId="15684" xr:uid="{00000000-0005-0000-0000-0000863D0000}"/>
    <cellStyle name="20% - Accent6 28 58" xfId="15685" xr:uid="{00000000-0005-0000-0000-0000873D0000}"/>
    <cellStyle name="20% - Accent6 28 59" xfId="15686" xr:uid="{00000000-0005-0000-0000-0000883D0000}"/>
    <cellStyle name="20% - Accent6 28 6" xfId="15687" xr:uid="{00000000-0005-0000-0000-0000893D0000}"/>
    <cellStyle name="20% - Accent6 28 60" xfId="15688" xr:uid="{00000000-0005-0000-0000-00008A3D0000}"/>
    <cellStyle name="20% - Accent6 28 61" xfId="15689" xr:uid="{00000000-0005-0000-0000-00008B3D0000}"/>
    <cellStyle name="20% - Accent6 28 62" xfId="15690" xr:uid="{00000000-0005-0000-0000-00008C3D0000}"/>
    <cellStyle name="20% - Accent6 28 63" xfId="15691" xr:uid="{00000000-0005-0000-0000-00008D3D0000}"/>
    <cellStyle name="20% - Accent6 28 64" xfId="15692" xr:uid="{00000000-0005-0000-0000-00008E3D0000}"/>
    <cellStyle name="20% - Accent6 28 65" xfId="15693" xr:uid="{00000000-0005-0000-0000-00008F3D0000}"/>
    <cellStyle name="20% - Accent6 28 66" xfId="15694" xr:uid="{00000000-0005-0000-0000-0000903D0000}"/>
    <cellStyle name="20% - Accent6 28 67" xfId="15695" xr:uid="{00000000-0005-0000-0000-0000913D0000}"/>
    <cellStyle name="20% - Accent6 28 68" xfId="15696" xr:uid="{00000000-0005-0000-0000-0000923D0000}"/>
    <cellStyle name="20% - Accent6 28 69" xfId="15697" xr:uid="{00000000-0005-0000-0000-0000933D0000}"/>
    <cellStyle name="20% - Accent6 28 7" xfId="15698" xr:uid="{00000000-0005-0000-0000-0000943D0000}"/>
    <cellStyle name="20% - Accent6 28 70" xfId="15699" xr:uid="{00000000-0005-0000-0000-0000953D0000}"/>
    <cellStyle name="20% - Accent6 28 71" xfId="15700" xr:uid="{00000000-0005-0000-0000-0000963D0000}"/>
    <cellStyle name="20% - Accent6 28 72" xfId="15701" xr:uid="{00000000-0005-0000-0000-0000973D0000}"/>
    <cellStyle name="20% - Accent6 28 73" xfId="15702" xr:uid="{00000000-0005-0000-0000-0000983D0000}"/>
    <cellStyle name="20% - Accent6 28 8" xfId="15703" xr:uid="{00000000-0005-0000-0000-0000993D0000}"/>
    <cellStyle name="20% - Accent6 28 9" xfId="15704" xr:uid="{00000000-0005-0000-0000-00009A3D0000}"/>
    <cellStyle name="20% - Accent6 29" xfId="15705" xr:uid="{00000000-0005-0000-0000-00009B3D0000}"/>
    <cellStyle name="20% - Accent6 29 10" xfId="15706" xr:uid="{00000000-0005-0000-0000-00009C3D0000}"/>
    <cellStyle name="20% - Accent6 29 11" xfId="15707" xr:uid="{00000000-0005-0000-0000-00009D3D0000}"/>
    <cellStyle name="20% - Accent6 29 12" xfId="15708" xr:uid="{00000000-0005-0000-0000-00009E3D0000}"/>
    <cellStyle name="20% - Accent6 29 13" xfId="15709" xr:uid="{00000000-0005-0000-0000-00009F3D0000}"/>
    <cellStyle name="20% - Accent6 29 14" xfId="15710" xr:uid="{00000000-0005-0000-0000-0000A03D0000}"/>
    <cellStyle name="20% - Accent6 29 15" xfId="15711" xr:uid="{00000000-0005-0000-0000-0000A13D0000}"/>
    <cellStyle name="20% - Accent6 29 16" xfId="15712" xr:uid="{00000000-0005-0000-0000-0000A23D0000}"/>
    <cellStyle name="20% - Accent6 29 17" xfId="15713" xr:uid="{00000000-0005-0000-0000-0000A33D0000}"/>
    <cellStyle name="20% - Accent6 29 18" xfId="15714" xr:uid="{00000000-0005-0000-0000-0000A43D0000}"/>
    <cellStyle name="20% - Accent6 29 19" xfId="15715" xr:uid="{00000000-0005-0000-0000-0000A53D0000}"/>
    <cellStyle name="20% - Accent6 29 2" xfId="15716" xr:uid="{00000000-0005-0000-0000-0000A63D0000}"/>
    <cellStyle name="20% - Accent6 29 20" xfId="15717" xr:uid="{00000000-0005-0000-0000-0000A73D0000}"/>
    <cellStyle name="20% - Accent6 29 21" xfId="15718" xr:uid="{00000000-0005-0000-0000-0000A83D0000}"/>
    <cellStyle name="20% - Accent6 29 22" xfId="15719" xr:uid="{00000000-0005-0000-0000-0000A93D0000}"/>
    <cellStyle name="20% - Accent6 29 23" xfId="15720" xr:uid="{00000000-0005-0000-0000-0000AA3D0000}"/>
    <cellStyle name="20% - Accent6 29 24" xfId="15721" xr:uid="{00000000-0005-0000-0000-0000AB3D0000}"/>
    <cellStyle name="20% - Accent6 29 25" xfId="15722" xr:uid="{00000000-0005-0000-0000-0000AC3D0000}"/>
    <cellStyle name="20% - Accent6 29 26" xfId="15723" xr:uid="{00000000-0005-0000-0000-0000AD3D0000}"/>
    <cellStyle name="20% - Accent6 29 27" xfId="15724" xr:uid="{00000000-0005-0000-0000-0000AE3D0000}"/>
    <cellStyle name="20% - Accent6 29 28" xfId="15725" xr:uid="{00000000-0005-0000-0000-0000AF3D0000}"/>
    <cellStyle name="20% - Accent6 29 29" xfId="15726" xr:uid="{00000000-0005-0000-0000-0000B03D0000}"/>
    <cellStyle name="20% - Accent6 29 3" xfId="15727" xr:uid="{00000000-0005-0000-0000-0000B13D0000}"/>
    <cellStyle name="20% - Accent6 29 30" xfId="15728" xr:uid="{00000000-0005-0000-0000-0000B23D0000}"/>
    <cellStyle name="20% - Accent6 29 31" xfId="15729" xr:uid="{00000000-0005-0000-0000-0000B33D0000}"/>
    <cellStyle name="20% - Accent6 29 32" xfId="15730" xr:uid="{00000000-0005-0000-0000-0000B43D0000}"/>
    <cellStyle name="20% - Accent6 29 33" xfId="15731" xr:uid="{00000000-0005-0000-0000-0000B53D0000}"/>
    <cellStyle name="20% - Accent6 29 34" xfId="15732" xr:uid="{00000000-0005-0000-0000-0000B63D0000}"/>
    <cellStyle name="20% - Accent6 29 35" xfId="15733" xr:uid="{00000000-0005-0000-0000-0000B73D0000}"/>
    <cellStyle name="20% - Accent6 29 36" xfId="15734" xr:uid="{00000000-0005-0000-0000-0000B83D0000}"/>
    <cellStyle name="20% - Accent6 29 37" xfId="15735" xr:uid="{00000000-0005-0000-0000-0000B93D0000}"/>
    <cellStyle name="20% - Accent6 29 38" xfId="15736" xr:uid="{00000000-0005-0000-0000-0000BA3D0000}"/>
    <cellStyle name="20% - Accent6 29 39" xfId="15737" xr:uid="{00000000-0005-0000-0000-0000BB3D0000}"/>
    <cellStyle name="20% - Accent6 29 4" xfId="15738" xr:uid="{00000000-0005-0000-0000-0000BC3D0000}"/>
    <cellStyle name="20% - Accent6 29 40" xfId="15739" xr:uid="{00000000-0005-0000-0000-0000BD3D0000}"/>
    <cellStyle name="20% - Accent6 29 41" xfId="15740" xr:uid="{00000000-0005-0000-0000-0000BE3D0000}"/>
    <cellStyle name="20% - Accent6 29 42" xfId="15741" xr:uid="{00000000-0005-0000-0000-0000BF3D0000}"/>
    <cellStyle name="20% - Accent6 29 43" xfId="15742" xr:uid="{00000000-0005-0000-0000-0000C03D0000}"/>
    <cellStyle name="20% - Accent6 29 44" xfId="15743" xr:uid="{00000000-0005-0000-0000-0000C13D0000}"/>
    <cellStyle name="20% - Accent6 29 45" xfId="15744" xr:uid="{00000000-0005-0000-0000-0000C23D0000}"/>
    <cellStyle name="20% - Accent6 29 46" xfId="15745" xr:uid="{00000000-0005-0000-0000-0000C33D0000}"/>
    <cellStyle name="20% - Accent6 29 47" xfId="15746" xr:uid="{00000000-0005-0000-0000-0000C43D0000}"/>
    <cellStyle name="20% - Accent6 29 48" xfId="15747" xr:uid="{00000000-0005-0000-0000-0000C53D0000}"/>
    <cellStyle name="20% - Accent6 29 49" xfId="15748" xr:uid="{00000000-0005-0000-0000-0000C63D0000}"/>
    <cellStyle name="20% - Accent6 29 5" xfId="15749" xr:uid="{00000000-0005-0000-0000-0000C73D0000}"/>
    <cellStyle name="20% - Accent6 29 50" xfId="15750" xr:uid="{00000000-0005-0000-0000-0000C83D0000}"/>
    <cellStyle name="20% - Accent6 29 51" xfId="15751" xr:uid="{00000000-0005-0000-0000-0000C93D0000}"/>
    <cellStyle name="20% - Accent6 29 52" xfId="15752" xr:uid="{00000000-0005-0000-0000-0000CA3D0000}"/>
    <cellStyle name="20% - Accent6 29 53" xfId="15753" xr:uid="{00000000-0005-0000-0000-0000CB3D0000}"/>
    <cellStyle name="20% - Accent6 29 54" xfId="15754" xr:uid="{00000000-0005-0000-0000-0000CC3D0000}"/>
    <cellStyle name="20% - Accent6 29 55" xfId="15755" xr:uid="{00000000-0005-0000-0000-0000CD3D0000}"/>
    <cellStyle name="20% - Accent6 29 56" xfId="15756" xr:uid="{00000000-0005-0000-0000-0000CE3D0000}"/>
    <cellStyle name="20% - Accent6 29 57" xfId="15757" xr:uid="{00000000-0005-0000-0000-0000CF3D0000}"/>
    <cellStyle name="20% - Accent6 29 58" xfId="15758" xr:uid="{00000000-0005-0000-0000-0000D03D0000}"/>
    <cellStyle name="20% - Accent6 29 59" xfId="15759" xr:uid="{00000000-0005-0000-0000-0000D13D0000}"/>
    <cellStyle name="20% - Accent6 29 6" xfId="15760" xr:uid="{00000000-0005-0000-0000-0000D23D0000}"/>
    <cellStyle name="20% - Accent6 29 60" xfId="15761" xr:uid="{00000000-0005-0000-0000-0000D33D0000}"/>
    <cellStyle name="20% - Accent6 29 61" xfId="15762" xr:uid="{00000000-0005-0000-0000-0000D43D0000}"/>
    <cellStyle name="20% - Accent6 29 62" xfId="15763" xr:uid="{00000000-0005-0000-0000-0000D53D0000}"/>
    <cellStyle name="20% - Accent6 29 63" xfId="15764" xr:uid="{00000000-0005-0000-0000-0000D63D0000}"/>
    <cellStyle name="20% - Accent6 29 64" xfId="15765" xr:uid="{00000000-0005-0000-0000-0000D73D0000}"/>
    <cellStyle name="20% - Accent6 29 65" xfId="15766" xr:uid="{00000000-0005-0000-0000-0000D83D0000}"/>
    <cellStyle name="20% - Accent6 29 66" xfId="15767" xr:uid="{00000000-0005-0000-0000-0000D93D0000}"/>
    <cellStyle name="20% - Accent6 29 67" xfId="15768" xr:uid="{00000000-0005-0000-0000-0000DA3D0000}"/>
    <cellStyle name="20% - Accent6 29 68" xfId="15769" xr:uid="{00000000-0005-0000-0000-0000DB3D0000}"/>
    <cellStyle name="20% - Accent6 29 69" xfId="15770" xr:uid="{00000000-0005-0000-0000-0000DC3D0000}"/>
    <cellStyle name="20% - Accent6 29 7" xfId="15771" xr:uid="{00000000-0005-0000-0000-0000DD3D0000}"/>
    <cellStyle name="20% - Accent6 29 70" xfId="15772" xr:uid="{00000000-0005-0000-0000-0000DE3D0000}"/>
    <cellStyle name="20% - Accent6 29 71" xfId="15773" xr:uid="{00000000-0005-0000-0000-0000DF3D0000}"/>
    <cellStyle name="20% - Accent6 29 72" xfId="15774" xr:uid="{00000000-0005-0000-0000-0000E03D0000}"/>
    <cellStyle name="20% - Accent6 29 73" xfId="15775" xr:uid="{00000000-0005-0000-0000-0000E13D0000}"/>
    <cellStyle name="20% - Accent6 29 8" xfId="15776" xr:uid="{00000000-0005-0000-0000-0000E23D0000}"/>
    <cellStyle name="20% - Accent6 29 9" xfId="15777" xr:uid="{00000000-0005-0000-0000-0000E33D0000}"/>
    <cellStyle name="20% - Accent6 3" xfId="15778" xr:uid="{00000000-0005-0000-0000-0000E43D0000}"/>
    <cellStyle name="20% - Accent6 3 10" xfId="15779" xr:uid="{00000000-0005-0000-0000-0000E53D0000}"/>
    <cellStyle name="20% - Accent6 3 11" xfId="15780" xr:uid="{00000000-0005-0000-0000-0000E63D0000}"/>
    <cellStyle name="20% - Accent6 3 12" xfId="15781" xr:uid="{00000000-0005-0000-0000-0000E73D0000}"/>
    <cellStyle name="20% - Accent6 3 13" xfId="15782" xr:uid="{00000000-0005-0000-0000-0000E83D0000}"/>
    <cellStyle name="20% - Accent6 3 14" xfId="15783" xr:uid="{00000000-0005-0000-0000-0000E93D0000}"/>
    <cellStyle name="20% - Accent6 3 15" xfId="15784" xr:uid="{00000000-0005-0000-0000-0000EA3D0000}"/>
    <cellStyle name="20% - Accent6 3 16" xfId="15785" xr:uid="{00000000-0005-0000-0000-0000EB3D0000}"/>
    <cellStyle name="20% - Accent6 3 17" xfId="15786" xr:uid="{00000000-0005-0000-0000-0000EC3D0000}"/>
    <cellStyle name="20% - Accent6 3 18" xfId="15787" xr:uid="{00000000-0005-0000-0000-0000ED3D0000}"/>
    <cellStyle name="20% - Accent6 3 19" xfId="15788" xr:uid="{00000000-0005-0000-0000-0000EE3D0000}"/>
    <cellStyle name="20% - Accent6 3 2" xfId="15789" xr:uid="{00000000-0005-0000-0000-0000EF3D0000}"/>
    <cellStyle name="20% - Accent6 3 2 2" xfId="53158" xr:uid="{00000000-0005-0000-0000-0000F03D0000}"/>
    <cellStyle name="20% - Accent6 3 20" xfId="15790" xr:uid="{00000000-0005-0000-0000-0000F13D0000}"/>
    <cellStyle name="20% - Accent6 3 21" xfId="15791" xr:uid="{00000000-0005-0000-0000-0000F23D0000}"/>
    <cellStyle name="20% - Accent6 3 22" xfId="15792" xr:uid="{00000000-0005-0000-0000-0000F33D0000}"/>
    <cellStyle name="20% - Accent6 3 23" xfId="15793" xr:uid="{00000000-0005-0000-0000-0000F43D0000}"/>
    <cellStyle name="20% - Accent6 3 24" xfId="15794" xr:uid="{00000000-0005-0000-0000-0000F53D0000}"/>
    <cellStyle name="20% - Accent6 3 25" xfId="15795" xr:uid="{00000000-0005-0000-0000-0000F63D0000}"/>
    <cellStyle name="20% - Accent6 3 26" xfId="15796" xr:uid="{00000000-0005-0000-0000-0000F73D0000}"/>
    <cellStyle name="20% - Accent6 3 27" xfId="15797" xr:uid="{00000000-0005-0000-0000-0000F83D0000}"/>
    <cellStyle name="20% - Accent6 3 28" xfId="15798" xr:uid="{00000000-0005-0000-0000-0000F93D0000}"/>
    <cellStyle name="20% - Accent6 3 29" xfId="15799" xr:uid="{00000000-0005-0000-0000-0000FA3D0000}"/>
    <cellStyle name="20% - Accent6 3 3" xfId="15800" xr:uid="{00000000-0005-0000-0000-0000FB3D0000}"/>
    <cellStyle name="20% - Accent6 3 3 2" xfId="53218" xr:uid="{00000000-0005-0000-0000-0000FC3D0000}"/>
    <cellStyle name="20% - Accent6 3 30" xfId="15801" xr:uid="{00000000-0005-0000-0000-0000FD3D0000}"/>
    <cellStyle name="20% - Accent6 3 31" xfId="15802" xr:uid="{00000000-0005-0000-0000-0000FE3D0000}"/>
    <cellStyle name="20% - Accent6 3 32" xfId="15803" xr:uid="{00000000-0005-0000-0000-0000FF3D0000}"/>
    <cellStyle name="20% - Accent6 3 33" xfId="15804" xr:uid="{00000000-0005-0000-0000-0000003E0000}"/>
    <cellStyle name="20% - Accent6 3 34" xfId="15805" xr:uid="{00000000-0005-0000-0000-0000013E0000}"/>
    <cellStyle name="20% - Accent6 3 35" xfId="15806" xr:uid="{00000000-0005-0000-0000-0000023E0000}"/>
    <cellStyle name="20% - Accent6 3 36" xfId="15807" xr:uid="{00000000-0005-0000-0000-0000033E0000}"/>
    <cellStyle name="20% - Accent6 3 37" xfId="15808" xr:uid="{00000000-0005-0000-0000-0000043E0000}"/>
    <cellStyle name="20% - Accent6 3 38" xfId="15809" xr:uid="{00000000-0005-0000-0000-0000053E0000}"/>
    <cellStyle name="20% - Accent6 3 39" xfId="15810" xr:uid="{00000000-0005-0000-0000-0000063E0000}"/>
    <cellStyle name="20% - Accent6 3 4" xfId="15811" xr:uid="{00000000-0005-0000-0000-0000073E0000}"/>
    <cellStyle name="20% - Accent6 3 40" xfId="15812" xr:uid="{00000000-0005-0000-0000-0000083E0000}"/>
    <cellStyle name="20% - Accent6 3 41" xfId="15813" xr:uid="{00000000-0005-0000-0000-0000093E0000}"/>
    <cellStyle name="20% - Accent6 3 42" xfId="15814" xr:uid="{00000000-0005-0000-0000-00000A3E0000}"/>
    <cellStyle name="20% - Accent6 3 43" xfId="15815" xr:uid="{00000000-0005-0000-0000-00000B3E0000}"/>
    <cellStyle name="20% - Accent6 3 44" xfId="15816" xr:uid="{00000000-0005-0000-0000-00000C3E0000}"/>
    <cellStyle name="20% - Accent6 3 45" xfId="15817" xr:uid="{00000000-0005-0000-0000-00000D3E0000}"/>
    <cellStyle name="20% - Accent6 3 46" xfId="15818" xr:uid="{00000000-0005-0000-0000-00000E3E0000}"/>
    <cellStyle name="20% - Accent6 3 47" xfId="15819" xr:uid="{00000000-0005-0000-0000-00000F3E0000}"/>
    <cellStyle name="20% - Accent6 3 48" xfId="15820" xr:uid="{00000000-0005-0000-0000-0000103E0000}"/>
    <cellStyle name="20% - Accent6 3 49" xfId="15821" xr:uid="{00000000-0005-0000-0000-0000113E0000}"/>
    <cellStyle name="20% - Accent6 3 5" xfId="15822" xr:uid="{00000000-0005-0000-0000-0000123E0000}"/>
    <cellStyle name="20% - Accent6 3 50" xfId="15823" xr:uid="{00000000-0005-0000-0000-0000133E0000}"/>
    <cellStyle name="20% - Accent6 3 51" xfId="15824" xr:uid="{00000000-0005-0000-0000-0000143E0000}"/>
    <cellStyle name="20% - Accent6 3 52" xfId="15825" xr:uid="{00000000-0005-0000-0000-0000153E0000}"/>
    <cellStyle name="20% - Accent6 3 53" xfId="15826" xr:uid="{00000000-0005-0000-0000-0000163E0000}"/>
    <cellStyle name="20% - Accent6 3 54" xfId="15827" xr:uid="{00000000-0005-0000-0000-0000173E0000}"/>
    <cellStyle name="20% - Accent6 3 55" xfId="15828" xr:uid="{00000000-0005-0000-0000-0000183E0000}"/>
    <cellStyle name="20% - Accent6 3 56" xfId="15829" xr:uid="{00000000-0005-0000-0000-0000193E0000}"/>
    <cellStyle name="20% - Accent6 3 57" xfId="15830" xr:uid="{00000000-0005-0000-0000-00001A3E0000}"/>
    <cellStyle name="20% - Accent6 3 58" xfId="15831" xr:uid="{00000000-0005-0000-0000-00001B3E0000}"/>
    <cellStyle name="20% - Accent6 3 59" xfId="15832" xr:uid="{00000000-0005-0000-0000-00001C3E0000}"/>
    <cellStyle name="20% - Accent6 3 6" xfId="15833" xr:uid="{00000000-0005-0000-0000-00001D3E0000}"/>
    <cellStyle name="20% - Accent6 3 60" xfId="15834" xr:uid="{00000000-0005-0000-0000-00001E3E0000}"/>
    <cellStyle name="20% - Accent6 3 61" xfId="15835" xr:uid="{00000000-0005-0000-0000-00001F3E0000}"/>
    <cellStyle name="20% - Accent6 3 62" xfId="15836" xr:uid="{00000000-0005-0000-0000-0000203E0000}"/>
    <cellStyle name="20% - Accent6 3 63" xfId="15837" xr:uid="{00000000-0005-0000-0000-0000213E0000}"/>
    <cellStyle name="20% - Accent6 3 64" xfId="15838" xr:uid="{00000000-0005-0000-0000-0000223E0000}"/>
    <cellStyle name="20% - Accent6 3 65" xfId="15839" xr:uid="{00000000-0005-0000-0000-0000233E0000}"/>
    <cellStyle name="20% - Accent6 3 66" xfId="15840" xr:uid="{00000000-0005-0000-0000-0000243E0000}"/>
    <cellStyle name="20% - Accent6 3 67" xfId="15841" xr:uid="{00000000-0005-0000-0000-0000253E0000}"/>
    <cellStyle name="20% - Accent6 3 68" xfId="15842" xr:uid="{00000000-0005-0000-0000-0000263E0000}"/>
    <cellStyle name="20% - Accent6 3 69" xfId="15843" xr:uid="{00000000-0005-0000-0000-0000273E0000}"/>
    <cellStyle name="20% - Accent6 3 7" xfId="15844" xr:uid="{00000000-0005-0000-0000-0000283E0000}"/>
    <cellStyle name="20% - Accent6 3 70" xfId="15845" xr:uid="{00000000-0005-0000-0000-0000293E0000}"/>
    <cellStyle name="20% - Accent6 3 71" xfId="15846" xr:uid="{00000000-0005-0000-0000-00002A3E0000}"/>
    <cellStyle name="20% - Accent6 3 72" xfId="15847" xr:uid="{00000000-0005-0000-0000-00002B3E0000}"/>
    <cellStyle name="20% - Accent6 3 73" xfId="15848" xr:uid="{00000000-0005-0000-0000-00002C3E0000}"/>
    <cellStyle name="20% - Accent6 3 74" xfId="53025" xr:uid="{00000000-0005-0000-0000-00002D3E0000}"/>
    <cellStyle name="20% - Accent6 3 8" xfId="15849" xr:uid="{00000000-0005-0000-0000-00002E3E0000}"/>
    <cellStyle name="20% - Accent6 3 9" xfId="15850" xr:uid="{00000000-0005-0000-0000-00002F3E0000}"/>
    <cellStyle name="20% - Accent6 30" xfId="15851" xr:uid="{00000000-0005-0000-0000-0000303E0000}"/>
    <cellStyle name="20% - Accent6 30 10" xfId="15852" xr:uid="{00000000-0005-0000-0000-0000313E0000}"/>
    <cellStyle name="20% - Accent6 30 11" xfId="15853" xr:uid="{00000000-0005-0000-0000-0000323E0000}"/>
    <cellStyle name="20% - Accent6 30 12" xfId="15854" xr:uid="{00000000-0005-0000-0000-0000333E0000}"/>
    <cellStyle name="20% - Accent6 30 13" xfId="15855" xr:uid="{00000000-0005-0000-0000-0000343E0000}"/>
    <cellStyle name="20% - Accent6 30 14" xfId="15856" xr:uid="{00000000-0005-0000-0000-0000353E0000}"/>
    <cellStyle name="20% - Accent6 30 15" xfId="15857" xr:uid="{00000000-0005-0000-0000-0000363E0000}"/>
    <cellStyle name="20% - Accent6 30 16" xfId="15858" xr:uid="{00000000-0005-0000-0000-0000373E0000}"/>
    <cellStyle name="20% - Accent6 30 17" xfId="15859" xr:uid="{00000000-0005-0000-0000-0000383E0000}"/>
    <cellStyle name="20% - Accent6 30 18" xfId="15860" xr:uid="{00000000-0005-0000-0000-0000393E0000}"/>
    <cellStyle name="20% - Accent6 30 19" xfId="15861" xr:uid="{00000000-0005-0000-0000-00003A3E0000}"/>
    <cellStyle name="20% - Accent6 30 2" xfId="15862" xr:uid="{00000000-0005-0000-0000-00003B3E0000}"/>
    <cellStyle name="20% - Accent6 30 20" xfId="15863" xr:uid="{00000000-0005-0000-0000-00003C3E0000}"/>
    <cellStyle name="20% - Accent6 30 21" xfId="15864" xr:uid="{00000000-0005-0000-0000-00003D3E0000}"/>
    <cellStyle name="20% - Accent6 30 22" xfId="15865" xr:uid="{00000000-0005-0000-0000-00003E3E0000}"/>
    <cellStyle name="20% - Accent6 30 23" xfId="15866" xr:uid="{00000000-0005-0000-0000-00003F3E0000}"/>
    <cellStyle name="20% - Accent6 30 24" xfId="15867" xr:uid="{00000000-0005-0000-0000-0000403E0000}"/>
    <cellStyle name="20% - Accent6 30 25" xfId="15868" xr:uid="{00000000-0005-0000-0000-0000413E0000}"/>
    <cellStyle name="20% - Accent6 30 26" xfId="15869" xr:uid="{00000000-0005-0000-0000-0000423E0000}"/>
    <cellStyle name="20% - Accent6 30 27" xfId="15870" xr:uid="{00000000-0005-0000-0000-0000433E0000}"/>
    <cellStyle name="20% - Accent6 30 28" xfId="15871" xr:uid="{00000000-0005-0000-0000-0000443E0000}"/>
    <cellStyle name="20% - Accent6 30 29" xfId="15872" xr:uid="{00000000-0005-0000-0000-0000453E0000}"/>
    <cellStyle name="20% - Accent6 30 3" xfId="15873" xr:uid="{00000000-0005-0000-0000-0000463E0000}"/>
    <cellStyle name="20% - Accent6 30 30" xfId="15874" xr:uid="{00000000-0005-0000-0000-0000473E0000}"/>
    <cellStyle name="20% - Accent6 30 31" xfId="15875" xr:uid="{00000000-0005-0000-0000-0000483E0000}"/>
    <cellStyle name="20% - Accent6 30 32" xfId="15876" xr:uid="{00000000-0005-0000-0000-0000493E0000}"/>
    <cellStyle name="20% - Accent6 30 33" xfId="15877" xr:uid="{00000000-0005-0000-0000-00004A3E0000}"/>
    <cellStyle name="20% - Accent6 30 34" xfId="15878" xr:uid="{00000000-0005-0000-0000-00004B3E0000}"/>
    <cellStyle name="20% - Accent6 30 35" xfId="15879" xr:uid="{00000000-0005-0000-0000-00004C3E0000}"/>
    <cellStyle name="20% - Accent6 30 36" xfId="15880" xr:uid="{00000000-0005-0000-0000-00004D3E0000}"/>
    <cellStyle name="20% - Accent6 30 37" xfId="15881" xr:uid="{00000000-0005-0000-0000-00004E3E0000}"/>
    <cellStyle name="20% - Accent6 30 38" xfId="15882" xr:uid="{00000000-0005-0000-0000-00004F3E0000}"/>
    <cellStyle name="20% - Accent6 30 39" xfId="15883" xr:uid="{00000000-0005-0000-0000-0000503E0000}"/>
    <cellStyle name="20% - Accent6 30 4" xfId="15884" xr:uid="{00000000-0005-0000-0000-0000513E0000}"/>
    <cellStyle name="20% - Accent6 30 40" xfId="15885" xr:uid="{00000000-0005-0000-0000-0000523E0000}"/>
    <cellStyle name="20% - Accent6 30 41" xfId="15886" xr:uid="{00000000-0005-0000-0000-0000533E0000}"/>
    <cellStyle name="20% - Accent6 30 42" xfId="15887" xr:uid="{00000000-0005-0000-0000-0000543E0000}"/>
    <cellStyle name="20% - Accent6 30 43" xfId="15888" xr:uid="{00000000-0005-0000-0000-0000553E0000}"/>
    <cellStyle name="20% - Accent6 30 44" xfId="15889" xr:uid="{00000000-0005-0000-0000-0000563E0000}"/>
    <cellStyle name="20% - Accent6 30 45" xfId="15890" xr:uid="{00000000-0005-0000-0000-0000573E0000}"/>
    <cellStyle name="20% - Accent6 30 46" xfId="15891" xr:uid="{00000000-0005-0000-0000-0000583E0000}"/>
    <cellStyle name="20% - Accent6 30 47" xfId="15892" xr:uid="{00000000-0005-0000-0000-0000593E0000}"/>
    <cellStyle name="20% - Accent6 30 48" xfId="15893" xr:uid="{00000000-0005-0000-0000-00005A3E0000}"/>
    <cellStyle name="20% - Accent6 30 49" xfId="15894" xr:uid="{00000000-0005-0000-0000-00005B3E0000}"/>
    <cellStyle name="20% - Accent6 30 5" xfId="15895" xr:uid="{00000000-0005-0000-0000-00005C3E0000}"/>
    <cellStyle name="20% - Accent6 30 50" xfId="15896" xr:uid="{00000000-0005-0000-0000-00005D3E0000}"/>
    <cellStyle name="20% - Accent6 30 51" xfId="15897" xr:uid="{00000000-0005-0000-0000-00005E3E0000}"/>
    <cellStyle name="20% - Accent6 30 52" xfId="15898" xr:uid="{00000000-0005-0000-0000-00005F3E0000}"/>
    <cellStyle name="20% - Accent6 30 53" xfId="15899" xr:uid="{00000000-0005-0000-0000-0000603E0000}"/>
    <cellStyle name="20% - Accent6 30 54" xfId="15900" xr:uid="{00000000-0005-0000-0000-0000613E0000}"/>
    <cellStyle name="20% - Accent6 30 55" xfId="15901" xr:uid="{00000000-0005-0000-0000-0000623E0000}"/>
    <cellStyle name="20% - Accent6 30 56" xfId="15902" xr:uid="{00000000-0005-0000-0000-0000633E0000}"/>
    <cellStyle name="20% - Accent6 30 57" xfId="15903" xr:uid="{00000000-0005-0000-0000-0000643E0000}"/>
    <cellStyle name="20% - Accent6 30 58" xfId="15904" xr:uid="{00000000-0005-0000-0000-0000653E0000}"/>
    <cellStyle name="20% - Accent6 30 59" xfId="15905" xr:uid="{00000000-0005-0000-0000-0000663E0000}"/>
    <cellStyle name="20% - Accent6 30 6" xfId="15906" xr:uid="{00000000-0005-0000-0000-0000673E0000}"/>
    <cellStyle name="20% - Accent6 30 60" xfId="15907" xr:uid="{00000000-0005-0000-0000-0000683E0000}"/>
    <cellStyle name="20% - Accent6 30 61" xfId="15908" xr:uid="{00000000-0005-0000-0000-0000693E0000}"/>
    <cellStyle name="20% - Accent6 30 62" xfId="15909" xr:uid="{00000000-0005-0000-0000-00006A3E0000}"/>
    <cellStyle name="20% - Accent6 30 63" xfId="15910" xr:uid="{00000000-0005-0000-0000-00006B3E0000}"/>
    <cellStyle name="20% - Accent6 30 64" xfId="15911" xr:uid="{00000000-0005-0000-0000-00006C3E0000}"/>
    <cellStyle name="20% - Accent6 30 65" xfId="15912" xr:uid="{00000000-0005-0000-0000-00006D3E0000}"/>
    <cellStyle name="20% - Accent6 30 66" xfId="15913" xr:uid="{00000000-0005-0000-0000-00006E3E0000}"/>
    <cellStyle name="20% - Accent6 30 67" xfId="15914" xr:uid="{00000000-0005-0000-0000-00006F3E0000}"/>
    <cellStyle name="20% - Accent6 30 68" xfId="15915" xr:uid="{00000000-0005-0000-0000-0000703E0000}"/>
    <cellStyle name="20% - Accent6 30 69" xfId="15916" xr:uid="{00000000-0005-0000-0000-0000713E0000}"/>
    <cellStyle name="20% - Accent6 30 7" xfId="15917" xr:uid="{00000000-0005-0000-0000-0000723E0000}"/>
    <cellStyle name="20% - Accent6 30 70" xfId="15918" xr:uid="{00000000-0005-0000-0000-0000733E0000}"/>
    <cellStyle name="20% - Accent6 30 71" xfId="15919" xr:uid="{00000000-0005-0000-0000-0000743E0000}"/>
    <cellStyle name="20% - Accent6 30 72" xfId="15920" xr:uid="{00000000-0005-0000-0000-0000753E0000}"/>
    <cellStyle name="20% - Accent6 30 73" xfId="15921" xr:uid="{00000000-0005-0000-0000-0000763E0000}"/>
    <cellStyle name="20% - Accent6 30 8" xfId="15922" xr:uid="{00000000-0005-0000-0000-0000773E0000}"/>
    <cellStyle name="20% - Accent6 30 9" xfId="15923" xr:uid="{00000000-0005-0000-0000-0000783E0000}"/>
    <cellStyle name="20% - Accent6 31" xfId="15924" xr:uid="{00000000-0005-0000-0000-0000793E0000}"/>
    <cellStyle name="20% - Accent6 31 10" xfId="15925" xr:uid="{00000000-0005-0000-0000-00007A3E0000}"/>
    <cellStyle name="20% - Accent6 31 11" xfId="15926" xr:uid="{00000000-0005-0000-0000-00007B3E0000}"/>
    <cellStyle name="20% - Accent6 31 12" xfId="15927" xr:uid="{00000000-0005-0000-0000-00007C3E0000}"/>
    <cellStyle name="20% - Accent6 31 13" xfId="15928" xr:uid="{00000000-0005-0000-0000-00007D3E0000}"/>
    <cellStyle name="20% - Accent6 31 14" xfId="15929" xr:uid="{00000000-0005-0000-0000-00007E3E0000}"/>
    <cellStyle name="20% - Accent6 31 15" xfId="15930" xr:uid="{00000000-0005-0000-0000-00007F3E0000}"/>
    <cellStyle name="20% - Accent6 31 16" xfId="15931" xr:uid="{00000000-0005-0000-0000-0000803E0000}"/>
    <cellStyle name="20% - Accent6 31 17" xfId="15932" xr:uid="{00000000-0005-0000-0000-0000813E0000}"/>
    <cellStyle name="20% - Accent6 31 18" xfId="15933" xr:uid="{00000000-0005-0000-0000-0000823E0000}"/>
    <cellStyle name="20% - Accent6 31 19" xfId="15934" xr:uid="{00000000-0005-0000-0000-0000833E0000}"/>
    <cellStyle name="20% - Accent6 31 2" xfId="15935" xr:uid="{00000000-0005-0000-0000-0000843E0000}"/>
    <cellStyle name="20% - Accent6 31 20" xfId="15936" xr:uid="{00000000-0005-0000-0000-0000853E0000}"/>
    <cellStyle name="20% - Accent6 31 21" xfId="15937" xr:uid="{00000000-0005-0000-0000-0000863E0000}"/>
    <cellStyle name="20% - Accent6 31 22" xfId="15938" xr:uid="{00000000-0005-0000-0000-0000873E0000}"/>
    <cellStyle name="20% - Accent6 31 23" xfId="15939" xr:uid="{00000000-0005-0000-0000-0000883E0000}"/>
    <cellStyle name="20% - Accent6 31 24" xfId="15940" xr:uid="{00000000-0005-0000-0000-0000893E0000}"/>
    <cellStyle name="20% - Accent6 31 25" xfId="15941" xr:uid="{00000000-0005-0000-0000-00008A3E0000}"/>
    <cellStyle name="20% - Accent6 31 26" xfId="15942" xr:uid="{00000000-0005-0000-0000-00008B3E0000}"/>
    <cellStyle name="20% - Accent6 31 27" xfId="15943" xr:uid="{00000000-0005-0000-0000-00008C3E0000}"/>
    <cellStyle name="20% - Accent6 31 28" xfId="15944" xr:uid="{00000000-0005-0000-0000-00008D3E0000}"/>
    <cellStyle name="20% - Accent6 31 29" xfId="15945" xr:uid="{00000000-0005-0000-0000-00008E3E0000}"/>
    <cellStyle name="20% - Accent6 31 3" xfId="15946" xr:uid="{00000000-0005-0000-0000-00008F3E0000}"/>
    <cellStyle name="20% - Accent6 31 30" xfId="15947" xr:uid="{00000000-0005-0000-0000-0000903E0000}"/>
    <cellStyle name="20% - Accent6 31 31" xfId="15948" xr:uid="{00000000-0005-0000-0000-0000913E0000}"/>
    <cellStyle name="20% - Accent6 31 32" xfId="15949" xr:uid="{00000000-0005-0000-0000-0000923E0000}"/>
    <cellStyle name="20% - Accent6 31 33" xfId="15950" xr:uid="{00000000-0005-0000-0000-0000933E0000}"/>
    <cellStyle name="20% - Accent6 31 34" xfId="15951" xr:uid="{00000000-0005-0000-0000-0000943E0000}"/>
    <cellStyle name="20% - Accent6 31 35" xfId="15952" xr:uid="{00000000-0005-0000-0000-0000953E0000}"/>
    <cellStyle name="20% - Accent6 31 36" xfId="15953" xr:uid="{00000000-0005-0000-0000-0000963E0000}"/>
    <cellStyle name="20% - Accent6 31 37" xfId="15954" xr:uid="{00000000-0005-0000-0000-0000973E0000}"/>
    <cellStyle name="20% - Accent6 31 38" xfId="15955" xr:uid="{00000000-0005-0000-0000-0000983E0000}"/>
    <cellStyle name="20% - Accent6 31 39" xfId="15956" xr:uid="{00000000-0005-0000-0000-0000993E0000}"/>
    <cellStyle name="20% - Accent6 31 4" xfId="15957" xr:uid="{00000000-0005-0000-0000-00009A3E0000}"/>
    <cellStyle name="20% - Accent6 31 40" xfId="15958" xr:uid="{00000000-0005-0000-0000-00009B3E0000}"/>
    <cellStyle name="20% - Accent6 31 41" xfId="15959" xr:uid="{00000000-0005-0000-0000-00009C3E0000}"/>
    <cellStyle name="20% - Accent6 31 42" xfId="15960" xr:uid="{00000000-0005-0000-0000-00009D3E0000}"/>
    <cellStyle name="20% - Accent6 31 43" xfId="15961" xr:uid="{00000000-0005-0000-0000-00009E3E0000}"/>
    <cellStyle name="20% - Accent6 31 44" xfId="15962" xr:uid="{00000000-0005-0000-0000-00009F3E0000}"/>
    <cellStyle name="20% - Accent6 31 45" xfId="15963" xr:uid="{00000000-0005-0000-0000-0000A03E0000}"/>
    <cellStyle name="20% - Accent6 31 46" xfId="15964" xr:uid="{00000000-0005-0000-0000-0000A13E0000}"/>
    <cellStyle name="20% - Accent6 31 47" xfId="15965" xr:uid="{00000000-0005-0000-0000-0000A23E0000}"/>
    <cellStyle name="20% - Accent6 31 48" xfId="15966" xr:uid="{00000000-0005-0000-0000-0000A33E0000}"/>
    <cellStyle name="20% - Accent6 31 49" xfId="15967" xr:uid="{00000000-0005-0000-0000-0000A43E0000}"/>
    <cellStyle name="20% - Accent6 31 5" xfId="15968" xr:uid="{00000000-0005-0000-0000-0000A53E0000}"/>
    <cellStyle name="20% - Accent6 31 50" xfId="15969" xr:uid="{00000000-0005-0000-0000-0000A63E0000}"/>
    <cellStyle name="20% - Accent6 31 51" xfId="15970" xr:uid="{00000000-0005-0000-0000-0000A73E0000}"/>
    <cellStyle name="20% - Accent6 31 52" xfId="15971" xr:uid="{00000000-0005-0000-0000-0000A83E0000}"/>
    <cellStyle name="20% - Accent6 31 53" xfId="15972" xr:uid="{00000000-0005-0000-0000-0000A93E0000}"/>
    <cellStyle name="20% - Accent6 31 54" xfId="15973" xr:uid="{00000000-0005-0000-0000-0000AA3E0000}"/>
    <cellStyle name="20% - Accent6 31 55" xfId="15974" xr:uid="{00000000-0005-0000-0000-0000AB3E0000}"/>
    <cellStyle name="20% - Accent6 31 56" xfId="15975" xr:uid="{00000000-0005-0000-0000-0000AC3E0000}"/>
    <cellStyle name="20% - Accent6 31 57" xfId="15976" xr:uid="{00000000-0005-0000-0000-0000AD3E0000}"/>
    <cellStyle name="20% - Accent6 31 58" xfId="15977" xr:uid="{00000000-0005-0000-0000-0000AE3E0000}"/>
    <cellStyle name="20% - Accent6 31 59" xfId="15978" xr:uid="{00000000-0005-0000-0000-0000AF3E0000}"/>
    <cellStyle name="20% - Accent6 31 6" xfId="15979" xr:uid="{00000000-0005-0000-0000-0000B03E0000}"/>
    <cellStyle name="20% - Accent6 31 60" xfId="15980" xr:uid="{00000000-0005-0000-0000-0000B13E0000}"/>
    <cellStyle name="20% - Accent6 31 61" xfId="15981" xr:uid="{00000000-0005-0000-0000-0000B23E0000}"/>
    <cellStyle name="20% - Accent6 31 62" xfId="15982" xr:uid="{00000000-0005-0000-0000-0000B33E0000}"/>
    <cellStyle name="20% - Accent6 31 63" xfId="15983" xr:uid="{00000000-0005-0000-0000-0000B43E0000}"/>
    <cellStyle name="20% - Accent6 31 64" xfId="15984" xr:uid="{00000000-0005-0000-0000-0000B53E0000}"/>
    <cellStyle name="20% - Accent6 31 65" xfId="15985" xr:uid="{00000000-0005-0000-0000-0000B63E0000}"/>
    <cellStyle name="20% - Accent6 31 66" xfId="15986" xr:uid="{00000000-0005-0000-0000-0000B73E0000}"/>
    <cellStyle name="20% - Accent6 31 67" xfId="15987" xr:uid="{00000000-0005-0000-0000-0000B83E0000}"/>
    <cellStyle name="20% - Accent6 31 68" xfId="15988" xr:uid="{00000000-0005-0000-0000-0000B93E0000}"/>
    <cellStyle name="20% - Accent6 31 69" xfId="15989" xr:uid="{00000000-0005-0000-0000-0000BA3E0000}"/>
    <cellStyle name="20% - Accent6 31 7" xfId="15990" xr:uid="{00000000-0005-0000-0000-0000BB3E0000}"/>
    <cellStyle name="20% - Accent6 31 70" xfId="15991" xr:uid="{00000000-0005-0000-0000-0000BC3E0000}"/>
    <cellStyle name="20% - Accent6 31 71" xfId="15992" xr:uid="{00000000-0005-0000-0000-0000BD3E0000}"/>
    <cellStyle name="20% - Accent6 31 72" xfId="15993" xr:uid="{00000000-0005-0000-0000-0000BE3E0000}"/>
    <cellStyle name="20% - Accent6 31 73" xfId="15994" xr:uid="{00000000-0005-0000-0000-0000BF3E0000}"/>
    <cellStyle name="20% - Accent6 31 8" xfId="15995" xr:uid="{00000000-0005-0000-0000-0000C03E0000}"/>
    <cellStyle name="20% - Accent6 31 9" xfId="15996" xr:uid="{00000000-0005-0000-0000-0000C13E0000}"/>
    <cellStyle name="20% - Accent6 32" xfId="15997" xr:uid="{00000000-0005-0000-0000-0000C23E0000}"/>
    <cellStyle name="20% - Accent6 32 10" xfId="15998" xr:uid="{00000000-0005-0000-0000-0000C33E0000}"/>
    <cellStyle name="20% - Accent6 32 11" xfId="15999" xr:uid="{00000000-0005-0000-0000-0000C43E0000}"/>
    <cellStyle name="20% - Accent6 32 12" xfId="16000" xr:uid="{00000000-0005-0000-0000-0000C53E0000}"/>
    <cellStyle name="20% - Accent6 32 13" xfId="16001" xr:uid="{00000000-0005-0000-0000-0000C63E0000}"/>
    <cellStyle name="20% - Accent6 32 14" xfId="16002" xr:uid="{00000000-0005-0000-0000-0000C73E0000}"/>
    <cellStyle name="20% - Accent6 32 15" xfId="16003" xr:uid="{00000000-0005-0000-0000-0000C83E0000}"/>
    <cellStyle name="20% - Accent6 32 16" xfId="16004" xr:uid="{00000000-0005-0000-0000-0000C93E0000}"/>
    <cellStyle name="20% - Accent6 32 17" xfId="16005" xr:uid="{00000000-0005-0000-0000-0000CA3E0000}"/>
    <cellStyle name="20% - Accent6 32 18" xfId="16006" xr:uid="{00000000-0005-0000-0000-0000CB3E0000}"/>
    <cellStyle name="20% - Accent6 32 19" xfId="16007" xr:uid="{00000000-0005-0000-0000-0000CC3E0000}"/>
    <cellStyle name="20% - Accent6 32 2" xfId="16008" xr:uid="{00000000-0005-0000-0000-0000CD3E0000}"/>
    <cellStyle name="20% - Accent6 32 20" xfId="16009" xr:uid="{00000000-0005-0000-0000-0000CE3E0000}"/>
    <cellStyle name="20% - Accent6 32 21" xfId="16010" xr:uid="{00000000-0005-0000-0000-0000CF3E0000}"/>
    <cellStyle name="20% - Accent6 32 22" xfId="16011" xr:uid="{00000000-0005-0000-0000-0000D03E0000}"/>
    <cellStyle name="20% - Accent6 32 23" xfId="16012" xr:uid="{00000000-0005-0000-0000-0000D13E0000}"/>
    <cellStyle name="20% - Accent6 32 24" xfId="16013" xr:uid="{00000000-0005-0000-0000-0000D23E0000}"/>
    <cellStyle name="20% - Accent6 32 25" xfId="16014" xr:uid="{00000000-0005-0000-0000-0000D33E0000}"/>
    <cellStyle name="20% - Accent6 32 26" xfId="16015" xr:uid="{00000000-0005-0000-0000-0000D43E0000}"/>
    <cellStyle name="20% - Accent6 32 27" xfId="16016" xr:uid="{00000000-0005-0000-0000-0000D53E0000}"/>
    <cellStyle name="20% - Accent6 32 28" xfId="16017" xr:uid="{00000000-0005-0000-0000-0000D63E0000}"/>
    <cellStyle name="20% - Accent6 32 29" xfId="16018" xr:uid="{00000000-0005-0000-0000-0000D73E0000}"/>
    <cellStyle name="20% - Accent6 32 3" xfId="16019" xr:uid="{00000000-0005-0000-0000-0000D83E0000}"/>
    <cellStyle name="20% - Accent6 32 30" xfId="16020" xr:uid="{00000000-0005-0000-0000-0000D93E0000}"/>
    <cellStyle name="20% - Accent6 32 31" xfId="16021" xr:uid="{00000000-0005-0000-0000-0000DA3E0000}"/>
    <cellStyle name="20% - Accent6 32 32" xfId="16022" xr:uid="{00000000-0005-0000-0000-0000DB3E0000}"/>
    <cellStyle name="20% - Accent6 32 33" xfId="16023" xr:uid="{00000000-0005-0000-0000-0000DC3E0000}"/>
    <cellStyle name="20% - Accent6 32 34" xfId="16024" xr:uid="{00000000-0005-0000-0000-0000DD3E0000}"/>
    <cellStyle name="20% - Accent6 32 35" xfId="16025" xr:uid="{00000000-0005-0000-0000-0000DE3E0000}"/>
    <cellStyle name="20% - Accent6 32 36" xfId="16026" xr:uid="{00000000-0005-0000-0000-0000DF3E0000}"/>
    <cellStyle name="20% - Accent6 32 37" xfId="16027" xr:uid="{00000000-0005-0000-0000-0000E03E0000}"/>
    <cellStyle name="20% - Accent6 32 38" xfId="16028" xr:uid="{00000000-0005-0000-0000-0000E13E0000}"/>
    <cellStyle name="20% - Accent6 32 39" xfId="16029" xr:uid="{00000000-0005-0000-0000-0000E23E0000}"/>
    <cellStyle name="20% - Accent6 32 4" xfId="16030" xr:uid="{00000000-0005-0000-0000-0000E33E0000}"/>
    <cellStyle name="20% - Accent6 32 40" xfId="16031" xr:uid="{00000000-0005-0000-0000-0000E43E0000}"/>
    <cellStyle name="20% - Accent6 32 41" xfId="16032" xr:uid="{00000000-0005-0000-0000-0000E53E0000}"/>
    <cellStyle name="20% - Accent6 32 42" xfId="16033" xr:uid="{00000000-0005-0000-0000-0000E63E0000}"/>
    <cellStyle name="20% - Accent6 32 43" xfId="16034" xr:uid="{00000000-0005-0000-0000-0000E73E0000}"/>
    <cellStyle name="20% - Accent6 32 44" xfId="16035" xr:uid="{00000000-0005-0000-0000-0000E83E0000}"/>
    <cellStyle name="20% - Accent6 32 45" xfId="16036" xr:uid="{00000000-0005-0000-0000-0000E93E0000}"/>
    <cellStyle name="20% - Accent6 32 46" xfId="16037" xr:uid="{00000000-0005-0000-0000-0000EA3E0000}"/>
    <cellStyle name="20% - Accent6 32 47" xfId="16038" xr:uid="{00000000-0005-0000-0000-0000EB3E0000}"/>
    <cellStyle name="20% - Accent6 32 48" xfId="16039" xr:uid="{00000000-0005-0000-0000-0000EC3E0000}"/>
    <cellStyle name="20% - Accent6 32 49" xfId="16040" xr:uid="{00000000-0005-0000-0000-0000ED3E0000}"/>
    <cellStyle name="20% - Accent6 32 5" xfId="16041" xr:uid="{00000000-0005-0000-0000-0000EE3E0000}"/>
    <cellStyle name="20% - Accent6 32 50" xfId="16042" xr:uid="{00000000-0005-0000-0000-0000EF3E0000}"/>
    <cellStyle name="20% - Accent6 32 51" xfId="16043" xr:uid="{00000000-0005-0000-0000-0000F03E0000}"/>
    <cellStyle name="20% - Accent6 32 52" xfId="16044" xr:uid="{00000000-0005-0000-0000-0000F13E0000}"/>
    <cellStyle name="20% - Accent6 32 53" xfId="16045" xr:uid="{00000000-0005-0000-0000-0000F23E0000}"/>
    <cellStyle name="20% - Accent6 32 54" xfId="16046" xr:uid="{00000000-0005-0000-0000-0000F33E0000}"/>
    <cellStyle name="20% - Accent6 32 55" xfId="16047" xr:uid="{00000000-0005-0000-0000-0000F43E0000}"/>
    <cellStyle name="20% - Accent6 32 56" xfId="16048" xr:uid="{00000000-0005-0000-0000-0000F53E0000}"/>
    <cellStyle name="20% - Accent6 32 57" xfId="16049" xr:uid="{00000000-0005-0000-0000-0000F63E0000}"/>
    <cellStyle name="20% - Accent6 32 58" xfId="16050" xr:uid="{00000000-0005-0000-0000-0000F73E0000}"/>
    <cellStyle name="20% - Accent6 32 59" xfId="16051" xr:uid="{00000000-0005-0000-0000-0000F83E0000}"/>
    <cellStyle name="20% - Accent6 32 6" xfId="16052" xr:uid="{00000000-0005-0000-0000-0000F93E0000}"/>
    <cellStyle name="20% - Accent6 32 60" xfId="16053" xr:uid="{00000000-0005-0000-0000-0000FA3E0000}"/>
    <cellStyle name="20% - Accent6 32 61" xfId="16054" xr:uid="{00000000-0005-0000-0000-0000FB3E0000}"/>
    <cellStyle name="20% - Accent6 32 62" xfId="16055" xr:uid="{00000000-0005-0000-0000-0000FC3E0000}"/>
    <cellStyle name="20% - Accent6 32 63" xfId="16056" xr:uid="{00000000-0005-0000-0000-0000FD3E0000}"/>
    <cellStyle name="20% - Accent6 32 64" xfId="16057" xr:uid="{00000000-0005-0000-0000-0000FE3E0000}"/>
    <cellStyle name="20% - Accent6 32 65" xfId="16058" xr:uid="{00000000-0005-0000-0000-0000FF3E0000}"/>
    <cellStyle name="20% - Accent6 32 66" xfId="16059" xr:uid="{00000000-0005-0000-0000-0000003F0000}"/>
    <cellStyle name="20% - Accent6 32 67" xfId="16060" xr:uid="{00000000-0005-0000-0000-0000013F0000}"/>
    <cellStyle name="20% - Accent6 32 68" xfId="16061" xr:uid="{00000000-0005-0000-0000-0000023F0000}"/>
    <cellStyle name="20% - Accent6 32 69" xfId="16062" xr:uid="{00000000-0005-0000-0000-0000033F0000}"/>
    <cellStyle name="20% - Accent6 32 7" xfId="16063" xr:uid="{00000000-0005-0000-0000-0000043F0000}"/>
    <cellStyle name="20% - Accent6 32 70" xfId="16064" xr:uid="{00000000-0005-0000-0000-0000053F0000}"/>
    <cellStyle name="20% - Accent6 32 71" xfId="16065" xr:uid="{00000000-0005-0000-0000-0000063F0000}"/>
    <cellStyle name="20% - Accent6 32 72" xfId="16066" xr:uid="{00000000-0005-0000-0000-0000073F0000}"/>
    <cellStyle name="20% - Accent6 32 73" xfId="16067" xr:uid="{00000000-0005-0000-0000-0000083F0000}"/>
    <cellStyle name="20% - Accent6 32 8" xfId="16068" xr:uid="{00000000-0005-0000-0000-0000093F0000}"/>
    <cellStyle name="20% - Accent6 32 9" xfId="16069" xr:uid="{00000000-0005-0000-0000-00000A3F0000}"/>
    <cellStyle name="20% - Accent6 33" xfId="16070" xr:uid="{00000000-0005-0000-0000-00000B3F0000}"/>
    <cellStyle name="20% - Accent6 33 10" xfId="16071" xr:uid="{00000000-0005-0000-0000-00000C3F0000}"/>
    <cellStyle name="20% - Accent6 33 11" xfId="16072" xr:uid="{00000000-0005-0000-0000-00000D3F0000}"/>
    <cellStyle name="20% - Accent6 33 12" xfId="16073" xr:uid="{00000000-0005-0000-0000-00000E3F0000}"/>
    <cellStyle name="20% - Accent6 33 13" xfId="16074" xr:uid="{00000000-0005-0000-0000-00000F3F0000}"/>
    <cellStyle name="20% - Accent6 33 14" xfId="16075" xr:uid="{00000000-0005-0000-0000-0000103F0000}"/>
    <cellStyle name="20% - Accent6 33 15" xfId="16076" xr:uid="{00000000-0005-0000-0000-0000113F0000}"/>
    <cellStyle name="20% - Accent6 33 16" xfId="16077" xr:uid="{00000000-0005-0000-0000-0000123F0000}"/>
    <cellStyle name="20% - Accent6 33 17" xfId="16078" xr:uid="{00000000-0005-0000-0000-0000133F0000}"/>
    <cellStyle name="20% - Accent6 33 18" xfId="16079" xr:uid="{00000000-0005-0000-0000-0000143F0000}"/>
    <cellStyle name="20% - Accent6 33 19" xfId="16080" xr:uid="{00000000-0005-0000-0000-0000153F0000}"/>
    <cellStyle name="20% - Accent6 33 2" xfId="16081" xr:uid="{00000000-0005-0000-0000-0000163F0000}"/>
    <cellStyle name="20% - Accent6 33 20" xfId="16082" xr:uid="{00000000-0005-0000-0000-0000173F0000}"/>
    <cellStyle name="20% - Accent6 33 21" xfId="16083" xr:uid="{00000000-0005-0000-0000-0000183F0000}"/>
    <cellStyle name="20% - Accent6 33 22" xfId="16084" xr:uid="{00000000-0005-0000-0000-0000193F0000}"/>
    <cellStyle name="20% - Accent6 33 23" xfId="16085" xr:uid="{00000000-0005-0000-0000-00001A3F0000}"/>
    <cellStyle name="20% - Accent6 33 24" xfId="16086" xr:uid="{00000000-0005-0000-0000-00001B3F0000}"/>
    <cellStyle name="20% - Accent6 33 25" xfId="16087" xr:uid="{00000000-0005-0000-0000-00001C3F0000}"/>
    <cellStyle name="20% - Accent6 33 26" xfId="16088" xr:uid="{00000000-0005-0000-0000-00001D3F0000}"/>
    <cellStyle name="20% - Accent6 33 27" xfId="16089" xr:uid="{00000000-0005-0000-0000-00001E3F0000}"/>
    <cellStyle name="20% - Accent6 33 28" xfId="16090" xr:uid="{00000000-0005-0000-0000-00001F3F0000}"/>
    <cellStyle name="20% - Accent6 33 29" xfId="16091" xr:uid="{00000000-0005-0000-0000-0000203F0000}"/>
    <cellStyle name="20% - Accent6 33 3" xfId="16092" xr:uid="{00000000-0005-0000-0000-0000213F0000}"/>
    <cellStyle name="20% - Accent6 33 30" xfId="16093" xr:uid="{00000000-0005-0000-0000-0000223F0000}"/>
    <cellStyle name="20% - Accent6 33 31" xfId="16094" xr:uid="{00000000-0005-0000-0000-0000233F0000}"/>
    <cellStyle name="20% - Accent6 33 32" xfId="16095" xr:uid="{00000000-0005-0000-0000-0000243F0000}"/>
    <cellStyle name="20% - Accent6 33 33" xfId="16096" xr:uid="{00000000-0005-0000-0000-0000253F0000}"/>
    <cellStyle name="20% - Accent6 33 34" xfId="16097" xr:uid="{00000000-0005-0000-0000-0000263F0000}"/>
    <cellStyle name="20% - Accent6 33 35" xfId="16098" xr:uid="{00000000-0005-0000-0000-0000273F0000}"/>
    <cellStyle name="20% - Accent6 33 36" xfId="16099" xr:uid="{00000000-0005-0000-0000-0000283F0000}"/>
    <cellStyle name="20% - Accent6 33 37" xfId="16100" xr:uid="{00000000-0005-0000-0000-0000293F0000}"/>
    <cellStyle name="20% - Accent6 33 38" xfId="16101" xr:uid="{00000000-0005-0000-0000-00002A3F0000}"/>
    <cellStyle name="20% - Accent6 33 39" xfId="16102" xr:uid="{00000000-0005-0000-0000-00002B3F0000}"/>
    <cellStyle name="20% - Accent6 33 4" xfId="16103" xr:uid="{00000000-0005-0000-0000-00002C3F0000}"/>
    <cellStyle name="20% - Accent6 33 40" xfId="16104" xr:uid="{00000000-0005-0000-0000-00002D3F0000}"/>
    <cellStyle name="20% - Accent6 33 41" xfId="16105" xr:uid="{00000000-0005-0000-0000-00002E3F0000}"/>
    <cellStyle name="20% - Accent6 33 42" xfId="16106" xr:uid="{00000000-0005-0000-0000-00002F3F0000}"/>
    <cellStyle name="20% - Accent6 33 43" xfId="16107" xr:uid="{00000000-0005-0000-0000-0000303F0000}"/>
    <cellStyle name="20% - Accent6 33 44" xfId="16108" xr:uid="{00000000-0005-0000-0000-0000313F0000}"/>
    <cellStyle name="20% - Accent6 33 45" xfId="16109" xr:uid="{00000000-0005-0000-0000-0000323F0000}"/>
    <cellStyle name="20% - Accent6 33 46" xfId="16110" xr:uid="{00000000-0005-0000-0000-0000333F0000}"/>
    <cellStyle name="20% - Accent6 33 47" xfId="16111" xr:uid="{00000000-0005-0000-0000-0000343F0000}"/>
    <cellStyle name="20% - Accent6 33 48" xfId="16112" xr:uid="{00000000-0005-0000-0000-0000353F0000}"/>
    <cellStyle name="20% - Accent6 33 49" xfId="16113" xr:uid="{00000000-0005-0000-0000-0000363F0000}"/>
    <cellStyle name="20% - Accent6 33 5" xfId="16114" xr:uid="{00000000-0005-0000-0000-0000373F0000}"/>
    <cellStyle name="20% - Accent6 33 50" xfId="16115" xr:uid="{00000000-0005-0000-0000-0000383F0000}"/>
    <cellStyle name="20% - Accent6 33 51" xfId="16116" xr:uid="{00000000-0005-0000-0000-0000393F0000}"/>
    <cellStyle name="20% - Accent6 33 52" xfId="16117" xr:uid="{00000000-0005-0000-0000-00003A3F0000}"/>
    <cellStyle name="20% - Accent6 33 53" xfId="16118" xr:uid="{00000000-0005-0000-0000-00003B3F0000}"/>
    <cellStyle name="20% - Accent6 33 54" xfId="16119" xr:uid="{00000000-0005-0000-0000-00003C3F0000}"/>
    <cellStyle name="20% - Accent6 33 55" xfId="16120" xr:uid="{00000000-0005-0000-0000-00003D3F0000}"/>
    <cellStyle name="20% - Accent6 33 56" xfId="16121" xr:uid="{00000000-0005-0000-0000-00003E3F0000}"/>
    <cellStyle name="20% - Accent6 33 57" xfId="16122" xr:uid="{00000000-0005-0000-0000-00003F3F0000}"/>
    <cellStyle name="20% - Accent6 33 58" xfId="16123" xr:uid="{00000000-0005-0000-0000-0000403F0000}"/>
    <cellStyle name="20% - Accent6 33 59" xfId="16124" xr:uid="{00000000-0005-0000-0000-0000413F0000}"/>
    <cellStyle name="20% - Accent6 33 6" xfId="16125" xr:uid="{00000000-0005-0000-0000-0000423F0000}"/>
    <cellStyle name="20% - Accent6 33 60" xfId="16126" xr:uid="{00000000-0005-0000-0000-0000433F0000}"/>
    <cellStyle name="20% - Accent6 33 61" xfId="16127" xr:uid="{00000000-0005-0000-0000-0000443F0000}"/>
    <cellStyle name="20% - Accent6 33 62" xfId="16128" xr:uid="{00000000-0005-0000-0000-0000453F0000}"/>
    <cellStyle name="20% - Accent6 33 63" xfId="16129" xr:uid="{00000000-0005-0000-0000-0000463F0000}"/>
    <cellStyle name="20% - Accent6 33 64" xfId="16130" xr:uid="{00000000-0005-0000-0000-0000473F0000}"/>
    <cellStyle name="20% - Accent6 33 65" xfId="16131" xr:uid="{00000000-0005-0000-0000-0000483F0000}"/>
    <cellStyle name="20% - Accent6 33 66" xfId="16132" xr:uid="{00000000-0005-0000-0000-0000493F0000}"/>
    <cellStyle name="20% - Accent6 33 67" xfId="16133" xr:uid="{00000000-0005-0000-0000-00004A3F0000}"/>
    <cellStyle name="20% - Accent6 33 68" xfId="16134" xr:uid="{00000000-0005-0000-0000-00004B3F0000}"/>
    <cellStyle name="20% - Accent6 33 69" xfId="16135" xr:uid="{00000000-0005-0000-0000-00004C3F0000}"/>
    <cellStyle name="20% - Accent6 33 7" xfId="16136" xr:uid="{00000000-0005-0000-0000-00004D3F0000}"/>
    <cellStyle name="20% - Accent6 33 70" xfId="16137" xr:uid="{00000000-0005-0000-0000-00004E3F0000}"/>
    <cellStyle name="20% - Accent6 33 71" xfId="16138" xr:uid="{00000000-0005-0000-0000-00004F3F0000}"/>
    <cellStyle name="20% - Accent6 33 72" xfId="16139" xr:uid="{00000000-0005-0000-0000-0000503F0000}"/>
    <cellStyle name="20% - Accent6 33 73" xfId="16140" xr:uid="{00000000-0005-0000-0000-0000513F0000}"/>
    <cellStyle name="20% - Accent6 33 8" xfId="16141" xr:uid="{00000000-0005-0000-0000-0000523F0000}"/>
    <cellStyle name="20% - Accent6 33 9" xfId="16142" xr:uid="{00000000-0005-0000-0000-0000533F0000}"/>
    <cellStyle name="20% - Accent6 34" xfId="16143" xr:uid="{00000000-0005-0000-0000-0000543F0000}"/>
    <cellStyle name="20% - Accent6 34 10" xfId="16144" xr:uid="{00000000-0005-0000-0000-0000553F0000}"/>
    <cellStyle name="20% - Accent6 34 11" xfId="16145" xr:uid="{00000000-0005-0000-0000-0000563F0000}"/>
    <cellStyle name="20% - Accent6 34 12" xfId="16146" xr:uid="{00000000-0005-0000-0000-0000573F0000}"/>
    <cellStyle name="20% - Accent6 34 13" xfId="16147" xr:uid="{00000000-0005-0000-0000-0000583F0000}"/>
    <cellStyle name="20% - Accent6 34 14" xfId="16148" xr:uid="{00000000-0005-0000-0000-0000593F0000}"/>
    <cellStyle name="20% - Accent6 34 15" xfId="16149" xr:uid="{00000000-0005-0000-0000-00005A3F0000}"/>
    <cellStyle name="20% - Accent6 34 16" xfId="16150" xr:uid="{00000000-0005-0000-0000-00005B3F0000}"/>
    <cellStyle name="20% - Accent6 34 17" xfId="16151" xr:uid="{00000000-0005-0000-0000-00005C3F0000}"/>
    <cellStyle name="20% - Accent6 34 18" xfId="16152" xr:uid="{00000000-0005-0000-0000-00005D3F0000}"/>
    <cellStyle name="20% - Accent6 34 19" xfId="16153" xr:uid="{00000000-0005-0000-0000-00005E3F0000}"/>
    <cellStyle name="20% - Accent6 34 2" xfId="16154" xr:uid="{00000000-0005-0000-0000-00005F3F0000}"/>
    <cellStyle name="20% - Accent6 34 20" xfId="16155" xr:uid="{00000000-0005-0000-0000-0000603F0000}"/>
    <cellStyle name="20% - Accent6 34 21" xfId="16156" xr:uid="{00000000-0005-0000-0000-0000613F0000}"/>
    <cellStyle name="20% - Accent6 34 22" xfId="16157" xr:uid="{00000000-0005-0000-0000-0000623F0000}"/>
    <cellStyle name="20% - Accent6 34 23" xfId="16158" xr:uid="{00000000-0005-0000-0000-0000633F0000}"/>
    <cellStyle name="20% - Accent6 34 24" xfId="16159" xr:uid="{00000000-0005-0000-0000-0000643F0000}"/>
    <cellStyle name="20% - Accent6 34 25" xfId="16160" xr:uid="{00000000-0005-0000-0000-0000653F0000}"/>
    <cellStyle name="20% - Accent6 34 26" xfId="16161" xr:uid="{00000000-0005-0000-0000-0000663F0000}"/>
    <cellStyle name="20% - Accent6 34 27" xfId="16162" xr:uid="{00000000-0005-0000-0000-0000673F0000}"/>
    <cellStyle name="20% - Accent6 34 28" xfId="16163" xr:uid="{00000000-0005-0000-0000-0000683F0000}"/>
    <cellStyle name="20% - Accent6 34 29" xfId="16164" xr:uid="{00000000-0005-0000-0000-0000693F0000}"/>
    <cellStyle name="20% - Accent6 34 3" xfId="16165" xr:uid="{00000000-0005-0000-0000-00006A3F0000}"/>
    <cellStyle name="20% - Accent6 34 30" xfId="16166" xr:uid="{00000000-0005-0000-0000-00006B3F0000}"/>
    <cellStyle name="20% - Accent6 34 31" xfId="16167" xr:uid="{00000000-0005-0000-0000-00006C3F0000}"/>
    <cellStyle name="20% - Accent6 34 32" xfId="16168" xr:uid="{00000000-0005-0000-0000-00006D3F0000}"/>
    <cellStyle name="20% - Accent6 34 33" xfId="16169" xr:uid="{00000000-0005-0000-0000-00006E3F0000}"/>
    <cellStyle name="20% - Accent6 34 34" xfId="16170" xr:uid="{00000000-0005-0000-0000-00006F3F0000}"/>
    <cellStyle name="20% - Accent6 34 35" xfId="16171" xr:uid="{00000000-0005-0000-0000-0000703F0000}"/>
    <cellStyle name="20% - Accent6 34 36" xfId="16172" xr:uid="{00000000-0005-0000-0000-0000713F0000}"/>
    <cellStyle name="20% - Accent6 34 37" xfId="16173" xr:uid="{00000000-0005-0000-0000-0000723F0000}"/>
    <cellStyle name="20% - Accent6 34 38" xfId="16174" xr:uid="{00000000-0005-0000-0000-0000733F0000}"/>
    <cellStyle name="20% - Accent6 34 39" xfId="16175" xr:uid="{00000000-0005-0000-0000-0000743F0000}"/>
    <cellStyle name="20% - Accent6 34 4" xfId="16176" xr:uid="{00000000-0005-0000-0000-0000753F0000}"/>
    <cellStyle name="20% - Accent6 34 40" xfId="16177" xr:uid="{00000000-0005-0000-0000-0000763F0000}"/>
    <cellStyle name="20% - Accent6 34 41" xfId="16178" xr:uid="{00000000-0005-0000-0000-0000773F0000}"/>
    <cellStyle name="20% - Accent6 34 42" xfId="16179" xr:uid="{00000000-0005-0000-0000-0000783F0000}"/>
    <cellStyle name="20% - Accent6 34 43" xfId="16180" xr:uid="{00000000-0005-0000-0000-0000793F0000}"/>
    <cellStyle name="20% - Accent6 34 44" xfId="16181" xr:uid="{00000000-0005-0000-0000-00007A3F0000}"/>
    <cellStyle name="20% - Accent6 34 45" xfId="16182" xr:uid="{00000000-0005-0000-0000-00007B3F0000}"/>
    <cellStyle name="20% - Accent6 34 46" xfId="16183" xr:uid="{00000000-0005-0000-0000-00007C3F0000}"/>
    <cellStyle name="20% - Accent6 34 47" xfId="16184" xr:uid="{00000000-0005-0000-0000-00007D3F0000}"/>
    <cellStyle name="20% - Accent6 34 48" xfId="16185" xr:uid="{00000000-0005-0000-0000-00007E3F0000}"/>
    <cellStyle name="20% - Accent6 34 49" xfId="16186" xr:uid="{00000000-0005-0000-0000-00007F3F0000}"/>
    <cellStyle name="20% - Accent6 34 5" xfId="16187" xr:uid="{00000000-0005-0000-0000-0000803F0000}"/>
    <cellStyle name="20% - Accent6 34 50" xfId="16188" xr:uid="{00000000-0005-0000-0000-0000813F0000}"/>
    <cellStyle name="20% - Accent6 34 51" xfId="16189" xr:uid="{00000000-0005-0000-0000-0000823F0000}"/>
    <cellStyle name="20% - Accent6 34 52" xfId="16190" xr:uid="{00000000-0005-0000-0000-0000833F0000}"/>
    <cellStyle name="20% - Accent6 34 53" xfId="16191" xr:uid="{00000000-0005-0000-0000-0000843F0000}"/>
    <cellStyle name="20% - Accent6 34 54" xfId="16192" xr:uid="{00000000-0005-0000-0000-0000853F0000}"/>
    <cellStyle name="20% - Accent6 34 55" xfId="16193" xr:uid="{00000000-0005-0000-0000-0000863F0000}"/>
    <cellStyle name="20% - Accent6 34 56" xfId="16194" xr:uid="{00000000-0005-0000-0000-0000873F0000}"/>
    <cellStyle name="20% - Accent6 34 57" xfId="16195" xr:uid="{00000000-0005-0000-0000-0000883F0000}"/>
    <cellStyle name="20% - Accent6 34 58" xfId="16196" xr:uid="{00000000-0005-0000-0000-0000893F0000}"/>
    <cellStyle name="20% - Accent6 34 59" xfId="16197" xr:uid="{00000000-0005-0000-0000-00008A3F0000}"/>
    <cellStyle name="20% - Accent6 34 6" xfId="16198" xr:uid="{00000000-0005-0000-0000-00008B3F0000}"/>
    <cellStyle name="20% - Accent6 34 60" xfId="16199" xr:uid="{00000000-0005-0000-0000-00008C3F0000}"/>
    <cellStyle name="20% - Accent6 34 61" xfId="16200" xr:uid="{00000000-0005-0000-0000-00008D3F0000}"/>
    <cellStyle name="20% - Accent6 34 62" xfId="16201" xr:uid="{00000000-0005-0000-0000-00008E3F0000}"/>
    <cellStyle name="20% - Accent6 34 63" xfId="16202" xr:uid="{00000000-0005-0000-0000-00008F3F0000}"/>
    <cellStyle name="20% - Accent6 34 64" xfId="16203" xr:uid="{00000000-0005-0000-0000-0000903F0000}"/>
    <cellStyle name="20% - Accent6 34 65" xfId="16204" xr:uid="{00000000-0005-0000-0000-0000913F0000}"/>
    <cellStyle name="20% - Accent6 34 66" xfId="16205" xr:uid="{00000000-0005-0000-0000-0000923F0000}"/>
    <cellStyle name="20% - Accent6 34 67" xfId="16206" xr:uid="{00000000-0005-0000-0000-0000933F0000}"/>
    <cellStyle name="20% - Accent6 34 68" xfId="16207" xr:uid="{00000000-0005-0000-0000-0000943F0000}"/>
    <cellStyle name="20% - Accent6 34 69" xfId="16208" xr:uid="{00000000-0005-0000-0000-0000953F0000}"/>
    <cellStyle name="20% - Accent6 34 7" xfId="16209" xr:uid="{00000000-0005-0000-0000-0000963F0000}"/>
    <cellStyle name="20% - Accent6 34 70" xfId="16210" xr:uid="{00000000-0005-0000-0000-0000973F0000}"/>
    <cellStyle name="20% - Accent6 34 71" xfId="16211" xr:uid="{00000000-0005-0000-0000-0000983F0000}"/>
    <cellStyle name="20% - Accent6 34 72" xfId="16212" xr:uid="{00000000-0005-0000-0000-0000993F0000}"/>
    <cellStyle name="20% - Accent6 34 73" xfId="16213" xr:uid="{00000000-0005-0000-0000-00009A3F0000}"/>
    <cellStyle name="20% - Accent6 34 8" xfId="16214" xr:uid="{00000000-0005-0000-0000-00009B3F0000}"/>
    <cellStyle name="20% - Accent6 34 9" xfId="16215" xr:uid="{00000000-0005-0000-0000-00009C3F0000}"/>
    <cellStyle name="20% - Accent6 35" xfId="16216" xr:uid="{00000000-0005-0000-0000-00009D3F0000}"/>
    <cellStyle name="20% - Accent6 35 10" xfId="16217" xr:uid="{00000000-0005-0000-0000-00009E3F0000}"/>
    <cellStyle name="20% - Accent6 35 11" xfId="16218" xr:uid="{00000000-0005-0000-0000-00009F3F0000}"/>
    <cellStyle name="20% - Accent6 35 12" xfId="16219" xr:uid="{00000000-0005-0000-0000-0000A03F0000}"/>
    <cellStyle name="20% - Accent6 35 13" xfId="16220" xr:uid="{00000000-0005-0000-0000-0000A13F0000}"/>
    <cellStyle name="20% - Accent6 35 14" xfId="16221" xr:uid="{00000000-0005-0000-0000-0000A23F0000}"/>
    <cellStyle name="20% - Accent6 35 15" xfId="16222" xr:uid="{00000000-0005-0000-0000-0000A33F0000}"/>
    <cellStyle name="20% - Accent6 35 16" xfId="16223" xr:uid="{00000000-0005-0000-0000-0000A43F0000}"/>
    <cellStyle name="20% - Accent6 35 17" xfId="16224" xr:uid="{00000000-0005-0000-0000-0000A53F0000}"/>
    <cellStyle name="20% - Accent6 35 18" xfId="16225" xr:uid="{00000000-0005-0000-0000-0000A63F0000}"/>
    <cellStyle name="20% - Accent6 35 19" xfId="16226" xr:uid="{00000000-0005-0000-0000-0000A73F0000}"/>
    <cellStyle name="20% - Accent6 35 2" xfId="16227" xr:uid="{00000000-0005-0000-0000-0000A83F0000}"/>
    <cellStyle name="20% - Accent6 35 20" xfId="16228" xr:uid="{00000000-0005-0000-0000-0000A93F0000}"/>
    <cellStyle name="20% - Accent6 35 21" xfId="16229" xr:uid="{00000000-0005-0000-0000-0000AA3F0000}"/>
    <cellStyle name="20% - Accent6 35 22" xfId="16230" xr:uid="{00000000-0005-0000-0000-0000AB3F0000}"/>
    <cellStyle name="20% - Accent6 35 23" xfId="16231" xr:uid="{00000000-0005-0000-0000-0000AC3F0000}"/>
    <cellStyle name="20% - Accent6 35 24" xfId="16232" xr:uid="{00000000-0005-0000-0000-0000AD3F0000}"/>
    <cellStyle name="20% - Accent6 35 25" xfId="16233" xr:uid="{00000000-0005-0000-0000-0000AE3F0000}"/>
    <cellStyle name="20% - Accent6 35 26" xfId="16234" xr:uid="{00000000-0005-0000-0000-0000AF3F0000}"/>
    <cellStyle name="20% - Accent6 35 27" xfId="16235" xr:uid="{00000000-0005-0000-0000-0000B03F0000}"/>
    <cellStyle name="20% - Accent6 35 28" xfId="16236" xr:uid="{00000000-0005-0000-0000-0000B13F0000}"/>
    <cellStyle name="20% - Accent6 35 29" xfId="16237" xr:uid="{00000000-0005-0000-0000-0000B23F0000}"/>
    <cellStyle name="20% - Accent6 35 3" xfId="16238" xr:uid="{00000000-0005-0000-0000-0000B33F0000}"/>
    <cellStyle name="20% - Accent6 35 30" xfId="16239" xr:uid="{00000000-0005-0000-0000-0000B43F0000}"/>
    <cellStyle name="20% - Accent6 35 31" xfId="16240" xr:uid="{00000000-0005-0000-0000-0000B53F0000}"/>
    <cellStyle name="20% - Accent6 35 32" xfId="16241" xr:uid="{00000000-0005-0000-0000-0000B63F0000}"/>
    <cellStyle name="20% - Accent6 35 33" xfId="16242" xr:uid="{00000000-0005-0000-0000-0000B73F0000}"/>
    <cellStyle name="20% - Accent6 35 34" xfId="16243" xr:uid="{00000000-0005-0000-0000-0000B83F0000}"/>
    <cellStyle name="20% - Accent6 35 35" xfId="16244" xr:uid="{00000000-0005-0000-0000-0000B93F0000}"/>
    <cellStyle name="20% - Accent6 35 36" xfId="16245" xr:uid="{00000000-0005-0000-0000-0000BA3F0000}"/>
    <cellStyle name="20% - Accent6 35 37" xfId="16246" xr:uid="{00000000-0005-0000-0000-0000BB3F0000}"/>
    <cellStyle name="20% - Accent6 35 38" xfId="16247" xr:uid="{00000000-0005-0000-0000-0000BC3F0000}"/>
    <cellStyle name="20% - Accent6 35 39" xfId="16248" xr:uid="{00000000-0005-0000-0000-0000BD3F0000}"/>
    <cellStyle name="20% - Accent6 35 4" xfId="16249" xr:uid="{00000000-0005-0000-0000-0000BE3F0000}"/>
    <cellStyle name="20% - Accent6 35 40" xfId="16250" xr:uid="{00000000-0005-0000-0000-0000BF3F0000}"/>
    <cellStyle name="20% - Accent6 35 41" xfId="16251" xr:uid="{00000000-0005-0000-0000-0000C03F0000}"/>
    <cellStyle name="20% - Accent6 35 42" xfId="16252" xr:uid="{00000000-0005-0000-0000-0000C13F0000}"/>
    <cellStyle name="20% - Accent6 35 43" xfId="16253" xr:uid="{00000000-0005-0000-0000-0000C23F0000}"/>
    <cellStyle name="20% - Accent6 35 44" xfId="16254" xr:uid="{00000000-0005-0000-0000-0000C33F0000}"/>
    <cellStyle name="20% - Accent6 35 45" xfId="16255" xr:uid="{00000000-0005-0000-0000-0000C43F0000}"/>
    <cellStyle name="20% - Accent6 35 46" xfId="16256" xr:uid="{00000000-0005-0000-0000-0000C53F0000}"/>
    <cellStyle name="20% - Accent6 35 47" xfId="16257" xr:uid="{00000000-0005-0000-0000-0000C63F0000}"/>
    <cellStyle name="20% - Accent6 35 48" xfId="16258" xr:uid="{00000000-0005-0000-0000-0000C73F0000}"/>
    <cellStyle name="20% - Accent6 35 49" xfId="16259" xr:uid="{00000000-0005-0000-0000-0000C83F0000}"/>
    <cellStyle name="20% - Accent6 35 5" xfId="16260" xr:uid="{00000000-0005-0000-0000-0000C93F0000}"/>
    <cellStyle name="20% - Accent6 35 50" xfId="16261" xr:uid="{00000000-0005-0000-0000-0000CA3F0000}"/>
    <cellStyle name="20% - Accent6 35 51" xfId="16262" xr:uid="{00000000-0005-0000-0000-0000CB3F0000}"/>
    <cellStyle name="20% - Accent6 35 52" xfId="16263" xr:uid="{00000000-0005-0000-0000-0000CC3F0000}"/>
    <cellStyle name="20% - Accent6 35 53" xfId="16264" xr:uid="{00000000-0005-0000-0000-0000CD3F0000}"/>
    <cellStyle name="20% - Accent6 35 54" xfId="16265" xr:uid="{00000000-0005-0000-0000-0000CE3F0000}"/>
    <cellStyle name="20% - Accent6 35 55" xfId="16266" xr:uid="{00000000-0005-0000-0000-0000CF3F0000}"/>
    <cellStyle name="20% - Accent6 35 56" xfId="16267" xr:uid="{00000000-0005-0000-0000-0000D03F0000}"/>
    <cellStyle name="20% - Accent6 35 57" xfId="16268" xr:uid="{00000000-0005-0000-0000-0000D13F0000}"/>
    <cellStyle name="20% - Accent6 35 58" xfId="16269" xr:uid="{00000000-0005-0000-0000-0000D23F0000}"/>
    <cellStyle name="20% - Accent6 35 59" xfId="16270" xr:uid="{00000000-0005-0000-0000-0000D33F0000}"/>
    <cellStyle name="20% - Accent6 35 6" xfId="16271" xr:uid="{00000000-0005-0000-0000-0000D43F0000}"/>
    <cellStyle name="20% - Accent6 35 60" xfId="16272" xr:uid="{00000000-0005-0000-0000-0000D53F0000}"/>
    <cellStyle name="20% - Accent6 35 61" xfId="16273" xr:uid="{00000000-0005-0000-0000-0000D63F0000}"/>
    <cellStyle name="20% - Accent6 35 62" xfId="16274" xr:uid="{00000000-0005-0000-0000-0000D73F0000}"/>
    <cellStyle name="20% - Accent6 35 63" xfId="16275" xr:uid="{00000000-0005-0000-0000-0000D83F0000}"/>
    <cellStyle name="20% - Accent6 35 64" xfId="16276" xr:uid="{00000000-0005-0000-0000-0000D93F0000}"/>
    <cellStyle name="20% - Accent6 35 65" xfId="16277" xr:uid="{00000000-0005-0000-0000-0000DA3F0000}"/>
    <cellStyle name="20% - Accent6 35 66" xfId="16278" xr:uid="{00000000-0005-0000-0000-0000DB3F0000}"/>
    <cellStyle name="20% - Accent6 35 67" xfId="16279" xr:uid="{00000000-0005-0000-0000-0000DC3F0000}"/>
    <cellStyle name="20% - Accent6 35 68" xfId="16280" xr:uid="{00000000-0005-0000-0000-0000DD3F0000}"/>
    <cellStyle name="20% - Accent6 35 69" xfId="16281" xr:uid="{00000000-0005-0000-0000-0000DE3F0000}"/>
    <cellStyle name="20% - Accent6 35 7" xfId="16282" xr:uid="{00000000-0005-0000-0000-0000DF3F0000}"/>
    <cellStyle name="20% - Accent6 35 70" xfId="16283" xr:uid="{00000000-0005-0000-0000-0000E03F0000}"/>
    <cellStyle name="20% - Accent6 35 71" xfId="16284" xr:uid="{00000000-0005-0000-0000-0000E13F0000}"/>
    <cellStyle name="20% - Accent6 35 72" xfId="16285" xr:uid="{00000000-0005-0000-0000-0000E23F0000}"/>
    <cellStyle name="20% - Accent6 35 73" xfId="16286" xr:uid="{00000000-0005-0000-0000-0000E33F0000}"/>
    <cellStyle name="20% - Accent6 35 8" xfId="16287" xr:uid="{00000000-0005-0000-0000-0000E43F0000}"/>
    <cellStyle name="20% - Accent6 35 9" xfId="16288" xr:uid="{00000000-0005-0000-0000-0000E53F0000}"/>
    <cellStyle name="20% - Accent6 36" xfId="16289" xr:uid="{00000000-0005-0000-0000-0000E63F0000}"/>
    <cellStyle name="20% - Accent6 36 10" xfId="16290" xr:uid="{00000000-0005-0000-0000-0000E73F0000}"/>
    <cellStyle name="20% - Accent6 36 11" xfId="16291" xr:uid="{00000000-0005-0000-0000-0000E83F0000}"/>
    <cellStyle name="20% - Accent6 36 12" xfId="16292" xr:uid="{00000000-0005-0000-0000-0000E93F0000}"/>
    <cellStyle name="20% - Accent6 36 13" xfId="16293" xr:uid="{00000000-0005-0000-0000-0000EA3F0000}"/>
    <cellStyle name="20% - Accent6 36 14" xfId="16294" xr:uid="{00000000-0005-0000-0000-0000EB3F0000}"/>
    <cellStyle name="20% - Accent6 36 15" xfId="16295" xr:uid="{00000000-0005-0000-0000-0000EC3F0000}"/>
    <cellStyle name="20% - Accent6 36 16" xfId="16296" xr:uid="{00000000-0005-0000-0000-0000ED3F0000}"/>
    <cellStyle name="20% - Accent6 36 17" xfId="16297" xr:uid="{00000000-0005-0000-0000-0000EE3F0000}"/>
    <cellStyle name="20% - Accent6 36 18" xfId="16298" xr:uid="{00000000-0005-0000-0000-0000EF3F0000}"/>
    <cellStyle name="20% - Accent6 36 19" xfId="16299" xr:uid="{00000000-0005-0000-0000-0000F03F0000}"/>
    <cellStyle name="20% - Accent6 36 2" xfId="16300" xr:uid="{00000000-0005-0000-0000-0000F13F0000}"/>
    <cellStyle name="20% - Accent6 36 20" xfId="16301" xr:uid="{00000000-0005-0000-0000-0000F23F0000}"/>
    <cellStyle name="20% - Accent6 36 21" xfId="16302" xr:uid="{00000000-0005-0000-0000-0000F33F0000}"/>
    <cellStyle name="20% - Accent6 36 22" xfId="16303" xr:uid="{00000000-0005-0000-0000-0000F43F0000}"/>
    <cellStyle name="20% - Accent6 36 23" xfId="16304" xr:uid="{00000000-0005-0000-0000-0000F53F0000}"/>
    <cellStyle name="20% - Accent6 36 24" xfId="16305" xr:uid="{00000000-0005-0000-0000-0000F63F0000}"/>
    <cellStyle name="20% - Accent6 36 25" xfId="16306" xr:uid="{00000000-0005-0000-0000-0000F73F0000}"/>
    <cellStyle name="20% - Accent6 36 26" xfId="16307" xr:uid="{00000000-0005-0000-0000-0000F83F0000}"/>
    <cellStyle name="20% - Accent6 36 27" xfId="16308" xr:uid="{00000000-0005-0000-0000-0000F93F0000}"/>
    <cellStyle name="20% - Accent6 36 28" xfId="16309" xr:uid="{00000000-0005-0000-0000-0000FA3F0000}"/>
    <cellStyle name="20% - Accent6 36 29" xfId="16310" xr:uid="{00000000-0005-0000-0000-0000FB3F0000}"/>
    <cellStyle name="20% - Accent6 36 3" xfId="16311" xr:uid="{00000000-0005-0000-0000-0000FC3F0000}"/>
    <cellStyle name="20% - Accent6 36 30" xfId="16312" xr:uid="{00000000-0005-0000-0000-0000FD3F0000}"/>
    <cellStyle name="20% - Accent6 36 31" xfId="16313" xr:uid="{00000000-0005-0000-0000-0000FE3F0000}"/>
    <cellStyle name="20% - Accent6 36 32" xfId="16314" xr:uid="{00000000-0005-0000-0000-0000FF3F0000}"/>
    <cellStyle name="20% - Accent6 36 33" xfId="16315" xr:uid="{00000000-0005-0000-0000-000000400000}"/>
    <cellStyle name="20% - Accent6 36 34" xfId="16316" xr:uid="{00000000-0005-0000-0000-000001400000}"/>
    <cellStyle name="20% - Accent6 36 35" xfId="16317" xr:uid="{00000000-0005-0000-0000-000002400000}"/>
    <cellStyle name="20% - Accent6 36 36" xfId="16318" xr:uid="{00000000-0005-0000-0000-000003400000}"/>
    <cellStyle name="20% - Accent6 36 37" xfId="16319" xr:uid="{00000000-0005-0000-0000-000004400000}"/>
    <cellStyle name="20% - Accent6 36 38" xfId="16320" xr:uid="{00000000-0005-0000-0000-000005400000}"/>
    <cellStyle name="20% - Accent6 36 39" xfId="16321" xr:uid="{00000000-0005-0000-0000-000006400000}"/>
    <cellStyle name="20% - Accent6 36 4" xfId="16322" xr:uid="{00000000-0005-0000-0000-000007400000}"/>
    <cellStyle name="20% - Accent6 36 40" xfId="16323" xr:uid="{00000000-0005-0000-0000-000008400000}"/>
    <cellStyle name="20% - Accent6 36 41" xfId="16324" xr:uid="{00000000-0005-0000-0000-000009400000}"/>
    <cellStyle name="20% - Accent6 36 42" xfId="16325" xr:uid="{00000000-0005-0000-0000-00000A400000}"/>
    <cellStyle name="20% - Accent6 36 43" xfId="16326" xr:uid="{00000000-0005-0000-0000-00000B400000}"/>
    <cellStyle name="20% - Accent6 36 44" xfId="16327" xr:uid="{00000000-0005-0000-0000-00000C400000}"/>
    <cellStyle name="20% - Accent6 36 45" xfId="16328" xr:uid="{00000000-0005-0000-0000-00000D400000}"/>
    <cellStyle name="20% - Accent6 36 46" xfId="16329" xr:uid="{00000000-0005-0000-0000-00000E400000}"/>
    <cellStyle name="20% - Accent6 36 47" xfId="16330" xr:uid="{00000000-0005-0000-0000-00000F400000}"/>
    <cellStyle name="20% - Accent6 36 48" xfId="16331" xr:uid="{00000000-0005-0000-0000-000010400000}"/>
    <cellStyle name="20% - Accent6 36 49" xfId="16332" xr:uid="{00000000-0005-0000-0000-000011400000}"/>
    <cellStyle name="20% - Accent6 36 5" xfId="16333" xr:uid="{00000000-0005-0000-0000-000012400000}"/>
    <cellStyle name="20% - Accent6 36 50" xfId="16334" xr:uid="{00000000-0005-0000-0000-000013400000}"/>
    <cellStyle name="20% - Accent6 36 51" xfId="16335" xr:uid="{00000000-0005-0000-0000-000014400000}"/>
    <cellStyle name="20% - Accent6 36 52" xfId="16336" xr:uid="{00000000-0005-0000-0000-000015400000}"/>
    <cellStyle name="20% - Accent6 36 53" xfId="16337" xr:uid="{00000000-0005-0000-0000-000016400000}"/>
    <cellStyle name="20% - Accent6 36 54" xfId="16338" xr:uid="{00000000-0005-0000-0000-000017400000}"/>
    <cellStyle name="20% - Accent6 36 55" xfId="16339" xr:uid="{00000000-0005-0000-0000-000018400000}"/>
    <cellStyle name="20% - Accent6 36 56" xfId="16340" xr:uid="{00000000-0005-0000-0000-000019400000}"/>
    <cellStyle name="20% - Accent6 36 57" xfId="16341" xr:uid="{00000000-0005-0000-0000-00001A400000}"/>
    <cellStyle name="20% - Accent6 36 58" xfId="16342" xr:uid="{00000000-0005-0000-0000-00001B400000}"/>
    <cellStyle name="20% - Accent6 36 59" xfId="16343" xr:uid="{00000000-0005-0000-0000-00001C400000}"/>
    <cellStyle name="20% - Accent6 36 6" xfId="16344" xr:uid="{00000000-0005-0000-0000-00001D400000}"/>
    <cellStyle name="20% - Accent6 36 60" xfId="16345" xr:uid="{00000000-0005-0000-0000-00001E400000}"/>
    <cellStyle name="20% - Accent6 36 61" xfId="16346" xr:uid="{00000000-0005-0000-0000-00001F400000}"/>
    <cellStyle name="20% - Accent6 36 62" xfId="16347" xr:uid="{00000000-0005-0000-0000-000020400000}"/>
    <cellStyle name="20% - Accent6 36 63" xfId="16348" xr:uid="{00000000-0005-0000-0000-000021400000}"/>
    <cellStyle name="20% - Accent6 36 64" xfId="16349" xr:uid="{00000000-0005-0000-0000-000022400000}"/>
    <cellStyle name="20% - Accent6 36 65" xfId="16350" xr:uid="{00000000-0005-0000-0000-000023400000}"/>
    <cellStyle name="20% - Accent6 36 66" xfId="16351" xr:uid="{00000000-0005-0000-0000-000024400000}"/>
    <cellStyle name="20% - Accent6 36 67" xfId="16352" xr:uid="{00000000-0005-0000-0000-000025400000}"/>
    <cellStyle name="20% - Accent6 36 68" xfId="16353" xr:uid="{00000000-0005-0000-0000-000026400000}"/>
    <cellStyle name="20% - Accent6 36 69" xfId="16354" xr:uid="{00000000-0005-0000-0000-000027400000}"/>
    <cellStyle name="20% - Accent6 36 7" xfId="16355" xr:uid="{00000000-0005-0000-0000-000028400000}"/>
    <cellStyle name="20% - Accent6 36 70" xfId="16356" xr:uid="{00000000-0005-0000-0000-000029400000}"/>
    <cellStyle name="20% - Accent6 36 71" xfId="16357" xr:uid="{00000000-0005-0000-0000-00002A400000}"/>
    <cellStyle name="20% - Accent6 36 72" xfId="16358" xr:uid="{00000000-0005-0000-0000-00002B400000}"/>
    <cellStyle name="20% - Accent6 36 73" xfId="16359" xr:uid="{00000000-0005-0000-0000-00002C400000}"/>
    <cellStyle name="20% - Accent6 36 8" xfId="16360" xr:uid="{00000000-0005-0000-0000-00002D400000}"/>
    <cellStyle name="20% - Accent6 36 9" xfId="16361" xr:uid="{00000000-0005-0000-0000-00002E400000}"/>
    <cellStyle name="20% - Accent6 37" xfId="16362" xr:uid="{00000000-0005-0000-0000-00002F400000}"/>
    <cellStyle name="20% - Accent6 37 10" xfId="16363" xr:uid="{00000000-0005-0000-0000-000030400000}"/>
    <cellStyle name="20% - Accent6 37 11" xfId="16364" xr:uid="{00000000-0005-0000-0000-000031400000}"/>
    <cellStyle name="20% - Accent6 37 12" xfId="16365" xr:uid="{00000000-0005-0000-0000-000032400000}"/>
    <cellStyle name="20% - Accent6 37 13" xfId="16366" xr:uid="{00000000-0005-0000-0000-000033400000}"/>
    <cellStyle name="20% - Accent6 37 14" xfId="16367" xr:uid="{00000000-0005-0000-0000-000034400000}"/>
    <cellStyle name="20% - Accent6 37 15" xfId="16368" xr:uid="{00000000-0005-0000-0000-000035400000}"/>
    <cellStyle name="20% - Accent6 37 16" xfId="16369" xr:uid="{00000000-0005-0000-0000-000036400000}"/>
    <cellStyle name="20% - Accent6 37 17" xfId="16370" xr:uid="{00000000-0005-0000-0000-000037400000}"/>
    <cellStyle name="20% - Accent6 37 18" xfId="16371" xr:uid="{00000000-0005-0000-0000-000038400000}"/>
    <cellStyle name="20% - Accent6 37 19" xfId="16372" xr:uid="{00000000-0005-0000-0000-000039400000}"/>
    <cellStyle name="20% - Accent6 37 2" xfId="16373" xr:uid="{00000000-0005-0000-0000-00003A400000}"/>
    <cellStyle name="20% - Accent6 37 20" xfId="16374" xr:uid="{00000000-0005-0000-0000-00003B400000}"/>
    <cellStyle name="20% - Accent6 37 21" xfId="16375" xr:uid="{00000000-0005-0000-0000-00003C400000}"/>
    <cellStyle name="20% - Accent6 37 22" xfId="16376" xr:uid="{00000000-0005-0000-0000-00003D400000}"/>
    <cellStyle name="20% - Accent6 37 23" xfId="16377" xr:uid="{00000000-0005-0000-0000-00003E400000}"/>
    <cellStyle name="20% - Accent6 37 24" xfId="16378" xr:uid="{00000000-0005-0000-0000-00003F400000}"/>
    <cellStyle name="20% - Accent6 37 25" xfId="16379" xr:uid="{00000000-0005-0000-0000-000040400000}"/>
    <cellStyle name="20% - Accent6 37 26" xfId="16380" xr:uid="{00000000-0005-0000-0000-000041400000}"/>
    <cellStyle name="20% - Accent6 37 27" xfId="16381" xr:uid="{00000000-0005-0000-0000-000042400000}"/>
    <cellStyle name="20% - Accent6 37 28" xfId="16382" xr:uid="{00000000-0005-0000-0000-000043400000}"/>
    <cellStyle name="20% - Accent6 37 29" xfId="16383" xr:uid="{00000000-0005-0000-0000-000044400000}"/>
    <cellStyle name="20% - Accent6 37 3" xfId="16384" xr:uid="{00000000-0005-0000-0000-000045400000}"/>
    <cellStyle name="20% - Accent6 37 30" xfId="16385" xr:uid="{00000000-0005-0000-0000-000046400000}"/>
    <cellStyle name="20% - Accent6 37 31" xfId="16386" xr:uid="{00000000-0005-0000-0000-000047400000}"/>
    <cellStyle name="20% - Accent6 37 32" xfId="16387" xr:uid="{00000000-0005-0000-0000-000048400000}"/>
    <cellStyle name="20% - Accent6 37 33" xfId="16388" xr:uid="{00000000-0005-0000-0000-000049400000}"/>
    <cellStyle name="20% - Accent6 37 34" xfId="16389" xr:uid="{00000000-0005-0000-0000-00004A400000}"/>
    <cellStyle name="20% - Accent6 37 35" xfId="16390" xr:uid="{00000000-0005-0000-0000-00004B400000}"/>
    <cellStyle name="20% - Accent6 37 36" xfId="16391" xr:uid="{00000000-0005-0000-0000-00004C400000}"/>
    <cellStyle name="20% - Accent6 37 37" xfId="16392" xr:uid="{00000000-0005-0000-0000-00004D400000}"/>
    <cellStyle name="20% - Accent6 37 38" xfId="16393" xr:uid="{00000000-0005-0000-0000-00004E400000}"/>
    <cellStyle name="20% - Accent6 37 39" xfId="16394" xr:uid="{00000000-0005-0000-0000-00004F400000}"/>
    <cellStyle name="20% - Accent6 37 4" xfId="16395" xr:uid="{00000000-0005-0000-0000-000050400000}"/>
    <cellStyle name="20% - Accent6 37 40" xfId="16396" xr:uid="{00000000-0005-0000-0000-000051400000}"/>
    <cellStyle name="20% - Accent6 37 41" xfId="16397" xr:uid="{00000000-0005-0000-0000-000052400000}"/>
    <cellStyle name="20% - Accent6 37 42" xfId="16398" xr:uid="{00000000-0005-0000-0000-000053400000}"/>
    <cellStyle name="20% - Accent6 37 43" xfId="16399" xr:uid="{00000000-0005-0000-0000-000054400000}"/>
    <cellStyle name="20% - Accent6 37 44" xfId="16400" xr:uid="{00000000-0005-0000-0000-000055400000}"/>
    <cellStyle name="20% - Accent6 37 45" xfId="16401" xr:uid="{00000000-0005-0000-0000-000056400000}"/>
    <cellStyle name="20% - Accent6 37 46" xfId="16402" xr:uid="{00000000-0005-0000-0000-000057400000}"/>
    <cellStyle name="20% - Accent6 37 47" xfId="16403" xr:uid="{00000000-0005-0000-0000-000058400000}"/>
    <cellStyle name="20% - Accent6 37 48" xfId="16404" xr:uid="{00000000-0005-0000-0000-000059400000}"/>
    <cellStyle name="20% - Accent6 37 49" xfId="16405" xr:uid="{00000000-0005-0000-0000-00005A400000}"/>
    <cellStyle name="20% - Accent6 37 5" xfId="16406" xr:uid="{00000000-0005-0000-0000-00005B400000}"/>
    <cellStyle name="20% - Accent6 37 50" xfId="16407" xr:uid="{00000000-0005-0000-0000-00005C400000}"/>
    <cellStyle name="20% - Accent6 37 51" xfId="16408" xr:uid="{00000000-0005-0000-0000-00005D400000}"/>
    <cellStyle name="20% - Accent6 37 52" xfId="16409" xr:uid="{00000000-0005-0000-0000-00005E400000}"/>
    <cellStyle name="20% - Accent6 37 53" xfId="16410" xr:uid="{00000000-0005-0000-0000-00005F400000}"/>
    <cellStyle name="20% - Accent6 37 54" xfId="16411" xr:uid="{00000000-0005-0000-0000-000060400000}"/>
    <cellStyle name="20% - Accent6 37 55" xfId="16412" xr:uid="{00000000-0005-0000-0000-000061400000}"/>
    <cellStyle name="20% - Accent6 37 56" xfId="16413" xr:uid="{00000000-0005-0000-0000-000062400000}"/>
    <cellStyle name="20% - Accent6 37 57" xfId="16414" xr:uid="{00000000-0005-0000-0000-000063400000}"/>
    <cellStyle name="20% - Accent6 37 58" xfId="16415" xr:uid="{00000000-0005-0000-0000-000064400000}"/>
    <cellStyle name="20% - Accent6 37 59" xfId="16416" xr:uid="{00000000-0005-0000-0000-000065400000}"/>
    <cellStyle name="20% - Accent6 37 6" xfId="16417" xr:uid="{00000000-0005-0000-0000-000066400000}"/>
    <cellStyle name="20% - Accent6 37 60" xfId="16418" xr:uid="{00000000-0005-0000-0000-000067400000}"/>
    <cellStyle name="20% - Accent6 37 61" xfId="16419" xr:uid="{00000000-0005-0000-0000-000068400000}"/>
    <cellStyle name="20% - Accent6 37 62" xfId="16420" xr:uid="{00000000-0005-0000-0000-000069400000}"/>
    <cellStyle name="20% - Accent6 37 63" xfId="16421" xr:uid="{00000000-0005-0000-0000-00006A400000}"/>
    <cellStyle name="20% - Accent6 37 64" xfId="16422" xr:uid="{00000000-0005-0000-0000-00006B400000}"/>
    <cellStyle name="20% - Accent6 37 65" xfId="16423" xr:uid="{00000000-0005-0000-0000-00006C400000}"/>
    <cellStyle name="20% - Accent6 37 66" xfId="16424" xr:uid="{00000000-0005-0000-0000-00006D400000}"/>
    <cellStyle name="20% - Accent6 37 67" xfId="16425" xr:uid="{00000000-0005-0000-0000-00006E400000}"/>
    <cellStyle name="20% - Accent6 37 68" xfId="16426" xr:uid="{00000000-0005-0000-0000-00006F400000}"/>
    <cellStyle name="20% - Accent6 37 69" xfId="16427" xr:uid="{00000000-0005-0000-0000-000070400000}"/>
    <cellStyle name="20% - Accent6 37 7" xfId="16428" xr:uid="{00000000-0005-0000-0000-000071400000}"/>
    <cellStyle name="20% - Accent6 37 70" xfId="16429" xr:uid="{00000000-0005-0000-0000-000072400000}"/>
    <cellStyle name="20% - Accent6 37 71" xfId="16430" xr:uid="{00000000-0005-0000-0000-000073400000}"/>
    <cellStyle name="20% - Accent6 37 72" xfId="16431" xr:uid="{00000000-0005-0000-0000-000074400000}"/>
    <cellStyle name="20% - Accent6 37 73" xfId="16432" xr:uid="{00000000-0005-0000-0000-000075400000}"/>
    <cellStyle name="20% - Accent6 37 8" xfId="16433" xr:uid="{00000000-0005-0000-0000-000076400000}"/>
    <cellStyle name="20% - Accent6 37 9" xfId="16434" xr:uid="{00000000-0005-0000-0000-000077400000}"/>
    <cellStyle name="20% - Accent6 38" xfId="16435" xr:uid="{00000000-0005-0000-0000-000078400000}"/>
    <cellStyle name="20% - Accent6 38 10" xfId="16436" xr:uid="{00000000-0005-0000-0000-000079400000}"/>
    <cellStyle name="20% - Accent6 38 11" xfId="16437" xr:uid="{00000000-0005-0000-0000-00007A400000}"/>
    <cellStyle name="20% - Accent6 38 12" xfId="16438" xr:uid="{00000000-0005-0000-0000-00007B400000}"/>
    <cellStyle name="20% - Accent6 38 13" xfId="16439" xr:uid="{00000000-0005-0000-0000-00007C400000}"/>
    <cellStyle name="20% - Accent6 38 14" xfId="16440" xr:uid="{00000000-0005-0000-0000-00007D400000}"/>
    <cellStyle name="20% - Accent6 38 15" xfId="16441" xr:uid="{00000000-0005-0000-0000-00007E400000}"/>
    <cellStyle name="20% - Accent6 38 16" xfId="16442" xr:uid="{00000000-0005-0000-0000-00007F400000}"/>
    <cellStyle name="20% - Accent6 38 17" xfId="16443" xr:uid="{00000000-0005-0000-0000-000080400000}"/>
    <cellStyle name="20% - Accent6 38 18" xfId="16444" xr:uid="{00000000-0005-0000-0000-000081400000}"/>
    <cellStyle name="20% - Accent6 38 19" xfId="16445" xr:uid="{00000000-0005-0000-0000-000082400000}"/>
    <cellStyle name="20% - Accent6 38 2" xfId="16446" xr:uid="{00000000-0005-0000-0000-000083400000}"/>
    <cellStyle name="20% - Accent6 38 20" xfId="16447" xr:uid="{00000000-0005-0000-0000-000084400000}"/>
    <cellStyle name="20% - Accent6 38 21" xfId="16448" xr:uid="{00000000-0005-0000-0000-000085400000}"/>
    <cellStyle name="20% - Accent6 38 22" xfId="16449" xr:uid="{00000000-0005-0000-0000-000086400000}"/>
    <cellStyle name="20% - Accent6 38 23" xfId="16450" xr:uid="{00000000-0005-0000-0000-000087400000}"/>
    <cellStyle name="20% - Accent6 38 24" xfId="16451" xr:uid="{00000000-0005-0000-0000-000088400000}"/>
    <cellStyle name="20% - Accent6 38 25" xfId="16452" xr:uid="{00000000-0005-0000-0000-000089400000}"/>
    <cellStyle name="20% - Accent6 38 26" xfId="16453" xr:uid="{00000000-0005-0000-0000-00008A400000}"/>
    <cellStyle name="20% - Accent6 38 27" xfId="16454" xr:uid="{00000000-0005-0000-0000-00008B400000}"/>
    <cellStyle name="20% - Accent6 38 28" xfId="16455" xr:uid="{00000000-0005-0000-0000-00008C400000}"/>
    <cellStyle name="20% - Accent6 38 29" xfId="16456" xr:uid="{00000000-0005-0000-0000-00008D400000}"/>
    <cellStyle name="20% - Accent6 38 3" xfId="16457" xr:uid="{00000000-0005-0000-0000-00008E400000}"/>
    <cellStyle name="20% - Accent6 38 30" xfId="16458" xr:uid="{00000000-0005-0000-0000-00008F400000}"/>
    <cellStyle name="20% - Accent6 38 31" xfId="16459" xr:uid="{00000000-0005-0000-0000-000090400000}"/>
    <cellStyle name="20% - Accent6 38 32" xfId="16460" xr:uid="{00000000-0005-0000-0000-000091400000}"/>
    <cellStyle name="20% - Accent6 38 33" xfId="16461" xr:uid="{00000000-0005-0000-0000-000092400000}"/>
    <cellStyle name="20% - Accent6 38 34" xfId="16462" xr:uid="{00000000-0005-0000-0000-000093400000}"/>
    <cellStyle name="20% - Accent6 38 35" xfId="16463" xr:uid="{00000000-0005-0000-0000-000094400000}"/>
    <cellStyle name="20% - Accent6 38 36" xfId="16464" xr:uid="{00000000-0005-0000-0000-000095400000}"/>
    <cellStyle name="20% - Accent6 38 37" xfId="16465" xr:uid="{00000000-0005-0000-0000-000096400000}"/>
    <cellStyle name="20% - Accent6 38 38" xfId="16466" xr:uid="{00000000-0005-0000-0000-000097400000}"/>
    <cellStyle name="20% - Accent6 38 39" xfId="16467" xr:uid="{00000000-0005-0000-0000-000098400000}"/>
    <cellStyle name="20% - Accent6 38 4" xfId="16468" xr:uid="{00000000-0005-0000-0000-000099400000}"/>
    <cellStyle name="20% - Accent6 38 40" xfId="16469" xr:uid="{00000000-0005-0000-0000-00009A400000}"/>
    <cellStyle name="20% - Accent6 38 41" xfId="16470" xr:uid="{00000000-0005-0000-0000-00009B400000}"/>
    <cellStyle name="20% - Accent6 38 42" xfId="16471" xr:uid="{00000000-0005-0000-0000-00009C400000}"/>
    <cellStyle name="20% - Accent6 38 43" xfId="16472" xr:uid="{00000000-0005-0000-0000-00009D400000}"/>
    <cellStyle name="20% - Accent6 38 44" xfId="16473" xr:uid="{00000000-0005-0000-0000-00009E400000}"/>
    <cellStyle name="20% - Accent6 38 45" xfId="16474" xr:uid="{00000000-0005-0000-0000-00009F400000}"/>
    <cellStyle name="20% - Accent6 38 46" xfId="16475" xr:uid="{00000000-0005-0000-0000-0000A0400000}"/>
    <cellStyle name="20% - Accent6 38 47" xfId="16476" xr:uid="{00000000-0005-0000-0000-0000A1400000}"/>
    <cellStyle name="20% - Accent6 38 48" xfId="16477" xr:uid="{00000000-0005-0000-0000-0000A2400000}"/>
    <cellStyle name="20% - Accent6 38 49" xfId="16478" xr:uid="{00000000-0005-0000-0000-0000A3400000}"/>
    <cellStyle name="20% - Accent6 38 5" xfId="16479" xr:uid="{00000000-0005-0000-0000-0000A4400000}"/>
    <cellStyle name="20% - Accent6 38 50" xfId="16480" xr:uid="{00000000-0005-0000-0000-0000A5400000}"/>
    <cellStyle name="20% - Accent6 38 51" xfId="16481" xr:uid="{00000000-0005-0000-0000-0000A6400000}"/>
    <cellStyle name="20% - Accent6 38 52" xfId="16482" xr:uid="{00000000-0005-0000-0000-0000A7400000}"/>
    <cellStyle name="20% - Accent6 38 53" xfId="16483" xr:uid="{00000000-0005-0000-0000-0000A8400000}"/>
    <cellStyle name="20% - Accent6 38 54" xfId="16484" xr:uid="{00000000-0005-0000-0000-0000A9400000}"/>
    <cellStyle name="20% - Accent6 38 55" xfId="16485" xr:uid="{00000000-0005-0000-0000-0000AA400000}"/>
    <cellStyle name="20% - Accent6 38 56" xfId="16486" xr:uid="{00000000-0005-0000-0000-0000AB400000}"/>
    <cellStyle name="20% - Accent6 38 57" xfId="16487" xr:uid="{00000000-0005-0000-0000-0000AC400000}"/>
    <cellStyle name="20% - Accent6 38 58" xfId="16488" xr:uid="{00000000-0005-0000-0000-0000AD400000}"/>
    <cellStyle name="20% - Accent6 38 59" xfId="16489" xr:uid="{00000000-0005-0000-0000-0000AE400000}"/>
    <cellStyle name="20% - Accent6 38 6" xfId="16490" xr:uid="{00000000-0005-0000-0000-0000AF400000}"/>
    <cellStyle name="20% - Accent6 38 60" xfId="16491" xr:uid="{00000000-0005-0000-0000-0000B0400000}"/>
    <cellStyle name="20% - Accent6 38 61" xfId="16492" xr:uid="{00000000-0005-0000-0000-0000B1400000}"/>
    <cellStyle name="20% - Accent6 38 62" xfId="16493" xr:uid="{00000000-0005-0000-0000-0000B2400000}"/>
    <cellStyle name="20% - Accent6 38 63" xfId="16494" xr:uid="{00000000-0005-0000-0000-0000B3400000}"/>
    <cellStyle name="20% - Accent6 38 64" xfId="16495" xr:uid="{00000000-0005-0000-0000-0000B4400000}"/>
    <cellStyle name="20% - Accent6 38 65" xfId="16496" xr:uid="{00000000-0005-0000-0000-0000B5400000}"/>
    <cellStyle name="20% - Accent6 38 66" xfId="16497" xr:uid="{00000000-0005-0000-0000-0000B6400000}"/>
    <cellStyle name="20% - Accent6 38 67" xfId="16498" xr:uid="{00000000-0005-0000-0000-0000B7400000}"/>
    <cellStyle name="20% - Accent6 38 68" xfId="16499" xr:uid="{00000000-0005-0000-0000-0000B8400000}"/>
    <cellStyle name="20% - Accent6 38 69" xfId="16500" xr:uid="{00000000-0005-0000-0000-0000B9400000}"/>
    <cellStyle name="20% - Accent6 38 7" xfId="16501" xr:uid="{00000000-0005-0000-0000-0000BA400000}"/>
    <cellStyle name="20% - Accent6 38 70" xfId="16502" xr:uid="{00000000-0005-0000-0000-0000BB400000}"/>
    <cellStyle name="20% - Accent6 38 71" xfId="16503" xr:uid="{00000000-0005-0000-0000-0000BC400000}"/>
    <cellStyle name="20% - Accent6 38 72" xfId="16504" xr:uid="{00000000-0005-0000-0000-0000BD400000}"/>
    <cellStyle name="20% - Accent6 38 73" xfId="16505" xr:uid="{00000000-0005-0000-0000-0000BE400000}"/>
    <cellStyle name="20% - Accent6 38 8" xfId="16506" xr:uid="{00000000-0005-0000-0000-0000BF400000}"/>
    <cellStyle name="20% - Accent6 38 9" xfId="16507" xr:uid="{00000000-0005-0000-0000-0000C0400000}"/>
    <cellStyle name="20% - Accent6 39" xfId="16508" xr:uid="{00000000-0005-0000-0000-0000C1400000}"/>
    <cellStyle name="20% - Accent6 39 10" xfId="16509" xr:uid="{00000000-0005-0000-0000-0000C2400000}"/>
    <cellStyle name="20% - Accent6 39 11" xfId="16510" xr:uid="{00000000-0005-0000-0000-0000C3400000}"/>
    <cellStyle name="20% - Accent6 39 12" xfId="16511" xr:uid="{00000000-0005-0000-0000-0000C4400000}"/>
    <cellStyle name="20% - Accent6 39 13" xfId="16512" xr:uid="{00000000-0005-0000-0000-0000C5400000}"/>
    <cellStyle name="20% - Accent6 39 14" xfId="16513" xr:uid="{00000000-0005-0000-0000-0000C6400000}"/>
    <cellStyle name="20% - Accent6 39 15" xfId="16514" xr:uid="{00000000-0005-0000-0000-0000C7400000}"/>
    <cellStyle name="20% - Accent6 39 16" xfId="16515" xr:uid="{00000000-0005-0000-0000-0000C8400000}"/>
    <cellStyle name="20% - Accent6 39 17" xfId="16516" xr:uid="{00000000-0005-0000-0000-0000C9400000}"/>
    <cellStyle name="20% - Accent6 39 18" xfId="16517" xr:uid="{00000000-0005-0000-0000-0000CA400000}"/>
    <cellStyle name="20% - Accent6 39 19" xfId="16518" xr:uid="{00000000-0005-0000-0000-0000CB400000}"/>
    <cellStyle name="20% - Accent6 39 2" xfId="16519" xr:uid="{00000000-0005-0000-0000-0000CC400000}"/>
    <cellStyle name="20% - Accent6 39 20" xfId="16520" xr:uid="{00000000-0005-0000-0000-0000CD400000}"/>
    <cellStyle name="20% - Accent6 39 21" xfId="16521" xr:uid="{00000000-0005-0000-0000-0000CE400000}"/>
    <cellStyle name="20% - Accent6 39 22" xfId="16522" xr:uid="{00000000-0005-0000-0000-0000CF400000}"/>
    <cellStyle name="20% - Accent6 39 23" xfId="16523" xr:uid="{00000000-0005-0000-0000-0000D0400000}"/>
    <cellStyle name="20% - Accent6 39 24" xfId="16524" xr:uid="{00000000-0005-0000-0000-0000D1400000}"/>
    <cellStyle name="20% - Accent6 39 25" xfId="16525" xr:uid="{00000000-0005-0000-0000-0000D2400000}"/>
    <cellStyle name="20% - Accent6 39 26" xfId="16526" xr:uid="{00000000-0005-0000-0000-0000D3400000}"/>
    <cellStyle name="20% - Accent6 39 27" xfId="16527" xr:uid="{00000000-0005-0000-0000-0000D4400000}"/>
    <cellStyle name="20% - Accent6 39 28" xfId="16528" xr:uid="{00000000-0005-0000-0000-0000D5400000}"/>
    <cellStyle name="20% - Accent6 39 29" xfId="16529" xr:uid="{00000000-0005-0000-0000-0000D6400000}"/>
    <cellStyle name="20% - Accent6 39 3" xfId="16530" xr:uid="{00000000-0005-0000-0000-0000D7400000}"/>
    <cellStyle name="20% - Accent6 39 30" xfId="16531" xr:uid="{00000000-0005-0000-0000-0000D8400000}"/>
    <cellStyle name="20% - Accent6 39 31" xfId="16532" xr:uid="{00000000-0005-0000-0000-0000D9400000}"/>
    <cellStyle name="20% - Accent6 39 32" xfId="16533" xr:uid="{00000000-0005-0000-0000-0000DA400000}"/>
    <cellStyle name="20% - Accent6 39 33" xfId="16534" xr:uid="{00000000-0005-0000-0000-0000DB400000}"/>
    <cellStyle name="20% - Accent6 39 34" xfId="16535" xr:uid="{00000000-0005-0000-0000-0000DC400000}"/>
    <cellStyle name="20% - Accent6 39 35" xfId="16536" xr:uid="{00000000-0005-0000-0000-0000DD400000}"/>
    <cellStyle name="20% - Accent6 39 36" xfId="16537" xr:uid="{00000000-0005-0000-0000-0000DE400000}"/>
    <cellStyle name="20% - Accent6 39 37" xfId="16538" xr:uid="{00000000-0005-0000-0000-0000DF400000}"/>
    <cellStyle name="20% - Accent6 39 38" xfId="16539" xr:uid="{00000000-0005-0000-0000-0000E0400000}"/>
    <cellStyle name="20% - Accent6 39 39" xfId="16540" xr:uid="{00000000-0005-0000-0000-0000E1400000}"/>
    <cellStyle name="20% - Accent6 39 4" xfId="16541" xr:uid="{00000000-0005-0000-0000-0000E2400000}"/>
    <cellStyle name="20% - Accent6 39 40" xfId="16542" xr:uid="{00000000-0005-0000-0000-0000E3400000}"/>
    <cellStyle name="20% - Accent6 39 41" xfId="16543" xr:uid="{00000000-0005-0000-0000-0000E4400000}"/>
    <cellStyle name="20% - Accent6 39 42" xfId="16544" xr:uid="{00000000-0005-0000-0000-0000E5400000}"/>
    <cellStyle name="20% - Accent6 39 43" xfId="16545" xr:uid="{00000000-0005-0000-0000-0000E6400000}"/>
    <cellStyle name="20% - Accent6 39 44" xfId="16546" xr:uid="{00000000-0005-0000-0000-0000E7400000}"/>
    <cellStyle name="20% - Accent6 39 45" xfId="16547" xr:uid="{00000000-0005-0000-0000-0000E8400000}"/>
    <cellStyle name="20% - Accent6 39 46" xfId="16548" xr:uid="{00000000-0005-0000-0000-0000E9400000}"/>
    <cellStyle name="20% - Accent6 39 47" xfId="16549" xr:uid="{00000000-0005-0000-0000-0000EA400000}"/>
    <cellStyle name="20% - Accent6 39 48" xfId="16550" xr:uid="{00000000-0005-0000-0000-0000EB400000}"/>
    <cellStyle name="20% - Accent6 39 49" xfId="16551" xr:uid="{00000000-0005-0000-0000-0000EC400000}"/>
    <cellStyle name="20% - Accent6 39 5" xfId="16552" xr:uid="{00000000-0005-0000-0000-0000ED400000}"/>
    <cellStyle name="20% - Accent6 39 50" xfId="16553" xr:uid="{00000000-0005-0000-0000-0000EE400000}"/>
    <cellStyle name="20% - Accent6 39 51" xfId="16554" xr:uid="{00000000-0005-0000-0000-0000EF400000}"/>
    <cellStyle name="20% - Accent6 39 52" xfId="16555" xr:uid="{00000000-0005-0000-0000-0000F0400000}"/>
    <cellStyle name="20% - Accent6 39 53" xfId="16556" xr:uid="{00000000-0005-0000-0000-0000F1400000}"/>
    <cellStyle name="20% - Accent6 39 54" xfId="16557" xr:uid="{00000000-0005-0000-0000-0000F2400000}"/>
    <cellStyle name="20% - Accent6 39 55" xfId="16558" xr:uid="{00000000-0005-0000-0000-0000F3400000}"/>
    <cellStyle name="20% - Accent6 39 56" xfId="16559" xr:uid="{00000000-0005-0000-0000-0000F4400000}"/>
    <cellStyle name="20% - Accent6 39 57" xfId="16560" xr:uid="{00000000-0005-0000-0000-0000F5400000}"/>
    <cellStyle name="20% - Accent6 39 58" xfId="16561" xr:uid="{00000000-0005-0000-0000-0000F6400000}"/>
    <cellStyle name="20% - Accent6 39 59" xfId="16562" xr:uid="{00000000-0005-0000-0000-0000F7400000}"/>
    <cellStyle name="20% - Accent6 39 6" xfId="16563" xr:uid="{00000000-0005-0000-0000-0000F8400000}"/>
    <cellStyle name="20% - Accent6 39 60" xfId="16564" xr:uid="{00000000-0005-0000-0000-0000F9400000}"/>
    <cellStyle name="20% - Accent6 39 61" xfId="16565" xr:uid="{00000000-0005-0000-0000-0000FA400000}"/>
    <cellStyle name="20% - Accent6 39 62" xfId="16566" xr:uid="{00000000-0005-0000-0000-0000FB400000}"/>
    <cellStyle name="20% - Accent6 39 63" xfId="16567" xr:uid="{00000000-0005-0000-0000-0000FC400000}"/>
    <cellStyle name="20% - Accent6 39 64" xfId="16568" xr:uid="{00000000-0005-0000-0000-0000FD400000}"/>
    <cellStyle name="20% - Accent6 39 65" xfId="16569" xr:uid="{00000000-0005-0000-0000-0000FE400000}"/>
    <cellStyle name="20% - Accent6 39 66" xfId="16570" xr:uid="{00000000-0005-0000-0000-0000FF400000}"/>
    <cellStyle name="20% - Accent6 39 67" xfId="16571" xr:uid="{00000000-0005-0000-0000-000000410000}"/>
    <cellStyle name="20% - Accent6 39 68" xfId="16572" xr:uid="{00000000-0005-0000-0000-000001410000}"/>
    <cellStyle name="20% - Accent6 39 69" xfId="16573" xr:uid="{00000000-0005-0000-0000-000002410000}"/>
    <cellStyle name="20% - Accent6 39 7" xfId="16574" xr:uid="{00000000-0005-0000-0000-000003410000}"/>
    <cellStyle name="20% - Accent6 39 70" xfId="16575" xr:uid="{00000000-0005-0000-0000-000004410000}"/>
    <cellStyle name="20% - Accent6 39 71" xfId="16576" xr:uid="{00000000-0005-0000-0000-000005410000}"/>
    <cellStyle name="20% - Accent6 39 72" xfId="16577" xr:uid="{00000000-0005-0000-0000-000006410000}"/>
    <cellStyle name="20% - Accent6 39 73" xfId="16578" xr:uid="{00000000-0005-0000-0000-000007410000}"/>
    <cellStyle name="20% - Accent6 39 8" xfId="16579" xr:uid="{00000000-0005-0000-0000-000008410000}"/>
    <cellStyle name="20% - Accent6 39 9" xfId="16580" xr:uid="{00000000-0005-0000-0000-000009410000}"/>
    <cellStyle name="20% - Accent6 4" xfId="16581" xr:uid="{00000000-0005-0000-0000-00000A410000}"/>
    <cellStyle name="20% - Accent6 4 10" xfId="16582" xr:uid="{00000000-0005-0000-0000-00000B410000}"/>
    <cellStyle name="20% - Accent6 4 11" xfId="16583" xr:uid="{00000000-0005-0000-0000-00000C410000}"/>
    <cellStyle name="20% - Accent6 4 12" xfId="16584" xr:uid="{00000000-0005-0000-0000-00000D410000}"/>
    <cellStyle name="20% - Accent6 4 13" xfId="16585" xr:uid="{00000000-0005-0000-0000-00000E410000}"/>
    <cellStyle name="20% - Accent6 4 14" xfId="16586" xr:uid="{00000000-0005-0000-0000-00000F410000}"/>
    <cellStyle name="20% - Accent6 4 15" xfId="16587" xr:uid="{00000000-0005-0000-0000-000010410000}"/>
    <cellStyle name="20% - Accent6 4 16" xfId="16588" xr:uid="{00000000-0005-0000-0000-000011410000}"/>
    <cellStyle name="20% - Accent6 4 17" xfId="16589" xr:uid="{00000000-0005-0000-0000-000012410000}"/>
    <cellStyle name="20% - Accent6 4 18" xfId="16590" xr:uid="{00000000-0005-0000-0000-000013410000}"/>
    <cellStyle name="20% - Accent6 4 19" xfId="16591" xr:uid="{00000000-0005-0000-0000-000014410000}"/>
    <cellStyle name="20% - Accent6 4 2" xfId="16592" xr:uid="{00000000-0005-0000-0000-000015410000}"/>
    <cellStyle name="20% - Accent6 4 2 2" xfId="53253" xr:uid="{00000000-0005-0000-0000-000016410000}"/>
    <cellStyle name="20% - Accent6 4 20" xfId="16593" xr:uid="{00000000-0005-0000-0000-000017410000}"/>
    <cellStyle name="20% - Accent6 4 21" xfId="16594" xr:uid="{00000000-0005-0000-0000-000018410000}"/>
    <cellStyle name="20% - Accent6 4 22" xfId="16595" xr:uid="{00000000-0005-0000-0000-000019410000}"/>
    <cellStyle name="20% - Accent6 4 23" xfId="16596" xr:uid="{00000000-0005-0000-0000-00001A410000}"/>
    <cellStyle name="20% - Accent6 4 24" xfId="16597" xr:uid="{00000000-0005-0000-0000-00001B410000}"/>
    <cellStyle name="20% - Accent6 4 25" xfId="16598" xr:uid="{00000000-0005-0000-0000-00001C410000}"/>
    <cellStyle name="20% - Accent6 4 26" xfId="16599" xr:uid="{00000000-0005-0000-0000-00001D410000}"/>
    <cellStyle name="20% - Accent6 4 27" xfId="16600" xr:uid="{00000000-0005-0000-0000-00001E410000}"/>
    <cellStyle name="20% - Accent6 4 28" xfId="16601" xr:uid="{00000000-0005-0000-0000-00001F410000}"/>
    <cellStyle name="20% - Accent6 4 29" xfId="16602" xr:uid="{00000000-0005-0000-0000-000020410000}"/>
    <cellStyle name="20% - Accent6 4 3" xfId="16603" xr:uid="{00000000-0005-0000-0000-000021410000}"/>
    <cellStyle name="20% - Accent6 4 30" xfId="16604" xr:uid="{00000000-0005-0000-0000-000022410000}"/>
    <cellStyle name="20% - Accent6 4 31" xfId="16605" xr:uid="{00000000-0005-0000-0000-000023410000}"/>
    <cellStyle name="20% - Accent6 4 32" xfId="16606" xr:uid="{00000000-0005-0000-0000-000024410000}"/>
    <cellStyle name="20% - Accent6 4 33" xfId="16607" xr:uid="{00000000-0005-0000-0000-000025410000}"/>
    <cellStyle name="20% - Accent6 4 34" xfId="16608" xr:uid="{00000000-0005-0000-0000-000026410000}"/>
    <cellStyle name="20% - Accent6 4 35" xfId="16609" xr:uid="{00000000-0005-0000-0000-000027410000}"/>
    <cellStyle name="20% - Accent6 4 36" xfId="16610" xr:uid="{00000000-0005-0000-0000-000028410000}"/>
    <cellStyle name="20% - Accent6 4 37" xfId="16611" xr:uid="{00000000-0005-0000-0000-000029410000}"/>
    <cellStyle name="20% - Accent6 4 38" xfId="16612" xr:uid="{00000000-0005-0000-0000-00002A410000}"/>
    <cellStyle name="20% - Accent6 4 39" xfId="16613" xr:uid="{00000000-0005-0000-0000-00002B410000}"/>
    <cellStyle name="20% - Accent6 4 4" xfId="16614" xr:uid="{00000000-0005-0000-0000-00002C410000}"/>
    <cellStyle name="20% - Accent6 4 40" xfId="16615" xr:uid="{00000000-0005-0000-0000-00002D410000}"/>
    <cellStyle name="20% - Accent6 4 41" xfId="16616" xr:uid="{00000000-0005-0000-0000-00002E410000}"/>
    <cellStyle name="20% - Accent6 4 42" xfId="16617" xr:uid="{00000000-0005-0000-0000-00002F410000}"/>
    <cellStyle name="20% - Accent6 4 43" xfId="16618" xr:uid="{00000000-0005-0000-0000-000030410000}"/>
    <cellStyle name="20% - Accent6 4 44" xfId="16619" xr:uid="{00000000-0005-0000-0000-000031410000}"/>
    <cellStyle name="20% - Accent6 4 45" xfId="16620" xr:uid="{00000000-0005-0000-0000-000032410000}"/>
    <cellStyle name="20% - Accent6 4 46" xfId="16621" xr:uid="{00000000-0005-0000-0000-000033410000}"/>
    <cellStyle name="20% - Accent6 4 47" xfId="16622" xr:uid="{00000000-0005-0000-0000-000034410000}"/>
    <cellStyle name="20% - Accent6 4 48" xfId="16623" xr:uid="{00000000-0005-0000-0000-000035410000}"/>
    <cellStyle name="20% - Accent6 4 49" xfId="16624" xr:uid="{00000000-0005-0000-0000-000036410000}"/>
    <cellStyle name="20% - Accent6 4 5" xfId="16625" xr:uid="{00000000-0005-0000-0000-000037410000}"/>
    <cellStyle name="20% - Accent6 4 50" xfId="16626" xr:uid="{00000000-0005-0000-0000-000038410000}"/>
    <cellStyle name="20% - Accent6 4 51" xfId="16627" xr:uid="{00000000-0005-0000-0000-000039410000}"/>
    <cellStyle name="20% - Accent6 4 52" xfId="16628" xr:uid="{00000000-0005-0000-0000-00003A410000}"/>
    <cellStyle name="20% - Accent6 4 53" xfId="16629" xr:uid="{00000000-0005-0000-0000-00003B410000}"/>
    <cellStyle name="20% - Accent6 4 54" xfId="16630" xr:uid="{00000000-0005-0000-0000-00003C410000}"/>
    <cellStyle name="20% - Accent6 4 55" xfId="16631" xr:uid="{00000000-0005-0000-0000-00003D410000}"/>
    <cellStyle name="20% - Accent6 4 56" xfId="16632" xr:uid="{00000000-0005-0000-0000-00003E410000}"/>
    <cellStyle name="20% - Accent6 4 57" xfId="16633" xr:uid="{00000000-0005-0000-0000-00003F410000}"/>
    <cellStyle name="20% - Accent6 4 58" xfId="16634" xr:uid="{00000000-0005-0000-0000-000040410000}"/>
    <cellStyle name="20% - Accent6 4 59" xfId="16635" xr:uid="{00000000-0005-0000-0000-000041410000}"/>
    <cellStyle name="20% - Accent6 4 6" xfId="16636" xr:uid="{00000000-0005-0000-0000-000042410000}"/>
    <cellStyle name="20% - Accent6 4 60" xfId="16637" xr:uid="{00000000-0005-0000-0000-000043410000}"/>
    <cellStyle name="20% - Accent6 4 61" xfId="16638" xr:uid="{00000000-0005-0000-0000-000044410000}"/>
    <cellStyle name="20% - Accent6 4 62" xfId="16639" xr:uid="{00000000-0005-0000-0000-000045410000}"/>
    <cellStyle name="20% - Accent6 4 63" xfId="16640" xr:uid="{00000000-0005-0000-0000-000046410000}"/>
    <cellStyle name="20% - Accent6 4 64" xfId="16641" xr:uid="{00000000-0005-0000-0000-000047410000}"/>
    <cellStyle name="20% - Accent6 4 65" xfId="16642" xr:uid="{00000000-0005-0000-0000-000048410000}"/>
    <cellStyle name="20% - Accent6 4 66" xfId="16643" xr:uid="{00000000-0005-0000-0000-000049410000}"/>
    <cellStyle name="20% - Accent6 4 67" xfId="16644" xr:uid="{00000000-0005-0000-0000-00004A410000}"/>
    <cellStyle name="20% - Accent6 4 68" xfId="16645" xr:uid="{00000000-0005-0000-0000-00004B410000}"/>
    <cellStyle name="20% - Accent6 4 69" xfId="16646" xr:uid="{00000000-0005-0000-0000-00004C410000}"/>
    <cellStyle name="20% - Accent6 4 7" xfId="16647" xr:uid="{00000000-0005-0000-0000-00004D410000}"/>
    <cellStyle name="20% - Accent6 4 70" xfId="16648" xr:uid="{00000000-0005-0000-0000-00004E410000}"/>
    <cellStyle name="20% - Accent6 4 71" xfId="16649" xr:uid="{00000000-0005-0000-0000-00004F410000}"/>
    <cellStyle name="20% - Accent6 4 72" xfId="16650" xr:uid="{00000000-0005-0000-0000-000050410000}"/>
    <cellStyle name="20% - Accent6 4 73" xfId="16651" xr:uid="{00000000-0005-0000-0000-000051410000}"/>
    <cellStyle name="20% - Accent6 4 74" xfId="53137" xr:uid="{00000000-0005-0000-0000-000052410000}"/>
    <cellStyle name="20% - Accent6 4 8" xfId="16652" xr:uid="{00000000-0005-0000-0000-000053410000}"/>
    <cellStyle name="20% - Accent6 4 9" xfId="16653" xr:uid="{00000000-0005-0000-0000-000054410000}"/>
    <cellStyle name="20% - Accent6 40" xfId="16654" xr:uid="{00000000-0005-0000-0000-000055410000}"/>
    <cellStyle name="20% - Accent6 40 10" xfId="16655" xr:uid="{00000000-0005-0000-0000-000056410000}"/>
    <cellStyle name="20% - Accent6 40 11" xfId="16656" xr:uid="{00000000-0005-0000-0000-000057410000}"/>
    <cellStyle name="20% - Accent6 40 12" xfId="16657" xr:uid="{00000000-0005-0000-0000-000058410000}"/>
    <cellStyle name="20% - Accent6 40 13" xfId="16658" xr:uid="{00000000-0005-0000-0000-000059410000}"/>
    <cellStyle name="20% - Accent6 40 14" xfId="16659" xr:uid="{00000000-0005-0000-0000-00005A410000}"/>
    <cellStyle name="20% - Accent6 40 15" xfId="16660" xr:uid="{00000000-0005-0000-0000-00005B410000}"/>
    <cellStyle name="20% - Accent6 40 16" xfId="16661" xr:uid="{00000000-0005-0000-0000-00005C410000}"/>
    <cellStyle name="20% - Accent6 40 17" xfId="16662" xr:uid="{00000000-0005-0000-0000-00005D410000}"/>
    <cellStyle name="20% - Accent6 40 18" xfId="16663" xr:uid="{00000000-0005-0000-0000-00005E410000}"/>
    <cellStyle name="20% - Accent6 40 19" xfId="16664" xr:uid="{00000000-0005-0000-0000-00005F410000}"/>
    <cellStyle name="20% - Accent6 40 2" xfId="16665" xr:uid="{00000000-0005-0000-0000-000060410000}"/>
    <cellStyle name="20% - Accent6 40 20" xfId="16666" xr:uid="{00000000-0005-0000-0000-000061410000}"/>
    <cellStyle name="20% - Accent6 40 21" xfId="16667" xr:uid="{00000000-0005-0000-0000-000062410000}"/>
    <cellStyle name="20% - Accent6 40 22" xfId="16668" xr:uid="{00000000-0005-0000-0000-000063410000}"/>
    <cellStyle name="20% - Accent6 40 23" xfId="16669" xr:uid="{00000000-0005-0000-0000-000064410000}"/>
    <cellStyle name="20% - Accent6 40 24" xfId="16670" xr:uid="{00000000-0005-0000-0000-000065410000}"/>
    <cellStyle name="20% - Accent6 40 25" xfId="16671" xr:uid="{00000000-0005-0000-0000-000066410000}"/>
    <cellStyle name="20% - Accent6 40 26" xfId="16672" xr:uid="{00000000-0005-0000-0000-000067410000}"/>
    <cellStyle name="20% - Accent6 40 27" xfId="16673" xr:uid="{00000000-0005-0000-0000-000068410000}"/>
    <cellStyle name="20% - Accent6 40 28" xfId="16674" xr:uid="{00000000-0005-0000-0000-000069410000}"/>
    <cellStyle name="20% - Accent6 40 29" xfId="16675" xr:uid="{00000000-0005-0000-0000-00006A410000}"/>
    <cellStyle name="20% - Accent6 40 3" xfId="16676" xr:uid="{00000000-0005-0000-0000-00006B410000}"/>
    <cellStyle name="20% - Accent6 40 30" xfId="16677" xr:uid="{00000000-0005-0000-0000-00006C410000}"/>
    <cellStyle name="20% - Accent6 40 31" xfId="16678" xr:uid="{00000000-0005-0000-0000-00006D410000}"/>
    <cellStyle name="20% - Accent6 40 32" xfId="16679" xr:uid="{00000000-0005-0000-0000-00006E410000}"/>
    <cellStyle name="20% - Accent6 40 33" xfId="16680" xr:uid="{00000000-0005-0000-0000-00006F410000}"/>
    <cellStyle name="20% - Accent6 40 34" xfId="16681" xr:uid="{00000000-0005-0000-0000-000070410000}"/>
    <cellStyle name="20% - Accent6 40 35" xfId="16682" xr:uid="{00000000-0005-0000-0000-000071410000}"/>
    <cellStyle name="20% - Accent6 40 36" xfId="16683" xr:uid="{00000000-0005-0000-0000-000072410000}"/>
    <cellStyle name="20% - Accent6 40 37" xfId="16684" xr:uid="{00000000-0005-0000-0000-000073410000}"/>
    <cellStyle name="20% - Accent6 40 38" xfId="16685" xr:uid="{00000000-0005-0000-0000-000074410000}"/>
    <cellStyle name="20% - Accent6 40 39" xfId="16686" xr:uid="{00000000-0005-0000-0000-000075410000}"/>
    <cellStyle name="20% - Accent6 40 4" xfId="16687" xr:uid="{00000000-0005-0000-0000-000076410000}"/>
    <cellStyle name="20% - Accent6 40 40" xfId="16688" xr:uid="{00000000-0005-0000-0000-000077410000}"/>
    <cellStyle name="20% - Accent6 40 41" xfId="16689" xr:uid="{00000000-0005-0000-0000-000078410000}"/>
    <cellStyle name="20% - Accent6 40 42" xfId="16690" xr:uid="{00000000-0005-0000-0000-000079410000}"/>
    <cellStyle name="20% - Accent6 40 43" xfId="16691" xr:uid="{00000000-0005-0000-0000-00007A410000}"/>
    <cellStyle name="20% - Accent6 40 44" xfId="16692" xr:uid="{00000000-0005-0000-0000-00007B410000}"/>
    <cellStyle name="20% - Accent6 40 45" xfId="16693" xr:uid="{00000000-0005-0000-0000-00007C410000}"/>
    <cellStyle name="20% - Accent6 40 46" xfId="16694" xr:uid="{00000000-0005-0000-0000-00007D410000}"/>
    <cellStyle name="20% - Accent6 40 47" xfId="16695" xr:uid="{00000000-0005-0000-0000-00007E410000}"/>
    <cellStyle name="20% - Accent6 40 48" xfId="16696" xr:uid="{00000000-0005-0000-0000-00007F410000}"/>
    <cellStyle name="20% - Accent6 40 49" xfId="16697" xr:uid="{00000000-0005-0000-0000-000080410000}"/>
    <cellStyle name="20% - Accent6 40 5" xfId="16698" xr:uid="{00000000-0005-0000-0000-000081410000}"/>
    <cellStyle name="20% - Accent6 40 50" xfId="16699" xr:uid="{00000000-0005-0000-0000-000082410000}"/>
    <cellStyle name="20% - Accent6 40 51" xfId="16700" xr:uid="{00000000-0005-0000-0000-000083410000}"/>
    <cellStyle name="20% - Accent6 40 52" xfId="16701" xr:uid="{00000000-0005-0000-0000-000084410000}"/>
    <cellStyle name="20% - Accent6 40 53" xfId="16702" xr:uid="{00000000-0005-0000-0000-000085410000}"/>
    <cellStyle name="20% - Accent6 40 54" xfId="16703" xr:uid="{00000000-0005-0000-0000-000086410000}"/>
    <cellStyle name="20% - Accent6 40 55" xfId="16704" xr:uid="{00000000-0005-0000-0000-000087410000}"/>
    <cellStyle name="20% - Accent6 40 56" xfId="16705" xr:uid="{00000000-0005-0000-0000-000088410000}"/>
    <cellStyle name="20% - Accent6 40 57" xfId="16706" xr:uid="{00000000-0005-0000-0000-000089410000}"/>
    <cellStyle name="20% - Accent6 40 58" xfId="16707" xr:uid="{00000000-0005-0000-0000-00008A410000}"/>
    <cellStyle name="20% - Accent6 40 59" xfId="16708" xr:uid="{00000000-0005-0000-0000-00008B410000}"/>
    <cellStyle name="20% - Accent6 40 6" xfId="16709" xr:uid="{00000000-0005-0000-0000-00008C410000}"/>
    <cellStyle name="20% - Accent6 40 60" xfId="16710" xr:uid="{00000000-0005-0000-0000-00008D410000}"/>
    <cellStyle name="20% - Accent6 40 61" xfId="16711" xr:uid="{00000000-0005-0000-0000-00008E410000}"/>
    <cellStyle name="20% - Accent6 40 62" xfId="16712" xr:uid="{00000000-0005-0000-0000-00008F410000}"/>
    <cellStyle name="20% - Accent6 40 63" xfId="16713" xr:uid="{00000000-0005-0000-0000-000090410000}"/>
    <cellStyle name="20% - Accent6 40 64" xfId="16714" xr:uid="{00000000-0005-0000-0000-000091410000}"/>
    <cellStyle name="20% - Accent6 40 65" xfId="16715" xr:uid="{00000000-0005-0000-0000-000092410000}"/>
    <cellStyle name="20% - Accent6 40 66" xfId="16716" xr:uid="{00000000-0005-0000-0000-000093410000}"/>
    <cellStyle name="20% - Accent6 40 67" xfId="16717" xr:uid="{00000000-0005-0000-0000-000094410000}"/>
    <cellStyle name="20% - Accent6 40 68" xfId="16718" xr:uid="{00000000-0005-0000-0000-000095410000}"/>
    <cellStyle name="20% - Accent6 40 69" xfId="16719" xr:uid="{00000000-0005-0000-0000-000096410000}"/>
    <cellStyle name="20% - Accent6 40 7" xfId="16720" xr:uid="{00000000-0005-0000-0000-000097410000}"/>
    <cellStyle name="20% - Accent6 40 70" xfId="16721" xr:uid="{00000000-0005-0000-0000-000098410000}"/>
    <cellStyle name="20% - Accent6 40 71" xfId="16722" xr:uid="{00000000-0005-0000-0000-000099410000}"/>
    <cellStyle name="20% - Accent6 40 72" xfId="16723" xr:uid="{00000000-0005-0000-0000-00009A410000}"/>
    <cellStyle name="20% - Accent6 40 73" xfId="16724" xr:uid="{00000000-0005-0000-0000-00009B410000}"/>
    <cellStyle name="20% - Accent6 40 8" xfId="16725" xr:uid="{00000000-0005-0000-0000-00009C410000}"/>
    <cellStyle name="20% - Accent6 40 9" xfId="16726" xr:uid="{00000000-0005-0000-0000-00009D410000}"/>
    <cellStyle name="20% - Accent6 5" xfId="16727" xr:uid="{00000000-0005-0000-0000-00009E410000}"/>
    <cellStyle name="20% - Accent6 5 10" xfId="16728" xr:uid="{00000000-0005-0000-0000-00009F410000}"/>
    <cellStyle name="20% - Accent6 5 11" xfId="16729" xr:uid="{00000000-0005-0000-0000-0000A0410000}"/>
    <cellStyle name="20% - Accent6 5 12" xfId="16730" xr:uid="{00000000-0005-0000-0000-0000A1410000}"/>
    <cellStyle name="20% - Accent6 5 13" xfId="16731" xr:uid="{00000000-0005-0000-0000-0000A2410000}"/>
    <cellStyle name="20% - Accent6 5 14" xfId="16732" xr:uid="{00000000-0005-0000-0000-0000A3410000}"/>
    <cellStyle name="20% - Accent6 5 15" xfId="16733" xr:uid="{00000000-0005-0000-0000-0000A4410000}"/>
    <cellStyle name="20% - Accent6 5 16" xfId="16734" xr:uid="{00000000-0005-0000-0000-0000A5410000}"/>
    <cellStyle name="20% - Accent6 5 17" xfId="16735" xr:uid="{00000000-0005-0000-0000-0000A6410000}"/>
    <cellStyle name="20% - Accent6 5 18" xfId="16736" xr:uid="{00000000-0005-0000-0000-0000A7410000}"/>
    <cellStyle name="20% - Accent6 5 19" xfId="16737" xr:uid="{00000000-0005-0000-0000-0000A8410000}"/>
    <cellStyle name="20% - Accent6 5 2" xfId="16738" xr:uid="{00000000-0005-0000-0000-0000A9410000}"/>
    <cellStyle name="20% - Accent6 5 2 2" xfId="53296" xr:uid="{00000000-0005-0000-0000-0000AA410000}"/>
    <cellStyle name="20% - Accent6 5 20" xfId="16739" xr:uid="{00000000-0005-0000-0000-0000AB410000}"/>
    <cellStyle name="20% - Accent6 5 21" xfId="16740" xr:uid="{00000000-0005-0000-0000-0000AC410000}"/>
    <cellStyle name="20% - Accent6 5 22" xfId="16741" xr:uid="{00000000-0005-0000-0000-0000AD410000}"/>
    <cellStyle name="20% - Accent6 5 23" xfId="16742" xr:uid="{00000000-0005-0000-0000-0000AE410000}"/>
    <cellStyle name="20% - Accent6 5 24" xfId="16743" xr:uid="{00000000-0005-0000-0000-0000AF410000}"/>
    <cellStyle name="20% - Accent6 5 25" xfId="16744" xr:uid="{00000000-0005-0000-0000-0000B0410000}"/>
    <cellStyle name="20% - Accent6 5 26" xfId="16745" xr:uid="{00000000-0005-0000-0000-0000B1410000}"/>
    <cellStyle name="20% - Accent6 5 27" xfId="16746" xr:uid="{00000000-0005-0000-0000-0000B2410000}"/>
    <cellStyle name="20% - Accent6 5 28" xfId="16747" xr:uid="{00000000-0005-0000-0000-0000B3410000}"/>
    <cellStyle name="20% - Accent6 5 29" xfId="16748" xr:uid="{00000000-0005-0000-0000-0000B4410000}"/>
    <cellStyle name="20% - Accent6 5 3" xfId="16749" xr:uid="{00000000-0005-0000-0000-0000B5410000}"/>
    <cellStyle name="20% - Accent6 5 30" xfId="16750" xr:uid="{00000000-0005-0000-0000-0000B6410000}"/>
    <cellStyle name="20% - Accent6 5 31" xfId="16751" xr:uid="{00000000-0005-0000-0000-0000B7410000}"/>
    <cellStyle name="20% - Accent6 5 32" xfId="16752" xr:uid="{00000000-0005-0000-0000-0000B8410000}"/>
    <cellStyle name="20% - Accent6 5 33" xfId="16753" xr:uid="{00000000-0005-0000-0000-0000B9410000}"/>
    <cellStyle name="20% - Accent6 5 34" xfId="16754" xr:uid="{00000000-0005-0000-0000-0000BA410000}"/>
    <cellStyle name="20% - Accent6 5 35" xfId="16755" xr:uid="{00000000-0005-0000-0000-0000BB410000}"/>
    <cellStyle name="20% - Accent6 5 36" xfId="16756" xr:uid="{00000000-0005-0000-0000-0000BC410000}"/>
    <cellStyle name="20% - Accent6 5 37" xfId="16757" xr:uid="{00000000-0005-0000-0000-0000BD410000}"/>
    <cellStyle name="20% - Accent6 5 38" xfId="16758" xr:uid="{00000000-0005-0000-0000-0000BE410000}"/>
    <cellStyle name="20% - Accent6 5 39" xfId="16759" xr:uid="{00000000-0005-0000-0000-0000BF410000}"/>
    <cellStyle name="20% - Accent6 5 4" xfId="16760" xr:uid="{00000000-0005-0000-0000-0000C0410000}"/>
    <cellStyle name="20% - Accent6 5 40" xfId="16761" xr:uid="{00000000-0005-0000-0000-0000C1410000}"/>
    <cellStyle name="20% - Accent6 5 41" xfId="16762" xr:uid="{00000000-0005-0000-0000-0000C2410000}"/>
    <cellStyle name="20% - Accent6 5 42" xfId="16763" xr:uid="{00000000-0005-0000-0000-0000C3410000}"/>
    <cellStyle name="20% - Accent6 5 43" xfId="16764" xr:uid="{00000000-0005-0000-0000-0000C4410000}"/>
    <cellStyle name="20% - Accent6 5 44" xfId="16765" xr:uid="{00000000-0005-0000-0000-0000C5410000}"/>
    <cellStyle name="20% - Accent6 5 45" xfId="16766" xr:uid="{00000000-0005-0000-0000-0000C6410000}"/>
    <cellStyle name="20% - Accent6 5 46" xfId="16767" xr:uid="{00000000-0005-0000-0000-0000C7410000}"/>
    <cellStyle name="20% - Accent6 5 47" xfId="16768" xr:uid="{00000000-0005-0000-0000-0000C8410000}"/>
    <cellStyle name="20% - Accent6 5 48" xfId="16769" xr:uid="{00000000-0005-0000-0000-0000C9410000}"/>
    <cellStyle name="20% - Accent6 5 49" xfId="16770" xr:uid="{00000000-0005-0000-0000-0000CA410000}"/>
    <cellStyle name="20% - Accent6 5 5" xfId="16771" xr:uid="{00000000-0005-0000-0000-0000CB410000}"/>
    <cellStyle name="20% - Accent6 5 50" xfId="16772" xr:uid="{00000000-0005-0000-0000-0000CC410000}"/>
    <cellStyle name="20% - Accent6 5 51" xfId="16773" xr:uid="{00000000-0005-0000-0000-0000CD410000}"/>
    <cellStyle name="20% - Accent6 5 52" xfId="16774" xr:uid="{00000000-0005-0000-0000-0000CE410000}"/>
    <cellStyle name="20% - Accent6 5 53" xfId="16775" xr:uid="{00000000-0005-0000-0000-0000CF410000}"/>
    <cellStyle name="20% - Accent6 5 54" xfId="16776" xr:uid="{00000000-0005-0000-0000-0000D0410000}"/>
    <cellStyle name="20% - Accent6 5 55" xfId="16777" xr:uid="{00000000-0005-0000-0000-0000D1410000}"/>
    <cellStyle name="20% - Accent6 5 56" xfId="16778" xr:uid="{00000000-0005-0000-0000-0000D2410000}"/>
    <cellStyle name="20% - Accent6 5 57" xfId="16779" xr:uid="{00000000-0005-0000-0000-0000D3410000}"/>
    <cellStyle name="20% - Accent6 5 58" xfId="16780" xr:uid="{00000000-0005-0000-0000-0000D4410000}"/>
    <cellStyle name="20% - Accent6 5 59" xfId="16781" xr:uid="{00000000-0005-0000-0000-0000D5410000}"/>
    <cellStyle name="20% - Accent6 5 6" xfId="16782" xr:uid="{00000000-0005-0000-0000-0000D6410000}"/>
    <cellStyle name="20% - Accent6 5 60" xfId="16783" xr:uid="{00000000-0005-0000-0000-0000D7410000}"/>
    <cellStyle name="20% - Accent6 5 61" xfId="16784" xr:uid="{00000000-0005-0000-0000-0000D8410000}"/>
    <cellStyle name="20% - Accent6 5 62" xfId="16785" xr:uid="{00000000-0005-0000-0000-0000D9410000}"/>
    <cellStyle name="20% - Accent6 5 63" xfId="16786" xr:uid="{00000000-0005-0000-0000-0000DA410000}"/>
    <cellStyle name="20% - Accent6 5 64" xfId="16787" xr:uid="{00000000-0005-0000-0000-0000DB410000}"/>
    <cellStyle name="20% - Accent6 5 65" xfId="16788" xr:uid="{00000000-0005-0000-0000-0000DC410000}"/>
    <cellStyle name="20% - Accent6 5 66" xfId="16789" xr:uid="{00000000-0005-0000-0000-0000DD410000}"/>
    <cellStyle name="20% - Accent6 5 67" xfId="16790" xr:uid="{00000000-0005-0000-0000-0000DE410000}"/>
    <cellStyle name="20% - Accent6 5 68" xfId="16791" xr:uid="{00000000-0005-0000-0000-0000DF410000}"/>
    <cellStyle name="20% - Accent6 5 69" xfId="16792" xr:uid="{00000000-0005-0000-0000-0000E0410000}"/>
    <cellStyle name="20% - Accent6 5 7" xfId="16793" xr:uid="{00000000-0005-0000-0000-0000E1410000}"/>
    <cellStyle name="20% - Accent6 5 70" xfId="16794" xr:uid="{00000000-0005-0000-0000-0000E2410000}"/>
    <cellStyle name="20% - Accent6 5 71" xfId="16795" xr:uid="{00000000-0005-0000-0000-0000E3410000}"/>
    <cellStyle name="20% - Accent6 5 72" xfId="16796" xr:uid="{00000000-0005-0000-0000-0000E4410000}"/>
    <cellStyle name="20% - Accent6 5 73" xfId="16797" xr:uid="{00000000-0005-0000-0000-0000E5410000}"/>
    <cellStyle name="20% - Accent6 5 74" xfId="53122" xr:uid="{00000000-0005-0000-0000-0000E6410000}"/>
    <cellStyle name="20% - Accent6 5 75" xfId="53201" xr:uid="{00000000-0005-0000-0000-0000E7410000}"/>
    <cellStyle name="20% - Accent6 5 8" xfId="16798" xr:uid="{00000000-0005-0000-0000-0000E8410000}"/>
    <cellStyle name="20% - Accent6 5 9" xfId="16799" xr:uid="{00000000-0005-0000-0000-0000E9410000}"/>
    <cellStyle name="20% - Accent6 6" xfId="16800" xr:uid="{00000000-0005-0000-0000-0000EA410000}"/>
    <cellStyle name="20% - Accent6 6 10" xfId="16801" xr:uid="{00000000-0005-0000-0000-0000EB410000}"/>
    <cellStyle name="20% - Accent6 6 11" xfId="16802" xr:uid="{00000000-0005-0000-0000-0000EC410000}"/>
    <cellStyle name="20% - Accent6 6 12" xfId="16803" xr:uid="{00000000-0005-0000-0000-0000ED410000}"/>
    <cellStyle name="20% - Accent6 6 13" xfId="16804" xr:uid="{00000000-0005-0000-0000-0000EE410000}"/>
    <cellStyle name="20% - Accent6 6 14" xfId="16805" xr:uid="{00000000-0005-0000-0000-0000EF410000}"/>
    <cellStyle name="20% - Accent6 6 15" xfId="16806" xr:uid="{00000000-0005-0000-0000-0000F0410000}"/>
    <cellStyle name="20% - Accent6 6 16" xfId="16807" xr:uid="{00000000-0005-0000-0000-0000F1410000}"/>
    <cellStyle name="20% - Accent6 6 17" xfId="16808" xr:uid="{00000000-0005-0000-0000-0000F2410000}"/>
    <cellStyle name="20% - Accent6 6 18" xfId="16809" xr:uid="{00000000-0005-0000-0000-0000F3410000}"/>
    <cellStyle name="20% - Accent6 6 19" xfId="16810" xr:uid="{00000000-0005-0000-0000-0000F4410000}"/>
    <cellStyle name="20% - Accent6 6 2" xfId="16811" xr:uid="{00000000-0005-0000-0000-0000F5410000}"/>
    <cellStyle name="20% - Accent6 6 20" xfId="16812" xr:uid="{00000000-0005-0000-0000-0000F6410000}"/>
    <cellStyle name="20% - Accent6 6 21" xfId="16813" xr:uid="{00000000-0005-0000-0000-0000F7410000}"/>
    <cellStyle name="20% - Accent6 6 22" xfId="16814" xr:uid="{00000000-0005-0000-0000-0000F8410000}"/>
    <cellStyle name="20% - Accent6 6 23" xfId="16815" xr:uid="{00000000-0005-0000-0000-0000F9410000}"/>
    <cellStyle name="20% - Accent6 6 24" xfId="16816" xr:uid="{00000000-0005-0000-0000-0000FA410000}"/>
    <cellStyle name="20% - Accent6 6 25" xfId="16817" xr:uid="{00000000-0005-0000-0000-0000FB410000}"/>
    <cellStyle name="20% - Accent6 6 26" xfId="16818" xr:uid="{00000000-0005-0000-0000-0000FC410000}"/>
    <cellStyle name="20% - Accent6 6 27" xfId="16819" xr:uid="{00000000-0005-0000-0000-0000FD410000}"/>
    <cellStyle name="20% - Accent6 6 28" xfId="16820" xr:uid="{00000000-0005-0000-0000-0000FE410000}"/>
    <cellStyle name="20% - Accent6 6 29" xfId="16821" xr:uid="{00000000-0005-0000-0000-0000FF410000}"/>
    <cellStyle name="20% - Accent6 6 3" xfId="16822" xr:uid="{00000000-0005-0000-0000-000000420000}"/>
    <cellStyle name="20% - Accent6 6 30" xfId="16823" xr:uid="{00000000-0005-0000-0000-000001420000}"/>
    <cellStyle name="20% - Accent6 6 31" xfId="16824" xr:uid="{00000000-0005-0000-0000-000002420000}"/>
    <cellStyle name="20% - Accent6 6 32" xfId="16825" xr:uid="{00000000-0005-0000-0000-000003420000}"/>
    <cellStyle name="20% - Accent6 6 33" xfId="16826" xr:uid="{00000000-0005-0000-0000-000004420000}"/>
    <cellStyle name="20% - Accent6 6 34" xfId="16827" xr:uid="{00000000-0005-0000-0000-000005420000}"/>
    <cellStyle name="20% - Accent6 6 35" xfId="16828" xr:uid="{00000000-0005-0000-0000-000006420000}"/>
    <cellStyle name="20% - Accent6 6 36" xfId="16829" xr:uid="{00000000-0005-0000-0000-000007420000}"/>
    <cellStyle name="20% - Accent6 6 37" xfId="16830" xr:uid="{00000000-0005-0000-0000-000008420000}"/>
    <cellStyle name="20% - Accent6 6 38" xfId="16831" xr:uid="{00000000-0005-0000-0000-000009420000}"/>
    <cellStyle name="20% - Accent6 6 39" xfId="16832" xr:uid="{00000000-0005-0000-0000-00000A420000}"/>
    <cellStyle name="20% - Accent6 6 4" xfId="16833" xr:uid="{00000000-0005-0000-0000-00000B420000}"/>
    <cellStyle name="20% - Accent6 6 40" xfId="16834" xr:uid="{00000000-0005-0000-0000-00000C420000}"/>
    <cellStyle name="20% - Accent6 6 41" xfId="16835" xr:uid="{00000000-0005-0000-0000-00000D420000}"/>
    <cellStyle name="20% - Accent6 6 42" xfId="16836" xr:uid="{00000000-0005-0000-0000-00000E420000}"/>
    <cellStyle name="20% - Accent6 6 43" xfId="16837" xr:uid="{00000000-0005-0000-0000-00000F420000}"/>
    <cellStyle name="20% - Accent6 6 44" xfId="16838" xr:uid="{00000000-0005-0000-0000-000010420000}"/>
    <cellStyle name="20% - Accent6 6 45" xfId="16839" xr:uid="{00000000-0005-0000-0000-000011420000}"/>
    <cellStyle name="20% - Accent6 6 46" xfId="16840" xr:uid="{00000000-0005-0000-0000-000012420000}"/>
    <cellStyle name="20% - Accent6 6 47" xfId="16841" xr:uid="{00000000-0005-0000-0000-000013420000}"/>
    <cellStyle name="20% - Accent6 6 48" xfId="16842" xr:uid="{00000000-0005-0000-0000-000014420000}"/>
    <cellStyle name="20% - Accent6 6 49" xfId="16843" xr:uid="{00000000-0005-0000-0000-000015420000}"/>
    <cellStyle name="20% - Accent6 6 5" xfId="16844" xr:uid="{00000000-0005-0000-0000-000016420000}"/>
    <cellStyle name="20% - Accent6 6 50" xfId="16845" xr:uid="{00000000-0005-0000-0000-000017420000}"/>
    <cellStyle name="20% - Accent6 6 51" xfId="16846" xr:uid="{00000000-0005-0000-0000-000018420000}"/>
    <cellStyle name="20% - Accent6 6 52" xfId="16847" xr:uid="{00000000-0005-0000-0000-000019420000}"/>
    <cellStyle name="20% - Accent6 6 53" xfId="16848" xr:uid="{00000000-0005-0000-0000-00001A420000}"/>
    <cellStyle name="20% - Accent6 6 54" xfId="16849" xr:uid="{00000000-0005-0000-0000-00001B420000}"/>
    <cellStyle name="20% - Accent6 6 55" xfId="16850" xr:uid="{00000000-0005-0000-0000-00001C420000}"/>
    <cellStyle name="20% - Accent6 6 56" xfId="16851" xr:uid="{00000000-0005-0000-0000-00001D420000}"/>
    <cellStyle name="20% - Accent6 6 57" xfId="16852" xr:uid="{00000000-0005-0000-0000-00001E420000}"/>
    <cellStyle name="20% - Accent6 6 58" xfId="16853" xr:uid="{00000000-0005-0000-0000-00001F420000}"/>
    <cellStyle name="20% - Accent6 6 59" xfId="16854" xr:uid="{00000000-0005-0000-0000-000020420000}"/>
    <cellStyle name="20% - Accent6 6 6" xfId="16855" xr:uid="{00000000-0005-0000-0000-000021420000}"/>
    <cellStyle name="20% - Accent6 6 60" xfId="16856" xr:uid="{00000000-0005-0000-0000-000022420000}"/>
    <cellStyle name="20% - Accent6 6 61" xfId="16857" xr:uid="{00000000-0005-0000-0000-000023420000}"/>
    <cellStyle name="20% - Accent6 6 62" xfId="16858" xr:uid="{00000000-0005-0000-0000-000024420000}"/>
    <cellStyle name="20% - Accent6 6 63" xfId="16859" xr:uid="{00000000-0005-0000-0000-000025420000}"/>
    <cellStyle name="20% - Accent6 6 64" xfId="16860" xr:uid="{00000000-0005-0000-0000-000026420000}"/>
    <cellStyle name="20% - Accent6 6 65" xfId="16861" xr:uid="{00000000-0005-0000-0000-000027420000}"/>
    <cellStyle name="20% - Accent6 6 66" xfId="16862" xr:uid="{00000000-0005-0000-0000-000028420000}"/>
    <cellStyle name="20% - Accent6 6 67" xfId="16863" xr:uid="{00000000-0005-0000-0000-000029420000}"/>
    <cellStyle name="20% - Accent6 6 68" xfId="16864" xr:uid="{00000000-0005-0000-0000-00002A420000}"/>
    <cellStyle name="20% - Accent6 6 69" xfId="16865" xr:uid="{00000000-0005-0000-0000-00002B420000}"/>
    <cellStyle name="20% - Accent6 6 7" xfId="16866" xr:uid="{00000000-0005-0000-0000-00002C420000}"/>
    <cellStyle name="20% - Accent6 6 70" xfId="16867" xr:uid="{00000000-0005-0000-0000-00002D420000}"/>
    <cellStyle name="20% - Accent6 6 71" xfId="16868" xr:uid="{00000000-0005-0000-0000-00002E420000}"/>
    <cellStyle name="20% - Accent6 6 72" xfId="16869" xr:uid="{00000000-0005-0000-0000-00002F420000}"/>
    <cellStyle name="20% - Accent6 6 73" xfId="16870" xr:uid="{00000000-0005-0000-0000-000030420000}"/>
    <cellStyle name="20% - Accent6 6 8" xfId="16871" xr:uid="{00000000-0005-0000-0000-000031420000}"/>
    <cellStyle name="20% - Accent6 6 9" xfId="16872" xr:uid="{00000000-0005-0000-0000-000032420000}"/>
    <cellStyle name="20% - Accent6 7" xfId="16873" xr:uid="{00000000-0005-0000-0000-000033420000}"/>
    <cellStyle name="20% - Accent6 7 10" xfId="16874" xr:uid="{00000000-0005-0000-0000-000034420000}"/>
    <cellStyle name="20% - Accent6 7 11" xfId="16875" xr:uid="{00000000-0005-0000-0000-000035420000}"/>
    <cellStyle name="20% - Accent6 7 12" xfId="16876" xr:uid="{00000000-0005-0000-0000-000036420000}"/>
    <cellStyle name="20% - Accent6 7 13" xfId="16877" xr:uid="{00000000-0005-0000-0000-000037420000}"/>
    <cellStyle name="20% - Accent6 7 14" xfId="16878" xr:uid="{00000000-0005-0000-0000-000038420000}"/>
    <cellStyle name="20% - Accent6 7 15" xfId="16879" xr:uid="{00000000-0005-0000-0000-000039420000}"/>
    <cellStyle name="20% - Accent6 7 16" xfId="16880" xr:uid="{00000000-0005-0000-0000-00003A420000}"/>
    <cellStyle name="20% - Accent6 7 17" xfId="16881" xr:uid="{00000000-0005-0000-0000-00003B420000}"/>
    <cellStyle name="20% - Accent6 7 18" xfId="16882" xr:uid="{00000000-0005-0000-0000-00003C420000}"/>
    <cellStyle name="20% - Accent6 7 19" xfId="16883" xr:uid="{00000000-0005-0000-0000-00003D420000}"/>
    <cellStyle name="20% - Accent6 7 2" xfId="16884" xr:uid="{00000000-0005-0000-0000-00003E420000}"/>
    <cellStyle name="20% - Accent6 7 20" xfId="16885" xr:uid="{00000000-0005-0000-0000-00003F420000}"/>
    <cellStyle name="20% - Accent6 7 21" xfId="16886" xr:uid="{00000000-0005-0000-0000-000040420000}"/>
    <cellStyle name="20% - Accent6 7 22" xfId="16887" xr:uid="{00000000-0005-0000-0000-000041420000}"/>
    <cellStyle name="20% - Accent6 7 23" xfId="16888" xr:uid="{00000000-0005-0000-0000-000042420000}"/>
    <cellStyle name="20% - Accent6 7 24" xfId="16889" xr:uid="{00000000-0005-0000-0000-000043420000}"/>
    <cellStyle name="20% - Accent6 7 25" xfId="16890" xr:uid="{00000000-0005-0000-0000-000044420000}"/>
    <cellStyle name="20% - Accent6 7 26" xfId="16891" xr:uid="{00000000-0005-0000-0000-000045420000}"/>
    <cellStyle name="20% - Accent6 7 27" xfId="16892" xr:uid="{00000000-0005-0000-0000-000046420000}"/>
    <cellStyle name="20% - Accent6 7 28" xfId="16893" xr:uid="{00000000-0005-0000-0000-000047420000}"/>
    <cellStyle name="20% - Accent6 7 29" xfId="16894" xr:uid="{00000000-0005-0000-0000-000048420000}"/>
    <cellStyle name="20% - Accent6 7 3" xfId="16895" xr:uid="{00000000-0005-0000-0000-000049420000}"/>
    <cellStyle name="20% - Accent6 7 30" xfId="16896" xr:uid="{00000000-0005-0000-0000-00004A420000}"/>
    <cellStyle name="20% - Accent6 7 31" xfId="16897" xr:uid="{00000000-0005-0000-0000-00004B420000}"/>
    <cellStyle name="20% - Accent6 7 32" xfId="16898" xr:uid="{00000000-0005-0000-0000-00004C420000}"/>
    <cellStyle name="20% - Accent6 7 33" xfId="16899" xr:uid="{00000000-0005-0000-0000-00004D420000}"/>
    <cellStyle name="20% - Accent6 7 34" xfId="16900" xr:uid="{00000000-0005-0000-0000-00004E420000}"/>
    <cellStyle name="20% - Accent6 7 35" xfId="16901" xr:uid="{00000000-0005-0000-0000-00004F420000}"/>
    <cellStyle name="20% - Accent6 7 36" xfId="16902" xr:uid="{00000000-0005-0000-0000-000050420000}"/>
    <cellStyle name="20% - Accent6 7 37" xfId="16903" xr:uid="{00000000-0005-0000-0000-000051420000}"/>
    <cellStyle name="20% - Accent6 7 38" xfId="16904" xr:uid="{00000000-0005-0000-0000-000052420000}"/>
    <cellStyle name="20% - Accent6 7 39" xfId="16905" xr:uid="{00000000-0005-0000-0000-000053420000}"/>
    <cellStyle name="20% - Accent6 7 4" xfId="16906" xr:uid="{00000000-0005-0000-0000-000054420000}"/>
    <cellStyle name="20% - Accent6 7 40" xfId="16907" xr:uid="{00000000-0005-0000-0000-000055420000}"/>
    <cellStyle name="20% - Accent6 7 41" xfId="16908" xr:uid="{00000000-0005-0000-0000-000056420000}"/>
    <cellStyle name="20% - Accent6 7 42" xfId="16909" xr:uid="{00000000-0005-0000-0000-000057420000}"/>
    <cellStyle name="20% - Accent6 7 43" xfId="16910" xr:uid="{00000000-0005-0000-0000-000058420000}"/>
    <cellStyle name="20% - Accent6 7 44" xfId="16911" xr:uid="{00000000-0005-0000-0000-000059420000}"/>
    <cellStyle name="20% - Accent6 7 45" xfId="16912" xr:uid="{00000000-0005-0000-0000-00005A420000}"/>
    <cellStyle name="20% - Accent6 7 46" xfId="16913" xr:uid="{00000000-0005-0000-0000-00005B420000}"/>
    <cellStyle name="20% - Accent6 7 47" xfId="16914" xr:uid="{00000000-0005-0000-0000-00005C420000}"/>
    <cellStyle name="20% - Accent6 7 48" xfId="16915" xr:uid="{00000000-0005-0000-0000-00005D420000}"/>
    <cellStyle name="20% - Accent6 7 49" xfId="16916" xr:uid="{00000000-0005-0000-0000-00005E420000}"/>
    <cellStyle name="20% - Accent6 7 5" xfId="16917" xr:uid="{00000000-0005-0000-0000-00005F420000}"/>
    <cellStyle name="20% - Accent6 7 50" xfId="16918" xr:uid="{00000000-0005-0000-0000-000060420000}"/>
    <cellStyle name="20% - Accent6 7 51" xfId="16919" xr:uid="{00000000-0005-0000-0000-000061420000}"/>
    <cellStyle name="20% - Accent6 7 52" xfId="16920" xr:uid="{00000000-0005-0000-0000-000062420000}"/>
    <cellStyle name="20% - Accent6 7 53" xfId="16921" xr:uid="{00000000-0005-0000-0000-000063420000}"/>
    <cellStyle name="20% - Accent6 7 54" xfId="16922" xr:uid="{00000000-0005-0000-0000-000064420000}"/>
    <cellStyle name="20% - Accent6 7 55" xfId="16923" xr:uid="{00000000-0005-0000-0000-000065420000}"/>
    <cellStyle name="20% - Accent6 7 56" xfId="16924" xr:uid="{00000000-0005-0000-0000-000066420000}"/>
    <cellStyle name="20% - Accent6 7 57" xfId="16925" xr:uid="{00000000-0005-0000-0000-000067420000}"/>
    <cellStyle name="20% - Accent6 7 58" xfId="16926" xr:uid="{00000000-0005-0000-0000-000068420000}"/>
    <cellStyle name="20% - Accent6 7 59" xfId="16927" xr:uid="{00000000-0005-0000-0000-000069420000}"/>
    <cellStyle name="20% - Accent6 7 6" xfId="16928" xr:uid="{00000000-0005-0000-0000-00006A420000}"/>
    <cellStyle name="20% - Accent6 7 60" xfId="16929" xr:uid="{00000000-0005-0000-0000-00006B420000}"/>
    <cellStyle name="20% - Accent6 7 61" xfId="16930" xr:uid="{00000000-0005-0000-0000-00006C420000}"/>
    <cellStyle name="20% - Accent6 7 62" xfId="16931" xr:uid="{00000000-0005-0000-0000-00006D420000}"/>
    <cellStyle name="20% - Accent6 7 63" xfId="16932" xr:uid="{00000000-0005-0000-0000-00006E420000}"/>
    <cellStyle name="20% - Accent6 7 64" xfId="16933" xr:uid="{00000000-0005-0000-0000-00006F420000}"/>
    <cellStyle name="20% - Accent6 7 65" xfId="16934" xr:uid="{00000000-0005-0000-0000-000070420000}"/>
    <cellStyle name="20% - Accent6 7 66" xfId="16935" xr:uid="{00000000-0005-0000-0000-000071420000}"/>
    <cellStyle name="20% - Accent6 7 67" xfId="16936" xr:uid="{00000000-0005-0000-0000-000072420000}"/>
    <cellStyle name="20% - Accent6 7 68" xfId="16937" xr:uid="{00000000-0005-0000-0000-000073420000}"/>
    <cellStyle name="20% - Accent6 7 69" xfId="16938" xr:uid="{00000000-0005-0000-0000-000074420000}"/>
    <cellStyle name="20% - Accent6 7 7" xfId="16939" xr:uid="{00000000-0005-0000-0000-000075420000}"/>
    <cellStyle name="20% - Accent6 7 70" xfId="16940" xr:uid="{00000000-0005-0000-0000-000076420000}"/>
    <cellStyle name="20% - Accent6 7 71" xfId="16941" xr:uid="{00000000-0005-0000-0000-000077420000}"/>
    <cellStyle name="20% - Accent6 7 72" xfId="16942" xr:uid="{00000000-0005-0000-0000-000078420000}"/>
    <cellStyle name="20% - Accent6 7 73" xfId="16943" xr:uid="{00000000-0005-0000-0000-000079420000}"/>
    <cellStyle name="20% - Accent6 7 8" xfId="16944" xr:uid="{00000000-0005-0000-0000-00007A420000}"/>
    <cellStyle name="20% - Accent6 7 9" xfId="16945" xr:uid="{00000000-0005-0000-0000-00007B420000}"/>
    <cellStyle name="20% - Accent6 8" xfId="16946" xr:uid="{00000000-0005-0000-0000-00007C420000}"/>
    <cellStyle name="20% - Accent6 8 10" xfId="16947" xr:uid="{00000000-0005-0000-0000-00007D420000}"/>
    <cellStyle name="20% - Accent6 8 11" xfId="16948" xr:uid="{00000000-0005-0000-0000-00007E420000}"/>
    <cellStyle name="20% - Accent6 8 12" xfId="16949" xr:uid="{00000000-0005-0000-0000-00007F420000}"/>
    <cellStyle name="20% - Accent6 8 13" xfId="16950" xr:uid="{00000000-0005-0000-0000-000080420000}"/>
    <cellStyle name="20% - Accent6 8 14" xfId="16951" xr:uid="{00000000-0005-0000-0000-000081420000}"/>
    <cellStyle name="20% - Accent6 8 15" xfId="16952" xr:uid="{00000000-0005-0000-0000-000082420000}"/>
    <cellStyle name="20% - Accent6 8 16" xfId="16953" xr:uid="{00000000-0005-0000-0000-000083420000}"/>
    <cellStyle name="20% - Accent6 8 17" xfId="16954" xr:uid="{00000000-0005-0000-0000-000084420000}"/>
    <cellStyle name="20% - Accent6 8 18" xfId="16955" xr:uid="{00000000-0005-0000-0000-000085420000}"/>
    <cellStyle name="20% - Accent6 8 19" xfId="16956" xr:uid="{00000000-0005-0000-0000-000086420000}"/>
    <cellStyle name="20% - Accent6 8 2" xfId="16957" xr:uid="{00000000-0005-0000-0000-000087420000}"/>
    <cellStyle name="20% - Accent6 8 20" xfId="16958" xr:uid="{00000000-0005-0000-0000-000088420000}"/>
    <cellStyle name="20% - Accent6 8 21" xfId="16959" xr:uid="{00000000-0005-0000-0000-000089420000}"/>
    <cellStyle name="20% - Accent6 8 22" xfId="16960" xr:uid="{00000000-0005-0000-0000-00008A420000}"/>
    <cellStyle name="20% - Accent6 8 23" xfId="16961" xr:uid="{00000000-0005-0000-0000-00008B420000}"/>
    <cellStyle name="20% - Accent6 8 24" xfId="16962" xr:uid="{00000000-0005-0000-0000-00008C420000}"/>
    <cellStyle name="20% - Accent6 8 25" xfId="16963" xr:uid="{00000000-0005-0000-0000-00008D420000}"/>
    <cellStyle name="20% - Accent6 8 26" xfId="16964" xr:uid="{00000000-0005-0000-0000-00008E420000}"/>
    <cellStyle name="20% - Accent6 8 27" xfId="16965" xr:uid="{00000000-0005-0000-0000-00008F420000}"/>
    <cellStyle name="20% - Accent6 8 28" xfId="16966" xr:uid="{00000000-0005-0000-0000-000090420000}"/>
    <cellStyle name="20% - Accent6 8 29" xfId="16967" xr:uid="{00000000-0005-0000-0000-000091420000}"/>
    <cellStyle name="20% - Accent6 8 3" xfId="16968" xr:uid="{00000000-0005-0000-0000-000092420000}"/>
    <cellStyle name="20% - Accent6 8 30" xfId="16969" xr:uid="{00000000-0005-0000-0000-000093420000}"/>
    <cellStyle name="20% - Accent6 8 31" xfId="16970" xr:uid="{00000000-0005-0000-0000-000094420000}"/>
    <cellStyle name="20% - Accent6 8 32" xfId="16971" xr:uid="{00000000-0005-0000-0000-000095420000}"/>
    <cellStyle name="20% - Accent6 8 33" xfId="16972" xr:uid="{00000000-0005-0000-0000-000096420000}"/>
    <cellStyle name="20% - Accent6 8 34" xfId="16973" xr:uid="{00000000-0005-0000-0000-000097420000}"/>
    <cellStyle name="20% - Accent6 8 35" xfId="16974" xr:uid="{00000000-0005-0000-0000-000098420000}"/>
    <cellStyle name="20% - Accent6 8 36" xfId="16975" xr:uid="{00000000-0005-0000-0000-000099420000}"/>
    <cellStyle name="20% - Accent6 8 37" xfId="16976" xr:uid="{00000000-0005-0000-0000-00009A420000}"/>
    <cellStyle name="20% - Accent6 8 38" xfId="16977" xr:uid="{00000000-0005-0000-0000-00009B420000}"/>
    <cellStyle name="20% - Accent6 8 39" xfId="16978" xr:uid="{00000000-0005-0000-0000-00009C420000}"/>
    <cellStyle name="20% - Accent6 8 4" xfId="16979" xr:uid="{00000000-0005-0000-0000-00009D420000}"/>
    <cellStyle name="20% - Accent6 8 40" xfId="16980" xr:uid="{00000000-0005-0000-0000-00009E420000}"/>
    <cellStyle name="20% - Accent6 8 41" xfId="16981" xr:uid="{00000000-0005-0000-0000-00009F420000}"/>
    <cellStyle name="20% - Accent6 8 42" xfId="16982" xr:uid="{00000000-0005-0000-0000-0000A0420000}"/>
    <cellStyle name="20% - Accent6 8 43" xfId="16983" xr:uid="{00000000-0005-0000-0000-0000A1420000}"/>
    <cellStyle name="20% - Accent6 8 44" xfId="16984" xr:uid="{00000000-0005-0000-0000-0000A2420000}"/>
    <cellStyle name="20% - Accent6 8 45" xfId="16985" xr:uid="{00000000-0005-0000-0000-0000A3420000}"/>
    <cellStyle name="20% - Accent6 8 46" xfId="16986" xr:uid="{00000000-0005-0000-0000-0000A4420000}"/>
    <cellStyle name="20% - Accent6 8 47" xfId="16987" xr:uid="{00000000-0005-0000-0000-0000A5420000}"/>
    <cellStyle name="20% - Accent6 8 48" xfId="16988" xr:uid="{00000000-0005-0000-0000-0000A6420000}"/>
    <cellStyle name="20% - Accent6 8 49" xfId="16989" xr:uid="{00000000-0005-0000-0000-0000A7420000}"/>
    <cellStyle name="20% - Accent6 8 5" xfId="16990" xr:uid="{00000000-0005-0000-0000-0000A8420000}"/>
    <cellStyle name="20% - Accent6 8 50" xfId="16991" xr:uid="{00000000-0005-0000-0000-0000A9420000}"/>
    <cellStyle name="20% - Accent6 8 51" xfId="16992" xr:uid="{00000000-0005-0000-0000-0000AA420000}"/>
    <cellStyle name="20% - Accent6 8 52" xfId="16993" xr:uid="{00000000-0005-0000-0000-0000AB420000}"/>
    <cellStyle name="20% - Accent6 8 53" xfId="16994" xr:uid="{00000000-0005-0000-0000-0000AC420000}"/>
    <cellStyle name="20% - Accent6 8 54" xfId="16995" xr:uid="{00000000-0005-0000-0000-0000AD420000}"/>
    <cellStyle name="20% - Accent6 8 55" xfId="16996" xr:uid="{00000000-0005-0000-0000-0000AE420000}"/>
    <cellStyle name="20% - Accent6 8 56" xfId="16997" xr:uid="{00000000-0005-0000-0000-0000AF420000}"/>
    <cellStyle name="20% - Accent6 8 57" xfId="16998" xr:uid="{00000000-0005-0000-0000-0000B0420000}"/>
    <cellStyle name="20% - Accent6 8 58" xfId="16999" xr:uid="{00000000-0005-0000-0000-0000B1420000}"/>
    <cellStyle name="20% - Accent6 8 59" xfId="17000" xr:uid="{00000000-0005-0000-0000-0000B2420000}"/>
    <cellStyle name="20% - Accent6 8 6" xfId="17001" xr:uid="{00000000-0005-0000-0000-0000B3420000}"/>
    <cellStyle name="20% - Accent6 8 60" xfId="17002" xr:uid="{00000000-0005-0000-0000-0000B4420000}"/>
    <cellStyle name="20% - Accent6 8 61" xfId="17003" xr:uid="{00000000-0005-0000-0000-0000B5420000}"/>
    <cellStyle name="20% - Accent6 8 62" xfId="17004" xr:uid="{00000000-0005-0000-0000-0000B6420000}"/>
    <cellStyle name="20% - Accent6 8 63" xfId="17005" xr:uid="{00000000-0005-0000-0000-0000B7420000}"/>
    <cellStyle name="20% - Accent6 8 64" xfId="17006" xr:uid="{00000000-0005-0000-0000-0000B8420000}"/>
    <cellStyle name="20% - Accent6 8 65" xfId="17007" xr:uid="{00000000-0005-0000-0000-0000B9420000}"/>
    <cellStyle name="20% - Accent6 8 66" xfId="17008" xr:uid="{00000000-0005-0000-0000-0000BA420000}"/>
    <cellStyle name="20% - Accent6 8 67" xfId="17009" xr:uid="{00000000-0005-0000-0000-0000BB420000}"/>
    <cellStyle name="20% - Accent6 8 68" xfId="17010" xr:uid="{00000000-0005-0000-0000-0000BC420000}"/>
    <cellStyle name="20% - Accent6 8 69" xfId="17011" xr:uid="{00000000-0005-0000-0000-0000BD420000}"/>
    <cellStyle name="20% - Accent6 8 7" xfId="17012" xr:uid="{00000000-0005-0000-0000-0000BE420000}"/>
    <cellStyle name="20% - Accent6 8 70" xfId="17013" xr:uid="{00000000-0005-0000-0000-0000BF420000}"/>
    <cellStyle name="20% - Accent6 8 71" xfId="17014" xr:uid="{00000000-0005-0000-0000-0000C0420000}"/>
    <cellStyle name="20% - Accent6 8 72" xfId="17015" xr:uid="{00000000-0005-0000-0000-0000C1420000}"/>
    <cellStyle name="20% - Accent6 8 73" xfId="17016" xr:uid="{00000000-0005-0000-0000-0000C2420000}"/>
    <cellStyle name="20% - Accent6 8 8" xfId="17017" xr:uid="{00000000-0005-0000-0000-0000C3420000}"/>
    <cellStyle name="20% - Accent6 8 9" xfId="17018" xr:uid="{00000000-0005-0000-0000-0000C4420000}"/>
    <cellStyle name="20% - Accent6 9" xfId="17019" xr:uid="{00000000-0005-0000-0000-0000C5420000}"/>
    <cellStyle name="20% - Accent6 9 10" xfId="17020" xr:uid="{00000000-0005-0000-0000-0000C6420000}"/>
    <cellStyle name="20% - Accent6 9 11" xfId="17021" xr:uid="{00000000-0005-0000-0000-0000C7420000}"/>
    <cellStyle name="20% - Accent6 9 12" xfId="17022" xr:uid="{00000000-0005-0000-0000-0000C8420000}"/>
    <cellStyle name="20% - Accent6 9 13" xfId="17023" xr:uid="{00000000-0005-0000-0000-0000C9420000}"/>
    <cellStyle name="20% - Accent6 9 14" xfId="17024" xr:uid="{00000000-0005-0000-0000-0000CA420000}"/>
    <cellStyle name="20% - Accent6 9 15" xfId="17025" xr:uid="{00000000-0005-0000-0000-0000CB420000}"/>
    <cellStyle name="20% - Accent6 9 16" xfId="17026" xr:uid="{00000000-0005-0000-0000-0000CC420000}"/>
    <cellStyle name="20% - Accent6 9 17" xfId="17027" xr:uid="{00000000-0005-0000-0000-0000CD420000}"/>
    <cellStyle name="20% - Accent6 9 18" xfId="17028" xr:uid="{00000000-0005-0000-0000-0000CE420000}"/>
    <cellStyle name="20% - Accent6 9 19" xfId="17029" xr:uid="{00000000-0005-0000-0000-0000CF420000}"/>
    <cellStyle name="20% - Accent6 9 2" xfId="17030" xr:uid="{00000000-0005-0000-0000-0000D0420000}"/>
    <cellStyle name="20% - Accent6 9 20" xfId="17031" xr:uid="{00000000-0005-0000-0000-0000D1420000}"/>
    <cellStyle name="20% - Accent6 9 21" xfId="17032" xr:uid="{00000000-0005-0000-0000-0000D2420000}"/>
    <cellStyle name="20% - Accent6 9 22" xfId="17033" xr:uid="{00000000-0005-0000-0000-0000D3420000}"/>
    <cellStyle name="20% - Accent6 9 23" xfId="17034" xr:uid="{00000000-0005-0000-0000-0000D4420000}"/>
    <cellStyle name="20% - Accent6 9 24" xfId="17035" xr:uid="{00000000-0005-0000-0000-0000D5420000}"/>
    <cellStyle name="20% - Accent6 9 25" xfId="17036" xr:uid="{00000000-0005-0000-0000-0000D6420000}"/>
    <cellStyle name="20% - Accent6 9 26" xfId="17037" xr:uid="{00000000-0005-0000-0000-0000D7420000}"/>
    <cellStyle name="20% - Accent6 9 27" xfId="17038" xr:uid="{00000000-0005-0000-0000-0000D8420000}"/>
    <cellStyle name="20% - Accent6 9 28" xfId="17039" xr:uid="{00000000-0005-0000-0000-0000D9420000}"/>
    <cellStyle name="20% - Accent6 9 29" xfId="17040" xr:uid="{00000000-0005-0000-0000-0000DA420000}"/>
    <cellStyle name="20% - Accent6 9 3" xfId="17041" xr:uid="{00000000-0005-0000-0000-0000DB420000}"/>
    <cellStyle name="20% - Accent6 9 30" xfId="17042" xr:uid="{00000000-0005-0000-0000-0000DC420000}"/>
    <cellStyle name="20% - Accent6 9 31" xfId="17043" xr:uid="{00000000-0005-0000-0000-0000DD420000}"/>
    <cellStyle name="20% - Accent6 9 32" xfId="17044" xr:uid="{00000000-0005-0000-0000-0000DE420000}"/>
    <cellStyle name="20% - Accent6 9 33" xfId="17045" xr:uid="{00000000-0005-0000-0000-0000DF420000}"/>
    <cellStyle name="20% - Accent6 9 34" xfId="17046" xr:uid="{00000000-0005-0000-0000-0000E0420000}"/>
    <cellStyle name="20% - Accent6 9 35" xfId="17047" xr:uid="{00000000-0005-0000-0000-0000E1420000}"/>
    <cellStyle name="20% - Accent6 9 36" xfId="17048" xr:uid="{00000000-0005-0000-0000-0000E2420000}"/>
    <cellStyle name="20% - Accent6 9 37" xfId="17049" xr:uid="{00000000-0005-0000-0000-0000E3420000}"/>
    <cellStyle name="20% - Accent6 9 38" xfId="17050" xr:uid="{00000000-0005-0000-0000-0000E4420000}"/>
    <cellStyle name="20% - Accent6 9 39" xfId="17051" xr:uid="{00000000-0005-0000-0000-0000E5420000}"/>
    <cellStyle name="20% - Accent6 9 4" xfId="17052" xr:uid="{00000000-0005-0000-0000-0000E6420000}"/>
    <cellStyle name="20% - Accent6 9 40" xfId="17053" xr:uid="{00000000-0005-0000-0000-0000E7420000}"/>
    <cellStyle name="20% - Accent6 9 41" xfId="17054" xr:uid="{00000000-0005-0000-0000-0000E8420000}"/>
    <cellStyle name="20% - Accent6 9 42" xfId="17055" xr:uid="{00000000-0005-0000-0000-0000E9420000}"/>
    <cellStyle name="20% - Accent6 9 43" xfId="17056" xr:uid="{00000000-0005-0000-0000-0000EA420000}"/>
    <cellStyle name="20% - Accent6 9 44" xfId="17057" xr:uid="{00000000-0005-0000-0000-0000EB420000}"/>
    <cellStyle name="20% - Accent6 9 45" xfId="17058" xr:uid="{00000000-0005-0000-0000-0000EC420000}"/>
    <cellStyle name="20% - Accent6 9 46" xfId="17059" xr:uid="{00000000-0005-0000-0000-0000ED420000}"/>
    <cellStyle name="20% - Accent6 9 47" xfId="17060" xr:uid="{00000000-0005-0000-0000-0000EE420000}"/>
    <cellStyle name="20% - Accent6 9 48" xfId="17061" xr:uid="{00000000-0005-0000-0000-0000EF420000}"/>
    <cellStyle name="20% - Accent6 9 49" xfId="17062" xr:uid="{00000000-0005-0000-0000-0000F0420000}"/>
    <cellStyle name="20% - Accent6 9 5" xfId="17063" xr:uid="{00000000-0005-0000-0000-0000F1420000}"/>
    <cellStyle name="20% - Accent6 9 50" xfId="17064" xr:uid="{00000000-0005-0000-0000-0000F2420000}"/>
    <cellStyle name="20% - Accent6 9 51" xfId="17065" xr:uid="{00000000-0005-0000-0000-0000F3420000}"/>
    <cellStyle name="20% - Accent6 9 52" xfId="17066" xr:uid="{00000000-0005-0000-0000-0000F4420000}"/>
    <cellStyle name="20% - Accent6 9 53" xfId="17067" xr:uid="{00000000-0005-0000-0000-0000F5420000}"/>
    <cellStyle name="20% - Accent6 9 54" xfId="17068" xr:uid="{00000000-0005-0000-0000-0000F6420000}"/>
    <cellStyle name="20% - Accent6 9 55" xfId="17069" xr:uid="{00000000-0005-0000-0000-0000F7420000}"/>
    <cellStyle name="20% - Accent6 9 56" xfId="17070" xr:uid="{00000000-0005-0000-0000-0000F8420000}"/>
    <cellStyle name="20% - Accent6 9 57" xfId="17071" xr:uid="{00000000-0005-0000-0000-0000F9420000}"/>
    <cellStyle name="20% - Accent6 9 58" xfId="17072" xr:uid="{00000000-0005-0000-0000-0000FA420000}"/>
    <cellStyle name="20% - Accent6 9 59" xfId="17073" xr:uid="{00000000-0005-0000-0000-0000FB420000}"/>
    <cellStyle name="20% - Accent6 9 6" xfId="17074" xr:uid="{00000000-0005-0000-0000-0000FC420000}"/>
    <cellStyle name="20% - Accent6 9 60" xfId="17075" xr:uid="{00000000-0005-0000-0000-0000FD420000}"/>
    <cellStyle name="20% - Accent6 9 61" xfId="17076" xr:uid="{00000000-0005-0000-0000-0000FE420000}"/>
    <cellStyle name="20% - Accent6 9 62" xfId="17077" xr:uid="{00000000-0005-0000-0000-0000FF420000}"/>
    <cellStyle name="20% - Accent6 9 63" xfId="17078" xr:uid="{00000000-0005-0000-0000-000000430000}"/>
    <cellStyle name="20% - Accent6 9 64" xfId="17079" xr:uid="{00000000-0005-0000-0000-000001430000}"/>
    <cellStyle name="20% - Accent6 9 65" xfId="17080" xr:uid="{00000000-0005-0000-0000-000002430000}"/>
    <cellStyle name="20% - Accent6 9 66" xfId="17081" xr:uid="{00000000-0005-0000-0000-000003430000}"/>
    <cellStyle name="20% - Accent6 9 67" xfId="17082" xr:uid="{00000000-0005-0000-0000-000004430000}"/>
    <cellStyle name="20% - Accent6 9 68" xfId="17083" xr:uid="{00000000-0005-0000-0000-000005430000}"/>
    <cellStyle name="20% - Accent6 9 69" xfId="17084" xr:uid="{00000000-0005-0000-0000-000006430000}"/>
    <cellStyle name="20% - Accent6 9 7" xfId="17085" xr:uid="{00000000-0005-0000-0000-000007430000}"/>
    <cellStyle name="20% - Accent6 9 70" xfId="17086" xr:uid="{00000000-0005-0000-0000-000008430000}"/>
    <cellStyle name="20% - Accent6 9 71" xfId="17087" xr:uid="{00000000-0005-0000-0000-000009430000}"/>
    <cellStyle name="20% - Accent6 9 72" xfId="17088" xr:uid="{00000000-0005-0000-0000-00000A430000}"/>
    <cellStyle name="20% - Accent6 9 73" xfId="17089" xr:uid="{00000000-0005-0000-0000-00000B430000}"/>
    <cellStyle name="20% - Accent6 9 8" xfId="17090" xr:uid="{00000000-0005-0000-0000-00000C430000}"/>
    <cellStyle name="20% - Accent6 9 9" xfId="17091" xr:uid="{00000000-0005-0000-0000-00000D430000}"/>
    <cellStyle name="40% - Accent1 10" xfId="17092" xr:uid="{00000000-0005-0000-0000-00000E430000}"/>
    <cellStyle name="40% - Accent1 10 10" xfId="17093" xr:uid="{00000000-0005-0000-0000-00000F430000}"/>
    <cellStyle name="40% - Accent1 10 11" xfId="17094" xr:uid="{00000000-0005-0000-0000-000010430000}"/>
    <cellStyle name="40% - Accent1 10 12" xfId="17095" xr:uid="{00000000-0005-0000-0000-000011430000}"/>
    <cellStyle name="40% - Accent1 10 13" xfId="17096" xr:uid="{00000000-0005-0000-0000-000012430000}"/>
    <cellStyle name="40% - Accent1 10 14" xfId="17097" xr:uid="{00000000-0005-0000-0000-000013430000}"/>
    <cellStyle name="40% - Accent1 10 15" xfId="17098" xr:uid="{00000000-0005-0000-0000-000014430000}"/>
    <cellStyle name="40% - Accent1 10 16" xfId="17099" xr:uid="{00000000-0005-0000-0000-000015430000}"/>
    <cellStyle name="40% - Accent1 10 17" xfId="17100" xr:uid="{00000000-0005-0000-0000-000016430000}"/>
    <cellStyle name="40% - Accent1 10 18" xfId="17101" xr:uid="{00000000-0005-0000-0000-000017430000}"/>
    <cellStyle name="40% - Accent1 10 19" xfId="17102" xr:uid="{00000000-0005-0000-0000-000018430000}"/>
    <cellStyle name="40% - Accent1 10 2" xfId="17103" xr:uid="{00000000-0005-0000-0000-000019430000}"/>
    <cellStyle name="40% - Accent1 10 20" xfId="17104" xr:uid="{00000000-0005-0000-0000-00001A430000}"/>
    <cellStyle name="40% - Accent1 10 21" xfId="17105" xr:uid="{00000000-0005-0000-0000-00001B430000}"/>
    <cellStyle name="40% - Accent1 10 22" xfId="17106" xr:uid="{00000000-0005-0000-0000-00001C430000}"/>
    <cellStyle name="40% - Accent1 10 23" xfId="17107" xr:uid="{00000000-0005-0000-0000-00001D430000}"/>
    <cellStyle name="40% - Accent1 10 24" xfId="17108" xr:uid="{00000000-0005-0000-0000-00001E430000}"/>
    <cellStyle name="40% - Accent1 10 25" xfId="17109" xr:uid="{00000000-0005-0000-0000-00001F430000}"/>
    <cellStyle name="40% - Accent1 10 26" xfId="17110" xr:uid="{00000000-0005-0000-0000-000020430000}"/>
    <cellStyle name="40% - Accent1 10 27" xfId="17111" xr:uid="{00000000-0005-0000-0000-000021430000}"/>
    <cellStyle name="40% - Accent1 10 28" xfId="17112" xr:uid="{00000000-0005-0000-0000-000022430000}"/>
    <cellStyle name="40% - Accent1 10 29" xfId="17113" xr:uid="{00000000-0005-0000-0000-000023430000}"/>
    <cellStyle name="40% - Accent1 10 3" xfId="17114" xr:uid="{00000000-0005-0000-0000-000024430000}"/>
    <cellStyle name="40% - Accent1 10 30" xfId="17115" xr:uid="{00000000-0005-0000-0000-000025430000}"/>
    <cellStyle name="40% - Accent1 10 31" xfId="17116" xr:uid="{00000000-0005-0000-0000-000026430000}"/>
    <cellStyle name="40% - Accent1 10 32" xfId="17117" xr:uid="{00000000-0005-0000-0000-000027430000}"/>
    <cellStyle name="40% - Accent1 10 33" xfId="17118" xr:uid="{00000000-0005-0000-0000-000028430000}"/>
    <cellStyle name="40% - Accent1 10 34" xfId="17119" xr:uid="{00000000-0005-0000-0000-000029430000}"/>
    <cellStyle name="40% - Accent1 10 35" xfId="17120" xr:uid="{00000000-0005-0000-0000-00002A430000}"/>
    <cellStyle name="40% - Accent1 10 36" xfId="17121" xr:uid="{00000000-0005-0000-0000-00002B430000}"/>
    <cellStyle name="40% - Accent1 10 37" xfId="17122" xr:uid="{00000000-0005-0000-0000-00002C430000}"/>
    <cellStyle name="40% - Accent1 10 38" xfId="17123" xr:uid="{00000000-0005-0000-0000-00002D430000}"/>
    <cellStyle name="40% - Accent1 10 39" xfId="17124" xr:uid="{00000000-0005-0000-0000-00002E430000}"/>
    <cellStyle name="40% - Accent1 10 4" xfId="17125" xr:uid="{00000000-0005-0000-0000-00002F430000}"/>
    <cellStyle name="40% - Accent1 10 40" xfId="17126" xr:uid="{00000000-0005-0000-0000-000030430000}"/>
    <cellStyle name="40% - Accent1 10 41" xfId="17127" xr:uid="{00000000-0005-0000-0000-000031430000}"/>
    <cellStyle name="40% - Accent1 10 42" xfId="17128" xr:uid="{00000000-0005-0000-0000-000032430000}"/>
    <cellStyle name="40% - Accent1 10 43" xfId="17129" xr:uid="{00000000-0005-0000-0000-000033430000}"/>
    <cellStyle name="40% - Accent1 10 44" xfId="17130" xr:uid="{00000000-0005-0000-0000-000034430000}"/>
    <cellStyle name="40% - Accent1 10 45" xfId="17131" xr:uid="{00000000-0005-0000-0000-000035430000}"/>
    <cellStyle name="40% - Accent1 10 46" xfId="17132" xr:uid="{00000000-0005-0000-0000-000036430000}"/>
    <cellStyle name="40% - Accent1 10 47" xfId="17133" xr:uid="{00000000-0005-0000-0000-000037430000}"/>
    <cellStyle name="40% - Accent1 10 48" xfId="17134" xr:uid="{00000000-0005-0000-0000-000038430000}"/>
    <cellStyle name="40% - Accent1 10 49" xfId="17135" xr:uid="{00000000-0005-0000-0000-000039430000}"/>
    <cellStyle name="40% - Accent1 10 5" xfId="17136" xr:uid="{00000000-0005-0000-0000-00003A430000}"/>
    <cellStyle name="40% - Accent1 10 50" xfId="17137" xr:uid="{00000000-0005-0000-0000-00003B430000}"/>
    <cellStyle name="40% - Accent1 10 51" xfId="17138" xr:uid="{00000000-0005-0000-0000-00003C430000}"/>
    <cellStyle name="40% - Accent1 10 52" xfId="17139" xr:uid="{00000000-0005-0000-0000-00003D430000}"/>
    <cellStyle name="40% - Accent1 10 53" xfId="17140" xr:uid="{00000000-0005-0000-0000-00003E430000}"/>
    <cellStyle name="40% - Accent1 10 54" xfId="17141" xr:uid="{00000000-0005-0000-0000-00003F430000}"/>
    <cellStyle name="40% - Accent1 10 55" xfId="17142" xr:uid="{00000000-0005-0000-0000-000040430000}"/>
    <cellStyle name="40% - Accent1 10 56" xfId="17143" xr:uid="{00000000-0005-0000-0000-000041430000}"/>
    <cellStyle name="40% - Accent1 10 57" xfId="17144" xr:uid="{00000000-0005-0000-0000-000042430000}"/>
    <cellStyle name="40% - Accent1 10 58" xfId="17145" xr:uid="{00000000-0005-0000-0000-000043430000}"/>
    <cellStyle name="40% - Accent1 10 59" xfId="17146" xr:uid="{00000000-0005-0000-0000-000044430000}"/>
    <cellStyle name="40% - Accent1 10 6" xfId="17147" xr:uid="{00000000-0005-0000-0000-000045430000}"/>
    <cellStyle name="40% - Accent1 10 60" xfId="17148" xr:uid="{00000000-0005-0000-0000-000046430000}"/>
    <cellStyle name="40% - Accent1 10 61" xfId="17149" xr:uid="{00000000-0005-0000-0000-000047430000}"/>
    <cellStyle name="40% - Accent1 10 62" xfId="17150" xr:uid="{00000000-0005-0000-0000-000048430000}"/>
    <cellStyle name="40% - Accent1 10 63" xfId="17151" xr:uid="{00000000-0005-0000-0000-000049430000}"/>
    <cellStyle name="40% - Accent1 10 64" xfId="17152" xr:uid="{00000000-0005-0000-0000-00004A430000}"/>
    <cellStyle name="40% - Accent1 10 65" xfId="17153" xr:uid="{00000000-0005-0000-0000-00004B430000}"/>
    <cellStyle name="40% - Accent1 10 66" xfId="17154" xr:uid="{00000000-0005-0000-0000-00004C430000}"/>
    <cellStyle name="40% - Accent1 10 67" xfId="17155" xr:uid="{00000000-0005-0000-0000-00004D430000}"/>
    <cellStyle name="40% - Accent1 10 68" xfId="17156" xr:uid="{00000000-0005-0000-0000-00004E430000}"/>
    <cellStyle name="40% - Accent1 10 69" xfId="17157" xr:uid="{00000000-0005-0000-0000-00004F430000}"/>
    <cellStyle name="40% - Accent1 10 7" xfId="17158" xr:uid="{00000000-0005-0000-0000-000050430000}"/>
    <cellStyle name="40% - Accent1 10 70" xfId="17159" xr:uid="{00000000-0005-0000-0000-000051430000}"/>
    <cellStyle name="40% - Accent1 10 71" xfId="17160" xr:uid="{00000000-0005-0000-0000-000052430000}"/>
    <cellStyle name="40% - Accent1 10 72" xfId="17161" xr:uid="{00000000-0005-0000-0000-000053430000}"/>
    <cellStyle name="40% - Accent1 10 73" xfId="17162" xr:uid="{00000000-0005-0000-0000-000054430000}"/>
    <cellStyle name="40% - Accent1 10 8" xfId="17163" xr:uid="{00000000-0005-0000-0000-000055430000}"/>
    <cellStyle name="40% - Accent1 10 9" xfId="17164" xr:uid="{00000000-0005-0000-0000-000056430000}"/>
    <cellStyle name="40% - Accent1 11" xfId="17165" xr:uid="{00000000-0005-0000-0000-000057430000}"/>
    <cellStyle name="40% - Accent1 11 10" xfId="17166" xr:uid="{00000000-0005-0000-0000-000058430000}"/>
    <cellStyle name="40% - Accent1 11 11" xfId="17167" xr:uid="{00000000-0005-0000-0000-000059430000}"/>
    <cellStyle name="40% - Accent1 11 12" xfId="17168" xr:uid="{00000000-0005-0000-0000-00005A430000}"/>
    <cellStyle name="40% - Accent1 11 13" xfId="17169" xr:uid="{00000000-0005-0000-0000-00005B430000}"/>
    <cellStyle name="40% - Accent1 11 14" xfId="17170" xr:uid="{00000000-0005-0000-0000-00005C430000}"/>
    <cellStyle name="40% - Accent1 11 15" xfId="17171" xr:uid="{00000000-0005-0000-0000-00005D430000}"/>
    <cellStyle name="40% - Accent1 11 16" xfId="17172" xr:uid="{00000000-0005-0000-0000-00005E430000}"/>
    <cellStyle name="40% - Accent1 11 17" xfId="17173" xr:uid="{00000000-0005-0000-0000-00005F430000}"/>
    <cellStyle name="40% - Accent1 11 18" xfId="17174" xr:uid="{00000000-0005-0000-0000-000060430000}"/>
    <cellStyle name="40% - Accent1 11 19" xfId="17175" xr:uid="{00000000-0005-0000-0000-000061430000}"/>
    <cellStyle name="40% - Accent1 11 2" xfId="17176" xr:uid="{00000000-0005-0000-0000-000062430000}"/>
    <cellStyle name="40% - Accent1 11 20" xfId="17177" xr:uid="{00000000-0005-0000-0000-000063430000}"/>
    <cellStyle name="40% - Accent1 11 21" xfId="17178" xr:uid="{00000000-0005-0000-0000-000064430000}"/>
    <cellStyle name="40% - Accent1 11 22" xfId="17179" xr:uid="{00000000-0005-0000-0000-000065430000}"/>
    <cellStyle name="40% - Accent1 11 23" xfId="17180" xr:uid="{00000000-0005-0000-0000-000066430000}"/>
    <cellStyle name="40% - Accent1 11 24" xfId="17181" xr:uid="{00000000-0005-0000-0000-000067430000}"/>
    <cellStyle name="40% - Accent1 11 25" xfId="17182" xr:uid="{00000000-0005-0000-0000-000068430000}"/>
    <cellStyle name="40% - Accent1 11 26" xfId="17183" xr:uid="{00000000-0005-0000-0000-000069430000}"/>
    <cellStyle name="40% - Accent1 11 27" xfId="17184" xr:uid="{00000000-0005-0000-0000-00006A430000}"/>
    <cellStyle name="40% - Accent1 11 28" xfId="17185" xr:uid="{00000000-0005-0000-0000-00006B430000}"/>
    <cellStyle name="40% - Accent1 11 29" xfId="17186" xr:uid="{00000000-0005-0000-0000-00006C430000}"/>
    <cellStyle name="40% - Accent1 11 3" xfId="17187" xr:uid="{00000000-0005-0000-0000-00006D430000}"/>
    <cellStyle name="40% - Accent1 11 30" xfId="17188" xr:uid="{00000000-0005-0000-0000-00006E430000}"/>
    <cellStyle name="40% - Accent1 11 31" xfId="17189" xr:uid="{00000000-0005-0000-0000-00006F430000}"/>
    <cellStyle name="40% - Accent1 11 32" xfId="17190" xr:uid="{00000000-0005-0000-0000-000070430000}"/>
    <cellStyle name="40% - Accent1 11 33" xfId="17191" xr:uid="{00000000-0005-0000-0000-000071430000}"/>
    <cellStyle name="40% - Accent1 11 34" xfId="17192" xr:uid="{00000000-0005-0000-0000-000072430000}"/>
    <cellStyle name="40% - Accent1 11 35" xfId="17193" xr:uid="{00000000-0005-0000-0000-000073430000}"/>
    <cellStyle name="40% - Accent1 11 36" xfId="17194" xr:uid="{00000000-0005-0000-0000-000074430000}"/>
    <cellStyle name="40% - Accent1 11 37" xfId="17195" xr:uid="{00000000-0005-0000-0000-000075430000}"/>
    <cellStyle name="40% - Accent1 11 38" xfId="17196" xr:uid="{00000000-0005-0000-0000-000076430000}"/>
    <cellStyle name="40% - Accent1 11 39" xfId="17197" xr:uid="{00000000-0005-0000-0000-000077430000}"/>
    <cellStyle name="40% - Accent1 11 4" xfId="17198" xr:uid="{00000000-0005-0000-0000-000078430000}"/>
    <cellStyle name="40% - Accent1 11 40" xfId="17199" xr:uid="{00000000-0005-0000-0000-000079430000}"/>
    <cellStyle name="40% - Accent1 11 41" xfId="17200" xr:uid="{00000000-0005-0000-0000-00007A430000}"/>
    <cellStyle name="40% - Accent1 11 42" xfId="17201" xr:uid="{00000000-0005-0000-0000-00007B430000}"/>
    <cellStyle name="40% - Accent1 11 43" xfId="17202" xr:uid="{00000000-0005-0000-0000-00007C430000}"/>
    <cellStyle name="40% - Accent1 11 44" xfId="17203" xr:uid="{00000000-0005-0000-0000-00007D430000}"/>
    <cellStyle name="40% - Accent1 11 45" xfId="17204" xr:uid="{00000000-0005-0000-0000-00007E430000}"/>
    <cellStyle name="40% - Accent1 11 46" xfId="17205" xr:uid="{00000000-0005-0000-0000-00007F430000}"/>
    <cellStyle name="40% - Accent1 11 47" xfId="17206" xr:uid="{00000000-0005-0000-0000-000080430000}"/>
    <cellStyle name="40% - Accent1 11 48" xfId="17207" xr:uid="{00000000-0005-0000-0000-000081430000}"/>
    <cellStyle name="40% - Accent1 11 49" xfId="17208" xr:uid="{00000000-0005-0000-0000-000082430000}"/>
    <cellStyle name="40% - Accent1 11 5" xfId="17209" xr:uid="{00000000-0005-0000-0000-000083430000}"/>
    <cellStyle name="40% - Accent1 11 50" xfId="17210" xr:uid="{00000000-0005-0000-0000-000084430000}"/>
    <cellStyle name="40% - Accent1 11 51" xfId="17211" xr:uid="{00000000-0005-0000-0000-000085430000}"/>
    <cellStyle name="40% - Accent1 11 52" xfId="17212" xr:uid="{00000000-0005-0000-0000-000086430000}"/>
    <cellStyle name="40% - Accent1 11 53" xfId="17213" xr:uid="{00000000-0005-0000-0000-000087430000}"/>
    <cellStyle name="40% - Accent1 11 54" xfId="17214" xr:uid="{00000000-0005-0000-0000-000088430000}"/>
    <cellStyle name="40% - Accent1 11 55" xfId="17215" xr:uid="{00000000-0005-0000-0000-000089430000}"/>
    <cellStyle name="40% - Accent1 11 56" xfId="17216" xr:uid="{00000000-0005-0000-0000-00008A430000}"/>
    <cellStyle name="40% - Accent1 11 57" xfId="17217" xr:uid="{00000000-0005-0000-0000-00008B430000}"/>
    <cellStyle name="40% - Accent1 11 58" xfId="17218" xr:uid="{00000000-0005-0000-0000-00008C430000}"/>
    <cellStyle name="40% - Accent1 11 59" xfId="17219" xr:uid="{00000000-0005-0000-0000-00008D430000}"/>
    <cellStyle name="40% - Accent1 11 6" xfId="17220" xr:uid="{00000000-0005-0000-0000-00008E430000}"/>
    <cellStyle name="40% - Accent1 11 60" xfId="17221" xr:uid="{00000000-0005-0000-0000-00008F430000}"/>
    <cellStyle name="40% - Accent1 11 61" xfId="17222" xr:uid="{00000000-0005-0000-0000-000090430000}"/>
    <cellStyle name="40% - Accent1 11 62" xfId="17223" xr:uid="{00000000-0005-0000-0000-000091430000}"/>
    <cellStyle name="40% - Accent1 11 63" xfId="17224" xr:uid="{00000000-0005-0000-0000-000092430000}"/>
    <cellStyle name="40% - Accent1 11 64" xfId="17225" xr:uid="{00000000-0005-0000-0000-000093430000}"/>
    <cellStyle name="40% - Accent1 11 65" xfId="17226" xr:uid="{00000000-0005-0000-0000-000094430000}"/>
    <cellStyle name="40% - Accent1 11 66" xfId="17227" xr:uid="{00000000-0005-0000-0000-000095430000}"/>
    <cellStyle name="40% - Accent1 11 67" xfId="17228" xr:uid="{00000000-0005-0000-0000-000096430000}"/>
    <cellStyle name="40% - Accent1 11 68" xfId="17229" xr:uid="{00000000-0005-0000-0000-000097430000}"/>
    <cellStyle name="40% - Accent1 11 69" xfId="17230" xr:uid="{00000000-0005-0000-0000-000098430000}"/>
    <cellStyle name="40% - Accent1 11 7" xfId="17231" xr:uid="{00000000-0005-0000-0000-000099430000}"/>
    <cellStyle name="40% - Accent1 11 70" xfId="17232" xr:uid="{00000000-0005-0000-0000-00009A430000}"/>
    <cellStyle name="40% - Accent1 11 71" xfId="17233" xr:uid="{00000000-0005-0000-0000-00009B430000}"/>
    <cellStyle name="40% - Accent1 11 72" xfId="17234" xr:uid="{00000000-0005-0000-0000-00009C430000}"/>
    <cellStyle name="40% - Accent1 11 73" xfId="17235" xr:uid="{00000000-0005-0000-0000-00009D430000}"/>
    <cellStyle name="40% - Accent1 11 8" xfId="17236" xr:uid="{00000000-0005-0000-0000-00009E430000}"/>
    <cellStyle name="40% - Accent1 11 9" xfId="17237" xr:uid="{00000000-0005-0000-0000-00009F430000}"/>
    <cellStyle name="40% - Accent1 12" xfId="17238" xr:uid="{00000000-0005-0000-0000-0000A0430000}"/>
    <cellStyle name="40% - Accent1 12 10" xfId="17239" xr:uid="{00000000-0005-0000-0000-0000A1430000}"/>
    <cellStyle name="40% - Accent1 12 11" xfId="17240" xr:uid="{00000000-0005-0000-0000-0000A2430000}"/>
    <cellStyle name="40% - Accent1 12 12" xfId="17241" xr:uid="{00000000-0005-0000-0000-0000A3430000}"/>
    <cellStyle name="40% - Accent1 12 13" xfId="17242" xr:uid="{00000000-0005-0000-0000-0000A4430000}"/>
    <cellStyle name="40% - Accent1 12 14" xfId="17243" xr:uid="{00000000-0005-0000-0000-0000A5430000}"/>
    <cellStyle name="40% - Accent1 12 15" xfId="17244" xr:uid="{00000000-0005-0000-0000-0000A6430000}"/>
    <cellStyle name="40% - Accent1 12 16" xfId="17245" xr:uid="{00000000-0005-0000-0000-0000A7430000}"/>
    <cellStyle name="40% - Accent1 12 17" xfId="17246" xr:uid="{00000000-0005-0000-0000-0000A8430000}"/>
    <cellStyle name="40% - Accent1 12 18" xfId="17247" xr:uid="{00000000-0005-0000-0000-0000A9430000}"/>
    <cellStyle name="40% - Accent1 12 19" xfId="17248" xr:uid="{00000000-0005-0000-0000-0000AA430000}"/>
    <cellStyle name="40% - Accent1 12 2" xfId="17249" xr:uid="{00000000-0005-0000-0000-0000AB430000}"/>
    <cellStyle name="40% - Accent1 12 20" xfId="17250" xr:uid="{00000000-0005-0000-0000-0000AC430000}"/>
    <cellStyle name="40% - Accent1 12 21" xfId="17251" xr:uid="{00000000-0005-0000-0000-0000AD430000}"/>
    <cellStyle name="40% - Accent1 12 22" xfId="17252" xr:uid="{00000000-0005-0000-0000-0000AE430000}"/>
    <cellStyle name="40% - Accent1 12 23" xfId="17253" xr:uid="{00000000-0005-0000-0000-0000AF430000}"/>
    <cellStyle name="40% - Accent1 12 24" xfId="17254" xr:uid="{00000000-0005-0000-0000-0000B0430000}"/>
    <cellStyle name="40% - Accent1 12 25" xfId="17255" xr:uid="{00000000-0005-0000-0000-0000B1430000}"/>
    <cellStyle name="40% - Accent1 12 26" xfId="17256" xr:uid="{00000000-0005-0000-0000-0000B2430000}"/>
    <cellStyle name="40% - Accent1 12 27" xfId="17257" xr:uid="{00000000-0005-0000-0000-0000B3430000}"/>
    <cellStyle name="40% - Accent1 12 28" xfId="17258" xr:uid="{00000000-0005-0000-0000-0000B4430000}"/>
    <cellStyle name="40% - Accent1 12 29" xfId="17259" xr:uid="{00000000-0005-0000-0000-0000B5430000}"/>
    <cellStyle name="40% - Accent1 12 3" xfId="17260" xr:uid="{00000000-0005-0000-0000-0000B6430000}"/>
    <cellStyle name="40% - Accent1 12 30" xfId="17261" xr:uid="{00000000-0005-0000-0000-0000B7430000}"/>
    <cellStyle name="40% - Accent1 12 31" xfId="17262" xr:uid="{00000000-0005-0000-0000-0000B8430000}"/>
    <cellStyle name="40% - Accent1 12 32" xfId="17263" xr:uid="{00000000-0005-0000-0000-0000B9430000}"/>
    <cellStyle name="40% - Accent1 12 33" xfId="17264" xr:uid="{00000000-0005-0000-0000-0000BA430000}"/>
    <cellStyle name="40% - Accent1 12 34" xfId="17265" xr:uid="{00000000-0005-0000-0000-0000BB430000}"/>
    <cellStyle name="40% - Accent1 12 35" xfId="17266" xr:uid="{00000000-0005-0000-0000-0000BC430000}"/>
    <cellStyle name="40% - Accent1 12 36" xfId="17267" xr:uid="{00000000-0005-0000-0000-0000BD430000}"/>
    <cellStyle name="40% - Accent1 12 37" xfId="17268" xr:uid="{00000000-0005-0000-0000-0000BE430000}"/>
    <cellStyle name="40% - Accent1 12 38" xfId="17269" xr:uid="{00000000-0005-0000-0000-0000BF430000}"/>
    <cellStyle name="40% - Accent1 12 39" xfId="17270" xr:uid="{00000000-0005-0000-0000-0000C0430000}"/>
    <cellStyle name="40% - Accent1 12 4" xfId="17271" xr:uid="{00000000-0005-0000-0000-0000C1430000}"/>
    <cellStyle name="40% - Accent1 12 40" xfId="17272" xr:uid="{00000000-0005-0000-0000-0000C2430000}"/>
    <cellStyle name="40% - Accent1 12 41" xfId="17273" xr:uid="{00000000-0005-0000-0000-0000C3430000}"/>
    <cellStyle name="40% - Accent1 12 42" xfId="17274" xr:uid="{00000000-0005-0000-0000-0000C4430000}"/>
    <cellStyle name="40% - Accent1 12 43" xfId="17275" xr:uid="{00000000-0005-0000-0000-0000C5430000}"/>
    <cellStyle name="40% - Accent1 12 44" xfId="17276" xr:uid="{00000000-0005-0000-0000-0000C6430000}"/>
    <cellStyle name="40% - Accent1 12 45" xfId="17277" xr:uid="{00000000-0005-0000-0000-0000C7430000}"/>
    <cellStyle name="40% - Accent1 12 46" xfId="17278" xr:uid="{00000000-0005-0000-0000-0000C8430000}"/>
    <cellStyle name="40% - Accent1 12 47" xfId="17279" xr:uid="{00000000-0005-0000-0000-0000C9430000}"/>
    <cellStyle name="40% - Accent1 12 48" xfId="17280" xr:uid="{00000000-0005-0000-0000-0000CA430000}"/>
    <cellStyle name="40% - Accent1 12 49" xfId="17281" xr:uid="{00000000-0005-0000-0000-0000CB430000}"/>
    <cellStyle name="40% - Accent1 12 5" xfId="17282" xr:uid="{00000000-0005-0000-0000-0000CC430000}"/>
    <cellStyle name="40% - Accent1 12 50" xfId="17283" xr:uid="{00000000-0005-0000-0000-0000CD430000}"/>
    <cellStyle name="40% - Accent1 12 51" xfId="17284" xr:uid="{00000000-0005-0000-0000-0000CE430000}"/>
    <cellStyle name="40% - Accent1 12 52" xfId="17285" xr:uid="{00000000-0005-0000-0000-0000CF430000}"/>
    <cellStyle name="40% - Accent1 12 53" xfId="17286" xr:uid="{00000000-0005-0000-0000-0000D0430000}"/>
    <cellStyle name="40% - Accent1 12 54" xfId="17287" xr:uid="{00000000-0005-0000-0000-0000D1430000}"/>
    <cellStyle name="40% - Accent1 12 55" xfId="17288" xr:uid="{00000000-0005-0000-0000-0000D2430000}"/>
    <cellStyle name="40% - Accent1 12 56" xfId="17289" xr:uid="{00000000-0005-0000-0000-0000D3430000}"/>
    <cellStyle name="40% - Accent1 12 57" xfId="17290" xr:uid="{00000000-0005-0000-0000-0000D4430000}"/>
    <cellStyle name="40% - Accent1 12 58" xfId="17291" xr:uid="{00000000-0005-0000-0000-0000D5430000}"/>
    <cellStyle name="40% - Accent1 12 59" xfId="17292" xr:uid="{00000000-0005-0000-0000-0000D6430000}"/>
    <cellStyle name="40% - Accent1 12 6" xfId="17293" xr:uid="{00000000-0005-0000-0000-0000D7430000}"/>
    <cellStyle name="40% - Accent1 12 60" xfId="17294" xr:uid="{00000000-0005-0000-0000-0000D8430000}"/>
    <cellStyle name="40% - Accent1 12 61" xfId="17295" xr:uid="{00000000-0005-0000-0000-0000D9430000}"/>
    <cellStyle name="40% - Accent1 12 62" xfId="17296" xr:uid="{00000000-0005-0000-0000-0000DA430000}"/>
    <cellStyle name="40% - Accent1 12 63" xfId="17297" xr:uid="{00000000-0005-0000-0000-0000DB430000}"/>
    <cellStyle name="40% - Accent1 12 64" xfId="17298" xr:uid="{00000000-0005-0000-0000-0000DC430000}"/>
    <cellStyle name="40% - Accent1 12 65" xfId="17299" xr:uid="{00000000-0005-0000-0000-0000DD430000}"/>
    <cellStyle name="40% - Accent1 12 66" xfId="17300" xr:uid="{00000000-0005-0000-0000-0000DE430000}"/>
    <cellStyle name="40% - Accent1 12 67" xfId="17301" xr:uid="{00000000-0005-0000-0000-0000DF430000}"/>
    <cellStyle name="40% - Accent1 12 68" xfId="17302" xr:uid="{00000000-0005-0000-0000-0000E0430000}"/>
    <cellStyle name="40% - Accent1 12 69" xfId="17303" xr:uid="{00000000-0005-0000-0000-0000E1430000}"/>
    <cellStyle name="40% - Accent1 12 7" xfId="17304" xr:uid="{00000000-0005-0000-0000-0000E2430000}"/>
    <cellStyle name="40% - Accent1 12 70" xfId="17305" xr:uid="{00000000-0005-0000-0000-0000E3430000}"/>
    <cellStyle name="40% - Accent1 12 71" xfId="17306" xr:uid="{00000000-0005-0000-0000-0000E4430000}"/>
    <cellStyle name="40% - Accent1 12 72" xfId="17307" xr:uid="{00000000-0005-0000-0000-0000E5430000}"/>
    <cellStyle name="40% - Accent1 12 73" xfId="17308" xr:uid="{00000000-0005-0000-0000-0000E6430000}"/>
    <cellStyle name="40% - Accent1 12 8" xfId="17309" xr:uid="{00000000-0005-0000-0000-0000E7430000}"/>
    <cellStyle name="40% - Accent1 12 9" xfId="17310" xr:uid="{00000000-0005-0000-0000-0000E8430000}"/>
    <cellStyle name="40% - Accent1 13" xfId="17311" xr:uid="{00000000-0005-0000-0000-0000E9430000}"/>
    <cellStyle name="40% - Accent1 13 10" xfId="17312" xr:uid="{00000000-0005-0000-0000-0000EA430000}"/>
    <cellStyle name="40% - Accent1 13 11" xfId="17313" xr:uid="{00000000-0005-0000-0000-0000EB430000}"/>
    <cellStyle name="40% - Accent1 13 12" xfId="17314" xr:uid="{00000000-0005-0000-0000-0000EC430000}"/>
    <cellStyle name="40% - Accent1 13 13" xfId="17315" xr:uid="{00000000-0005-0000-0000-0000ED430000}"/>
    <cellStyle name="40% - Accent1 13 14" xfId="17316" xr:uid="{00000000-0005-0000-0000-0000EE430000}"/>
    <cellStyle name="40% - Accent1 13 15" xfId="17317" xr:uid="{00000000-0005-0000-0000-0000EF430000}"/>
    <cellStyle name="40% - Accent1 13 16" xfId="17318" xr:uid="{00000000-0005-0000-0000-0000F0430000}"/>
    <cellStyle name="40% - Accent1 13 17" xfId="17319" xr:uid="{00000000-0005-0000-0000-0000F1430000}"/>
    <cellStyle name="40% - Accent1 13 18" xfId="17320" xr:uid="{00000000-0005-0000-0000-0000F2430000}"/>
    <cellStyle name="40% - Accent1 13 19" xfId="17321" xr:uid="{00000000-0005-0000-0000-0000F3430000}"/>
    <cellStyle name="40% - Accent1 13 2" xfId="17322" xr:uid="{00000000-0005-0000-0000-0000F4430000}"/>
    <cellStyle name="40% - Accent1 13 20" xfId="17323" xr:uid="{00000000-0005-0000-0000-0000F5430000}"/>
    <cellStyle name="40% - Accent1 13 21" xfId="17324" xr:uid="{00000000-0005-0000-0000-0000F6430000}"/>
    <cellStyle name="40% - Accent1 13 22" xfId="17325" xr:uid="{00000000-0005-0000-0000-0000F7430000}"/>
    <cellStyle name="40% - Accent1 13 23" xfId="17326" xr:uid="{00000000-0005-0000-0000-0000F8430000}"/>
    <cellStyle name="40% - Accent1 13 24" xfId="17327" xr:uid="{00000000-0005-0000-0000-0000F9430000}"/>
    <cellStyle name="40% - Accent1 13 25" xfId="17328" xr:uid="{00000000-0005-0000-0000-0000FA430000}"/>
    <cellStyle name="40% - Accent1 13 26" xfId="17329" xr:uid="{00000000-0005-0000-0000-0000FB430000}"/>
    <cellStyle name="40% - Accent1 13 27" xfId="17330" xr:uid="{00000000-0005-0000-0000-0000FC430000}"/>
    <cellStyle name="40% - Accent1 13 28" xfId="17331" xr:uid="{00000000-0005-0000-0000-0000FD430000}"/>
    <cellStyle name="40% - Accent1 13 29" xfId="17332" xr:uid="{00000000-0005-0000-0000-0000FE430000}"/>
    <cellStyle name="40% - Accent1 13 3" xfId="17333" xr:uid="{00000000-0005-0000-0000-0000FF430000}"/>
    <cellStyle name="40% - Accent1 13 30" xfId="17334" xr:uid="{00000000-0005-0000-0000-000000440000}"/>
    <cellStyle name="40% - Accent1 13 31" xfId="17335" xr:uid="{00000000-0005-0000-0000-000001440000}"/>
    <cellStyle name="40% - Accent1 13 32" xfId="17336" xr:uid="{00000000-0005-0000-0000-000002440000}"/>
    <cellStyle name="40% - Accent1 13 33" xfId="17337" xr:uid="{00000000-0005-0000-0000-000003440000}"/>
    <cellStyle name="40% - Accent1 13 34" xfId="17338" xr:uid="{00000000-0005-0000-0000-000004440000}"/>
    <cellStyle name="40% - Accent1 13 35" xfId="17339" xr:uid="{00000000-0005-0000-0000-000005440000}"/>
    <cellStyle name="40% - Accent1 13 36" xfId="17340" xr:uid="{00000000-0005-0000-0000-000006440000}"/>
    <cellStyle name="40% - Accent1 13 37" xfId="17341" xr:uid="{00000000-0005-0000-0000-000007440000}"/>
    <cellStyle name="40% - Accent1 13 38" xfId="17342" xr:uid="{00000000-0005-0000-0000-000008440000}"/>
    <cellStyle name="40% - Accent1 13 39" xfId="17343" xr:uid="{00000000-0005-0000-0000-000009440000}"/>
    <cellStyle name="40% - Accent1 13 4" xfId="17344" xr:uid="{00000000-0005-0000-0000-00000A440000}"/>
    <cellStyle name="40% - Accent1 13 40" xfId="17345" xr:uid="{00000000-0005-0000-0000-00000B440000}"/>
    <cellStyle name="40% - Accent1 13 41" xfId="17346" xr:uid="{00000000-0005-0000-0000-00000C440000}"/>
    <cellStyle name="40% - Accent1 13 42" xfId="17347" xr:uid="{00000000-0005-0000-0000-00000D440000}"/>
    <cellStyle name="40% - Accent1 13 43" xfId="17348" xr:uid="{00000000-0005-0000-0000-00000E440000}"/>
    <cellStyle name="40% - Accent1 13 44" xfId="17349" xr:uid="{00000000-0005-0000-0000-00000F440000}"/>
    <cellStyle name="40% - Accent1 13 45" xfId="17350" xr:uid="{00000000-0005-0000-0000-000010440000}"/>
    <cellStyle name="40% - Accent1 13 46" xfId="17351" xr:uid="{00000000-0005-0000-0000-000011440000}"/>
    <cellStyle name="40% - Accent1 13 47" xfId="17352" xr:uid="{00000000-0005-0000-0000-000012440000}"/>
    <cellStyle name="40% - Accent1 13 48" xfId="17353" xr:uid="{00000000-0005-0000-0000-000013440000}"/>
    <cellStyle name="40% - Accent1 13 49" xfId="17354" xr:uid="{00000000-0005-0000-0000-000014440000}"/>
    <cellStyle name="40% - Accent1 13 5" xfId="17355" xr:uid="{00000000-0005-0000-0000-000015440000}"/>
    <cellStyle name="40% - Accent1 13 50" xfId="17356" xr:uid="{00000000-0005-0000-0000-000016440000}"/>
    <cellStyle name="40% - Accent1 13 51" xfId="17357" xr:uid="{00000000-0005-0000-0000-000017440000}"/>
    <cellStyle name="40% - Accent1 13 52" xfId="17358" xr:uid="{00000000-0005-0000-0000-000018440000}"/>
    <cellStyle name="40% - Accent1 13 53" xfId="17359" xr:uid="{00000000-0005-0000-0000-000019440000}"/>
    <cellStyle name="40% - Accent1 13 54" xfId="17360" xr:uid="{00000000-0005-0000-0000-00001A440000}"/>
    <cellStyle name="40% - Accent1 13 55" xfId="17361" xr:uid="{00000000-0005-0000-0000-00001B440000}"/>
    <cellStyle name="40% - Accent1 13 56" xfId="17362" xr:uid="{00000000-0005-0000-0000-00001C440000}"/>
    <cellStyle name="40% - Accent1 13 57" xfId="17363" xr:uid="{00000000-0005-0000-0000-00001D440000}"/>
    <cellStyle name="40% - Accent1 13 58" xfId="17364" xr:uid="{00000000-0005-0000-0000-00001E440000}"/>
    <cellStyle name="40% - Accent1 13 59" xfId="17365" xr:uid="{00000000-0005-0000-0000-00001F440000}"/>
    <cellStyle name="40% - Accent1 13 6" xfId="17366" xr:uid="{00000000-0005-0000-0000-000020440000}"/>
    <cellStyle name="40% - Accent1 13 60" xfId="17367" xr:uid="{00000000-0005-0000-0000-000021440000}"/>
    <cellStyle name="40% - Accent1 13 61" xfId="17368" xr:uid="{00000000-0005-0000-0000-000022440000}"/>
    <cellStyle name="40% - Accent1 13 62" xfId="17369" xr:uid="{00000000-0005-0000-0000-000023440000}"/>
    <cellStyle name="40% - Accent1 13 63" xfId="17370" xr:uid="{00000000-0005-0000-0000-000024440000}"/>
    <cellStyle name="40% - Accent1 13 64" xfId="17371" xr:uid="{00000000-0005-0000-0000-000025440000}"/>
    <cellStyle name="40% - Accent1 13 65" xfId="17372" xr:uid="{00000000-0005-0000-0000-000026440000}"/>
    <cellStyle name="40% - Accent1 13 66" xfId="17373" xr:uid="{00000000-0005-0000-0000-000027440000}"/>
    <cellStyle name="40% - Accent1 13 67" xfId="17374" xr:uid="{00000000-0005-0000-0000-000028440000}"/>
    <cellStyle name="40% - Accent1 13 68" xfId="17375" xr:uid="{00000000-0005-0000-0000-000029440000}"/>
    <cellStyle name="40% - Accent1 13 69" xfId="17376" xr:uid="{00000000-0005-0000-0000-00002A440000}"/>
    <cellStyle name="40% - Accent1 13 7" xfId="17377" xr:uid="{00000000-0005-0000-0000-00002B440000}"/>
    <cellStyle name="40% - Accent1 13 70" xfId="17378" xr:uid="{00000000-0005-0000-0000-00002C440000}"/>
    <cellStyle name="40% - Accent1 13 71" xfId="17379" xr:uid="{00000000-0005-0000-0000-00002D440000}"/>
    <cellStyle name="40% - Accent1 13 72" xfId="17380" xr:uid="{00000000-0005-0000-0000-00002E440000}"/>
    <cellStyle name="40% - Accent1 13 73" xfId="17381" xr:uid="{00000000-0005-0000-0000-00002F440000}"/>
    <cellStyle name="40% - Accent1 13 8" xfId="17382" xr:uid="{00000000-0005-0000-0000-000030440000}"/>
    <cellStyle name="40% - Accent1 13 9" xfId="17383" xr:uid="{00000000-0005-0000-0000-000031440000}"/>
    <cellStyle name="40% - Accent1 14" xfId="17384" xr:uid="{00000000-0005-0000-0000-000032440000}"/>
    <cellStyle name="40% - Accent1 14 10" xfId="17385" xr:uid="{00000000-0005-0000-0000-000033440000}"/>
    <cellStyle name="40% - Accent1 14 11" xfId="17386" xr:uid="{00000000-0005-0000-0000-000034440000}"/>
    <cellStyle name="40% - Accent1 14 12" xfId="17387" xr:uid="{00000000-0005-0000-0000-000035440000}"/>
    <cellStyle name="40% - Accent1 14 13" xfId="17388" xr:uid="{00000000-0005-0000-0000-000036440000}"/>
    <cellStyle name="40% - Accent1 14 14" xfId="17389" xr:uid="{00000000-0005-0000-0000-000037440000}"/>
    <cellStyle name="40% - Accent1 14 15" xfId="17390" xr:uid="{00000000-0005-0000-0000-000038440000}"/>
    <cellStyle name="40% - Accent1 14 16" xfId="17391" xr:uid="{00000000-0005-0000-0000-000039440000}"/>
    <cellStyle name="40% - Accent1 14 17" xfId="17392" xr:uid="{00000000-0005-0000-0000-00003A440000}"/>
    <cellStyle name="40% - Accent1 14 18" xfId="17393" xr:uid="{00000000-0005-0000-0000-00003B440000}"/>
    <cellStyle name="40% - Accent1 14 19" xfId="17394" xr:uid="{00000000-0005-0000-0000-00003C440000}"/>
    <cellStyle name="40% - Accent1 14 2" xfId="17395" xr:uid="{00000000-0005-0000-0000-00003D440000}"/>
    <cellStyle name="40% - Accent1 14 20" xfId="17396" xr:uid="{00000000-0005-0000-0000-00003E440000}"/>
    <cellStyle name="40% - Accent1 14 21" xfId="17397" xr:uid="{00000000-0005-0000-0000-00003F440000}"/>
    <cellStyle name="40% - Accent1 14 22" xfId="17398" xr:uid="{00000000-0005-0000-0000-000040440000}"/>
    <cellStyle name="40% - Accent1 14 23" xfId="17399" xr:uid="{00000000-0005-0000-0000-000041440000}"/>
    <cellStyle name="40% - Accent1 14 24" xfId="17400" xr:uid="{00000000-0005-0000-0000-000042440000}"/>
    <cellStyle name="40% - Accent1 14 25" xfId="17401" xr:uid="{00000000-0005-0000-0000-000043440000}"/>
    <cellStyle name="40% - Accent1 14 26" xfId="17402" xr:uid="{00000000-0005-0000-0000-000044440000}"/>
    <cellStyle name="40% - Accent1 14 27" xfId="17403" xr:uid="{00000000-0005-0000-0000-000045440000}"/>
    <cellStyle name="40% - Accent1 14 28" xfId="17404" xr:uid="{00000000-0005-0000-0000-000046440000}"/>
    <cellStyle name="40% - Accent1 14 29" xfId="17405" xr:uid="{00000000-0005-0000-0000-000047440000}"/>
    <cellStyle name="40% - Accent1 14 3" xfId="17406" xr:uid="{00000000-0005-0000-0000-000048440000}"/>
    <cellStyle name="40% - Accent1 14 30" xfId="17407" xr:uid="{00000000-0005-0000-0000-000049440000}"/>
    <cellStyle name="40% - Accent1 14 31" xfId="17408" xr:uid="{00000000-0005-0000-0000-00004A440000}"/>
    <cellStyle name="40% - Accent1 14 32" xfId="17409" xr:uid="{00000000-0005-0000-0000-00004B440000}"/>
    <cellStyle name="40% - Accent1 14 33" xfId="17410" xr:uid="{00000000-0005-0000-0000-00004C440000}"/>
    <cellStyle name="40% - Accent1 14 34" xfId="17411" xr:uid="{00000000-0005-0000-0000-00004D440000}"/>
    <cellStyle name="40% - Accent1 14 35" xfId="17412" xr:uid="{00000000-0005-0000-0000-00004E440000}"/>
    <cellStyle name="40% - Accent1 14 36" xfId="17413" xr:uid="{00000000-0005-0000-0000-00004F440000}"/>
    <cellStyle name="40% - Accent1 14 37" xfId="17414" xr:uid="{00000000-0005-0000-0000-000050440000}"/>
    <cellStyle name="40% - Accent1 14 38" xfId="17415" xr:uid="{00000000-0005-0000-0000-000051440000}"/>
    <cellStyle name="40% - Accent1 14 39" xfId="17416" xr:uid="{00000000-0005-0000-0000-000052440000}"/>
    <cellStyle name="40% - Accent1 14 4" xfId="17417" xr:uid="{00000000-0005-0000-0000-000053440000}"/>
    <cellStyle name="40% - Accent1 14 40" xfId="17418" xr:uid="{00000000-0005-0000-0000-000054440000}"/>
    <cellStyle name="40% - Accent1 14 41" xfId="17419" xr:uid="{00000000-0005-0000-0000-000055440000}"/>
    <cellStyle name="40% - Accent1 14 42" xfId="17420" xr:uid="{00000000-0005-0000-0000-000056440000}"/>
    <cellStyle name="40% - Accent1 14 43" xfId="17421" xr:uid="{00000000-0005-0000-0000-000057440000}"/>
    <cellStyle name="40% - Accent1 14 44" xfId="17422" xr:uid="{00000000-0005-0000-0000-000058440000}"/>
    <cellStyle name="40% - Accent1 14 45" xfId="17423" xr:uid="{00000000-0005-0000-0000-000059440000}"/>
    <cellStyle name="40% - Accent1 14 46" xfId="17424" xr:uid="{00000000-0005-0000-0000-00005A440000}"/>
    <cellStyle name="40% - Accent1 14 47" xfId="17425" xr:uid="{00000000-0005-0000-0000-00005B440000}"/>
    <cellStyle name="40% - Accent1 14 48" xfId="17426" xr:uid="{00000000-0005-0000-0000-00005C440000}"/>
    <cellStyle name="40% - Accent1 14 49" xfId="17427" xr:uid="{00000000-0005-0000-0000-00005D440000}"/>
    <cellStyle name="40% - Accent1 14 5" xfId="17428" xr:uid="{00000000-0005-0000-0000-00005E440000}"/>
    <cellStyle name="40% - Accent1 14 50" xfId="17429" xr:uid="{00000000-0005-0000-0000-00005F440000}"/>
    <cellStyle name="40% - Accent1 14 51" xfId="17430" xr:uid="{00000000-0005-0000-0000-000060440000}"/>
    <cellStyle name="40% - Accent1 14 52" xfId="17431" xr:uid="{00000000-0005-0000-0000-000061440000}"/>
    <cellStyle name="40% - Accent1 14 53" xfId="17432" xr:uid="{00000000-0005-0000-0000-000062440000}"/>
    <cellStyle name="40% - Accent1 14 54" xfId="17433" xr:uid="{00000000-0005-0000-0000-000063440000}"/>
    <cellStyle name="40% - Accent1 14 55" xfId="17434" xr:uid="{00000000-0005-0000-0000-000064440000}"/>
    <cellStyle name="40% - Accent1 14 56" xfId="17435" xr:uid="{00000000-0005-0000-0000-000065440000}"/>
    <cellStyle name="40% - Accent1 14 57" xfId="17436" xr:uid="{00000000-0005-0000-0000-000066440000}"/>
    <cellStyle name="40% - Accent1 14 58" xfId="17437" xr:uid="{00000000-0005-0000-0000-000067440000}"/>
    <cellStyle name="40% - Accent1 14 59" xfId="17438" xr:uid="{00000000-0005-0000-0000-000068440000}"/>
    <cellStyle name="40% - Accent1 14 6" xfId="17439" xr:uid="{00000000-0005-0000-0000-000069440000}"/>
    <cellStyle name="40% - Accent1 14 60" xfId="17440" xr:uid="{00000000-0005-0000-0000-00006A440000}"/>
    <cellStyle name="40% - Accent1 14 61" xfId="17441" xr:uid="{00000000-0005-0000-0000-00006B440000}"/>
    <cellStyle name="40% - Accent1 14 62" xfId="17442" xr:uid="{00000000-0005-0000-0000-00006C440000}"/>
    <cellStyle name="40% - Accent1 14 63" xfId="17443" xr:uid="{00000000-0005-0000-0000-00006D440000}"/>
    <cellStyle name="40% - Accent1 14 64" xfId="17444" xr:uid="{00000000-0005-0000-0000-00006E440000}"/>
    <cellStyle name="40% - Accent1 14 65" xfId="17445" xr:uid="{00000000-0005-0000-0000-00006F440000}"/>
    <cellStyle name="40% - Accent1 14 66" xfId="17446" xr:uid="{00000000-0005-0000-0000-000070440000}"/>
    <cellStyle name="40% - Accent1 14 67" xfId="17447" xr:uid="{00000000-0005-0000-0000-000071440000}"/>
    <cellStyle name="40% - Accent1 14 68" xfId="17448" xr:uid="{00000000-0005-0000-0000-000072440000}"/>
    <cellStyle name="40% - Accent1 14 69" xfId="17449" xr:uid="{00000000-0005-0000-0000-000073440000}"/>
    <cellStyle name="40% - Accent1 14 7" xfId="17450" xr:uid="{00000000-0005-0000-0000-000074440000}"/>
    <cellStyle name="40% - Accent1 14 70" xfId="17451" xr:uid="{00000000-0005-0000-0000-000075440000}"/>
    <cellStyle name="40% - Accent1 14 71" xfId="17452" xr:uid="{00000000-0005-0000-0000-000076440000}"/>
    <cellStyle name="40% - Accent1 14 72" xfId="17453" xr:uid="{00000000-0005-0000-0000-000077440000}"/>
    <cellStyle name="40% - Accent1 14 73" xfId="17454" xr:uid="{00000000-0005-0000-0000-000078440000}"/>
    <cellStyle name="40% - Accent1 14 8" xfId="17455" xr:uid="{00000000-0005-0000-0000-000079440000}"/>
    <cellStyle name="40% - Accent1 14 9" xfId="17456" xr:uid="{00000000-0005-0000-0000-00007A440000}"/>
    <cellStyle name="40% - Accent1 15" xfId="17457" xr:uid="{00000000-0005-0000-0000-00007B440000}"/>
    <cellStyle name="40% - Accent1 15 10" xfId="17458" xr:uid="{00000000-0005-0000-0000-00007C440000}"/>
    <cellStyle name="40% - Accent1 15 11" xfId="17459" xr:uid="{00000000-0005-0000-0000-00007D440000}"/>
    <cellStyle name="40% - Accent1 15 12" xfId="17460" xr:uid="{00000000-0005-0000-0000-00007E440000}"/>
    <cellStyle name="40% - Accent1 15 13" xfId="17461" xr:uid="{00000000-0005-0000-0000-00007F440000}"/>
    <cellStyle name="40% - Accent1 15 14" xfId="17462" xr:uid="{00000000-0005-0000-0000-000080440000}"/>
    <cellStyle name="40% - Accent1 15 15" xfId="17463" xr:uid="{00000000-0005-0000-0000-000081440000}"/>
    <cellStyle name="40% - Accent1 15 16" xfId="17464" xr:uid="{00000000-0005-0000-0000-000082440000}"/>
    <cellStyle name="40% - Accent1 15 17" xfId="17465" xr:uid="{00000000-0005-0000-0000-000083440000}"/>
    <cellStyle name="40% - Accent1 15 18" xfId="17466" xr:uid="{00000000-0005-0000-0000-000084440000}"/>
    <cellStyle name="40% - Accent1 15 19" xfId="17467" xr:uid="{00000000-0005-0000-0000-000085440000}"/>
    <cellStyle name="40% - Accent1 15 2" xfId="17468" xr:uid="{00000000-0005-0000-0000-000086440000}"/>
    <cellStyle name="40% - Accent1 15 20" xfId="17469" xr:uid="{00000000-0005-0000-0000-000087440000}"/>
    <cellStyle name="40% - Accent1 15 21" xfId="17470" xr:uid="{00000000-0005-0000-0000-000088440000}"/>
    <cellStyle name="40% - Accent1 15 22" xfId="17471" xr:uid="{00000000-0005-0000-0000-000089440000}"/>
    <cellStyle name="40% - Accent1 15 23" xfId="17472" xr:uid="{00000000-0005-0000-0000-00008A440000}"/>
    <cellStyle name="40% - Accent1 15 24" xfId="17473" xr:uid="{00000000-0005-0000-0000-00008B440000}"/>
    <cellStyle name="40% - Accent1 15 25" xfId="17474" xr:uid="{00000000-0005-0000-0000-00008C440000}"/>
    <cellStyle name="40% - Accent1 15 26" xfId="17475" xr:uid="{00000000-0005-0000-0000-00008D440000}"/>
    <cellStyle name="40% - Accent1 15 27" xfId="17476" xr:uid="{00000000-0005-0000-0000-00008E440000}"/>
    <cellStyle name="40% - Accent1 15 28" xfId="17477" xr:uid="{00000000-0005-0000-0000-00008F440000}"/>
    <cellStyle name="40% - Accent1 15 29" xfId="17478" xr:uid="{00000000-0005-0000-0000-000090440000}"/>
    <cellStyle name="40% - Accent1 15 3" xfId="17479" xr:uid="{00000000-0005-0000-0000-000091440000}"/>
    <cellStyle name="40% - Accent1 15 30" xfId="17480" xr:uid="{00000000-0005-0000-0000-000092440000}"/>
    <cellStyle name="40% - Accent1 15 31" xfId="17481" xr:uid="{00000000-0005-0000-0000-000093440000}"/>
    <cellStyle name="40% - Accent1 15 32" xfId="17482" xr:uid="{00000000-0005-0000-0000-000094440000}"/>
    <cellStyle name="40% - Accent1 15 33" xfId="17483" xr:uid="{00000000-0005-0000-0000-000095440000}"/>
    <cellStyle name="40% - Accent1 15 34" xfId="17484" xr:uid="{00000000-0005-0000-0000-000096440000}"/>
    <cellStyle name="40% - Accent1 15 35" xfId="17485" xr:uid="{00000000-0005-0000-0000-000097440000}"/>
    <cellStyle name="40% - Accent1 15 36" xfId="17486" xr:uid="{00000000-0005-0000-0000-000098440000}"/>
    <cellStyle name="40% - Accent1 15 37" xfId="17487" xr:uid="{00000000-0005-0000-0000-000099440000}"/>
    <cellStyle name="40% - Accent1 15 38" xfId="17488" xr:uid="{00000000-0005-0000-0000-00009A440000}"/>
    <cellStyle name="40% - Accent1 15 39" xfId="17489" xr:uid="{00000000-0005-0000-0000-00009B440000}"/>
    <cellStyle name="40% - Accent1 15 4" xfId="17490" xr:uid="{00000000-0005-0000-0000-00009C440000}"/>
    <cellStyle name="40% - Accent1 15 40" xfId="17491" xr:uid="{00000000-0005-0000-0000-00009D440000}"/>
    <cellStyle name="40% - Accent1 15 41" xfId="17492" xr:uid="{00000000-0005-0000-0000-00009E440000}"/>
    <cellStyle name="40% - Accent1 15 42" xfId="17493" xr:uid="{00000000-0005-0000-0000-00009F440000}"/>
    <cellStyle name="40% - Accent1 15 43" xfId="17494" xr:uid="{00000000-0005-0000-0000-0000A0440000}"/>
    <cellStyle name="40% - Accent1 15 44" xfId="17495" xr:uid="{00000000-0005-0000-0000-0000A1440000}"/>
    <cellStyle name="40% - Accent1 15 45" xfId="17496" xr:uid="{00000000-0005-0000-0000-0000A2440000}"/>
    <cellStyle name="40% - Accent1 15 46" xfId="17497" xr:uid="{00000000-0005-0000-0000-0000A3440000}"/>
    <cellStyle name="40% - Accent1 15 47" xfId="17498" xr:uid="{00000000-0005-0000-0000-0000A4440000}"/>
    <cellStyle name="40% - Accent1 15 48" xfId="17499" xr:uid="{00000000-0005-0000-0000-0000A5440000}"/>
    <cellStyle name="40% - Accent1 15 49" xfId="17500" xr:uid="{00000000-0005-0000-0000-0000A6440000}"/>
    <cellStyle name="40% - Accent1 15 5" xfId="17501" xr:uid="{00000000-0005-0000-0000-0000A7440000}"/>
    <cellStyle name="40% - Accent1 15 50" xfId="17502" xr:uid="{00000000-0005-0000-0000-0000A8440000}"/>
    <cellStyle name="40% - Accent1 15 51" xfId="17503" xr:uid="{00000000-0005-0000-0000-0000A9440000}"/>
    <cellStyle name="40% - Accent1 15 52" xfId="17504" xr:uid="{00000000-0005-0000-0000-0000AA440000}"/>
    <cellStyle name="40% - Accent1 15 53" xfId="17505" xr:uid="{00000000-0005-0000-0000-0000AB440000}"/>
    <cellStyle name="40% - Accent1 15 54" xfId="17506" xr:uid="{00000000-0005-0000-0000-0000AC440000}"/>
    <cellStyle name="40% - Accent1 15 55" xfId="17507" xr:uid="{00000000-0005-0000-0000-0000AD440000}"/>
    <cellStyle name="40% - Accent1 15 56" xfId="17508" xr:uid="{00000000-0005-0000-0000-0000AE440000}"/>
    <cellStyle name="40% - Accent1 15 57" xfId="17509" xr:uid="{00000000-0005-0000-0000-0000AF440000}"/>
    <cellStyle name="40% - Accent1 15 58" xfId="17510" xr:uid="{00000000-0005-0000-0000-0000B0440000}"/>
    <cellStyle name="40% - Accent1 15 59" xfId="17511" xr:uid="{00000000-0005-0000-0000-0000B1440000}"/>
    <cellStyle name="40% - Accent1 15 6" xfId="17512" xr:uid="{00000000-0005-0000-0000-0000B2440000}"/>
    <cellStyle name="40% - Accent1 15 60" xfId="17513" xr:uid="{00000000-0005-0000-0000-0000B3440000}"/>
    <cellStyle name="40% - Accent1 15 61" xfId="17514" xr:uid="{00000000-0005-0000-0000-0000B4440000}"/>
    <cellStyle name="40% - Accent1 15 62" xfId="17515" xr:uid="{00000000-0005-0000-0000-0000B5440000}"/>
    <cellStyle name="40% - Accent1 15 63" xfId="17516" xr:uid="{00000000-0005-0000-0000-0000B6440000}"/>
    <cellStyle name="40% - Accent1 15 64" xfId="17517" xr:uid="{00000000-0005-0000-0000-0000B7440000}"/>
    <cellStyle name="40% - Accent1 15 65" xfId="17518" xr:uid="{00000000-0005-0000-0000-0000B8440000}"/>
    <cellStyle name="40% - Accent1 15 66" xfId="17519" xr:uid="{00000000-0005-0000-0000-0000B9440000}"/>
    <cellStyle name="40% - Accent1 15 67" xfId="17520" xr:uid="{00000000-0005-0000-0000-0000BA440000}"/>
    <cellStyle name="40% - Accent1 15 68" xfId="17521" xr:uid="{00000000-0005-0000-0000-0000BB440000}"/>
    <cellStyle name="40% - Accent1 15 69" xfId="17522" xr:uid="{00000000-0005-0000-0000-0000BC440000}"/>
    <cellStyle name="40% - Accent1 15 7" xfId="17523" xr:uid="{00000000-0005-0000-0000-0000BD440000}"/>
    <cellStyle name="40% - Accent1 15 70" xfId="17524" xr:uid="{00000000-0005-0000-0000-0000BE440000}"/>
    <cellStyle name="40% - Accent1 15 71" xfId="17525" xr:uid="{00000000-0005-0000-0000-0000BF440000}"/>
    <cellStyle name="40% - Accent1 15 72" xfId="17526" xr:uid="{00000000-0005-0000-0000-0000C0440000}"/>
    <cellStyle name="40% - Accent1 15 73" xfId="17527" xr:uid="{00000000-0005-0000-0000-0000C1440000}"/>
    <cellStyle name="40% - Accent1 15 8" xfId="17528" xr:uid="{00000000-0005-0000-0000-0000C2440000}"/>
    <cellStyle name="40% - Accent1 15 9" xfId="17529" xr:uid="{00000000-0005-0000-0000-0000C3440000}"/>
    <cellStyle name="40% - Accent1 16" xfId="17530" xr:uid="{00000000-0005-0000-0000-0000C4440000}"/>
    <cellStyle name="40% - Accent1 16 10" xfId="17531" xr:uid="{00000000-0005-0000-0000-0000C5440000}"/>
    <cellStyle name="40% - Accent1 16 11" xfId="17532" xr:uid="{00000000-0005-0000-0000-0000C6440000}"/>
    <cellStyle name="40% - Accent1 16 12" xfId="17533" xr:uid="{00000000-0005-0000-0000-0000C7440000}"/>
    <cellStyle name="40% - Accent1 16 13" xfId="17534" xr:uid="{00000000-0005-0000-0000-0000C8440000}"/>
    <cellStyle name="40% - Accent1 16 14" xfId="17535" xr:uid="{00000000-0005-0000-0000-0000C9440000}"/>
    <cellStyle name="40% - Accent1 16 15" xfId="17536" xr:uid="{00000000-0005-0000-0000-0000CA440000}"/>
    <cellStyle name="40% - Accent1 16 16" xfId="17537" xr:uid="{00000000-0005-0000-0000-0000CB440000}"/>
    <cellStyle name="40% - Accent1 16 17" xfId="17538" xr:uid="{00000000-0005-0000-0000-0000CC440000}"/>
    <cellStyle name="40% - Accent1 16 18" xfId="17539" xr:uid="{00000000-0005-0000-0000-0000CD440000}"/>
    <cellStyle name="40% - Accent1 16 19" xfId="17540" xr:uid="{00000000-0005-0000-0000-0000CE440000}"/>
    <cellStyle name="40% - Accent1 16 2" xfId="17541" xr:uid="{00000000-0005-0000-0000-0000CF440000}"/>
    <cellStyle name="40% - Accent1 16 20" xfId="17542" xr:uid="{00000000-0005-0000-0000-0000D0440000}"/>
    <cellStyle name="40% - Accent1 16 21" xfId="17543" xr:uid="{00000000-0005-0000-0000-0000D1440000}"/>
    <cellStyle name="40% - Accent1 16 22" xfId="17544" xr:uid="{00000000-0005-0000-0000-0000D2440000}"/>
    <cellStyle name="40% - Accent1 16 23" xfId="17545" xr:uid="{00000000-0005-0000-0000-0000D3440000}"/>
    <cellStyle name="40% - Accent1 16 24" xfId="17546" xr:uid="{00000000-0005-0000-0000-0000D4440000}"/>
    <cellStyle name="40% - Accent1 16 25" xfId="17547" xr:uid="{00000000-0005-0000-0000-0000D5440000}"/>
    <cellStyle name="40% - Accent1 16 26" xfId="17548" xr:uid="{00000000-0005-0000-0000-0000D6440000}"/>
    <cellStyle name="40% - Accent1 16 27" xfId="17549" xr:uid="{00000000-0005-0000-0000-0000D7440000}"/>
    <cellStyle name="40% - Accent1 16 28" xfId="17550" xr:uid="{00000000-0005-0000-0000-0000D8440000}"/>
    <cellStyle name="40% - Accent1 16 29" xfId="17551" xr:uid="{00000000-0005-0000-0000-0000D9440000}"/>
    <cellStyle name="40% - Accent1 16 3" xfId="17552" xr:uid="{00000000-0005-0000-0000-0000DA440000}"/>
    <cellStyle name="40% - Accent1 16 30" xfId="17553" xr:uid="{00000000-0005-0000-0000-0000DB440000}"/>
    <cellStyle name="40% - Accent1 16 31" xfId="17554" xr:uid="{00000000-0005-0000-0000-0000DC440000}"/>
    <cellStyle name="40% - Accent1 16 32" xfId="17555" xr:uid="{00000000-0005-0000-0000-0000DD440000}"/>
    <cellStyle name="40% - Accent1 16 33" xfId="17556" xr:uid="{00000000-0005-0000-0000-0000DE440000}"/>
    <cellStyle name="40% - Accent1 16 34" xfId="17557" xr:uid="{00000000-0005-0000-0000-0000DF440000}"/>
    <cellStyle name="40% - Accent1 16 35" xfId="17558" xr:uid="{00000000-0005-0000-0000-0000E0440000}"/>
    <cellStyle name="40% - Accent1 16 36" xfId="17559" xr:uid="{00000000-0005-0000-0000-0000E1440000}"/>
    <cellStyle name="40% - Accent1 16 37" xfId="17560" xr:uid="{00000000-0005-0000-0000-0000E2440000}"/>
    <cellStyle name="40% - Accent1 16 38" xfId="17561" xr:uid="{00000000-0005-0000-0000-0000E3440000}"/>
    <cellStyle name="40% - Accent1 16 39" xfId="17562" xr:uid="{00000000-0005-0000-0000-0000E4440000}"/>
    <cellStyle name="40% - Accent1 16 4" xfId="17563" xr:uid="{00000000-0005-0000-0000-0000E5440000}"/>
    <cellStyle name="40% - Accent1 16 40" xfId="17564" xr:uid="{00000000-0005-0000-0000-0000E6440000}"/>
    <cellStyle name="40% - Accent1 16 41" xfId="17565" xr:uid="{00000000-0005-0000-0000-0000E7440000}"/>
    <cellStyle name="40% - Accent1 16 42" xfId="17566" xr:uid="{00000000-0005-0000-0000-0000E8440000}"/>
    <cellStyle name="40% - Accent1 16 43" xfId="17567" xr:uid="{00000000-0005-0000-0000-0000E9440000}"/>
    <cellStyle name="40% - Accent1 16 44" xfId="17568" xr:uid="{00000000-0005-0000-0000-0000EA440000}"/>
    <cellStyle name="40% - Accent1 16 45" xfId="17569" xr:uid="{00000000-0005-0000-0000-0000EB440000}"/>
    <cellStyle name="40% - Accent1 16 46" xfId="17570" xr:uid="{00000000-0005-0000-0000-0000EC440000}"/>
    <cellStyle name="40% - Accent1 16 47" xfId="17571" xr:uid="{00000000-0005-0000-0000-0000ED440000}"/>
    <cellStyle name="40% - Accent1 16 48" xfId="17572" xr:uid="{00000000-0005-0000-0000-0000EE440000}"/>
    <cellStyle name="40% - Accent1 16 49" xfId="17573" xr:uid="{00000000-0005-0000-0000-0000EF440000}"/>
    <cellStyle name="40% - Accent1 16 5" xfId="17574" xr:uid="{00000000-0005-0000-0000-0000F0440000}"/>
    <cellStyle name="40% - Accent1 16 50" xfId="17575" xr:uid="{00000000-0005-0000-0000-0000F1440000}"/>
    <cellStyle name="40% - Accent1 16 51" xfId="17576" xr:uid="{00000000-0005-0000-0000-0000F2440000}"/>
    <cellStyle name="40% - Accent1 16 52" xfId="17577" xr:uid="{00000000-0005-0000-0000-0000F3440000}"/>
    <cellStyle name="40% - Accent1 16 53" xfId="17578" xr:uid="{00000000-0005-0000-0000-0000F4440000}"/>
    <cellStyle name="40% - Accent1 16 54" xfId="17579" xr:uid="{00000000-0005-0000-0000-0000F5440000}"/>
    <cellStyle name="40% - Accent1 16 55" xfId="17580" xr:uid="{00000000-0005-0000-0000-0000F6440000}"/>
    <cellStyle name="40% - Accent1 16 56" xfId="17581" xr:uid="{00000000-0005-0000-0000-0000F7440000}"/>
    <cellStyle name="40% - Accent1 16 57" xfId="17582" xr:uid="{00000000-0005-0000-0000-0000F8440000}"/>
    <cellStyle name="40% - Accent1 16 58" xfId="17583" xr:uid="{00000000-0005-0000-0000-0000F9440000}"/>
    <cellStyle name="40% - Accent1 16 59" xfId="17584" xr:uid="{00000000-0005-0000-0000-0000FA440000}"/>
    <cellStyle name="40% - Accent1 16 6" xfId="17585" xr:uid="{00000000-0005-0000-0000-0000FB440000}"/>
    <cellStyle name="40% - Accent1 16 60" xfId="17586" xr:uid="{00000000-0005-0000-0000-0000FC440000}"/>
    <cellStyle name="40% - Accent1 16 61" xfId="17587" xr:uid="{00000000-0005-0000-0000-0000FD440000}"/>
    <cellStyle name="40% - Accent1 16 62" xfId="17588" xr:uid="{00000000-0005-0000-0000-0000FE440000}"/>
    <cellStyle name="40% - Accent1 16 63" xfId="17589" xr:uid="{00000000-0005-0000-0000-0000FF440000}"/>
    <cellStyle name="40% - Accent1 16 64" xfId="17590" xr:uid="{00000000-0005-0000-0000-000000450000}"/>
    <cellStyle name="40% - Accent1 16 65" xfId="17591" xr:uid="{00000000-0005-0000-0000-000001450000}"/>
    <cellStyle name="40% - Accent1 16 66" xfId="17592" xr:uid="{00000000-0005-0000-0000-000002450000}"/>
    <cellStyle name="40% - Accent1 16 67" xfId="17593" xr:uid="{00000000-0005-0000-0000-000003450000}"/>
    <cellStyle name="40% - Accent1 16 68" xfId="17594" xr:uid="{00000000-0005-0000-0000-000004450000}"/>
    <cellStyle name="40% - Accent1 16 69" xfId="17595" xr:uid="{00000000-0005-0000-0000-000005450000}"/>
    <cellStyle name="40% - Accent1 16 7" xfId="17596" xr:uid="{00000000-0005-0000-0000-000006450000}"/>
    <cellStyle name="40% - Accent1 16 70" xfId="17597" xr:uid="{00000000-0005-0000-0000-000007450000}"/>
    <cellStyle name="40% - Accent1 16 71" xfId="17598" xr:uid="{00000000-0005-0000-0000-000008450000}"/>
    <cellStyle name="40% - Accent1 16 72" xfId="17599" xr:uid="{00000000-0005-0000-0000-000009450000}"/>
    <cellStyle name="40% - Accent1 16 73" xfId="17600" xr:uid="{00000000-0005-0000-0000-00000A450000}"/>
    <cellStyle name="40% - Accent1 16 8" xfId="17601" xr:uid="{00000000-0005-0000-0000-00000B450000}"/>
    <cellStyle name="40% - Accent1 16 9" xfId="17602" xr:uid="{00000000-0005-0000-0000-00000C450000}"/>
    <cellStyle name="40% - Accent1 17" xfId="17603" xr:uid="{00000000-0005-0000-0000-00000D450000}"/>
    <cellStyle name="40% - Accent1 17 10" xfId="17604" xr:uid="{00000000-0005-0000-0000-00000E450000}"/>
    <cellStyle name="40% - Accent1 17 11" xfId="17605" xr:uid="{00000000-0005-0000-0000-00000F450000}"/>
    <cellStyle name="40% - Accent1 17 12" xfId="17606" xr:uid="{00000000-0005-0000-0000-000010450000}"/>
    <cellStyle name="40% - Accent1 17 13" xfId="17607" xr:uid="{00000000-0005-0000-0000-000011450000}"/>
    <cellStyle name="40% - Accent1 17 14" xfId="17608" xr:uid="{00000000-0005-0000-0000-000012450000}"/>
    <cellStyle name="40% - Accent1 17 15" xfId="17609" xr:uid="{00000000-0005-0000-0000-000013450000}"/>
    <cellStyle name="40% - Accent1 17 16" xfId="17610" xr:uid="{00000000-0005-0000-0000-000014450000}"/>
    <cellStyle name="40% - Accent1 17 17" xfId="17611" xr:uid="{00000000-0005-0000-0000-000015450000}"/>
    <cellStyle name="40% - Accent1 17 18" xfId="17612" xr:uid="{00000000-0005-0000-0000-000016450000}"/>
    <cellStyle name="40% - Accent1 17 19" xfId="17613" xr:uid="{00000000-0005-0000-0000-000017450000}"/>
    <cellStyle name="40% - Accent1 17 2" xfId="17614" xr:uid="{00000000-0005-0000-0000-000018450000}"/>
    <cellStyle name="40% - Accent1 17 20" xfId="17615" xr:uid="{00000000-0005-0000-0000-000019450000}"/>
    <cellStyle name="40% - Accent1 17 21" xfId="17616" xr:uid="{00000000-0005-0000-0000-00001A450000}"/>
    <cellStyle name="40% - Accent1 17 22" xfId="17617" xr:uid="{00000000-0005-0000-0000-00001B450000}"/>
    <cellStyle name="40% - Accent1 17 23" xfId="17618" xr:uid="{00000000-0005-0000-0000-00001C450000}"/>
    <cellStyle name="40% - Accent1 17 24" xfId="17619" xr:uid="{00000000-0005-0000-0000-00001D450000}"/>
    <cellStyle name="40% - Accent1 17 25" xfId="17620" xr:uid="{00000000-0005-0000-0000-00001E450000}"/>
    <cellStyle name="40% - Accent1 17 26" xfId="17621" xr:uid="{00000000-0005-0000-0000-00001F450000}"/>
    <cellStyle name="40% - Accent1 17 27" xfId="17622" xr:uid="{00000000-0005-0000-0000-000020450000}"/>
    <cellStyle name="40% - Accent1 17 28" xfId="17623" xr:uid="{00000000-0005-0000-0000-000021450000}"/>
    <cellStyle name="40% - Accent1 17 29" xfId="17624" xr:uid="{00000000-0005-0000-0000-000022450000}"/>
    <cellStyle name="40% - Accent1 17 3" xfId="17625" xr:uid="{00000000-0005-0000-0000-000023450000}"/>
    <cellStyle name="40% - Accent1 17 30" xfId="17626" xr:uid="{00000000-0005-0000-0000-000024450000}"/>
    <cellStyle name="40% - Accent1 17 31" xfId="17627" xr:uid="{00000000-0005-0000-0000-000025450000}"/>
    <cellStyle name="40% - Accent1 17 32" xfId="17628" xr:uid="{00000000-0005-0000-0000-000026450000}"/>
    <cellStyle name="40% - Accent1 17 33" xfId="17629" xr:uid="{00000000-0005-0000-0000-000027450000}"/>
    <cellStyle name="40% - Accent1 17 34" xfId="17630" xr:uid="{00000000-0005-0000-0000-000028450000}"/>
    <cellStyle name="40% - Accent1 17 35" xfId="17631" xr:uid="{00000000-0005-0000-0000-000029450000}"/>
    <cellStyle name="40% - Accent1 17 36" xfId="17632" xr:uid="{00000000-0005-0000-0000-00002A450000}"/>
    <cellStyle name="40% - Accent1 17 37" xfId="17633" xr:uid="{00000000-0005-0000-0000-00002B450000}"/>
    <cellStyle name="40% - Accent1 17 38" xfId="17634" xr:uid="{00000000-0005-0000-0000-00002C450000}"/>
    <cellStyle name="40% - Accent1 17 39" xfId="17635" xr:uid="{00000000-0005-0000-0000-00002D450000}"/>
    <cellStyle name="40% - Accent1 17 4" xfId="17636" xr:uid="{00000000-0005-0000-0000-00002E450000}"/>
    <cellStyle name="40% - Accent1 17 40" xfId="17637" xr:uid="{00000000-0005-0000-0000-00002F450000}"/>
    <cellStyle name="40% - Accent1 17 41" xfId="17638" xr:uid="{00000000-0005-0000-0000-000030450000}"/>
    <cellStyle name="40% - Accent1 17 42" xfId="17639" xr:uid="{00000000-0005-0000-0000-000031450000}"/>
    <cellStyle name="40% - Accent1 17 43" xfId="17640" xr:uid="{00000000-0005-0000-0000-000032450000}"/>
    <cellStyle name="40% - Accent1 17 44" xfId="17641" xr:uid="{00000000-0005-0000-0000-000033450000}"/>
    <cellStyle name="40% - Accent1 17 45" xfId="17642" xr:uid="{00000000-0005-0000-0000-000034450000}"/>
    <cellStyle name="40% - Accent1 17 46" xfId="17643" xr:uid="{00000000-0005-0000-0000-000035450000}"/>
    <cellStyle name="40% - Accent1 17 47" xfId="17644" xr:uid="{00000000-0005-0000-0000-000036450000}"/>
    <cellStyle name="40% - Accent1 17 48" xfId="17645" xr:uid="{00000000-0005-0000-0000-000037450000}"/>
    <cellStyle name="40% - Accent1 17 49" xfId="17646" xr:uid="{00000000-0005-0000-0000-000038450000}"/>
    <cellStyle name="40% - Accent1 17 5" xfId="17647" xr:uid="{00000000-0005-0000-0000-000039450000}"/>
    <cellStyle name="40% - Accent1 17 50" xfId="17648" xr:uid="{00000000-0005-0000-0000-00003A450000}"/>
    <cellStyle name="40% - Accent1 17 51" xfId="17649" xr:uid="{00000000-0005-0000-0000-00003B450000}"/>
    <cellStyle name="40% - Accent1 17 52" xfId="17650" xr:uid="{00000000-0005-0000-0000-00003C450000}"/>
    <cellStyle name="40% - Accent1 17 53" xfId="17651" xr:uid="{00000000-0005-0000-0000-00003D450000}"/>
    <cellStyle name="40% - Accent1 17 54" xfId="17652" xr:uid="{00000000-0005-0000-0000-00003E450000}"/>
    <cellStyle name="40% - Accent1 17 55" xfId="17653" xr:uid="{00000000-0005-0000-0000-00003F450000}"/>
    <cellStyle name="40% - Accent1 17 56" xfId="17654" xr:uid="{00000000-0005-0000-0000-000040450000}"/>
    <cellStyle name="40% - Accent1 17 57" xfId="17655" xr:uid="{00000000-0005-0000-0000-000041450000}"/>
    <cellStyle name="40% - Accent1 17 58" xfId="17656" xr:uid="{00000000-0005-0000-0000-000042450000}"/>
    <cellStyle name="40% - Accent1 17 59" xfId="17657" xr:uid="{00000000-0005-0000-0000-000043450000}"/>
    <cellStyle name="40% - Accent1 17 6" xfId="17658" xr:uid="{00000000-0005-0000-0000-000044450000}"/>
    <cellStyle name="40% - Accent1 17 60" xfId="17659" xr:uid="{00000000-0005-0000-0000-000045450000}"/>
    <cellStyle name="40% - Accent1 17 61" xfId="17660" xr:uid="{00000000-0005-0000-0000-000046450000}"/>
    <cellStyle name="40% - Accent1 17 62" xfId="17661" xr:uid="{00000000-0005-0000-0000-000047450000}"/>
    <cellStyle name="40% - Accent1 17 63" xfId="17662" xr:uid="{00000000-0005-0000-0000-000048450000}"/>
    <cellStyle name="40% - Accent1 17 64" xfId="17663" xr:uid="{00000000-0005-0000-0000-000049450000}"/>
    <cellStyle name="40% - Accent1 17 65" xfId="17664" xr:uid="{00000000-0005-0000-0000-00004A450000}"/>
    <cellStyle name="40% - Accent1 17 66" xfId="17665" xr:uid="{00000000-0005-0000-0000-00004B450000}"/>
    <cellStyle name="40% - Accent1 17 67" xfId="17666" xr:uid="{00000000-0005-0000-0000-00004C450000}"/>
    <cellStyle name="40% - Accent1 17 68" xfId="17667" xr:uid="{00000000-0005-0000-0000-00004D450000}"/>
    <cellStyle name="40% - Accent1 17 69" xfId="17668" xr:uid="{00000000-0005-0000-0000-00004E450000}"/>
    <cellStyle name="40% - Accent1 17 7" xfId="17669" xr:uid="{00000000-0005-0000-0000-00004F450000}"/>
    <cellStyle name="40% - Accent1 17 70" xfId="17670" xr:uid="{00000000-0005-0000-0000-000050450000}"/>
    <cellStyle name="40% - Accent1 17 71" xfId="17671" xr:uid="{00000000-0005-0000-0000-000051450000}"/>
    <cellStyle name="40% - Accent1 17 72" xfId="17672" xr:uid="{00000000-0005-0000-0000-000052450000}"/>
    <cellStyle name="40% - Accent1 17 73" xfId="17673" xr:uid="{00000000-0005-0000-0000-000053450000}"/>
    <cellStyle name="40% - Accent1 17 8" xfId="17674" xr:uid="{00000000-0005-0000-0000-000054450000}"/>
    <cellStyle name="40% - Accent1 17 9" xfId="17675" xr:uid="{00000000-0005-0000-0000-000055450000}"/>
    <cellStyle name="40% - Accent1 18" xfId="17676" xr:uid="{00000000-0005-0000-0000-000056450000}"/>
    <cellStyle name="40% - Accent1 18 10" xfId="17677" xr:uid="{00000000-0005-0000-0000-000057450000}"/>
    <cellStyle name="40% - Accent1 18 11" xfId="17678" xr:uid="{00000000-0005-0000-0000-000058450000}"/>
    <cellStyle name="40% - Accent1 18 12" xfId="17679" xr:uid="{00000000-0005-0000-0000-000059450000}"/>
    <cellStyle name="40% - Accent1 18 13" xfId="17680" xr:uid="{00000000-0005-0000-0000-00005A450000}"/>
    <cellStyle name="40% - Accent1 18 14" xfId="17681" xr:uid="{00000000-0005-0000-0000-00005B450000}"/>
    <cellStyle name="40% - Accent1 18 15" xfId="17682" xr:uid="{00000000-0005-0000-0000-00005C450000}"/>
    <cellStyle name="40% - Accent1 18 16" xfId="17683" xr:uid="{00000000-0005-0000-0000-00005D450000}"/>
    <cellStyle name="40% - Accent1 18 17" xfId="17684" xr:uid="{00000000-0005-0000-0000-00005E450000}"/>
    <cellStyle name="40% - Accent1 18 18" xfId="17685" xr:uid="{00000000-0005-0000-0000-00005F450000}"/>
    <cellStyle name="40% - Accent1 18 19" xfId="17686" xr:uid="{00000000-0005-0000-0000-000060450000}"/>
    <cellStyle name="40% - Accent1 18 2" xfId="17687" xr:uid="{00000000-0005-0000-0000-000061450000}"/>
    <cellStyle name="40% - Accent1 18 20" xfId="17688" xr:uid="{00000000-0005-0000-0000-000062450000}"/>
    <cellStyle name="40% - Accent1 18 21" xfId="17689" xr:uid="{00000000-0005-0000-0000-000063450000}"/>
    <cellStyle name="40% - Accent1 18 22" xfId="17690" xr:uid="{00000000-0005-0000-0000-000064450000}"/>
    <cellStyle name="40% - Accent1 18 23" xfId="17691" xr:uid="{00000000-0005-0000-0000-000065450000}"/>
    <cellStyle name="40% - Accent1 18 24" xfId="17692" xr:uid="{00000000-0005-0000-0000-000066450000}"/>
    <cellStyle name="40% - Accent1 18 25" xfId="17693" xr:uid="{00000000-0005-0000-0000-000067450000}"/>
    <cellStyle name="40% - Accent1 18 26" xfId="17694" xr:uid="{00000000-0005-0000-0000-000068450000}"/>
    <cellStyle name="40% - Accent1 18 27" xfId="17695" xr:uid="{00000000-0005-0000-0000-000069450000}"/>
    <cellStyle name="40% - Accent1 18 28" xfId="17696" xr:uid="{00000000-0005-0000-0000-00006A450000}"/>
    <cellStyle name="40% - Accent1 18 29" xfId="17697" xr:uid="{00000000-0005-0000-0000-00006B450000}"/>
    <cellStyle name="40% - Accent1 18 3" xfId="17698" xr:uid="{00000000-0005-0000-0000-00006C450000}"/>
    <cellStyle name="40% - Accent1 18 30" xfId="17699" xr:uid="{00000000-0005-0000-0000-00006D450000}"/>
    <cellStyle name="40% - Accent1 18 31" xfId="17700" xr:uid="{00000000-0005-0000-0000-00006E450000}"/>
    <cellStyle name="40% - Accent1 18 32" xfId="17701" xr:uid="{00000000-0005-0000-0000-00006F450000}"/>
    <cellStyle name="40% - Accent1 18 33" xfId="17702" xr:uid="{00000000-0005-0000-0000-000070450000}"/>
    <cellStyle name="40% - Accent1 18 34" xfId="17703" xr:uid="{00000000-0005-0000-0000-000071450000}"/>
    <cellStyle name="40% - Accent1 18 35" xfId="17704" xr:uid="{00000000-0005-0000-0000-000072450000}"/>
    <cellStyle name="40% - Accent1 18 36" xfId="17705" xr:uid="{00000000-0005-0000-0000-000073450000}"/>
    <cellStyle name="40% - Accent1 18 37" xfId="17706" xr:uid="{00000000-0005-0000-0000-000074450000}"/>
    <cellStyle name="40% - Accent1 18 38" xfId="17707" xr:uid="{00000000-0005-0000-0000-000075450000}"/>
    <cellStyle name="40% - Accent1 18 39" xfId="17708" xr:uid="{00000000-0005-0000-0000-000076450000}"/>
    <cellStyle name="40% - Accent1 18 4" xfId="17709" xr:uid="{00000000-0005-0000-0000-000077450000}"/>
    <cellStyle name="40% - Accent1 18 40" xfId="17710" xr:uid="{00000000-0005-0000-0000-000078450000}"/>
    <cellStyle name="40% - Accent1 18 41" xfId="17711" xr:uid="{00000000-0005-0000-0000-000079450000}"/>
    <cellStyle name="40% - Accent1 18 42" xfId="17712" xr:uid="{00000000-0005-0000-0000-00007A450000}"/>
    <cellStyle name="40% - Accent1 18 43" xfId="17713" xr:uid="{00000000-0005-0000-0000-00007B450000}"/>
    <cellStyle name="40% - Accent1 18 44" xfId="17714" xr:uid="{00000000-0005-0000-0000-00007C450000}"/>
    <cellStyle name="40% - Accent1 18 45" xfId="17715" xr:uid="{00000000-0005-0000-0000-00007D450000}"/>
    <cellStyle name="40% - Accent1 18 46" xfId="17716" xr:uid="{00000000-0005-0000-0000-00007E450000}"/>
    <cellStyle name="40% - Accent1 18 47" xfId="17717" xr:uid="{00000000-0005-0000-0000-00007F450000}"/>
    <cellStyle name="40% - Accent1 18 48" xfId="17718" xr:uid="{00000000-0005-0000-0000-000080450000}"/>
    <cellStyle name="40% - Accent1 18 49" xfId="17719" xr:uid="{00000000-0005-0000-0000-000081450000}"/>
    <cellStyle name="40% - Accent1 18 5" xfId="17720" xr:uid="{00000000-0005-0000-0000-000082450000}"/>
    <cellStyle name="40% - Accent1 18 50" xfId="17721" xr:uid="{00000000-0005-0000-0000-000083450000}"/>
    <cellStyle name="40% - Accent1 18 51" xfId="17722" xr:uid="{00000000-0005-0000-0000-000084450000}"/>
    <cellStyle name="40% - Accent1 18 52" xfId="17723" xr:uid="{00000000-0005-0000-0000-000085450000}"/>
    <cellStyle name="40% - Accent1 18 53" xfId="17724" xr:uid="{00000000-0005-0000-0000-000086450000}"/>
    <cellStyle name="40% - Accent1 18 54" xfId="17725" xr:uid="{00000000-0005-0000-0000-000087450000}"/>
    <cellStyle name="40% - Accent1 18 55" xfId="17726" xr:uid="{00000000-0005-0000-0000-000088450000}"/>
    <cellStyle name="40% - Accent1 18 56" xfId="17727" xr:uid="{00000000-0005-0000-0000-000089450000}"/>
    <cellStyle name="40% - Accent1 18 57" xfId="17728" xr:uid="{00000000-0005-0000-0000-00008A450000}"/>
    <cellStyle name="40% - Accent1 18 58" xfId="17729" xr:uid="{00000000-0005-0000-0000-00008B450000}"/>
    <cellStyle name="40% - Accent1 18 59" xfId="17730" xr:uid="{00000000-0005-0000-0000-00008C450000}"/>
    <cellStyle name="40% - Accent1 18 6" xfId="17731" xr:uid="{00000000-0005-0000-0000-00008D450000}"/>
    <cellStyle name="40% - Accent1 18 60" xfId="17732" xr:uid="{00000000-0005-0000-0000-00008E450000}"/>
    <cellStyle name="40% - Accent1 18 61" xfId="17733" xr:uid="{00000000-0005-0000-0000-00008F450000}"/>
    <cellStyle name="40% - Accent1 18 62" xfId="17734" xr:uid="{00000000-0005-0000-0000-000090450000}"/>
    <cellStyle name="40% - Accent1 18 63" xfId="17735" xr:uid="{00000000-0005-0000-0000-000091450000}"/>
    <cellStyle name="40% - Accent1 18 64" xfId="17736" xr:uid="{00000000-0005-0000-0000-000092450000}"/>
    <cellStyle name="40% - Accent1 18 65" xfId="17737" xr:uid="{00000000-0005-0000-0000-000093450000}"/>
    <cellStyle name="40% - Accent1 18 66" xfId="17738" xr:uid="{00000000-0005-0000-0000-000094450000}"/>
    <cellStyle name="40% - Accent1 18 67" xfId="17739" xr:uid="{00000000-0005-0000-0000-000095450000}"/>
    <cellStyle name="40% - Accent1 18 68" xfId="17740" xr:uid="{00000000-0005-0000-0000-000096450000}"/>
    <cellStyle name="40% - Accent1 18 69" xfId="17741" xr:uid="{00000000-0005-0000-0000-000097450000}"/>
    <cellStyle name="40% - Accent1 18 7" xfId="17742" xr:uid="{00000000-0005-0000-0000-000098450000}"/>
    <cellStyle name="40% - Accent1 18 70" xfId="17743" xr:uid="{00000000-0005-0000-0000-000099450000}"/>
    <cellStyle name="40% - Accent1 18 71" xfId="17744" xr:uid="{00000000-0005-0000-0000-00009A450000}"/>
    <cellStyle name="40% - Accent1 18 72" xfId="17745" xr:uid="{00000000-0005-0000-0000-00009B450000}"/>
    <cellStyle name="40% - Accent1 18 73" xfId="17746" xr:uid="{00000000-0005-0000-0000-00009C450000}"/>
    <cellStyle name="40% - Accent1 18 8" xfId="17747" xr:uid="{00000000-0005-0000-0000-00009D450000}"/>
    <cellStyle name="40% - Accent1 18 9" xfId="17748" xr:uid="{00000000-0005-0000-0000-00009E450000}"/>
    <cellStyle name="40% - Accent1 19" xfId="17749" xr:uid="{00000000-0005-0000-0000-00009F450000}"/>
    <cellStyle name="40% - Accent1 19 10" xfId="17750" xr:uid="{00000000-0005-0000-0000-0000A0450000}"/>
    <cellStyle name="40% - Accent1 19 11" xfId="17751" xr:uid="{00000000-0005-0000-0000-0000A1450000}"/>
    <cellStyle name="40% - Accent1 19 12" xfId="17752" xr:uid="{00000000-0005-0000-0000-0000A2450000}"/>
    <cellStyle name="40% - Accent1 19 13" xfId="17753" xr:uid="{00000000-0005-0000-0000-0000A3450000}"/>
    <cellStyle name="40% - Accent1 19 14" xfId="17754" xr:uid="{00000000-0005-0000-0000-0000A4450000}"/>
    <cellStyle name="40% - Accent1 19 15" xfId="17755" xr:uid="{00000000-0005-0000-0000-0000A5450000}"/>
    <cellStyle name="40% - Accent1 19 16" xfId="17756" xr:uid="{00000000-0005-0000-0000-0000A6450000}"/>
    <cellStyle name="40% - Accent1 19 17" xfId="17757" xr:uid="{00000000-0005-0000-0000-0000A7450000}"/>
    <cellStyle name="40% - Accent1 19 18" xfId="17758" xr:uid="{00000000-0005-0000-0000-0000A8450000}"/>
    <cellStyle name="40% - Accent1 19 19" xfId="17759" xr:uid="{00000000-0005-0000-0000-0000A9450000}"/>
    <cellStyle name="40% - Accent1 19 2" xfId="17760" xr:uid="{00000000-0005-0000-0000-0000AA450000}"/>
    <cellStyle name="40% - Accent1 19 20" xfId="17761" xr:uid="{00000000-0005-0000-0000-0000AB450000}"/>
    <cellStyle name="40% - Accent1 19 21" xfId="17762" xr:uid="{00000000-0005-0000-0000-0000AC450000}"/>
    <cellStyle name="40% - Accent1 19 22" xfId="17763" xr:uid="{00000000-0005-0000-0000-0000AD450000}"/>
    <cellStyle name="40% - Accent1 19 23" xfId="17764" xr:uid="{00000000-0005-0000-0000-0000AE450000}"/>
    <cellStyle name="40% - Accent1 19 24" xfId="17765" xr:uid="{00000000-0005-0000-0000-0000AF450000}"/>
    <cellStyle name="40% - Accent1 19 25" xfId="17766" xr:uid="{00000000-0005-0000-0000-0000B0450000}"/>
    <cellStyle name="40% - Accent1 19 26" xfId="17767" xr:uid="{00000000-0005-0000-0000-0000B1450000}"/>
    <cellStyle name="40% - Accent1 19 27" xfId="17768" xr:uid="{00000000-0005-0000-0000-0000B2450000}"/>
    <cellStyle name="40% - Accent1 19 28" xfId="17769" xr:uid="{00000000-0005-0000-0000-0000B3450000}"/>
    <cellStyle name="40% - Accent1 19 29" xfId="17770" xr:uid="{00000000-0005-0000-0000-0000B4450000}"/>
    <cellStyle name="40% - Accent1 19 3" xfId="17771" xr:uid="{00000000-0005-0000-0000-0000B5450000}"/>
    <cellStyle name="40% - Accent1 19 30" xfId="17772" xr:uid="{00000000-0005-0000-0000-0000B6450000}"/>
    <cellStyle name="40% - Accent1 19 31" xfId="17773" xr:uid="{00000000-0005-0000-0000-0000B7450000}"/>
    <cellStyle name="40% - Accent1 19 32" xfId="17774" xr:uid="{00000000-0005-0000-0000-0000B8450000}"/>
    <cellStyle name="40% - Accent1 19 33" xfId="17775" xr:uid="{00000000-0005-0000-0000-0000B9450000}"/>
    <cellStyle name="40% - Accent1 19 34" xfId="17776" xr:uid="{00000000-0005-0000-0000-0000BA450000}"/>
    <cellStyle name="40% - Accent1 19 35" xfId="17777" xr:uid="{00000000-0005-0000-0000-0000BB450000}"/>
    <cellStyle name="40% - Accent1 19 36" xfId="17778" xr:uid="{00000000-0005-0000-0000-0000BC450000}"/>
    <cellStyle name="40% - Accent1 19 37" xfId="17779" xr:uid="{00000000-0005-0000-0000-0000BD450000}"/>
    <cellStyle name="40% - Accent1 19 38" xfId="17780" xr:uid="{00000000-0005-0000-0000-0000BE450000}"/>
    <cellStyle name="40% - Accent1 19 39" xfId="17781" xr:uid="{00000000-0005-0000-0000-0000BF450000}"/>
    <cellStyle name="40% - Accent1 19 4" xfId="17782" xr:uid="{00000000-0005-0000-0000-0000C0450000}"/>
    <cellStyle name="40% - Accent1 19 40" xfId="17783" xr:uid="{00000000-0005-0000-0000-0000C1450000}"/>
    <cellStyle name="40% - Accent1 19 41" xfId="17784" xr:uid="{00000000-0005-0000-0000-0000C2450000}"/>
    <cellStyle name="40% - Accent1 19 42" xfId="17785" xr:uid="{00000000-0005-0000-0000-0000C3450000}"/>
    <cellStyle name="40% - Accent1 19 43" xfId="17786" xr:uid="{00000000-0005-0000-0000-0000C4450000}"/>
    <cellStyle name="40% - Accent1 19 44" xfId="17787" xr:uid="{00000000-0005-0000-0000-0000C5450000}"/>
    <cellStyle name="40% - Accent1 19 45" xfId="17788" xr:uid="{00000000-0005-0000-0000-0000C6450000}"/>
    <cellStyle name="40% - Accent1 19 46" xfId="17789" xr:uid="{00000000-0005-0000-0000-0000C7450000}"/>
    <cellStyle name="40% - Accent1 19 47" xfId="17790" xr:uid="{00000000-0005-0000-0000-0000C8450000}"/>
    <cellStyle name="40% - Accent1 19 48" xfId="17791" xr:uid="{00000000-0005-0000-0000-0000C9450000}"/>
    <cellStyle name="40% - Accent1 19 49" xfId="17792" xr:uid="{00000000-0005-0000-0000-0000CA450000}"/>
    <cellStyle name="40% - Accent1 19 5" xfId="17793" xr:uid="{00000000-0005-0000-0000-0000CB450000}"/>
    <cellStyle name="40% - Accent1 19 50" xfId="17794" xr:uid="{00000000-0005-0000-0000-0000CC450000}"/>
    <cellStyle name="40% - Accent1 19 51" xfId="17795" xr:uid="{00000000-0005-0000-0000-0000CD450000}"/>
    <cellStyle name="40% - Accent1 19 52" xfId="17796" xr:uid="{00000000-0005-0000-0000-0000CE450000}"/>
    <cellStyle name="40% - Accent1 19 53" xfId="17797" xr:uid="{00000000-0005-0000-0000-0000CF450000}"/>
    <cellStyle name="40% - Accent1 19 54" xfId="17798" xr:uid="{00000000-0005-0000-0000-0000D0450000}"/>
    <cellStyle name="40% - Accent1 19 55" xfId="17799" xr:uid="{00000000-0005-0000-0000-0000D1450000}"/>
    <cellStyle name="40% - Accent1 19 56" xfId="17800" xr:uid="{00000000-0005-0000-0000-0000D2450000}"/>
    <cellStyle name="40% - Accent1 19 57" xfId="17801" xr:uid="{00000000-0005-0000-0000-0000D3450000}"/>
    <cellStyle name="40% - Accent1 19 58" xfId="17802" xr:uid="{00000000-0005-0000-0000-0000D4450000}"/>
    <cellStyle name="40% - Accent1 19 59" xfId="17803" xr:uid="{00000000-0005-0000-0000-0000D5450000}"/>
    <cellStyle name="40% - Accent1 19 6" xfId="17804" xr:uid="{00000000-0005-0000-0000-0000D6450000}"/>
    <cellStyle name="40% - Accent1 19 60" xfId="17805" xr:uid="{00000000-0005-0000-0000-0000D7450000}"/>
    <cellStyle name="40% - Accent1 19 61" xfId="17806" xr:uid="{00000000-0005-0000-0000-0000D8450000}"/>
    <cellStyle name="40% - Accent1 19 62" xfId="17807" xr:uid="{00000000-0005-0000-0000-0000D9450000}"/>
    <cellStyle name="40% - Accent1 19 63" xfId="17808" xr:uid="{00000000-0005-0000-0000-0000DA450000}"/>
    <cellStyle name="40% - Accent1 19 64" xfId="17809" xr:uid="{00000000-0005-0000-0000-0000DB450000}"/>
    <cellStyle name="40% - Accent1 19 65" xfId="17810" xr:uid="{00000000-0005-0000-0000-0000DC450000}"/>
    <cellStyle name="40% - Accent1 19 66" xfId="17811" xr:uid="{00000000-0005-0000-0000-0000DD450000}"/>
    <cellStyle name="40% - Accent1 19 67" xfId="17812" xr:uid="{00000000-0005-0000-0000-0000DE450000}"/>
    <cellStyle name="40% - Accent1 19 68" xfId="17813" xr:uid="{00000000-0005-0000-0000-0000DF450000}"/>
    <cellStyle name="40% - Accent1 19 69" xfId="17814" xr:uid="{00000000-0005-0000-0000-0000E0450000}"/>
    <cellStyle name="40% - Accent1 19 7" xfId="17815" xr:uid="{00000000-0005-0000-0000-0000E1450000}"/>
    <cellStyle name="40% - Accent1 19 70" xfId="17816" xr:uid="{00000000-0005-0000-0000-0000E2450000}"/>
    <cellStyle name="40% - Accent1 19 71" xfId="17817" xr:uid="{00000000-0005-0000-0000-0000E3450000}"/>
    <cellStyle name="40% - Accent1 19 72" xfId="17818" xr:uid="{00000000-0005-0000-0000-0000E4450000}"/>
    <cellStyle name="40% - Accent1 19 73" xfId="17819" xr:uid="{00000000-0005-0000-0000-0000E5450000}"/>
    <cellStyle name="40% - Accent1 19 8" xfId="17820" xr:uid="{00000000-0005-0000-0000-0000E6450000}"/>
    <cellStyle name="40% - Accent1 19 9" xfId="17821" xr:uid="{00000000-0005-0000-0000-0000E7450000}"/>
    <cellStyle name="40% - Accent1 2" xfId="17822" xr:uid="{00000000-0005-0000-0000-0000E8450000}"/>
    <cellStyle name="40% - Accent1 2 10" xfId="17823" xr:uid="{00000000-0005-0000-0000-0000E9450000}"/>
    <cellStyle name="40% - Accent1 2 11" xfId="17824" xr:uid="{00000000-0005-0000-0000-0000EA450000}"/>
    <cellStyle name="40% - Accent1 2 12" xfId="17825" xr:uid="{00000000-0005-0000-0000-0000EB450000}"/>
    <cellStyle name="40% - Accent1 2 13" xfId="17826" xr:uid="{00000000-0005-0000-0000-0000EC450000}"/>
    <cellStyle name="40% - Accent1 2 14" xfId="17827" xr:uid="{00000000-0005-0000-0000-0000ED450000}"/>
    <cellStyle name="40% - Accent1 2 15" xfId="17828" xr:uid="{00000000-0005-0000-0000-0000EE450000}"/>
    <cellStyle name="40% - Accent1 2 16" xfId="17829" xr:uid="{00000000-0005-0000-0000-0000EF450000}"/>
    <cellStyle name="40% - Accent1 2 17" xfId="17830" xr:uid="{00000000-0005-0000-0000-0000F0450000}"/>
    <cellStyle name="40% - Accent1 2 18" xfId="17831" xr:uid="{00000000-0005-0000-0000-0000F1450000}"/>
    <cellStyle name="40% - Accent1 2 19" xfId="17832" xr:uid="{00000000-0005-0000-0000-0000F2450000}"/>
    <cellStyle name="40% - Accent1 2 2" xfId="17833" xr:uid="{00000000-0005-0000-0000-0000F3450000}"/>
    <cellStyle name="40% - Accent1 2 2 2" xfId="53160" xr:uid="{00000000-0005-0000-0000-0000F4450000}"/>
    <cellStyle name="40% - Accent1 2 2 2 2" xfId="53261" xr:uid="{00000000-0005-0000-0000-0000F5450000}"/>
    <cellStyle name="40% - Accent1 2 2 3" xfId="53027" xr:uid="{00000000-0005-0000-0000-0000F6450000}"/>
    <cellStyle name="40% - Accent1 2 20" xfId="17834" xr:uid="{00000000-0005-0000-0000-0000F7450000}"/>
    <cellStyle name="40% - Accent1 2 21" xfId="17835" xr:uid="{00000000-0005-0000-0000-0000F8450000}"/>
    <cellStyle name="40% - Accent1 2 22" xfId="17836" xr:uid="{00000000-0005-0000-0000-0000F9450000}"/>
    <cellStyle name="40% - Accent1 2 23" xfId="17837" xr:uid="{00000000-0005-0000-0000-0000FA450000}"/>
    <cellStyle name="40% - Accent1 2 24" xfId="17838" xr:uid="{00000000-0005-0000-0000-0000FB450000}"/>
    <cellStyle name="40% - Accent1 2 25" xfId="17839" xr:uid="{00000000-0005-0000-0000-0000FC450000}"/>
    <cellStyle name="40% - Accent1 2 26" xfId="17840" xr:uid="{00000000-0005-0000-0000-0000FD450000}"/>
    <cellStyle name="40% - Accent1 2 27" xfId="17841" xr:uid="{00000000-0005-0000-0000-0000FE450000}"/>
    <cellStyle name="40% - Accent1 2 28" xfId="17842" xr:uid="{00000000-0005-0000-0000-0000FF450000}"/>
    <cellStyle name="40% - Accent1 2 29" xfId="17843" xr:uid="{00000000-0005-0000-0000-000000460000}"/>
    <cellStyle name="40% - Accent1 2 3" xfId="17844" xr:uid="{00000000-0005-0000-0000-000001460000}"/>
    <cellStyle name="40% - Accent1 2 3 2" xfId="53159" xr:uid="{00000000-0005-0000-0000-000002460000}"/>
    <cellStyle name="40% - Accent1 2 30" xfId="17845" xr:uid="{00000000-0005-0000-0000-000003460000}"/>
    <cellStyle name="40% - Accent1 2 31" xfId="17846" xr:uid="{00000000-0005-0000-0000-000004460000}"/>
    <cellStyle name="40% - Accent1 2 32" xfId="17847" xr:uid="{00000000-0005-0000-0000-000005460000}"/>
    <cellStyle name="40% - Accent1 2 33" xfId="17848" xr:uid="{00000000-0005-0000-0000-000006460000}"/>
    <cellStyle name="40% - Accent1 2 34" xfId="17849" xr:uid="{00000000-0005-0000-0000-000007460000}"/>
    <cellStyle name="40% - Accent1 2 35" xfId="17850" xr:uid="{00000000-0005-0000-0000-000008460000}"/>
    <cellStyle name="40% - Accent1 2 36" xfId="17851" xr:uid="{00000000-0005-0000-0000-000009460000}"/>
    <cellStyle name="40% - Accent1 2 37" xfId="17852" xr:uid="{00000000-0005-0000-0000-00000A460000}"/>
    <cellStyle name="40% - Accent1 2 38" xfId="17853" xr:uid="{00000000-0005-0000-0000-00000B460000}"/>
    <cellStyle name="40% - Accent1 2 39" xfId="17854" xr:uid="{00000000-0005-0000-0000-00000C460000}"/>
    <cellStyle name="40% - Accent1 2 4" xfId="17855" xr:uid="{00000000-0005-0000-0000-00000D460000}"/>
    <cellStyle name="40% - Accent1 2 4 2" xfId="53219" xr:uid="{00000000-0005-0000-0000-00000E460000}"/>
    <cellStyle name="40% - Accent1 2 40" xfId="17856" xr:uid="{00000000-0005-0000-0000-00000F460000}"/>
    <cellStyle name="40% - Accent1 2 41" xfId="17857" xr:uid="{00000000-0005-0000-0000-000010460000}"/>
    <cellStyle name="40% - Accent1 2 42" xfId="17858" xr:uid="{00000000-0005-0000-0000-000011460000}"/>
    <cellStyle name="40% - Accent1 2 43" xfId="17859" xr:uid="{00000000-0005-0000-0000-000012460000}"/>
    <cellStyle name="40% - Accent1 2 44" xfId="17860" xr:uid="{00000000-0005-0000-0000-000013460000}"/>
    <cellStyle name="40% - Accent1 2 45" xfId="17861" xr:uid="{00000000-0005-0000-0000-000014460000}"/>
    <cellStyle name="40% - Accent1 2 46" xfId="17862" xr:uid="{00000000-0005-0000-0000-000015460000}"/>
    <cellStyle name="40% - Accent1 2 47" xfId="17863" xr:uid="{00000000-0005-0000-0000-000016460000}"/>
    <cellStyle name="40% - Accent1 2 48" xfId="17864" xr:uid="{00000000-0005-0000-0000-000017460000}"/>
    <cellStyle name="40% - Accent1 2 49" xfId="17865" xr:uid="{00000000-0005-0000-0000-000018460000}"/>
    <cellStyle name="40% - Accent1 2 5" xfId="17866" xr:uid="{00000000-0005-0000-0000-000019460000}"/>
    <cellStyle name="40% - Accent1 2 50" xfId="17867" xr:uid="{00000000-0005-0000-0000-00001A460000}"/>
    <cellStyle name="40% - Accent1 2 51" xfId="17868" xr:uid="{00000000-0005-0000-0000-00001B460000}"/>
    <cellStyle name="40% - Accent1 2 52" xfId="17869" xr:uid="{00000000-0005-0000-0000-00001C460000}"/>
    <cellStyle name="40% - Accent1 2 53" xfId="17870" xr:uid="{00000000-0005-0000-0000-00001D460000}"/>
    <cellStyle name="40% - Accent1 2 54" xfId="17871" xr:uid="{00000000-0005-0000-0000-00001E460000}"/>
    <cellStyle name="40% - Accent1 2 55" xfId="17872" xr:uid="{00000000-0005-0000-0000-00001F460000}"/>
    <cellStyle name="40% - Accent1 2 56" xfId="17873" xr:uid="{00000000-0005-0000-0000-000020460000}"/>
    <cellStyle name="40% - Accent1 2 57" xfId="17874" xr:uid="{00000000-0005-0000-0000-000021460000}"/>
    <cellStyle name="40% - Accent1 2 58" xfId="17875" xr:uid="{00000000-0005-0000-0000-000022460000}"/>
    <cellStyle name="40% - Accent1 2 59" xfId="17876" xr:uid="{00000000-0005-0000-0000-000023460000}"/>
    <cellStyle name="40% - Accent1 2 6" xfId="17877" xr:uid="{00000000-0005-0000-0000-000024460000}"/>
    <cellStyle name="40% - Accent1 2 60" xfId="17878" xr:uid="{00000000-0005-0000-0000-000025460000}"/>
    <cellStyle name="40% - Accent1 2 61" xfId="17879" xr:uid="{00000000-0005-0000-0000-000026460000}"/>
    <cellStyle name="40% - Accent1 2 62" xfId="17880" xr:uid="{00000000-0005-0000-0000-000027460000}"/>
    <cellStyle name="40% - Accent1 2 63" xfId="17881" xr:uid="{00000000-0005-0000-0000-000028460000}"/>
    <cellStyle name="40% - Accent1 2 64" xfId="17882" xr:uid="{00000000-0005-0000-0000-000029460000}"/>
    <cellStyle name="40% - Accent1 2 65" xfId="17883" xr:uid="{00000000-0005-0000-0000-00002A460000}"/>
    <cellStyle name="40% - Accent1 2 66" xfId="17884" xr:uid="{00000000-0005-0000-0000-00002B460000}"/>
    <cellStyle name="40% - Accent1 2 67" xfId="17885" xr:uid="{00000000-0005-0000-0000-00002C460000}"/>
    <cellStyle name="40% - Accent1 2 68" xfId="17886" xr:uid="{00000000-0005-0000-0000-00002D460000}"/>
    <cellStyle name="40% - Accent1 2 69" xfId="17887" xr:uid="{00000000-0005-0000-0000-00002E460000}"/>
    <cellStyle name="40% - Accent1 2 7" xfId="17888" xr:uid="{00000000-0005-0000-0000-00002F460000}"/>
    <cellStyle name="40% - Accent1 2 70" xfId="17889" xr:uid="{00000000-0005-0000-0000-000030460000}"/>
    <cellStyle name="40% - Accent1 2 71" xfId="17890" xr:uid="{00000000-0005-0000-0000-000031460000}"/>
    <cellStyle name="40% - Accent1 2 72" xfId="17891" xr:uid="{00000000-0005-0000-0000-000032460000}"/>
    <cellStyle name="40% - Accent1 2 73" xfId="17892" xr:uid="{00000000-0005-0000-0000-000033460000}"/>
    <cellStyle name="40% - Accent1 2 74" xfId="53026" xr:uid="{00000000-0005-0000-0000-000034460000}"/>
    <cellStyle name="40% - Accent1 2 8" xfId="17893" xr:uid="{00000000-0005-0000-0000-000035460000}"/>
    <cellStyle name="40% - Accent1 2 9" xfId="17894" xr:uid="{00000000-0005-0000-0000-000036460000}"/>
    <cellStyle name="40% - Accent1 20" xfId="17895" xr:uid="{00000000-0005-0000-0000-000037460000}"/>
    <cellStyle name="40% - Accent1 20 10" xfId="17896" xr:uid="{00000000-0005-0000-0000-000038460000}"/>
    <cellStyle name="40% - Accent1 20 11" xfId="17897" xr:uid="{00000000-0005-0000-0000-000039460000}"/>
    <cellStyle name="40% - Accent1 20 12" xfId="17898" xr:uid="{00000000-0005-0000-0000-00003A460000}"/>
    <cellStyle name="40% - Accent1 20 13" xfId="17899" xr:uid="{00000000-0005-0000-0000-00003B460000}"/>
    <cellStyle name="40% - Accent1 20 14" xfId="17900" xr:uid="{00000000-0005-0000-0000-00003C460000}"/>
    <cellStyle name="40% - Accent1 20 15" xfId="17901" xr:uid="{00000000-0005-0000-0000-00003D460000}"/>
    <cellStyle name="40% - Accent1 20 16" xfId="17902" xr:uid="{00000000-0005-0000-0000-00003E460000}"/>
    <cellStyle name="40% - Accent1 20 17" xfId="17903" xr:uid="{00000000-0005-0000-0000-00003F460000}"/>
    <cellStyle name="40% - Accent1 20 18" xfId="17904" xr:uid="{00000000-0005-0000-0000-000040460000}"/>
    <cellStyle name="40% - Accent1 20 19" xfId="17905" xr:uid="{00000000-0005-0000-0000-000041460000}"/>
    <cellStyle name="40% - Accent1 20 2" xfId="17906" xr:uid="{00000000-0005-0000-0000-000042460000}"/>
    <cellStyle name="40% - Accent1 20 20" xfId="17907" xr:uid="{00000000-0005-0000-0000-000043460000}"/>
    <cellStyle name="40% - Accent1 20 21" xfId="17908" xr:uid="{00000000-0005-0000-0000-000044460000}"/>
    <cellStyle name="40% - Accent1 20 22" xfId="17909" xr:uid="{00000000-0005-0000-0000-000045460000}"/>
    <cellStyle name="40% - Accent1 20 23" xfId="17910" xr:uid="{00000000-0005-0000-0000-000046460000}"/>
    <cellStyle name="40% - Accent1 20 24" xfId="17911" xr:uid="{00000000-0005-0000-0000-000047460000}"/>
    <cellStyle name="40% - Accent1 20 25" xfId="17912" xr:uid="{00000000-0005-0000-0000-000048460000}"/>
    <cellStyle name="40% - Accent1 20 26" xfId="17913" xr:uid="{00000000-0005-0000-0000-000049460000}"/>
    <cellStyle name="40% - Accent1 20 27" xfId="17914" xr:uid="{00000000-0005-0000-0000-00004A460000}"/>
    <cellStyle name="40% - Accent1 20 28" xfId="17915" xr:uid="{00000000-0005-0000-0000-00004B460000}"/>
    <cellStyle name="40% - Accent1 20 29" xfId="17916" xr:uid="{00000000-0005-0000-0000-00004C460000}"/>
    <cellStyle name="40% - Accent1 20 3" xfId="17917" xr:uid="{00000000-0005-0000-0000-00004D460000}"/>
    <cellStyle name="40% - Accent1 20 30" xfId="17918" xr:uid="{00000000-0005-0000-0000-00004E460000}"/>
    <cellStyle name="40% - Accent1 20 31" xfId="17919" xr:uid="{00000000-0005-0000-0000-00004F460000}"/>
    <cellStyle name="40% - Accent1 20 32" xfId="17920" xr:uid="{00000000-0005-0000-0000-000050460000}"/>
    <cellStyle name="40% - Accent1 20 33" xfId="17921" xr:uid="{00000000-0005-0000-0000-000051460000}"/>
    <cellStyle name="40% - Accent1 20 34" xfId="17922" xr:uid="{00000000-0005-0000-0000-000052460000}"/>
    <cellStyle name="40% - Accent1 20 35" xfId="17923" xr:uid="{00000000-0005-0000-0000-000053460000}"/>
    <cellStyle name="40% - Accent1 20 36" xfId="17924" xr:uid="{00000000-0005-0000-0000-000054460000}"/>
    <cellStyle name="40% - Accent1 20 37" xfId="17925" xr:uid="{00000000-0005-0000-0000-000055460000}"/>
    <cellStyle name="40% - Accent1 20 38" xfId="17926" xr:uid="{00000000-0005-0000-0000-000056460000}"/>
    <cellStyle name="40% - Accent1 20 39" xfId="17927" xr:uid="{00000000-0005-0000-0000-000057460000}"/>
    <cellStyle name="40% - Accent1 20 4" xfId="17928" xr:uid="{00000000-0005-0000-0000-000058460000}"/>
    <cellStyle name="40% - Accent1 20 40" xfId="17929" xr:uid="{00000000-0005-0000-0000-000059460000}"/>
    <cellStyle name="40% - Accent1 20 41" xfId="17930" xr:uid="{00000000-0005-0000-0000-00005A460000}"/>
    <cellStyle name="40% - Accent1 20 42" xfId="17931" xr:uid="{00000000-0005-0000-0000-00005B460000}"/>
    <cellStyle name="40% - Accent1 20 43" xfId="17932" xr:uid="{00000000-0005-0000-0000-00005C460000}"/>
    <cellStyle name="40% - Accent1 20 44" xfId="17933" xr:uid="{00000000-0005-0000-0000-00005D460000}"/>
    <cellStyle name="40% - Accent1 20 45" xfId="17934" xr:uid="{00000000-0005-0000-0000-00005E460000}"/>
    <cellStyle name="40% - Accent1 20 46" xfId="17935" xr:uid="{00000000-0005-0000-0000-00005F460000}"/>
    <cellStyle name="40% - Accent1 20 47" xfId="17936" xr:uid="{00000000-0005-0000-0000-000060460000}"/>
    <cellStyle name="40% - Accent1 20 48" xfId="17937" xr:uid="{00000000-0005-0000-0000-000061460000}"/>
    <cellStyle name="40% - Accent1 20 49" xfId="17938" xr:uid="{00000000-0005-0000-0000-000062460000}"/>
    <cellStyle name="40% - Accent1 20 5" xfId="17939" xr:uid="{00000000-0005-0000-0000-000063460000}"/>
    <cellStyle name="40% - Accent1 20 50" xfId="17940" xr:uid="{00000000-0005-0000-0000-000064460000}"/>
    <cellStyle name="40% - Accent1 20 51" xfId="17941" xr:uid="{00000000-0005-0000-0000-000065460000}"/>
    <cellStyle name="40% - Accent1 20 52" xfId="17942" xr:uid="{00000000-0005-0000-0000-000066460000}"/>
    <cellStyle name="40% - Accent1 20 53" xfId="17943" xr:uid="{00000000-0005-0000-0000-000067460000}"/>
    <cellStyle name="40% - Accent1 20 54" xfId="17944" xr:uid="{00000000-0005-0000-0000-000068460000}"/>
    <cellStyle name="40% - Accent1 20 55" xfId="17945" xr:uid="{00000000-0005-0000-0000-000069460000}"/>
    <cellStyle name="40% - Accent1 20 56" xfId="17946" xr:uid="{00000000-0005-0000-0000-00006A460000}"/>
    <cellStyle name="40% - Accent1 20 57" xfId="17947" xr:uid="{00000000-0005-0000-0000-00006B460000}"/>
    <cellStyle name="40% - Accent1 20 58" xfId="17948" xr:uid="{00000000-0005-0000-0000-00006C460000}"/>
    <cellStyle name="40% - Accent1 20 59" xfId="17949" xr:uid="{00000000-0005-0000-0000-00006D460000}"/>
    <cellStyle name="40% - Accent1 20 6" xfId="17950" xr:uid="{00000000-0005-0000-0000-00006E460000}"/>
    <cellStyle name="40% - Accent1 20 60" xfId="17951" xr:uid="{00000000-0005-0000-0000-00006F460000}"/>
    <cellStyle name="40% - Accent1 20 61" xfId="17952" xr:uid="{00000000-0005-0000-0000-000070460000}"/>
    <cellStyle name="40% - Accent1 20 62" xfId="17953" xr:uid="{00000000-0005-0000-0000-000071460000}"/>
    <cellStyle name="40% - Accent1 20 63" xfId="17954" xr:uid="{00000000-0005-0000-0000-000072460000}"/>
    <cellStyle name="40% - Accent1 20 64" xfId="17955" xr:uid="{00000000-0005-0000-0000-000073460000}"/>
    <cellStyle name="40% - Accent1 20 65" xfId="17956" xr:uid="{00000000-0005-0000-0000-000074460000}"/>
    <cellStyle name="40% - Accent1 20 66" xfId="17957" xr:uid="{00000000-0005-0000-0000-000075460000}"/>
    <cellStyle name="40% - Accent1 20 67" xfId="17958" xr:uid="{00000000-0005-0000-0000-000076460000}"/>
    <cellStyle name="40% - Accent1 20 68" xfId="17959" xr:uid="{00000000-0005-0000-0000-000077460000}"/>
    <cellStyle name="40% - Accent1 20 69" xfId="17960" xr:uid="{00000000-0005-0000-0000-000078460000}"/>
    <cellStyle name="40% - Accent1 20 7" xfId="17961" xr:uid="{00000000-0005-0000-0000-000079460000}"/>
    <cellStyle name="40% - Accent1 20 70" xfId="17962" xr:uid="{00000000-0005-0000-0000-00007A460000}"/>
    <cellStyle name="40% - Accent1 20 71" xfId="17963" xr:uid="{00000000-0005-0000-0000-00007B460000}"/>
    <cellStyle name="40% - Accent1 20 72" xfId="17964" xr:uid="{00000000-0005-0000-0000-00007C460000}"/>
    <cellStyle name="40% - Accent1 20 73" xfId="17965" xr:uid="{00000000-0005-0000-0000-00007D460000}"/>
    <cellStyle name="40% - Accent1 20 8" xfId="17966" xr:uid="{00000000-0005-0000-0000-00007E460000}"/>
    <cellStyle name="40% - Accent1 20 9" xfId="17967" xr:uid="{00000000-0005-0000-0000-00007F460000}"/>
    <cellStyle name="40% - Accent1 21" xfId="17968" xr:uid="{00000000-0005-0000-0000-000080460000}"/>
    <cellStyle name="40% - Accent1 21 10" xfId="17969" xr:uid="{00000000-0005-0000-0000-000081460000}"/>
    <cellStyle name="40% - Accent1 21 11" xfId="17970" xr:uid="{00000000-0005-0000-0000-000082460000}"/>
    <cellStyle name="40% - Accent1 21 12" xfId="17971" xr:uid="{00000000-0005-0000-0000-000083460000}"/>
    <cellStyle name="40% - Accent1 21 13" xfId="17972" xr:uid="{00000000-0005-0000-0000-000084460000}"/>
    <cellStyle name="40% - Accent1 21 14" xfId="17973" xr:uid="{00000000-0005-0000-0000-000085460000}"/>
    <cellStyle name="40% - Accent1 21 15" xfId="17974" xr:uid="{00000000-0005-0000-0000-000086460000}"/>
    <cellStyle name="40% - Accent1 21 16" xfId="17975" xr:uid="{00000000-0005-0000-0000-000087460000}"/>
    <cellStyle name="40% - Accent1 21 17" xfId="17976" xr:uid="{00000000-0005-0000-0000-000088460000}"/>
    <cellStyle name="40% - Accent1 21 18" xfId="17977" xr:uid="{00000000-0005-0000-0000-000089460000}"/>
    <cellStyle name="40% - Accent1 21 19" xfId="17978" xr:uid="{00000000-0005-0000-0000-00008A460000}"/>
    <cellStyle name="40% - Accent1 21 2" xfId="17979" xr:uid="{00000000-0005-0000-0000-00008B460000}"/>
    <cellStyle name="40% - Accent1 21 20" xfId="17980" xr:uid="{00000000-0005-0000-0000-00008C460000}"/>
    <cellStyle name="40% - Accent1 21 21" xfId="17981" xr:uid="{00000000-0005-0000-0000-00008D460000}"/>
    <cellStyle name="40% - Accent1 21 22" xfId="17982" xr:uid="{00000000-0005-0000-0000-00008E460000}"/>
    <cellStyle name="40% - Accent1 21 23" xfId="17983" xr:uid="{00000000-0005-0000-0000-00008F460000}"/>
    <cellStyle name="40% - Accent1 21 24" xfId="17984" xr:uid="{00000000-0005-0000-0000-000090460000}"/>
    <cellStyle name="40% - Accent1 21 25" xfId="17985" xr:uid="{00000000-0005-0000-0000-000091460000}"/>
    <cellStyle name="40% - Accent1 21 26" xfId="17986" xr:uid="{00000000-0005-0000-0000-000092460000}"/>
    <cellStyle name="40% - Accent1 21 27" xfId="17987" xr:uid="{00000000-0005-0000-0000-000093460000}"/>
    <cellStyle name="40% - Accent1 21 28" xfId="17988" xr:uid="{00000000-0005-0000-0000-000094460000}"/>
    <cellStyle name="40% - Accent1 21 29" xfId="17989" xr:uid="{00000000-0005-0000-0000-000095460000}"/>
    <cellStyle name="40% - Accent1 21 3" xfId="17990" xr:uid="{00000000-0005-0000-0000-000096460000}"/>
    <cellStyle name="40% - Accent1 21 30" xfId="17991" xr:uid="{00000000-0005-0000-0000-000097460000}"/>
    <cellStyle name="40% - Accent1 21 31" xfId="17992" xr:uid="{00000000-0005-0000-0000-000098460000}"/>
    <cellStyle name="40% - Accent1 21 32" xfId="17993" xr:uid="{00000000-0005-0000-0000-000099460000}"/>
    <cellStyle name="40% - Accent1 21 33" xfId="17994" xr:uid="{00000000-0005-0000-0000-00009A460000}"/>
    <cellStyle name="40% - Accent1 21 34" xfId="17995" xr:uid="{00000000-0005-0000-0000-00009B460000}"/>
    <cellStyle name="40% - Accent1 21 35" xfId="17996" xr:uid="{00000000-0005-0000-0000-00009C460000}"/>
    <cellStyle name="40% - Accent1 21 36" xfId="17997" xr:uid="{00000000-0005-0000-0000-00009D460000}"/>
    <cellStyle name="40% - Accent1 21 37" xfId="17998" xr:uid="{00000000-0005-0000-0000-00009E460000}"/>
    <cellStyle name="40% - Accent1 21 38" xfId="17999" xr:uid="{00000000-0005-0000-0000-00009F460000}"/>
    <cellStyle name="40% - Accent1 21 39" xfId="18000" xr:uid="{00000000-0005-0000-0000-0000A0460000}"/>
    <cellStyle name="40% - Accent1 21 4" xfId="18001" xr:uid="{00000000-0005-0000-0000-0000A1460000}"/>
    <cellStyle name="40% - Accent1 21 40" xfId="18002" xr:uid="{00000000-0005-0000-0000-0000A2460000}"/>
    <cellStyle name="40% - Accent1 21 41" xfId="18003" xr:uid="{00000000-0005-0000-0000-0000A3460000}"/>
    <cellStyle name="40% - Accent1 21 42" xfId="18004" xr:uid="{00000000-0005-0000-0000-0000A4460000}"/>
    <cellStyle name="40% - Accent1 21 43" xfId="18005" xr:uid="{00000000-0005-0000-0000-0000A5460000}"/>
    <cellStyle name="40% - Accent1 21 44" xfId="18006" xr:uid="{00000000-0005-0000-0000-0000A6460000}"/>
    <cellStyle name="40% - Accent1 21 45" xfId="18007" xr:uid="{00000000-0005-0000-0000-0000A7460000}"/>
    <cellStyle name="40% - Accent1 21 46" xfId="18008" xr:uid="{00000000-0005-0000-0000-0000A8460000}"/>
    <cellStyle name="40% - Accent1 21 47" xfId="18009" xr:uid="{00000000-0005-0000-0000-0000A9460000}"/>
    <cellStyle name="40% - Accent1 21 48" xfId="18010" xr:uid="{00000000-0005-0000-0000-0000AA460000}"/>
    <cellStyle name="40% - Accent1 21 49" xfId="18011" xr:uid="{00000000-0005-0000-0000-0000AB460000}"/>
    <cellStyle name="40% - Accent1 21 5" xfId="18012" xr:uid="{00000000-0005-0000-0000-0000AC460000}"/>
    <cellStyle name="40% - Accent1 21 50" xfId="18013" xr:uid="{00000000-0005-0000-0000-0000AD460000}"/>
    <cellStyle name="40% - Accent1 21 51" xfId="18014" xr:uid="{00000000-0005-0000-0000-0000AE460000}"/>
    <cellStyle name="40% - Accent1 21 52" xfId="18015" xr:uid="{00000000-0005-0000-0000-0000AF460000}"/>
    <cellStyle name="40% - Accent1 21 53" xfId="18016" xr:uid="{00000000-0005-0000-0000-0000B0460000}"/>
    <cellStyle name="40% - Accent1 21 54" xfId="18017" xr:uid="{00000000-0005-0000-0000-0000B1460000}"/>
    <cellStyle name="40% - Accent1 21 55" xfId="18018" xr:uid="{00000000-0005-0000-0000-0000B2460000}"/>
    <cellStyle name="40% - Accent1 21 56" xfId="18019" xr:uid="{00000000-0005-0000-0000-0000B3460000}"/>
    <cellStyle name="40% - Accent1 21 57" xfId="18020" xr:uid="{00000000-0005-0000-0000-0000B4460000}"/>
    <cellStyle name="40% - Accent1 21 58" xfId="18021" xr:uid="{00000000-0005-0000-0000-0000B5460000}"/>
    <cellStyle name="40% - Accent1 21 59" xfId="18022" xr:uid="{00000000-0005-0000-0000-0000B6460000}"/>
    <cellStyle name="40% - Accent1 21 6" xfId="18023" xr:uid="{00000000-0005-0000-0000-0000B7460000}"/>
    <cellStyle name="40% - Accent1 21 60" xfId="18024" xr:uid="{00000000-0005-0000-0000-0000B8460000}"/>
    <cellStyle name="40% - Accent1 21 61" xfId="18025" xr:uid="{00000000-0005-0000-0000-0000B9460000}"/>
    <cellStyle name="40% - Accent1 21 62" xfId="18026" xr:uid="{00000000-0005-0000-0000-0000BA460000}"/>
    <cellStyle name="40% - Accent1 21 63" xfId="18027" xr:uid="{00000000-0005-0000-0000-0000BB460000}"/>
    <cellStyle name="40% - Accent1 21 64" xfId="18028" xr:uid="{00000000-0005-0000-0000-0000BC460000}"/>
    <cellStyle name="40% - Accent1 21 65" xfId="18029" xr:uid="{00000000-0005-0000-0000-0000BD460000}"/>
    <cellStyle name="40% - Accent1 21 66" xfId="18030" xr:uid="{00000000-0005-0000-0000-0000BE460000}"/>
    <cellStyle name="40% - Accent1 21 67" xfId="18031" xr:uid="{00000000-0005-0000-0000-0000BF460000}"/>
    <cellStyle name="40% - Accent1 21 68" xfId="18032" xr:uid="{00000000-0005-0000-0000-0000C0460000}"/>
    <cellStyle name="40% - Accent1 21 69" xfId="18033" xr:uid="{00000000-0005-0000-0000-0000C1460000}"/>
    <cellStyle name="40% - Accent1 21 7" xfId="18034" xr:uid="{00000000-0005-0000-0000-0000C2460000}"/>
    <cellStyle name="40% - Accent1 21 70" xfId="18035" xr:uid="{00000000-0005-0000-0000-0000C3460000}"/>
    <cellStyle name="40% - Accent1 21 71" xfId="18036" xr:uid="{00000000-0005-0000-0000-0000C4460000}"/>
    <cellStyle name="40% - Accent1 21 72" xfId="18037" xr:uid="{00000000-0005-0000-0000-0000C5460000}"/>
    <cellStyle name="40% - Accent1 21 73" xfId="18038" xr:uid="{00000000-0005-0000-0000-0000C6460000}"/>
    <cellStyle name="40% - Accent1 21 8" xfId="18039" xr:uid="{00000000-0005-0000-0000-0000C7460000}"/>
    <cellStyle name="40% - Accent1 21 9" xfId="18040" xr:uid="{00000000-0005-0000-0000-0000C8460000}"/>
    <cellStyle name="40% - Accent1 22" xfId="18041" xr:uid="{00000000-0005-0000-0000-0000C9460000}"/>
    <cellStyle name="40% - Accent1 22 10" xfId="18042" xr:uid="{00000000-0005-0000-0000-0000CA460000}"/>
    <cellStyle name="40% - Accent1 22 11" xfId="18043" xr:uid="{00000000-0005-0000-0000-0000CB460000}"/>
    <cellStyle name="40% - Accent1 22 12" xfId="18044" xr:uid="{00000000-0005-0000-0000-0000CC460000}"/>
    <cellStyle name="40% - Accent1 22 13" xfId="18045" xr:uid="{00000000-0005-0000-0000-0000CD460000}"/>
    <cellStyle name="40% - Accent1 22 14" xfId="18046" xr:uid="{00000000-0005-0000-0000-0000CE460000}"/>
    <cellStyle name="40% - Accent1 22 15" xfId="18047" xr:uid="{00000000-0005-0000-0000-0000CF460000}"/>
    <cellStyle name="40% - Accent1 22 16" xfId="18048" xr:uid="{00000000-0005-0000-0000-0000D0460000}"/>
    <cellStyle name="40% - Accent1 22 17" xfId="18049" xr:uid="{00000000-0005-0000-0000-0000D1460000}"/>
    <cellStyle name="40% - Accent1 22 18" xfId="18050" xr:uid="{00000000-0005-0000-0000-0000D2460000}"/>
    <cellStyle name="40% - Accent1 22 19" xfId="18051" xr:uid="{00000000-0005-0000-0000-0000D3460000}"/>
    <cellStyle name="40% - Accent1 22 2" xfId="18052" xr:uid="{00000000-0005-0000-0000-0000D4460000}"/>
    <cellStyle name="40% - Accent1 22 20" xfId="18053" xr:uid="{00000000-0005-0000-0000-0000D5460000}"/>
    <cellStyle name="40% - Accent1 22 21" xfId="18054" xr:uid="{00000000-0005-0000-0000-0000D6460000}"/>
    <cellStyle name="40% - Accent1 22 22" xfId="18055" xr:uid="{00000000-0005-0000-0000-0000D7460000}"/>
    <cellStyle name="40% - Accent1 22 23" xfId="18056" xr:uid="{00000000-0005-0000-0000-0000D8460000}"/>
    <cellStyle name="40% - Accent1 22 24" xfId="18057" xr:uid="{00000000-0005-0000-0000-0000D9460000}"/>
    <cellStyle name="40% - Accent1 22 25" xfId="18058" xr:uid="{00000000-0005-0000-0000-0000DA460000}"/>
    <cellStyle name="40% - Accent1 22 26" xfId="18059" xr:uid="{00000000-0005-0000-0000-0000DB460000}"/>
    <cellStyle name="40% - Accent1 22 27" xfId="18060" xr:uid="{00000000-0005-0000-0000-0000DC460000}"/>
    <cellStyle name="40% - Accent1 22 28" xfId="18061" xr:uid="{00000000-0005-0000-0000-0000DD460000}"/>
    <cellStyle name="40% - Accent1 22 29" xfId="18062" xr:uid="{00000000-0005-0000-0000-0000DE460000}"/>
    <cellStyle name="40% - Accent1 22 3" xfId="18063" xr:uid="{00000000-0005-0000-0000-0000DF460000}"/>
    <cellStyle name="40% - Accent1 22 30" xfId="18064" xr:uid="{00000000-0005-0000-0000-0000E0460000}"/>
    <cellStyle name="40% - Accent1 22 31" xfId="18065" xr:uid="{00000000-0005-0000-0000-0000E1460000}"/>
    <cellStyle name="40% - Accent1 22 32" xfId="18066" xr:uid="{00000000-0005-0000-0000-0000E2460000}"/>
    <cellStyle name="40% - Accent1 22 33" xfId="18067" xr:uid="{00000000-0005-0000-0000-0000E3460000}"/>
    <cellStyle name="40% - Accent1 22 34" xfId="18068" xr:uid="{00000000-0005-0000-0000-0000E4460000}"/>
    <cellStyle name="40% - Accent1 22 35" xfId="18069" xr:uid="{00000000-0005-0000-0000-0000E5460000}"/>
    <cellStyle name="40% - Accent1 22 36" xfId="18070" xr:uid="{00000000-0005-0000-0000-0000E6460000}"/>
    <cellStyle name="40% - Accent1 22 37" xfId="18071" xr:uid="{00000000-0005-0000-0000-0000E7460000}"/>
    <cellStyle name="40% - Accent1 22 38" xfId="18072" xr:uid="{00000000-0005-0000-0000-0000E8460000}"/>
    <cellStyle name="40% - Accent1 22 39" xfId="18073" xr:uid="{00000000-0005-0000-0000-0000E9460000}"/>
    <cellStyle name="40% - Accent1 22 4" xfId="18074" xr:uid="{00000000-0005-0000-0000-0000EA460000}"/>
    <cellStyle name="40% - Accent1 22 40" xfId="18075" xr:uid="{00000000-0005-0000-0000-0000EB460000}"/>
    <cellStyle name="40% - Accent1 22 41" xfId="18076" xr:uid="{00000000-0005-0000-0000-0000EC460000}"/>
    <cellStyle name="40% - Accent1 22 42" xfId="18077" xr:uid="{00000000-0005-0000-0000-0000ED460000}"/>
    <cellStyle name="40% - Accent1 22 43" xfId="18078" xr:uid="{00000000-0005-0000-0000-0000EE460000}"/>
    <cellStyle name="40% - Accent1 22 44" xfId="18079" xr:uid="{00000000-0005-0000-0000-0000EF460000}"/>
    <cellStyle name="40% - Accent1 22 45" xfId="18080" xr:uid="{00000000-0005-0000-0000-0000F0460000}"/>
    <cellStyle name="40% - Accent1 22 46" xfId="18081" xr:uid="{00000000-0005-0000-0000-0000F1460000}"/>
    <cellStyle name="40% - Accent1 22 47" xfId="18082" xr:uid="{00000000-0005-0000-0000-0000F2460000}"/>
    <cellStyle name="40% - Accent1 22 48" xfId="18083" xr:uid="{00000000-0005-0000-0000-0000F3460000}"/>
    <cellStyle name="40% - Accent1 22 49" xfId="18084" xr:uid="{00000000-0005-0000-0000-0000F4460000}"/>
    <cellStyle name="40% - Accent1 22 5" xfId="18085" xr:uid="{00000000-0005-0000-0000-0000F5460000}"/>
    <cellStyle name="40% - Accent1 22 50" xfId="18086" xr:uid="{00000000-0005-0000-0000-0000F6460000}"/>
    <cellStyle name="40% - Accent1 22 51" xfId="18087" xr:uid="{00000000-0005-0000-0000-0000F7460000}"/>
    <cellStyle name="40% - Accent1 22 52" xfId="18088" xr:uid="{00000000-0005-0000-0000-0000F8460000}"/>
    <cellStyle name="40% - Accent1 22 53" xfId="18089" xr:uid="{00000000-0005-0000-0000-0000F9460000}"/>
    <cellStyle name="40% - Accent1 22 54" xfId="18090" xr:uid="{00000000-0005-0000-0000-0000FA460000}"/>
    <cellStyle name="40% - Accent1 22 55" xfId="18091" xr:uid="{00000000-0005-0000-0000-0000FB460000}"/>
    <cellStyle name="40% - Accent1 22 56" xfId="18092" xr:uid="{00000000-0005-0000-0000-0000FC460000}"/>
    <cellStyle name="40% - Accent1 22 57" xfId="18093" xr:uid="{00000000-0005-0000-0000-0000FD460000}"/>
    <cellStyle name="40% - Accent1 22 58" xfId="18094" xr:uid="{00000000-0005-0000-0000-0000FE460000}"/>
    <cellStyle name="40% - Accent1 22 59" xfId="18095" xr:uid="{00000000-0005-0000-0000-0000FF460000}"/>
    <cellStyle name="40% - Accent1 22 6" xfId="18096" xr:uid="{00000000-0005-0000-0000-000000470000}"/>
    <cellStyle name="40% - Accent1 22 60" xfId="18097" xr:uid="{00000000-0005-0000-0000-000001470000}"/>
    <cellStyle name="40% - Accent1 22 61" xfId="18098" xr:uid="{00000000-0005-0000-0000-000002470000}"/>
    <cellStyle name="40% - Accent1 22 62" xfId="18099" xr:uid="{00000000-0005-0000-0000-000003470000}"/>
    <cellStyle name="40% - Accent1 22 63" xfId="18100" xr:uid="{00000000-0005-0000-0000-000004470000}"/>
    <cellStyle name="40% - Accent1 22 64" xfId="18101" xr:uid="{00000000-0005-0000-0000-000005470000}"/>
    <cellStyle name="40% - Accent1 22 65" xfId="18102" xr:uid="{00000000-0005-0000-0000-000006470000}"/>
    <cellStyle name="40% - Accent1 22 66" xfId="18103" xr:uid="{00000000-0005-0000-0000-000007470000}"/>
    <cellStyle name="40% - Accent1 22 67" xfId="18104" xr:uid="{00000000-0005-0000-0000-000008470000}"/>
    <cellStyle name="40% - Accent1 22 68" xfId="18105" xr:uid="{00000000-0005-0000-0000-000009470000}"/>
    <cellStyle name="40% - Accent1 22 69" xfId="18106" xr:uid="{00000000-0005-0000-0000-00000A470000}"/>
    <cellStyle name="40% - Accent1 22 7" xfId="18107" xr:uid="{00000000-0005-0000-0000-00000B470000}"/>
    <cellStyle name="40% - Accent1 22 70" xfId="18108" xr:uid="{00000000-0005-0000-0000-00000C470000}"/>
    <cellStyle name="40% - Accent1 22 71" xfId="18109" xr:uid="{00000000-0005-0000-0000-00000D470000}"/>
    <cellStyle name="40% - Accent1 22 72" xfId="18110" xr:uid="{00000000-0005-0000-0000-00000E470000}"/>
    <cellStyle name="40% - Accent1 22 73" xfId="18111" xr:uid="{00000000-0005-0000-0000-00000F470000}"/>
    <cellStyle name="40% - Accent1 22 8" xfId="18112" xr:uid="{00000000-0005-0000-0000-000010470000}"/>
    <cellStyle name="40% - Accent1 22 9" xfId="18113" xr:uid="{00000000-0005-0000-0000-000011470000}"/>
    <cellStyle name="40% - Accent1 23" xfId="18114" xr:uid="{00000000-0005-0000-0000-000012470000}"/>
    <cellStyle name="40% - Accent1 23 10" xfId="18115" xr:uid="{00000000-0005-0000-0000-000013470000}"/>
    <cellStyle name="40% - Accent1 23 11" xfId="18116" xr:uid="{00000000-0005-0000-0000-000014470000}"/>
    <cellStyle name="40% - Accent1 23 12" xfId="18117" xr:uid="{00000000-0005-0000-0000-000015470000}"/>
    <cellStyle name="40% - Accent1 23 13" xfId="18118" xr:uid="{00000000-0005-0000-0000-000016470000}"/>
    <cellStyle name="40% - Accent1 23 14" xfId="18119" xr:uid="{00000000-0005-0000-0000-000017470000}"/>
    <cellStyle name="40% - Accent1 23 15" xfId="18120" xr:uid="{00000000-0005-0000-0000-000018470000}"/>
    <cellStyle name="40% - Accent1 23 16" xfId="18121" xr:uid="{00000000-0005-0000-0000-000019470000}"/>
    <cellStyle name="40% - Accent1 23 17" xfId="18122" xr:uid="{00000000-0005-0000-0000-00001A470000}"/>
    <cellStyle name="40% - Accent1 23 18" xfId="18123" xr:uid="{00000000-0005-0000-0000-00001B470000}"/>
    <cellStyle name="40% - Accent1 23 19" xfId="18124" xr:uid="{00000000-0005-0000-0000-00001C470000}"/>
    <cellStyle name="40% - Accent1 23 2" xfId="18125" xr:uid="{00000000-0005-0000-0000-00001D470000}"/>
    <cellStyle name="40% - Accent1 23 20" xfId="18126" xr:uid="{00000000-0005-0000-0000-00001E470000}"/>
    <cellStyle name="40% - Accent1 23 21" xfId="18127" xr:uid="{00000000-0005-0000-0000-00001F470000}"/>
    <cellStyle name="40% - Accent1 23 22" xfId="18128" xr:uid="{00000000-0005-0000-0000-000020470000}"/>
    <cellStyle name="40% - Accent1 23 23" xfId="18129" xr:uid="{00000000-0005-0000-0000-000021470000}"/>
    <cellStyle name="40% - Accent1 23 24" xfId="18130" xr:uid="{00000000-0005-0000-0000-000022470000}"/>
    <cellStyle name="40% - Accent1 23 25" xfId="18131" xr:uid="{00000000-0005-0000-0000-000023470000}"/>
    <cellStyle name="40% - Accent1 23 26" xfId="18132" xr:uid="{00000000-0005-0000-0000-000024470000}"/>
    <cellStyle name="40% - Accent1 23 27" xfId="18133" xr:uid="{00000000-0005-0000-0000-000025470000}"/>
    <cellStyle name="40% - Accent1 23 28" xfId="18134" xr:uid="{00000000-0005-0000-0000-000026470000}"/>
    <cellStyle name="40% - Accent1 23 29" xfId="18135" xr:uid="{00000000-0005-0000-0000-000027470000}"/>
    <cellStyle name="40% - Accent1 23 3" xfId="18136" xr:uid="{00000000-0005-0000-0000-000028470000}"/>
    <cellStyle name="40% - Accent1 23 30" xfId="18137" xr:uid="{00000000-0005-0000-0000-000029470000}"/>
    <cellStyle name="40% - Accent1 23 31" xfId="18138" xr:uid="{00000000-0005-0000-0000-00002A470000}"/>
    <cellStyle name="40% - Accent1 23 32" xfId="18139" xr:uid="{00000000-0005-0000-0000-00002B470000}"/>
    <cellStyle name="40% - Accent1 23 33" xfId="18140" xr:uid="{00000000-0005-0000-0000-00002C470000}"/>
    <cellStyle name="40% - Accent1 23 34" xfId="18141" xr:uid="{00000000-0005-0000-0000-00002D470000}"/>
    <cellStyle name="40% - Accent1 23 35" xfId="18142" xr:uid="{00000000-0005-0000-0000-00002E470000}"/>
    <cellStyle name="40% - Accent1 23 36" xfId="18143" xr:uid="{00000000-0005-0000-0000-00002F470000}"/>
    <cellStyle name="40% - Accent1 23 37" xfId="18144" xr:uid="{00000000-0005-0000-0000-000030470000}"/>
    <cellStyle name="40% - Accent1 23 38" xfId="18145" xr:uid="{00000000-0005-0000-0000-000031470000}"/>
    <cellStyle name="40% - Accent1 23 39" xfId="18146" xr:uid="{00000000-0005-0000-0000-000032470000}"/>
    <cellStyle name="40% - Accent1 23 4" xfId="18147" xr:uid="{00000000-0005-0000-0000-000033470000}"/>
    <cellStyle name="40% - Accent1 23 40" xfId="18148" xr:uid="{00000000-0005-0000-0000-000034470000}"/>
    <cellStyle name="40% - Accent1 23 41" xfId="18149" xr:uid="{00000000-0005-0000-0000-000035470000}"/>
    <cellStyle name="40% - Accent1 23 42" xfId="18150" xr:uid="{00000000-0005-0000-0000-000036470000}"/>
    <cellStyle name="40% - Accent1 23 43" xfId="18151" xr:uid="{00000000-0005-0000-0000-000037470000}"/>
    <cellStyle name="40% - Accent1 23 44" xfId="18152" xr:uid="{00000000-0005-0000-0000-000038470000}"/>
    <cellStyle name="40% - Accent1 23 45" xfId="18153" xr:uid="{00000000-0005-0000-0000-000039470000}"/>
    <cellStyle name="40% - Accent1 23 46" xfId="18154" xr:uid="{00000000-0005-0000-0000-00003A470000}"/>
    <cellStyle name="40% - Accent1 23 47" xfId="18155" xr:uid="{00000000-0005-0000-0000-00003B470000}"/>
    <cellStyle name="40% - Accent1 23 48" xfId="18156" xr:uid="{00000000-0005-0000-0000-00003C470000}"/>
    <cellStyle name="40% - Accent1 23 49" xfId="18157" xr:uid="{00000000-0005-0000-0000-00003D470000}"/>
    <cellStyle name="40% - Accent1 23 5" xfId="18158" xr:uid="{00000000-0005-0000-0000-00003E470000}"/>
    <cellStyle name="40% - Accent1 23 50" xfId="18159" xr:uid="{00000000-0005-0000-0000-00003F470000}"/>
    <cellStyle name="40% - Accent1 23 51" xfId="18160" xr:uid="{00000000-0005-0000-0000-000040470000}"/>
    <cellStyle name="40% - Accent1 23 52" xfId="18161" xr:uid="{00000000-0005-0000-0000-000041470000}"/>
    <cellStyle name="40% - Accent1 23 53" xfId="18162" xr:uid="{00000000-0005-0000-0000-000042470000}"/>
    <cellStyle name="40% - Accent1 23 54" xfId="18163" xr:uid="{00000000-0005-0000-0000-000043470000}"/>
    <cellStyle name="40% - Accent1 23 55" xfId="18164" xr:uid="{00000000-0005-0000-0000-000044470000}"/>
    <cellStyle name="40% - Accent1 23 56" xfId="18165" xr:uid="{00000000-0005-0000-0000-000045470000}"/>
    <cellStyle name="40% - Accent1 23 57" xfId="18166" xr:uid="{00000000-0005-0000-0000-000046470000}"/>
    <cellStyle name="40% - Accent1 23 58" xfId="18167" xr:uid="{00000000-0005-0000-0000-000047470000}"/>
    <cellStyle name="40% - Accent1 23 59" xfId="18168" xr:uid="{00000000-0005-0000-0000-000048470000}"/>
    <cellStyle name="40% - Accent1 23 6" xfId="18169" xr:uid="{00000000-0005-0000-0000-000049470000}"/>
    <cellStyle name="40% - Accent1 23 60" xfId="18170" xr:uid="{00000000-0005-0000-0000-00004A470000}"/>
    <cellStyle name="40% - Accent1 23 61" xfId="18171" xr:uid="{00000000-0005-0000-0000-00004B470000}"/>
    <cellStyle name="40% - Accent1 23 62" xfId="18172" xr:uid="{00000000-0005-0000-0000-00004C470000}"/>
    <cellStyle name="40% - Accent1 23 63" xfId="18173" xr:uid="{00000000-0005-0000-0000-00004D470000}"/>
    <cellStyle name="40% - Accent1 23 64" xfId="18174" xr:uid="{00000000-0005-0000-0000-00004E470000}"/>
    <cellStyle name="40% - Accent1 23 65" xfId="18175" xr:uid="{00000000-0005-0000-0000-00004F470000}"/>
    <cellStyle name="40% - Accent1 23 66" xfId="18176" xr:uid="{00000000-0005-0000-0000-000050470000}"/>
    <cellStyle name="40% - Accent1 23 67" xfId="18177" xr:uid="{00000000-0005-0000-0000-000051470000}"/>
    <cellStyle name="40% - Accent1 23 68" xfId="18178" xr:uid="{00000000-0005-0000-0000-000052470000}"/>
    <cellStyle name="40% - Accent1 23 69" xfId="18179" xr:uid="{00000000-0005-0000-0000-000053470000}"/>
    <cellStyle name="40% - Accent1 23 7" xfId="18180" xr:uid="{00000000-0005-0000-0000-000054470000}"/>
    <cellStyle name="40% - Accent1 23 70" xfId="18181" xr:uid="{00000000-0005-0000-0000-000055470000}"/>
    <cellStyle name="40% - Accent1 23 71" xfId="18182" xr:uid="{00000000-0005-0000-0000-000056470000}"/>
    <cellStyle name="40% - Accent1 23 72" xfId="18183" xr:uid="{00000000-0005-0000-0000-000057470000}"/>
    <cellStyle name="40% - Accent1 23 73" xfId="18184" xr:uid="{00000000-0005-0000-0000-000058470000}"/>
    <cellStyle name="40% - Accent1 23 8" xfId="18185" xr:uid="{00000000-0005-0000-0000-000059470000}"/>
    <cellStyle name="40% - Accent1 23 9" xfId="18186" xr:uid="{00000000-0005-0000-0000-00005A470000}"/>
    <cellStyle name="40% - Accent1 24" xfId="18187" xr:uid="{00000000-0005-0000-0000-00005B470000}"/>
    <cellStyle name="40% - Accent1 24 10" xfId="18188" xr:uid="{00000000-0005-0000-0000-00005C470000}"/>
    <cellStyle name="40% - Accent1 24 11" xfId="18189" xr:uid="{00000000-0005-0000-0000-00005D470000}"/>
    <cellStyle name="40% - Accent1 24 12" xfId="18190" xr:uid="{00000000-0005-0000-0000-00005E470000}"/>
    <cellStyle name="40% - Accent1 24 13" xfId="18191" xr:uid="{00000000-0005-0000-0000-00005F470000}"/>
    <cellStyle name="40% - Accent1 24 14" xfId="18192" xr:uid="{00000000-0005-0000-0000-000060470000}"/>
    <cellStyle name="40% - Accent1 24 15" xfId="18193" xr:uid="{00000000-0005-0000-0000-000061470000}"/>
    <cellStyle name="40% - Accent1 24 16" xfId="18194" xr:uid="{00000000-0005-0000-0000-000062470000}"/>
    <cellStyle name="40% - Accent1 24 17" xfId="18195" xr:uid="{00000000-0005-0000-0000-000063470000}"/>
    <cellStyle name="40% - Accent1 24 18" xfId="18196" xr:uid="{00000000-0005-0000-0000-000064470000}"/>
    <cellStyle name="40% - Accent1 24 19" xfId="18197" xr:uid="{00000000-0005-0000-0000-000065470000}"/>
    <cellStyle name="40% - Accent1 24 2" xfId="18198" xr:uid="{00000000-0005-0000-0000-000066470000}"/>
    <cellStyle name="40% - Accent1 24 20" xfId="18199" xr:uid="{00000000-0005-0000-0000-000067470000}"/>
    <cellStyle name="40% - Accent1 24 21" xfId="18200" xr:uid="{00000000-0005-0000-0000-000068470000}"/>
    <cellStyle name="40% - Accent1 24 22" xfId="18201" xr:uid="{00000000-0005-0000-0000-000069470000}"/>
    <cellStyle name="40% - Accent1 24 23" xfId="18202" xr:uid="{00000000-0005-0000-0000-00006A470000}"/>
    <cellStyle name="40% - Accent1 24 24" xfId="18203" xr:uid="{00000000-0005-0000-0000-00006B470000}"/>
    <cellStyle name="40% - Accent1 24 25" xfId="18204" xr:uid="{00000000-0005-0000-0000-00006C470000}"/>
    <cellStyle name="40% - Accent1 24 26" xfId="18205" xr:uid="{00000000-0005-0000-0000-00006D470000}"/>
    <cellStyle name="40% - Accent1 24 27" xfId="18206" xr:uid="{00000000-0005-0000-0000-00006E470000}"/>
    <cellStyle name="40% - Accent1 24 28" xfId="18207" xr:uid="{00000000-0005-0000-0000-00006F470000}"/>
    <cellStyle name="40% - Accent1 24 29" xfId="18208" xr:uid="{00000000-0005-0000-0000-000070470000}"/>
    <cellStyle name="40% - Accent1 24 3" xfId="18209" xr:uid="{00000000-0005-0000-0000-000071470000}"/>
    <cellStyle name="40% - Accent1 24 30" xfId="18210" xr:uid="{00000000-0005-0000-0000-000072470000}"/>
    <cellStyle name="40% - Accent1 24 31" xfId="18211" xr:uid="{00000000-0005-0000-0000-000073470000}"/>
    <cellStyle name="40% - Accent1 24 32" xfId="18212" xr:uid="{00000000-0005-0000-0000-000074470000}"/>
    <cellStyle name="40% - Accent1 24 33" xfId="18213" xr:uid="{00000000-0005-0000-0000-000075470000}"/>
    <cellStyle name="40% - Accent1 24 34" xfId="18214" xr:uid="{00000000-0005-0000-0000-000076470000}"/>
    <cellStyle name="40% - Accent1 24 35" xfId="18215" xr:uid="{00000000-0005-0000-0000-000077470000}"/>
    <cellStyle name="40% - Accent1 24 36" xfId="18216" xr:uid="{00000000-0005-0000-0000-000078470000}"/>
    <cellStyle name="40% - Accent1 24 37" xfId="18217" xr:uid="{00000000-0005-0000-0000-000079470000}"/>
    <cellStyle name="40% - Accent1 24 38" xfId="18218" xr:uid="{00000000-0005-0000-0000-00007A470000}"/>
    <cellStyle name="40% - Accent1 24 39" xfId="18219" xr:uid="{00000000-0005-0000-0000-00007B470000}"/>
    <cellStyle name="40% - Accent1 24 4" xfId="18220" xr:uid="{00000000-0005-0000-0000-00007C470000}"/>
    <cellStyle name="40% - Accent1 24 40" xfId="18221" xr:uid="{00000000-0005-0000-0000-00007D470000}"/>
    <cellStyle name="40% - Accent1 24 41" xfId="18222" xr:uid="{00000000-0005-0000-0000-00007E470000}"/>
    <cellStyle name="40% - Accent1 24 42" xfId="18223" xr:uid="{00000000-0005-0000-0000-00007F470000}"/>
    <cellStyle name="40% - Accent1 24 43" xfId="18224" xr:uid="{00000000-0005-0000-0000-000080470000}"/>
    <cellStyle name="40% - Accent1 24 44" xfId="18225" xr:uid="{00000000-0005-0000-0000-000081470000}"/>
    <cellStyle name="40% - Accent1 24 45" xfId="18226" xr:uid="{00000000-0005-0000-0000-000082470000}"/>
    <cellStyle name="40% - Accent1 24 46" xfId="18227" xr:uid="{00000000-0005-0000-0000-000083470000}"/>
    <cellStyle name="40% - Accent1 24 47" xfId="18228" xr:uid="{00000000-0005-0000-0000-000084470000}"/>
    <cellStyle name="40% - Accent1 24 48" xfId="18229" xr:uid="{00000000-0005-0000-0000-000085470000}"/>
    <cellStyle name="40% - Accent1 24 49" xfId="18230" xr:uid="{00000000-0005-0000-0000-000086470000}"/>
    <cellStyle name="40% - Accent1 24 5" xfId="18231" xr:uid="{00000000-0005-0000-0000-000087470000}"/>
    <cellStyle name="40% - Accent1 24 50" xfId="18232" xr:uid="{00000000-0005-0000-0000-000088470000}"/>
    <cellStyle name="40% - Accent1 24 51" xfId="18233" xr:uid="{00000000-0005-0000-0000-000089470000}"/>
    <cellStyle name="40% - Accent1 24 52" xfId="18234" xr:uid="{00000000-0005-0000-0000-00008A470000}"/>
    <cellStyle name="40% - Accent1 24 53" xfId="18235" xr:uid="{00000000-0005-0000-0000-00008B470000}"/>
    <cellStyle name="40% - Accent1 24 54" xfId="18236" xr:uid="{00000000-0005-0000-0000-00008C470000}"/>
    <cellStyle name="40% - Accent1 24 55" xfId="18237" xr:uid="{00000000-0005-0000-0000-00008D470000}"/>
    <cellStyle name="40% - Accent1 24 56" xfId="18238" xr:uid="{00000000-0005-0000-0000-00008E470000}"/>
    <cellStyle name="40% - Accent1 24 57" xfId="18239" xr:uid="{00000000-0005-0000-0000-00008F470000}"/>
    <cellStyle name="40% - Accent1 24 58" xfId="18240" xr:uid="{00000000-0005-0000-0000-000090470000}"/>
    <cellStyle name="40% - Accent1 24 59" xfId="18241" xr:uid="{00000000-0005-0000-0000-000091470000}"/>
    <cellStyle name="40% - Accent1 24 6" xfId="18242" xr:uid="{00000000-0005-0000-0000-000092470000}"/>
    <cellStyle name="40% - Accent1 24 60" xfId="18243" xr:uid="{00000000-0005-0000-0000-000093470000}"/>
    <cellStyle name="40% - Accent1 24 61" xfId="18244" xr:uid="{00000000-0005-0000-0000-000094470000}"/>
    <cellStyle name="40% - Accent1 24 62" xfId="18245" xr:uid="{00000000-0005-0000-0000-000095470000}"/>
    <cellStyle name="40% - Accent1 24 63" xfId="18246" xr:uid="{00000000-0005-0000-0000-000096470000}"/>
    <cellStyle name="40% - Accent1 24 64" xfId="18247" xr:uid="{00000000-0005-0000-0000-000097470000}"/>
    <cellStyle name="40% - Accent1 24 65" xfId="18248" xr:uid="{00000000-0005-0000-0000-000098470000}"/>
    <cellStyle name="40% - Accent1 24 66" xfId="18249" xr:uid="{00000000-0005-0000-0000-000099470000}"/>
    <cellStyle name="40% - Accent1 24 67" xfId="18250" xr:uid="{00000000-0005-0000-0000-00009A470000}"/>
    <cellStyle name="40% - Accent1 24 68" xfId="18251" xr:uid="{00000000-0005-0000-0000-00009B470000}"/>
    <cellStyle name="40% - Accent1 24 69" xfId="18252" xr:uid="{00000000-0005-0000-0000-00009C470000}"/>
    <cellStyle name="40% - Accent1 24 7" xfId="18253" xr:uid="{00000000-0005-0000-0000-00009D470000}"/>
    <cellStyle name="40% - Accent1 24 70" xfId="18254" xr:uid="{00000000-0005-0000-0000-00009E470000}"/>
    <cellStyle name="40% - Accent1 24 71" xfId="18255" xr:uid="{00000000-0005-0000-0000-00009F470000}"/>
    <cellStyle name="40% - Accent1 24 72" xfId="18256" xr:uid="{00000000-0005-0000-0000-0000A0470000}"/>
    <cellStyle name="40% - Accent1 24 73" xfId="18257" xr:uid="{00000000-0005-0000-0000-0000A1470000}"/>
    <cellStyle name="40% - Accent1 24 8" xfId="18258" xr:uid="{00000000-0005-0000-0000-0000A2470000}"/>
    <cellStyle name="40% - Accent1 24 9" xfId="18259" xr:uid="{00000000-0005-0000-0000-0000A3470000}"/>
    <cellStyle name="40% - Accent1 25" xfId="18260" xr:uid="{00000000-0005-0000-0000-0000A4470000}"/>
    <cellStyle name="40% - Accent1 25 10" xfId="18261" xr:uid="{00000000-0005-0000-0000-0000A5470000}"/>
    <cellStyle name="40% - Accent1 25 11" xfId="18262" xr:uid="{00000000-0005-0000-0000-0000A6470000}"/>
    <cellStyle name="40% - Accent1 25 12" xfId="18263" xr:uid="{00000000-0005-0000-0000-0000A7470000}"/>
    <cellStyle name="40% - Accent1 25 13" xfId="18264" xr:uid="{00000000-0005-0000-0000-0000A8470000}"/>
    <cellStyle name="40% - Accent1 25 14" xfId="18265" xr:uid="{00000000-0005-0000-0000-0000A9470000}"/>
    <cellStyle name="40% - Accent1 25 15" xfId="18266" xr:uid="{00000000-0005-0000-0000-0000AA470000}"/>
    <cellStyle name="40% - Accent1 25 16" xfId="18267" xr:uid="{00000000-0005-0000-0000-0000AB470000}"/>
    <cellStyle name="40% - Accent1 25 17" xfId="18268" xr:uid="{00000000-0005-0000-0000-0000AC470000}"/>
    <cellStyle name="40% - Accent1 25 18" xfId="18269" xr:uid="{00000000-0005-0000-0000-0000AD470000}"/>
    <cellStyle name="40% - Accent1 25 19" xfId="18270" xr:uid="{00000000-0005-0000-0000-0000AE470000}"/>
    <cellStyle name="40% - Accent1 25 2" xfId="18271" xr:uid="{00000000-0005-0000-0000-0000AF470000}"/>
    <cellStyle name="40% - Accent1 25 20" xfId="18272" xr:uid="{00000000-0005-0000-0000-0000B0470000}"/>
    <cellStyle name="40% - Accent1 25 21" xfId="18273" xr:uid="{00000000-0005-0000-0000-0000B1470000}"/>
    <cellStyle name="40% - Accent1 25 22" xfId="18274" xr:uid="{00000000-0005-0000-0000-0000B2470000}"/>
    <cellStyle name="40% - Accent1 25 23" xfId="18275" xr:uid="{00000000-0005-0000-0000-0000B3470000}"/>
    <cellStyle name="40% - Accent1 25 24" xfId="18276" xr:uid="{00000000-0005-0000-0000-0000B4470000}"/>
    <cellStyle name="40% - Accent1 25 25" xfId="18277" xr:uid="{00000000-0005-0000-0000-0000B5470000}"/>
    <cellStyle name="40% - Accent1 25 26" xfId="18278" xr:uid="{00000000-0005-0000-0000-0000B6470000}"/>
    <cellStyle name="40% - Accent1 25 27" xfId="18279" xr:uid="{00000000-0005-0000-0000-0000B7470000}"/>
    <cellStyle name="40% - Accent1 25 28" xfId="18280" xr:uid="{00000000-0005-0000-0000-0000B8470000}"/>
    <cellStyle name="40% - Accent1 25 29" xfId="18281" xr:uid="{00000000-0005-0000-0000-0000B9470000}"/>
    <cellStyle name="40% - Accent1 25 3" xfId="18282" xr:uid="{00000000-0005-0000-0000-0000BA470000}"/>
    <cellStyle name="40% - Accent1 25 30" xfId="18283" xr:uid="{00000000-0005-0000-0000-0000BB470000}"/>
    <cellStyle name="40% - Accent1 25 31" xfId="18284" xr:uid="{00000000-0005-0000-0000-0000BC470000}"/>
    <cellStyle name="40% - Accent1 25 32" xfId="18285" xr:uid="{00000000-0005-0000-0000-0000BD470000}"/>
    <cellStyle name="40% - Accent1 25 33" xfId="18286" xr:uid="{00000000-0005-0000-0000-0000BE470000}"/>
    <cellStyle name="40% - Accent1 25 34" xfId="18287" xr:uid="{00000000-0005-0000-0000-0000BF470000}"/>
    <cellStyle name="40% - Accent1 25 35" xfId="18288" xr:uid="{00000000-0005-0000-0000-0000C0470000}"/>
    <cellStyle name="40% - Accent1 25 36" xfId="18289" xr:uid="{00000000-0005-0000-0000-0000C1470000}"/>
    <cellStyle name="40% - Accent1 25 37" xfId="18290" xr:uid="{00000000-0005-0000-0000-0000C2470000}"/>
    <cellStyle name="40% - Accent1 25 38" xfId="18291" xr:uid="{00000000-0005-0000-0000-0000C3470000}"/>
    <cellStyle name="40% - Accent1 25 39" xfId="18292" xr:uid="{00000000-0005-0000-0000-0000C4470000}"/>
    <cellStyle name="40% - Accent1 25 4" xfId="18293" xr:uid="{00000000-0005-0000-0000-0000C5470000}"/>
    <cellStyle name="40% - Accent1 25 40" xfId="18294" xr:uid="{00000000-0005-0000-0000-0000C6470000}"/>
    <cellStyle name="40% - Accent1 25 41" xfId="18295" xr:uid="{00000000-0005-0000-0000-0000C7470000}"/>
    <cellStyle name="40% - Accent1 25 42" xfId="18296" xr:uid="{00000000-0005-0000-0000-0000C8470000}"/>
    <cellStyle name="40% - Accent1 25 43" xfId="18297" xr:uid="{00000000-0005-0000-0000-0000C9470000}"/>
    <cellStyle name="40% - Accent1 25 44" xfId="18298" xr:uid="{00000000-0005-0000-0000-0000CA470000}"/>
    <cellStyle name="40% - Accent1 25 45" xfId="18299" xr:uid="{00000000-0005-0000-0000-0000CB470000}"/>
    <cellStyle name="40% - Accent1 25 46" xfId="18300" xr:uid="{00000000-0005-0000-0000-0000CC470000}"/>
    <cellStyle name="40% - Accent1 25 47" xfId="18301" xr:uid="{00000000-0005-0000-0000-0000CD470000}"/>
    <cellStyle name="40% - Accent1 25 48" xfId="18302" xr:uid="{00000000-0005-0000-0000-0000CE470000}"/>
    <cellStyle name="40% - Accent1 25 49" xfId="18303" xr:uid="{00000000-0005-0000-0000-0000CF470000}"/>
    <cellStyle name="40% - Accent1 25 5" xfId="18304" xr:uid="{00000000-0005-0000-0000-0000D0470000}"/>
    <cellStyle name="40% - Accent1 25 50" xfId="18305" xr:uid="{00000000-0005-0000-0000-0000D1470000}"/>
    <cellStyle name="40% - Accent1 25 51" xfId="18306" xr:uid="{00000000-0005-0000-0000-0000D2470000}"/>
    <cellStyle name="40% - Accent1 25 52" xfId="18307" xr:uid="{00000000-0005-0000-0000-0000D3470000}"/>
    <cellStyle name="40% - Accent1 25 53" xfId="18308" xr:uid="{00000000-0005-0000-0000-0000D4470000}"/>
    <cellStyle name="40% - Accent1 25 54" xfId="18309" xr:uid="{00000000-0005-0000-0000-0000D5470000}"/>
    <cellStyle name="40% - Accent1 25 55" xfId="18310" xr:uid="{00000000-0005-0000-0000-0000D6470000}"/>
    <cellStyle name="40% - Accent1 25 56" xfId="18311" xr:uid="{00000000-0005-0000-0000-0000D7470000}"/>
    <cellStyle name="40% - Accent1 25 57" xfId="18312" xr:uid="{00000000-0005-0000-0000-0000D8470000}"/>
    <cellStyle name="40% - Accent1 25 58" xfId="18313" xr:uid="{00000000-0005-0000-0000-0000D9470000}"/>
    <cellStyle name="40% - Accent1 25 59" xfId="18314" xr:uid="{00000000-0005-0000-0000-0000DA470000}"/>
    <cellStyle name="40% - Accent1 25 6" xfId="18315" xr:uid="{00000000-0005-0000-0000-0000DB470000}"/>
    <cellStyle name="40% - Accent1 25 60" xfId="18316" xr:uid="{00000000-0005-0000-0000-0000DC470000}"/>
    <cellStyle name="40% - Accent1 25 61" xfId="18317" xr:uid="{00000000-0005-0000-0000-0000DD470000}"/>
    <cellStyle name="40% - Accent1 25 62" xfId="18318" xr:uid="{00000000-0005-0000-0000-0000DE470000}"/>
    <cellStyle name="40% - Accent1 25 63" xfId="18319" xr:uid="{00000000-0005-0000-0000-0000DF470000}"/>
    <cellStyle name="40% - Accent1 25 64" xfId="18320" xr:uid="{00000000-0005-0000-0000-0000E0470000}"/>
    <cellStyle name="40% - Accent1 25 65" xfId="18321" xr:uid="{00000000-0005-0000-0000-0000E1470000}"/>
    <cellStyle name="40% - Accent1 25 66" xfId="18322" xr:uid="{00000000-0005-0000-0000-0000E2470000}"/>
    <cellStyle name="40% - Accent1 25 67" xfId="18323" xr:uid="{00000000-0005-0000-0000-0000E3470000}"/>
    <cellStyle name="40% - Accent1 25 68" xfId="18324" xr:uid="{00000000-0005-0000-0000-0000E4470000}"/>
    <cellStyle name="40% - Accent1 25 69" xfId="18325" xr:uid="{00000000-0005-0000-0000-0000E5470000}"/>
    <cellStyle name="40% - Accent1 25 7" xfId="18326" xr:uid="{00000000-0005-0000-0000-0000E6470000}"/>
    <cellStyle name="40% - Accent1 25 70" xfId="18327" xr:uid="{00000000-0005-0000-0000-0000E7470000}"/>
    <cellStyle name="40% - Accent1 25 71" xfId="18328" xr:uid="{00000000-0005-0000-0000-0000E8470000}"/>
    <cellStyle name="40% - Accent1 25 72" xfId="18329" xr:uid="{00000000-0005-0000-0000-0000E9470000}"/>
    <cellStyle name="40% - Accent1 25 73" xfId="18330" xr:uid="{00000000-0005-0000-0000-0000EA470000}"/>
    <cellStyle name="40% - Accent1 25 8" xfId="18331" xr:uid="{00000000-0005-0000-0000-0000EB470000}"/>
    <cellStyle name="40% - Accent1 25 9" xfId="18332" xr:uid="{00000000-0005-0000-0000-0000EC470000}"/>
    <cellStyle name="40% - Accent1 26" xfId="18333" xr:uid="{00000000-0005-0000-0000-0000ED470000}"/>
    <cellStyle name="40% - Accent1 26 10" xfId="18334" xr:uid="{00000000-0005-0000-0000-0000EE470000}"/>
    <cellStyle name="40% - Accent1 26 11" xfId="18335" xr:uid="{00000000-0005-0000-0000-0000EF470000}"/>
    <cellStyle name="40% - Accent1 26 12" xfId="18336" xr:uid="{00000000-0005-0000-0000-0000F0470000}"/>
    <cellStyle name="40% - Accent1 26 13" xfId="18337" xr:uid="{00000000-0005-0000-0000-0000F1470000}"/>
    <cellStyle name="40% - Accent1 26 14" xfId="18338" xr:uid="{00000000-0005-0000-0000-0000F2470000}"/>
    <cellStyle name="40% - Accent1 26 15" xfId="18339" xr:uid="{00000000-0005-0000-0000-0000F3470000}"/>
    <cellStyle name="40% - Accent1 26 16" xfId="18340" xr:uid="{00000000-0005-0000-0000-0000F4470000}"/>
    <cellStyle name="40% - Accent1 26 17" xfId="18341" xr:uid="{00000000-0005-0000-0000-0000F5470000}"/>
    <cellStyle name="40% - Accent1 26 18" xfId="18342" xr:uid="{00000000-0005-0000-0000-0000F6470000}"/>
    <cellStyle name="40% - Accent1 26 19" xfId="18343" xr:uid="{00000000-0005-0000-0000-0000F7470000}"/>
    <cellStyle name="40% - Accent1 26 2" xfId="18344" xr:uid="{00000000-0005-0000-0000-0000F8470000}"/>
    <cellStyle name="40% - Accent1 26 20" xfId="18345" xr:uid="{00000000-0005-0000-0000-0000F9470000}"/>
    <cellStyle name="40% - Accent1 26 21" xfId="18346" xr:uid="{00000000-0005-0000-0000-0000FA470000}"/>
    <cellStyle name="40% - Accent1 26 22" xfId="18347" xr:uid="{00000000-0005-0000-0000-0000FB470000}"/>
    <cellStyle name="40% - Accent1 26 23" xfId="18348" xr:uid="{00000000-0005-0000-0000-0000FC470000}"/>
    <cellStyle name="40% - Accent1 26 24" xfId="18349" xr:uid="{00000000-0005-0000-0000-0000FD470000}"/>
    <cellStyle name="40% - Accent1 26 25" xfId="18350" xr:uid="{00000000-0005-0000-0000-0000FE470000}"/>
    <cellStyle name="40% - Accent1 26 26" xfId="18351" xr:uid="{00000000-0005-0000-0000-0000FF470000}"/>
    <cellStyle name="40% - Accent1 26 27" xfId="18352" xr:uid="{00000000-0005-0000-0000-000000480000}"/>
    <cellStyle name="40% - Accent1 26 28" xfId="18353" xr:uid="{00000000-0005-0000-0000-000001480000}"/>
    <cellStyle name="40% - Accent1 26 29" xfId="18354" xr:uid="{00000000-0005-0000-0000-000002480000}"/>
    <cellStyle name="40% - Accent1 26 3" xfId="18355" xr:uid="{00000000-0005-0000-0000-000003480000}"/>
    <cellStyle name="40% - Accent1 26 30" xfId="18356" xr:uid="{00000000-0005-0000-0000-000004480000}"/>
    <cellStyle name="40% - Accent1 26 31" xfId="18357" xr:uid="{00000000-0005-0000-0000-000005480000}"/>
    <cellStyle name="40% - Accent1 26 32" xfId="18358" xr:uid="{00000000-0005-0000-0000-000006480000}"/>
    <cellStyle name="40% - Accent1 26 33" xfId="18359" xr:uid="{00000000-0005-0000-0000-000007480000}"/>
    <cellStyle name="40% - Accent1 26 34" xfId="18360" xr:uid="{00000000-0005-0000-0000-000008480000}"/>
    <cellStyle name="40% - Accent1 26 35" xfId="18361" xr:uid="{00000000-0005-0000-0000-000009480000}"/>
    <cellStyle name="40% - Accent1 26 36" xfId="18362" xr:uid="{00000000-0005-0000-0000-00000A480000}"/>
    <cellStyle name="40% - Accent1 26 37" xfId="18363" xr:uid="{00000000-0005-0000-0000-00000B480000}"/>
    <cellStyle name="40% - Accent1 26 38" xfId="18364" xr:uid="{00000000-0005-0000-0000-00000C480000}"/>
    <cellStyle name="40% - Accent1 26 39" xfId="18365" xr:uid="{00000000-0005-0000-0000-00000D480000}"/>
    <cellStyle name="40% - Accent1 26 4" xfId="18366" xr:uid="{00000000-0005-0000-0000-00000E480000}"/>
    <cellStyle name="40% - Accent1 26 40" xfId="18367" xr:uid="{00000000-0005-0000-0000-00000F480000}"/>
    <cellStyle name="40% - Accent1 26 41" xfId="18368" xr:uid="{00000000-0005-0000-0000-000010480000}"/>
    <cellStyle name="40% - Accent1 26 42" xfId="18369" xr:uid="{00000000-0005-0000-0000-000011480000}"/>
    <cellStyle name="40% - Accent1 26 43" xfId="18370" xr:uid="{00000000-0005-0000-0000-000012480000}"/>
    <cellStyle name="40% - Accent1 26 44" xfId="18371" xr:uid="{00000000-0005-0000-0000-000013480000}"/>
    <cellStyle name="40% - Accent1 26 45" xfId="18372" xr:uid="{00000000-0005-0000-0000-000014480000}"/>
    <cellStyle name="40% - Accent1 26 46" xfId="18373" xr:uid="{00000000-0005-0000-0000-000015480000}"/>
    <cellStyle name="40% - Accent1 26 47" xfId="18374" xr:uid="{00000000-0005-0000-0000-000016480000}"/>
    <cellStyle name="40% - Accent1 26 48" xfId="18375" xr:uid="{00000000-0005-0000-0000-000017480000}"/>
    <cellStyle name="40% - Accent1 26 49" xfId="18376" xr:uid="{00000000-0005-0000-0000-000018480000}"/>
    <cellStyle name="40% - Accent1 26 5" xfId="18377" xr:uid="{00000000-0005-0000-0000-000019480000}"/>
    <cellStyle name="40% - Accent1 26 50" xfId="18378" xr:uid="{00000000-0005-0000-0000-00001A480000}"/>
    <cellStyle name="40% - Accent1 26 51" xfId="18379" xr:uid="{00000000-0005-0000-0000-00001B480000}"/>
    <cellStyle name="40% - Accent1 26 52" xfId="18380" xr:uid="{00000000-0005-0000-0000-00001C480000}"/>
    <cellStyle name="40% - Accent1 26 53" xfId="18381" xr:uid="{00000000-0005-0000-0000-00001D480000}"/>
    <cellStyle name="40% - Accent1 26 54" xfId="18382" xr:uid="{00000000-0005-0000-0000-00001E480000}"/>
    <cellStyle name="40% - Accent1 26 55" xfId="18383" xr:uid="{00000000-0005-0000-0000-00001F480000}"/>
    <cellStyle name="40% - Accent1 26 56" xfId="18384" xr:uid="{00000000-0005-0000-0000-000020480000}"/>
    <cellStyle name="40% - Accent1 26 57" xfId="18385" xr:uid="{00000000-0005-0000-0000-000021480000}"/>
    <cellStyle name="40% - Accent1 26 58" xfId="18386" xr:uid="{00000000-0005-0000-0000-000022480000}"/>
    <cellStyle name="40% - Accent1 26 59" xfId="18387" xr:uid="{00000000-0005-0000-0000-000023480000}"/>
    <cellStyle name="40% - Accent1 26 6" xfId="18388" xr:uid="{00000000-0005-0000-0000-000024480000}"/>
    <cellStyle name="40% - Accent1 26 60" xfId="18389" xr:uid="{00000000-0005-0000-0000-000025480000}"/>
    <cellStyle name="40% - Accent1 26 61" xfId="18390" xr:uid="{00000000-0005-0000-0000-000026480000}"/>
    <cellStyle name="40% - Accent1 26 62" xfId="18391" xr:uid="{00000000-0005-0000-0000-000027480000}"/>
    <cellStyle name="40% - Accent1 26 63" xfId="18392" xr:uid="{00000000-0005-0000-0000-000028480000}"/>
    <cellStyle name="40% - Accent1 26 64" xfId="18393" xr:uid="{00000000-0005-0000-0000-000029480000}"/>
    <cellStyle name="40% - Accent1 26 65" xfId="18394" xr:uid="{00000000-0005-0000-0000-00002A480000}"/>
    <cellStyle name="40% - Accent1 26 66" xfId="18395" xr:uid="{00000000-0005-0000-0000-00002B480000}"/>
    <cellStyle name="40% - Accent1 26 67" xfId="18396" xr:uid="{00000000-0005-0000-0000-00002C480000}"/>
    <cellStyle name="40% - Accent1 26 68" xfId="18397" xr:uid="{00000000-0005-0000-0000-00002D480000}"/>
    <cellStyle name="40% - Accent1 26 69" xfId="18398" xr:uid="{00000000-0005-0000-0000-00002E480000}"/>
    <cellStyle name="40% - Accent1 26 7" xfId="18399" xr:uid="{00000000-0005-0000-0000-00002F480000}"/>
    <cellStyle name="40% - Accent1 26 70" xfId="18400" xr:uid="{00000000-0005-0000-0000-000030480000}"/>
    <cellStyle name="40% - Accent1 26 71" xfId="18401" xr:uid="{00000000-0005-0000-0000-000031480000}"/>
    <cellStyle name="40% - Accent1 26 72" xfId="18402" xr:uid="{00000000-0005-0000-0000-000032480000}"/>
    <cellStyle name="40% - Accent1 26 73" xfId="18403" xr:uid="{00000000-0005-0000-0000-000033480000}"/>
    <cellStyle name="40% - Accent1 26 8" xfId="18404" xr:uid="{00000000-0005-0000-0000-000034480000}"/>
    <cellStyle name="40% - Accent1 26 9" xfId="18405" xr:uid="{00000000-0005-0000-0000-000035480000}"/>
    <cellStyle name="40% - Accent1 27" xfId="18406" xr:uid="{00000000-0005-0000-0000-000036480000}"/>
    <cellStyle name="40% - Accent1 27 10" xfId="18407" xr:uid="{00000000-0005-0000-0000-000037480000}"/>
    <cellStyle name="40% - Accent1 27 11" xfId="18408" xr:uid="{00000000-0005-0000-0000-000038480000}"/>
    <cellStyle name="40% - Accent1 27 12" xfId="18409" xr:uid="{00000000-0005-0000-0000-000039480000}"/>
    <cellStyle name="40% - Accent1 27 13" xfId="18410" xr:uid="{00000000-0005-0000-0000-00003A480000}"/>
    <cellStyle name="40% - Accent1 27 14" xfId="18411" xr:uid="{00000000-0005-0000-0000-00003B480000}"/>
    <cellStyle name="40% - Accent1 27 15" xfId="18412" xr:uid="{00000000-0005-0000-0000-00003C480000}"/>
    <cellStyle name="40% - Accent1 27 16" xfId="18413" xr:uid="{00000000-0005-0000-0000-00003D480000}"/>
    <cellStyle name="40% - Accent1 27 17" xfId="18414" xr:uid="{00000000-0005-0000-0000-00003E480000}"/>
    <cellStyle name="40% - Accent1 27 18" xfId="18415" xr:uid="{00000000-0005-0000-0000-00003F480000}"/>
    <cellStyle name="40% - Accent1 27 19" xfId="18416" xr:uid="{00000000-0005-0000-0000-000040480000}"/>
    <cellStyle name="40% - Accent1 27 2" xfId="18417" xr:uid="{00000000-0005-0000-0000-000041480000}"/>
    <cellStyle name="40% - Accent1 27 20" xfId="18418" xr:uid="{00000000-0005-0000-0000-000042480000}"/>
    <cellStyle name="40% - Accent1 27 21" xfId="18419" xr:uid="{00000000-0005-0000-0000-000043480000}"/>
    <cellStyle name="40% - Accent1 27 22" xfId="18420" xr:uid="{00000000-0005-0000-0000-000044480000}"/>
    <cellStyle name="40% - Accent1 27 23" xfId="18421" xr:uid="{00000000-0005-0000-0000-000045480000}"/>
    <cellStyle name="40% - Accent1 27 24" xfId="18422" xr:uid="{00000000-0005-0000-0000-000046480000}"/>
    <cellStyle name="40% - Accent1 27 25" xfId="18423" xr:uid="{00000000-0005-0000-0000-000047480000}"/>
    <cellStyle name="40% - Accent1 27 26" xfId="18424" xr:uid="{00000000-0005-0000-0000-000048480000}"/>
    <cellStyle name="40% - Accent1 27 27" xfId="18425" xr:uid="{00000000-0005-0000-0000-000049480000}"/>
    <cellStyle name="40% - Accent1 27 28" xfId="18426" xr:uid="{00000000-0005-0000-0000-00004A480000}"/>
    <cellStyle name="40% - Accent1 27 29" xfId="18427" xr:uid="{00000000-0005-0000-0000-00004B480000}"/>
    <cellStyle name="40% - Accent1 27 3" xfId="18428" xr:uid="{00000000-0005-0000-0000-00004C480000}"/>
    <cellStyle name="40% - Accent1 27 30" xfId="18429" xr:uid="{00000000-0005-0000-0000-00004D480000}"/>
    <cellStyle name="40% - Accent1 27 31" xfId="18430" xr:uid="{00000000-0005-0000-0000-00004E480000}"/>
    <cellStyle name="40% - Accent1 27 32" xfId="18431" xr:uid="{00000000-0005-0000-0000-00004F480000}"/>
    <cellStyle name="40% - Accent1 27 33" xfId="18432" xr:uid="{00000000-0005-0000-0000-000050480000}"/>
    <cellStyle name="40% - Accent1 27 34" xfId="18433" xr:uid="{00000000-0005-0000-0000-000051480000}"/>
    <cellStyle name="40% - Accent1 27 35" xfId="18434" xr:uid="{00000000-0005-0000-0000-000052480000}"/>
    <cellStyle name="40% - Accent1 27 36" xfId="18435" xr:uid="{00000000-0005-0000-0000-000053480000}"/>
    <cellStyle name="40% - Accent1 27 37" xfId="18436" xr:uid="{00000000-0005-0000-0000-000054480000}"/>
    <cellStyle name="40% - Accent1 27 38" xfId="18437" xr:uid="{00000000-0005-0000-0000-000055480000}"/>
    <cellStyle name="40% - Accent1 27 39" xfId="18438" xr:uid="{00000000-0005-0000-0000-000056480000}"/>
    <cellStyle name="40% - Accent1 27 4" xfId="18439" xr:uid="{00000000-0005-0000-0000-000057480000}"/>
    <cellStyle name="40% - Accent1 27 40" xfId="18440" xr:uid="{00000000-0005-0000-0000-000058480000}"/>
    <cellStyle name="40% - Accent1 27 41" xfId="18441" xr:uid="{00000000-0005-0000-0000-000059480000}"/>
    <cellStyle name="40% - Accent1 27 42" xfId="18442" xr:uid="{00000000-0005-0000-0000-00005A480000}"/>
    <cellStyle name="40% - Accent1 27 43" xfId="18443" xr:uid="{00000000-0005-0000-0000-00005B480000}"/>
    <cellStyle name="40% - Accent1 27 44" xfId="18444" xr:uid="{00000000-0005-0000-0000-00005C480000}"/>
    <cellStyle name="40% - Accent1 27 45" xfId="18445" xr:uid="{00000000-0005-0000-0000-00005D480000}"/>
    <cellStyle name="40% - Accent1 27 46" xfId="18446" xr:uid="{00000000-0005-0000-0000-00005E480000}"/>
    <cellStyle name="40% - Accent1 27 47" xfId="18447" xr:uid="{00000000-0005-0000-0000-00005F480000}"/>
    <cellStyle name="40% - Accent1 27 48" xfId="18448" xr:uid="{00000000-0005-0000-0000-000060480000}"/>
    <cellStyle name="40% - Accent1 27 49" xfId="18449" xr:uid="{00000000-0005-0000-0000-000061480000}"/>
    <cellStyle name="40% - Accent1 27 5" xfId="18450" xr:uid="{00000000-0005-0000-0000-000062480000}"/>
    <cellStyle name="40% - Accent1 27 50" xfId="18451" xr:uid="{00000000-0005-0000-0000-000063480000}"/>
    <cellStyle name="40% - Accent1 27 51" xfId="18452" xr:uid="{00000000-0005-0000-0000-000064480000}"/>
    <cellStyle name="40% - Accent1 27 52" xfId="18453" xr:uid="{00000000-0005-0000-0000-000065480000}"/>
    <cellStyle name="40% - Accent1 27 53" xfId="18454" xr:uid="{00000000-0005-0000-0000-000066480000}"/>
    <cellStyle name="40% - Accent1 27 54" xfId="18455" xr:uid="{00000000-0005-0000-0000-000067480000}"/>
    <cellStyle name="40% - Accent1 27 55" xfId="18456" xr:uid="{00000000-0005-0000-0000-000068480000}"/>
    <cellStyle name="40% - Accent1 27 56" xfId="18457" xr:uid="{00000000-0005-0000-0000-000069480000}"/>
    <cellStyle name="40% - Accent1 27 57" xfId="18458" xr:uid="{00000000-0005-0000-0000-00006A480000}"/>
    <cellStyle name="40% - Accent1 27 58" xfId="18459" xr:uid="{00000000-0005-0000-0000-00006B480000}"/>
    <cellStyle name="40% - Accent1 27 59" xfId="18460" xr:uid="{00000000-0005-0000-0000-00006C480000}"/>
    <cellStyle name="40% - Accent1 27 6" xfId="18461" xr:uid="{00000000-0005-0000-0000-00006D480000}"/>
    <cellStyle name="40% - Accent1 27 60" xfId="18462" xr:uid="{00000000-0005-0000-0000-00006E480000}"/>
    <cellStyle name="40% - Accent1 27 61" xfId="18463" xr:uid="{00000000-0005-0000-0000-00006F480000}"/>
    <cellStyle name="40% - Accent1 27 62" xfId="18464" xr:uid="{00000000-0005-0000-0000-000070480000}"/>
    <cellStyle name="40% - Accent1 27 63" xfId="18465" xr:uid="{00000000-0005-0000-0000-000071480000}"/>
    <cellStyle name="40% - Accent1 27 64" xfId="18466" xr:uid="{00000000-0005-0000-0000-000072480000}"/>
    <cellStyle name="40% - Accent1 27 65" xfId="18467" xr:uid="{00000000-0005-0000-0000-000073480000}"/>
    <cellStyle name="40% - Accent1 27 66" xfId="18468" xr:uid="{00000000-0005-0000-0000-000074480000}"/>
    <cellStyle name="40% - Accent1 27 67" xfId="18469" xr:uid="{00000000-0005-0000-0000-000075480000}"/>
    <cellStyle name="40% - Accent1 27 68" xfId="18470" xr:uid="{00000000-0005-0000-0000-000076480000}"/>
    <cellStyle name="40% - Accent1 27 69" xfId="18471" xr:uid="{00000000-0005-0000-0000-000077480000}"/>
    <cellStyle name="40% - Accent1 27 7" xfId="18472" xr:uid="{00000000-0005-0000-0000-000078480000}"/>
    <cellStyle name="40% - Accent1 27 70" xfId="18473" xr:uid="{00000000-0005-0000-0000-000079480000}"/>
    <cellStyle name="40% - Accent1 27 71" xfId="18474" xr:uid="{00000000-0005-0000-0000-00007A480000}"/>
    <cellStyle name="40% - Accent1 27 72" xfId="18475" xr:uid="{00000000-0005-0000-0000-00007B480000}"/>
    <cellStyle name="40% - Accent1 27 73" xfId="18476" xr:uid="{00000000-0005-0000-0000-00007C480000}"/>
    <cellStyle name="40% - Accent1 27 8" xfId="18477" xr:uid="{00000000-0005-0000-0000-00007D480000}"/>
    <cellStyle name="40% - Accent1 27 9" xfId="18478" xr:uid="{00000000-0005-0000-0000-00007E480000}"/>
    <cellStyle name="40% - Accent1 28" xfId="18479" xr:uid="{00000000-0005-0000-0000-00007F480000}"/>
    <cellStyle name="40% - Accent1 28 10" xfId="18480" xr:uid="{00000000-0005-0000-0000-000080480000}"/>
    <cellStyle name="40% - Accent1 28 11" xfId="18481" xr:uid="{00000000-0005-0000-0000-000081480000}"/>
    <cellStyle name="40% - Accent1 28 12" xfId="18482" xr:uid="{00000000-0005-0000-0000-000082480000}"/>
    <cellStyle name="40% - Accent1 28 13" xfId="18483" xr:uid="{00000000-0005-0000-0000-000083480000}"/>
    <cellStyle name="40% - Accent1 28 14" xfId="18484" xr:uid="{00000000-0005-0000-0000-000084480000}"/>
    <cellStyle name="40% - Accent1 28 15" xfId="18485" xr:uid="{00000000-0005-0000-0000-000085480000}"/>
    <cellStyle name="40% - Accent1 28 16" xfId="18486" xr:uid="{00000000-0005-0000-0000-000086480000}"/>
    <cellStyle name="40% - Accent1 28 17" xfId="18487" xr:uid="{00000000-0005-0000-0000-000087480000}"/>
    <cellStyle name="40% - Accent1 28 18" xfId="18488" xr:uid="{00000000-0005-0000-0000-000088480000}"/>
    <cellStyle name="40% - Accent1 28 19" xfId="18489" xr:uid="{00000000-0005-0000-0000-000089480000}"/>
    <cellStyle name="40% - Accent1 28 2" xfId="18490" xr:uid="{00000000-0005-0000-0000-00008A480000}"/>
    <cellStyle name="40% - Accent1 28 20" xfId="18491" xr:uid="{00000000-0005-0000-0000-00008B480000}"/>
    <cellStyle name="40% - Accent1 28 21" xfId="18492" xr:uid="{00000000-0005-0000-0000-00008C480000}"/>
    <cellStyle name="40% - Accent1 28 22" xfId="18493" xr:uid="{00000000-0005-0000-0000-00008D480000}"/>
    <cellStyle name="40% - Accent1 28 23" xfId="18494" xr:uid="{00000000-0005-0000-0000-00008E480000}"/>
    <cellStyle name="40% - Accent1 28 24" xfId="18495" xr:uid="{00000000-0005-0000-0000-00008F480000}"/>
    <cellStyle name="40% - Accent1 28 25" xfId="18496" xr:uid="{00000000-0005-0000-0000-000090480000}"/>
    <cellStyle name="40% - Accent1 28 26" xfId="18497" xr:uid="{00000000-0005-0000-0000-000091480000}"/>
    <cellStyle name="40% - Accent1 28 27" xfId="18498" xr:uid="{00000000-0005-0000-0000-000092480000}"/>
    <cellStyle name="40% - Accent1 28 28" xfId="18499" xr:uid="{00000000-0005-0000-0000-000093480000}"/>
    <cellStyle name="40% - Accent1 28 29" xfId="18500" xr:uid="{00000000-0005-0000-0000-000094480000}"/>
    <cellStyle name="40% - Accent1 28 3" xfId="18501" xr:uid="{00000000-0005-0000-0000-000095480000}"/>
    <cellStyle name="40% - Accent1 28 30" xfId="18502" xr:uid="{00000000-0005-0000-0000-000096480000}"/>
    <cellStyle name="40% - Accent1 28 31" xfId="18503" xr:uid="{00000000-0005-0000-0000-000097480000}"/>
    <cellStyle name="40% - Accent1 28 32" xfId="18504" xr:uid="{00000000-0005-0000-0000-000098480000}"/>
    <cellStyle name="40% - Accent1 28 33" xfId="18505" xr:uid="{00000000-0005-0000-0000-000099480000}"/>
    <cellStyle name="40% - Accent1 28 34" xfId="18506" xr:uid="{00000000-0005-0000-0000-00009A480000}"/>
    <cellStyle name="40% - Accent1 28 35" xfId="18507" xr:uid="{00000000-0005-0000-0000-00009B480000}"/>
    <cellStyle name="40% - Accent1 28 36" xfId="18508" xr:uid="{00000000-0005-0000-0000-00009C480000}"/>
    <cellStyle name="40% - Accent1 28 37" xfId="18509" xr:uid="{00000000-0005-0000-0000-00009D480000}"/>
    <cellStyle name="40% - Accent1 28 38" xfId="18510" xr:uid="{00000000-0005-0000-0000-00009E480000}"/>
    <cellStyle name="40% - Accent1 28 39" xfId="18511" xr:uid="{00000000-0005-0000-0000-00009F480000}"/>
    <cellStyle name="40% - Accent1 28 4" xfId="18512" xr:uid="{00000000-0005-0000-0000-0000A0480000}"/>
    <cellStyle name="40% - Accent1 28 40" xfId="18513" xr:uid="{00000000-0005-0000-0000-0000A1480000}"/>
    <cellStyle name="40% - Accent1 28 41" xfId="18514" xr:uid="{00000000-0005-0000-0000-0000A2480000}"/>
    <cellStyle name="40% - Accent1 28 42" xfId="18515" xr:uid="{00000000-0005-0000-0000-0000A3480000}"/>
    <cellStyle name="40% - Accent1 28 43" xfId="18516" xr:uid="{00000000-0005-0000-0000-0000A4480000}"/>
    <cellStyle name="40% - Accent1 28 44" xfId="18517" xr:uid="{00000000-0005-0000-0000-0000A5480000}"/>
    <cellStyle name="40% - Accent1 28 45" xfId="18518" xr:uid="{00000000-0005-0000-0000-0000A6480000}"/>
    <cellStyle name="40% - Accent1 28 46" xfId="18519" xr:uid="{00000000-0005-0000-0000-0000A7480000}"/>
    <cellStyle name="40% - Accent1 28 47" xfId="18520" xr:uid="{00000000-0005-0000-0000-0000A8480000}"/>
    <cellStyle name="40% - Accent1 28 48" xfId="18521" xr:uid="{00000000-0005-0000-0000-0000A9480000}"/>
    <cellStyle name="40% - Accent1 28 49" xfId="18522" xr:uid="{00000000-0005-0000-0000-0000AA480000}"/>
    <cellStyle name="40% - Accent1 28 5" xfId="18523" xr:uid="{00000000-0005-0000-0000-0000AB480000}"/>
    <cellStyle name="40% - Accent1 28 50" xfId="18524" xr:uid="{00000000-0005-0000-0000-0000AC480000}"/>
    <cellStyle name="40% - Accent1 28 51" xfId="18525" xr:uid="{00000000-0005-0000-0000-0000AD480000}"/>
    <cellStyle name="40% - Accent1 28 52" xfId="18526" xr:uid="{00000000-0005-0000-0000-0000AE480000}"/>
    <cellStyle name="40% - Accent1 28 53" xfId="18527" xr:uid="{00000000-0005-0000-0000-0000AF480000}"/>
    <cellStyle name="40% - Accent1 28 54" xfId="18528" xr:uid="{00000000-0005-0000-0000-0000B0480000}"/>
    <cellStyle name="40% - Accent1 28 55" xfId="18529" xr:uid="{00000000-0005-0000-0000-0000B1480000}"/>
    <cellStyle name="40% - Accent1 28 56" xfId="18530" xr:uid="{00000000-0005-0000-0000-0000B2480000}"/>
    <cellStyle name="40% - Accent1 28 57" xfId="18531" xr:uid="{00000000-0005-0000-0000-0000B3480000}"/>
    <cellStyle name="40% - Accent1 28 58" xfId="18532" xr:uid="{00000000-0005-0000-0000-0000B4480000}"/>
    <cellStyle name="40% - Accent1 28 59" xfId="18533" xr:uid="{00000000-0005-0000-0000-0000B5480000}"/>
    <cellStyle name="40% - Accent1 28 6" xfId="18534" xr:uid="{00000000-0005-0000-0000-0000B6480000}"/>
    <cellStyle name="40% - Accent1 28 60" xfId="18535" xr:uid="{00000000-0005-0000-0000-0000B7480000}"/>
    <cellStyle name="40% - Accent1 28 61" xfId="18536" xr:uid="{00000000-0005-0000-0000-0000B8480000}"/>
    <cellStyle name="40% - Accent1 28 62" xfId="18537" xr:uid="{00000000-0005-0000-0000-0000B9480000}"/>
    <cellStyle name="40% - Accent1 28 63" xfId="18538" xr:uid="{00000000-0005-0000-0000-0000BA480000}"/>
    <cellStyle name="40% - Accent1 28 64" xfId="18539" xr:uid="{00000000-0005-0000-0000-0000BB480000}"/>
    <cellStyle name="40% - Accent1 28 65" xfId="18540" xr:uid="{00000000-0005-0000-0000-0000BC480000}"/>
    <cellStyle name="40% - Accent1 28 66" xfId="18541" xr:uid="{00000000-0005-0000-0000-0000BD480000}"/>
    <cellStyle name="40% - Accent1 28 67" xfId="18542" xr:uid="{00000000-0005-0000-0000-0000BE480000}"/>
    <cellStyle name="40% - Accent1 28 68" xfId="18543" xr:uid="{00000000-0005-0000-0000-0000BF480000}"/>
    <cellStyle name="40% - Accent1 28 69" xfId="18544" xr:uid="{00000000-0005-0000-0000-0000C0480000}"/>
    <cellStyle name="40% - Accent1 28 7" xfId="18545" xr:uid="{00000000-0005-0000-0000-0000C1480000}"/>
    <cellStyle name="40% - Accent1 28 70" xfId="18546" xr:uid="{00000000-0005-0000-0000-0000C2480000}"/>
    <cellStyle name="40% - Accent1 28 71" xfId="18547" xr:uid="{00000000-0005-0000-0000-0000C3480000}"/>
    <cellStyle name="40% - Accent1 28 72" xfId="18548" xr:uid="{00000000-0005-0000-0000-0000C4480000}"/>
    <cellStyle name="40% - Accent1 28 73" xfId="18549" xr:uid="{00000000-0005-0000-0000-0000C5480000}"/>
    <cellStyle name="40% - Accent1 28 8" xfId="18550" xr:uid="{00000000-0005-0000-0000-0000C6480000}"/>
    <cellStyle name="40% - Accent1 28 9" xfId="18551" xr:uid="{00000000-0005-0000-0000-0000C7480000}"/>
    <cellStyle name="40% - Accent1 29" xfId="18552" xr:uid="{00000000-0005-0000-0000-0000C8480000}"/>
    <cellStyle name="40% - Accent1 29 10" xfId="18553" xr:uid="{00000000-0005-0000-0000-0000C9480000}"/>
    <cellStyle name="40% - Accent1 29 11" xfId="18554" xr:uid="{00000000-0005-0000-0000-0000CA480000}"/>
    <cellStyle name="40% - Accent1 29 12" xfId="18555" xr:uid="{00000000-0005-0000-0000-0000CB480000}"/>
    <cellStyle name="40% - Accent1 29 13" xfId="18556" xr:uid="{00000000-0005-0000-0000-0000CC480000}"/>
    <cellStyle name="40% - Accent1 29 14" xfId="18557" xr:uid="{00000000-0005-0000-0000-0000CD480000}"/>
    <cellStyle name="40% - Accent1 29 15" xfId="18558" xr:uid="{00000000-0005-0000-0000-0000CE480000}"/>
    <cellStyle name="40% - Accent1 29 16" xfId="18559" xr:uid="{00000000-0005-0000-0000-0000CF480000}"/>
    <cellStyle name="40% - Accent1 29 17" xfId="18560" xr:uid="{00000000-0005-0000-0000-0000D0480000}"/>
    <cellStyle name="40% - Accent1 29 18" xfId="18561" xr:uid="{00000000-0005-0000-0000-0000D1480000}"/>
    <cellStyle name="40% - Accent1 29 19" xfId="18562" xr:uid="{00000000-0005-0000-0000-0000D2480000}"/>
    <cellStyle name="40% - Accent1 29 2" xfId="18563" xr:uid="{00000000-0005-0000-0000-0000D3480000}"/>
    <cellStyle name="40% - Accent1 29 20" xfId="18564" xr:uid="{00000000-0005-0000-0000-0000D4480000}"/>
    <cellStyle name="40% - Accent1 29 21" xfId="18565" xr:uid="{00000000-0005-0000-0000-0000D5480000}"/>
    <cellStyle name="40% - Accent1 29 22" xfId="18566" xr:uid="{00000000-0005-0000-0000-0000D6480000}"/>
    <cellStyle name="40% - Accent1 29 23" xfId="18567" xr:uid="{00000000-0005-0000-0000-0000D7480000}"/>
    <cellStyle name="40% - Accent1 29 24" xfId="18568" xr:uid="{00000000-0005-0000-0000-0000D8480000}"/>
    <cellStyle name="40% - Accent1 29 25" xfId="18569" xr:uid="{00000000-0005-0000-0000-0000D9480000}"/>
    <cellStyle name="40% - Accent1 29 26" xfId="18570" xr:uid="{00000000-0005-0000-0000-0000DA480000}"/>
    <cellStyle name="40% - Accent1 29 27" xfId="18571" xr:uid="{00000000-0005-0000-0000-0000DB480000}"/>
    <cellStyle name="40% - Accent1 29 28" xfId="18572" xr:uid="{00000000-0005-0000-0000-0000DC480000}"/>
    <cellStyle name="40% - Accent1 29 29" xfId="18573" xr:uid="{00000000-0005-0000-0000-0000DD480000}"/>
    <cellStyle name="40% - Accent1 29 3" xfId="18574" xr:uid="{00000000-0005-0000-0000-0000DE480000}"/>
    <cellStyle name="40% - Accent1 29 30" xfId="18575" xr:uid="{00000000-0005-0000-0000-0000DF480000}"/>
    <cellStyle name="40% - Accent1 29 31" xfId="18576" xr:uid="{00000000-0005-0000-0000-0000E0480000}"/>
    <cellStyle name="40% - Accent1 29 32" xfId="18577" xr:uid="{00000000-0005-0000-0000-0000E1480000}"/>
    <cellStyle name="40% - Accent1 29 33" xfId="18578" xr:uid="{00000000-0005-0000-0000-0000E2480000}"/>
    <cellStyle name="40% - Accent1 29 34" xfId="18579" xr:uid="{00000000-0005-0000-0000-0000E3480000}"/>
    <cellStyle name="40% - Accent1 29 35" xfId="18580" xr:uid="{00000000-0005-0000-0000-0000E4480000}"/>
    <cellStyle name="40% - Accent1 29 36" xfId="18581" xr:uid="{00000000-0005-0000-0000-0000E5480000}"/>
    <cellStyle name="40% - Accent1 29 37" xfId="18582" xr:uid="{00000000-0005-0000-0000-0000E6480000}"/>
    <cellStyle name="40% - Accent1 29 38" xfId="18583" xr:uid="{00000000-0005-0000-0000-0000E7480000}"/>
    <cellStyle name="40% - Accent1 29 39" xfId="18584" xr:uid="{00000000-0005-0000-0000-0000E8480000}"/>
    <cellStyle name="40% - Accent1 29 4" xfId="18585" xr:uid="{00000000-0005-0000-0000-0000E9480000}"/>
    <cellStyle name="40% - Accent1 29 40" xfId="18586" xr:uid="{00000000-0005-0000-0000-0000EA480000}"/>
    <cellStyle name="40% - Accent1 29 41" xfId="18587" xr:uid="{00000000-0005-0000-0000-0000EB480000}"/>
    <cellStyle name="40% - Accent1 29 42" xfId="18588" xr:uid="{00000000-0005-0000-0000-0000EC480000}"/>
    <cellStyle name="40% - Accent1 29 43" xfId="18589" xr:uid="{00000000-0005-0000-0000-0000ED480000}"/>
    <cellStyle name="40% - Accent1 29 44" xfId="18590" xr:uid="{00000000-0005-0000-0000-0000EE480000}"/>
    <cellStyle name="40% - Accent1 29 45" xfId="18591" xr:uid="{00000000-0005-0000-0000-0000EF480000}"/>
    <cellStyle name="40% - Accent1 29 46" xfId="18592" xr:uid="{00000000-0005-0000-0000-0000F0480000}"/>
    <cellStyle name="40% - Accent1 29 47" xfId="18593" xr:uid="{00000000-0005-0000-0000-0000F1480000}"/>
    <cellStyle name="40% - Accent1 29 48" xfId="18594" xr:uid="{00000000-0005-0000-0000-0000F2480000}"/>
    <cellStyle name="40% - Accent1 29 49" xfId="18595" xr:uid="{00000000-0005-0000-0000-0000F3480000}"/>
    <cellStyle name="40% - Accent1 29 5" xfId="18596" xr:uid="{00000000-0005-0000-0000-0000F4480000}"/>
    <cellStyle name="40% - Accent1 29 50" xfId="18597" xr:uid="{00000000-0005-0000-0000-0000F5480000}"/>
    <cellStyle name="40% - Accent1 29 51" xfId="18598" xr:uid="{00000000-0005-0000-0000-0000F6480000}"/>
    <cellStyle name="40% - Accent1 29 52" xfId="18599" xr:uid="{00000000-0005-0000-0000-0000F7480000}"/>
    <cellStyle name="40% - Accent1 29 53" xfId="18600" xr:uid="{00000000-0005-0000-0000-0000F8480000}"/>
    <cellStyle name="40% - Accent1 29 54" xfId="18601" xr:uid="{00000000-0005-0000-0000-0000F9480000}"/>
    <cellStyle name="40% - Accent1 29 55" xfId="18602" xr:uid="{00000000-0005-0000-0000-0000FA480000}"/>
    <cellStyle name="40% - Accent1 29 56" xfId="18603" xr:uid="{00000000-0005-0000-0000-0000FB480000}"/>
    <cellStyle name="40% - Accent1 29 57" xfId="18604" xr:uid="{00000000-0005-0000-0000-0000FC480000}"/>
    <cellStyle name="40% - Accent1 29 58" xfId="18605" xr:uid="{00000000-0005-0000-0000-0000FD480000}"/>
    <cellStyle name="40% - Accent1 29 59" xfId="18606" xr:uid="{00000000-0005-0000-0000-0000FE480000}"/>
    <cellStyle name="40% - Accent1 29 6" xfId="18607" xr:uid="{00000000-0005-0000-0000-0000FF480000}"/>
    <cellStyle name="40% - Accent1 29 60" xfId="18608" xr:uid="{00000000-0005-0000-0000-000000490000}"/>
    <cellStyle name="40% - Accent1 29 61" xfId="18609" xr:uid="{00000000-0005-0000-0000-000001490000}"/>
    <cellStyle name="40% - Accent1 29 62" xfId="18610" xr:uid="{00000000-0005-0000-0000-000002490000}"/>
    <cellStyle name="40% - Accent1 29 63" xfId="18611" xr:uid="{00000000-0005-0000-0000-000003490000}"/>
    <cellStyle name="40% - Accent1 29 64" xfId="18612" xr:uid="{00000000-0005-0000-0000-000004490000}"/>
    <cellStyle name="40% - Accent1 29 65" xfId="18613" xr:uid="{00000000-0005-0000-0000-000005490000}"/>
    <cellStyle name="40% - Accent1 29 66" xfId="18614" xr:uid="{00000000-0005-0000-0000-000006490000}"/>
    <cellStyle name="40% - Accent1 29 67" xfId="18615" xr:uid="{00000000-0005-0000-0000-000007490000}"/>
    <cellStyle name="40% - Accent1 29 68" xfId="18616" xr:uid="{00000000-0005-0000-0000-000008490000}"/>
    <cellStyle name="40% - Accent1 29 69" xfId="18617" xr:uid="{00000000-0005-0000-0000-000009490000}"/>
    <cellStyle name="40% - Accent1 29 7" xfId="18618" xr:uid="{00000000-0005-0000-0000-00000A490000}"/>
    <cellStyle name="40% - Accent1 29 70" xfId="18619" xr:uid="{00000000-0005-0000-0000-00000B490000}"/>
    <cellStyle name="40% - Accent1 29 71" xfId="18620" xr:uid="{00000000-0005-0000-0000-00000C490000}"/>
    <cellStyle name="40% - Accent1 29 72" xfId="18621" xr:uid="{00000000-0005-0000-0000-00000D490000}"/>
    <cellStyle name="40% - Accent1 29 73" xfId="18622" xr:uid="{00000000-0005-0000-0000-00000E490000}"/>
    <cellStyle name="40% - Accent1 29 8" xfId="18623" xr:uid="{00000000-0005-0000-0000-00000F490000}"/>
    <cellStyle name="40% - Accent1 29 9" xfId="18624" xr:uid="{00000000-0005-0000-0000-000010490000}"/>
    <cellStyle name="40% - Accent1 3" xfId="18625" xr:uid="{00000000-0005-0000-0000-000011490000}"/>
    <cellStyle name="40% - Accent1 3 10" xfId="18626" xr:uid="{00000000-0005-0000-0000-000012490000}"/>
    <cellStyle name="40% - Accent1 3 11" xfId="18627" xr:uid="{00000000-0005-0000-0000-000013490000}"/>
    <cellStyle name="40% - Accent1 3 12" xfId="18628" xr:uid="{00000000-0005-0000-0000-000014490000}"/>
    <cellStyle name="40% - Accent1 3 13" xfId="18629" xr:uid="{00000000-0005-0000-0000-000015490000}"/>
    <cellStyle name="40% - Accent1 3 14" xfId="18630" xr:uid="{00000000-0005-0000-0000-000016490000}"/>
    <cellStyle name="40% - Accent1 3 15" xfId="18631" xr:uid="{00000000-0005-0000-0000-000017490000}"/>
    <cellStyle name="40% - Accent1 3 16" xfId="18632" xr:uid="{00000000-0005-0000-0000-000018490000}"/>
    <cellStyle name="40% - Accent1 3 17" xfId="18633" xr:uid="{00000000-0005-0000-0000-000019490000}"/>
    <cellStyle name="40% - Accent1 3 18" xfId="18634" xr:uid="{00000000-0005-0000-0000-00001A490000}"/>
    <cellStyle name="40% - Accent1 3 19" xfId="18635" xr:uid="{00000000-0005-0000-0000-00001B490000}"/>
    <cellStyle name="40% - Accent1 3 2" xfId="18636" xr:uid="{00000000-0005-0000-0000-00001C490000}"/>
    <cellStyle name="40% - Accent1 3 2 2" xfId="53161" xr:uid="{00000000-0005-0000-0000-00001D490000}"/>
    <cellStyle name="40% - Accent1 3 20" xfId="18637" xr:uid="{00000000-0005-0000-0000-00001E490000}"/>
    <cellStyle name="40% - Accent1 3 21" xfId="18638" xr:uid="{00000000-0005-0000-0000-00001F490000}"/>
    <cellStyle name="40% - Accent1 3 22" xfId="18639" xr:uid="{00000000-0005-0000-0000-000020490000}"/>
    <cellStyle name="40% - Accent1 3 23" xfId="18640" xr:uid="{00000000-0005-0000-0000-000021490000}"/>
    <cellStyle name="40% - Accent1 3 24" xfId="18641" xr:uid="{00000000-0005-0000-0000-000022490000}"/>
    <cellStyle name="40% - Accent1 3 25" xfId="18642" xr:uid="{00000000-0005-0000-0000-000023490000}"/>
    <cellStyle name="40% - Accent1 3 26" xfId="18643" xr:uid="{00000000-0005-0000-0000-000024490000}"/>
    <cellStyle name="40% - Accent1 3 27" xfId="18644" xr:uid="{00000000-0005-0000-0000-000025490000}"/>
    <cellStyle name="40% - Accent1 3 28" xfId="18645" xr:uid="{00000000-0005-0000-0000-000026490000}"/>
    <cellStyle name="40% - Accent1 3 29" xfId="18646" xr:uid="{00000000-0005-0000-0000-000027490000}"/>
    <cellStyle name="40% - Accent1 3 3" xfId="18647" xr:uid="{00000000-0005-0000-0000-000028490000}"/>
    <cellStyle name="40% - Accent1 3 3 2" xfId="53220" xr:uid="{00000000-0005-0000-0000-000029490000}"/>
    <cellStyle name="40% - Accent1 3 30" xfId="18648" xr:uid="{00000000-0005-0000-0000-00002A490000}"/>
    <cellStyle name="40% - Accent1 3 31" xfId="18649" xr:uid="{00000000-0005-0000-0000-00002B490000}"/>
    <cellStyle name="40% - Accent1 3 32" xfId="18650" xr:uid="{00000000-0005-0000-0000-00002C490000}"/>
    <cellStyle name="40% - Accent1 3 33" xfId="18651" xr:uid="{00000000-0005-0000-0000-00002D490000}"/>
    <cellStyle name="40% - Accent1 3 34" xfId="18652" xr:uid="{00000000-0005-0000-0000-00002E490000}"/>
    <cellStyle name="40% - Accent1 3 35" xfId="18653" xr:uid="{00000000-0005-0000-0000-00002F490000}"/>
    <cellStyle name="40% - Accent1 3 36" xfId="18654" xr:uid="{00000000-0005-0000-0000-000030490000}"/>
    <cellStyle name="40% - Accent1 3 37" xfId="18655" xr:uid="{00000000-0005-0000-0000-000031490000}"/>
    <cellStyle name="40% - Accent1 3 38" xfId="18656" xr:uid="{00000000-0005-0000-0000-000032490000}"/>
    <cellStyle name="40% - Accent1 3 39" xfId="18657" xr:uid="{00000000-0005-0000-0000-000033490000}"/>
    <cellStyle name="40% - Accent1 3 4" xfId="18658" xr:uid="{00000000-0005-0000-0000-000034490000}"/>
    <cellStyle name="40% - Accent1 3 40" xfId="18659" xr:uid="{00000000-0005-0000-0000-000035490000}"/>
    <cellStyle name="40% - Accent1 3 41" xfId="18660" xr:uid="{00000000-0005-0000-0000-000036490000}"/>
    <cellStyle name="40% - Accent1 3 42" xfId="18661" xr:uid="{00000000-0005-0000-0000-000037490000}"/>
    <cellStyle name="40% - Accent1 3 43" xfId="18662" xr:uid="{00000000-0005-0000-0000-000038490000}"/>
    <cellStyle name="40% - Accent1 3 44" xfId="18663" xr:uid="{00000000-0005-0000-0000-000039490000}"/>
    <cellStyle name="40% - Accent1 3 45" xfId="18664" xr:uid="{00000000-0005-0000-0000-00003A490000}"/>
    <cellStyle name="40% - Accent1 3 46" xfId="18665" xr:uid="{00000000-0005-0000-0000-00003B490000}"/>
    <cellStyle name="40% - Accent1 3 47" xfId="18666" xr:uid="{00000000-0005-0000-0000-00003C490000}"/>
    <cellStyle name="40% - Accent1 3 48" xfId="18667" xr:uid="{00000000-0005-0000-0000-00003D490000}"/>
    <cellStyle name="40% - Accent1 3 49" xfId="18668" xr:uid="{00000000-0005-0000-0000-00003E490000}"/>
    <cellStyle name="40% - Accent1 3 5" xfId="18669" xr:uid="{00000000-0005-0000-0000-00003F490000}"/>
    <cellStyle name="40% - Accent1 3 50" xfId="18670" xr:uid="{00000000-0005-0000-0000-000040490000}"/>
    <cellStyle name="40% - Accent1 3 51" xfId="18671" xr:uid="{00000000-0005-0000-0000-000041490000}"/>
    <cellStyle name="40% - Accent1 3 52" xfId="18672" xr:uid="{00000000-0005-0000-0000-000042490000}"/>
    <cellStyle name="40% - Accent1 3 53" xfId="18673" xr:uid="{00000000-0005-0000-0000-000043490000}"/>
    <cellStyle name="40% - Accent1 3 54" xfId="18674" xr:uid="{00000000-0005-0000-0000-000044490000}"/>
    <cellStyle name="40% - Accent1 3 55" xfId="18675" xr:uid="{00000000-0005-0000-0000-000045490000}"/>
    <cellStyle name="40% - Accent1 3 56" xfId="18676" xr:uid="{00000000-0005-0000-0000-000046490000}"/>
    <cellStyle name="40% - Accent1 3 57" xfId="18677" xr:uid="{00000000-0005-0000-0000-000047490000}"/>
    <cellStyle name="40% - Accent1 3 58" xfId="18678" xr:uid="{00000000-0005-0000-0000-000048490000}"/>
    <cellStyle name="40% - Accent1 3 59" xfId="18679" xr:uid="{00000000-0005-0000-0000-000049490000}"/>
    <cellStyle name="40% - Accent1 3 6" xfId="18680" xr:uid="{00000000-0005-0000-0000-00004A490000}"/>
    <cellStyle name="40% - Accent1 3 60" xfId="18681" xr:uid="{00000000-0005-0000-0000-00004B490000}"/>
    <cellStyle name="40% - Accent1 3 61" xfId="18682" xr:uid="{00000000-0005-0000-0000-00004C490000}"/>
    <cellStyle name="40% - Accent1 3 62" xfId="18683" xr:uid="{00000000-0005-0000-0000-00004D490000}"/>
    <cellStyle name="40% - Accent1 3 63" xfId="18684" xr:uid="{00000000-0005-0000-0000-00004E490000}"/>
    <cellStyle name="40% - Accent1 3 64" xfId="18685" xr:uid="{00000000-0005-0000-0000-00004F490000}"/>
    <cellStyle name="40% - Accent1 3 65" xfId="18686" xr:uid="{00000000-0005-0000-0000-000050490000}"/>
    <cellStyle name="40% - Accent1 3 66" xfId="18687" xr:uid="{00000000-0005-0000-0000-000051490000}"/>
    <cellStyle name="40% - Accent1 3 67" xfId="18688" xr:uid="{00000000-0005-0000-0000-000052490000}"/>
    <cellStyle name="40% - Accent1 3 68" xfId="18689" xr:uid="{00000000-0005-0000-0000-000053490000}"/>
    <cellStyle name="40% - Accent1 3 69" xfId="18690" xr:uid="{00000000-0005-0000-0000-000054490000}"/>
    <cellStyle name="40% - Accent1 3 7" xfId="18691" xr:uid="{00000000-0005-0000-0000-000055490000}"/>
    <cellStyle name="40% - Accent1 3 70" xfId="18692" xr:uid="{00000000-0005-0000-0000-000056490000}"/>
    <cellStyle name="40% - Accent1 3 71" xfId="18693" xr:uid="{00000000-0005-0000-0000-000057490000}"/>
    <cellStyle name="40% - Accent1 3 72" xfId="18694" xr:uid="{00000000-0005-0000-0000-000058490000}"/>
    <cellStyle name="40% - Accent1 3 73" xfId="18695" xr:uid="{00000000-0005-0000-0000-000059490000}"/>
    <cellStyle name="40% - Accent1 3 74" xfId="53028" xr:uid="{00000000-0005-0000-0000-00005A490000}"/>
    <cellStyle name="40% - Accent1 3 8" xfId="18696" xr:uid="{00000000-0005-0000-0000-00005B490000}"/>
    <cellStyle name="40% - Accent1 3 9" xfId="18697" xr:uid="{00000000-0005-0000-0000-00005C490000}"/>
    <cellStyle name="40% - Accent1 30" xfId="18698" xr:uid="{00000000-0005-0000-0000-00005D490000}"/>
    <cellStyle name="40% - Accent1 30 10" xfId="18699" xr:uid="{00000000-0005-0000-0000-00005E490000}"/>
    <cellStyle name="40% - Accent1 30 11" xfId="18700" xr:uid="{00000000-0005-0000-0000-00005F490000}"/>
    <cellStyle name="40% - Accent1 30 12" xfId="18701" xr:uid="{00000000-0005-0000-0000-000060490000}"/>
    <cellStyle name="40% - Accent1 30 13" xfId="18702" xr:uid="{00000000-0005-0000-0000-000061490000}"/>
    <cellStyle name="40% - Accent1 30 14" xfId="18703" xr:uid="{00000000-0005-0000-0000-000062490000}"/>
    <cellStyle name="40% - Accent1 30 15" xfId="18704" xr:uid="{00000000-0005-0000-0000-000063490000}"/>
    <cellStyle name="40% - Accent1 30 16" xfId="18705" xr:uid="{00000000-0005-0000-0000-000064490000}"/>
    <cellStyle name="40% - Accent1 30 17" xfId="18706" xr:uid="{00000000-0005-0000-0000-000065490000}"/>
    <cellStyle name="40% - Accent1 30 18" xfId="18707" xr:uid="{00000000-0005-0000-0000-000066490000}"/>
    <cellStyle name="40% - Accent1 30 19" xfId="18708" xr:uid="{00000000-0005-0000-0000-000067490000}"/>
    <cellStyle name="40% - Accent1 30 2" xfId="18709" xr:uid="{00000000-0005-0000-0000-000068490000}"/>
    <cellStyle name="40% - Accent1 30 20" xfId="18710" xr:uid="{00000000-0005-0000-0000-000069490000}"/>
    <cellStyle name="40% - Accent1 30 21" xfId="18711" xr:uid="{00000000-0005-0000-0000-00006A490000}"/>
    <cellStyle name="40% - Accent1 30 22" xfId="18712" xr:uid="{00000000-0005-0000-0000-00006B490000}"/>
    <cellStyle name="40% - Accent1 30 23" xfId="18713" xr:uid="{00000000-0005-0000-0000-00006C490000}"/>
    <cellStyle name="40% - Accent1 30 24" xfId="18714" xr:uid="{00000000-0005-0000-0000-00006D490000}"/>
    <cellStyle name="40% - Accent1 30 25" xfId="18715" xr:uid="{00000000-0005-0000-0000-00006E490000}"/>
    <cellStyle name="40% - Accent1 30 26" xfId="18716" xr:uid="{00000000-0005-0000-0000-00006F490000}"/>
    <cellStyle name="40% - Accent1 30 27" xfId="18717" xr:uid="{00000000-0005-0000-0000-000070490000}"/>
    <cellStyle name="40% - Accent1 30 28" xfId="18718" xr:uid="{00000000-0005-0000-0000-000071490000}"/>
    <cellStyle name="40% - Accent1 30 29" xfId="18719" xr:uid="{00000000-0005-0000-0000-000072490000}"/>
    <cellStyle name="40% - Accent1 30 3" xfId="18720" xr:uid="{00000000-0005-0000-0000-000073490000}"/>
    <cellStyle name="40% - Accent1 30 30" xfId="18721" xr:uid="{00000000-0005-0000-0000-000074490000}"/>
    <cellStyle name="40% - Accent1 30 31" xfId="18722" xr:uid="{00000000-0005-0000-0000-000075490000}"/>
    <cellStyle name="40% - Accent1 30 32" xfId="18723" xr:uid="{00000000-0005-0000-0000-000076490000}"/>
    <cellStyle name="40% - Accent1 30 33" xfId="18724" xr:uid="{00000000-0005-0000-0000-000077490000}"/>
    <cellStyle name="40% - Accent1 30 34" xfId="18725" xr:uid="{00000000-0005-0000-0000-000078490000}"/>
    <cellStyle name="40% - Accent1 30 35" xfId="18726" xr:uid="{00000000-0005-0000-0000-000079490000}"/>
    <cellStyle name="40% - Accent1 30 36" xfId="18727" xr:uid="{00000000-0005-0000-0000-00007A490000}"/>
    <cellStyle name="40% - Accent1 30 37" xfId="18728" xr:uid="{00000000-0005-0000-0000-00007B490000}"/>
    <cellStyle name="40% - Accent1 30 38" xfId="18729" xr:uid="{00000000-0005-0000-0000-00007C490000}"/>
    <cellStyle name="40% - Accent1 30 39" xfId="18730" xr:uid="{00000000-0005-0000-0000-00007D490000}"/>
    <cellStyle name="40% - Accent1 30 4" xfId="18731" xr:uid="{00000000-0005-0000-0000-00007E490000}"/>
    <cellStyle name="40% - Accent1 30 40" xfId="18732" xr:uid="{00000000-0005-0000-0000-00007F490000}"/>
    <cellStyle name="40% - Accent1 30 41" xfId="18733" xr:uid="{00000000-0005-0000-0000-000080490000}"/>
    <cellStyle name="40% - Accent1 30 42" xfId="18734" xr:uid="{00000000-0005-0000-0000-000081490000}"/>
    <cellStyle name="40% - Accent1 30 43" xfId="18735" xr:uid="{00000000-0005-0000-0000-000082490000}"/>
    <cellStyle name="40% - Accent1 30 44" xfId="18736" xr:uid="{00000000-0005-0000-0000-000083490000}"/>
    <cellStyle name="40% - Accent1 30 45" xfId="18737" xr:uid="{00000000-0005-0000-0000-000084490000}"/>
    <cellStyle name="40% - Accent1 30 46" xfId="18738" xr:uid="{00000000-0005-0000-0000-000085490000}"/>
    <cellStyle name="40% - Accent1 30 47" xfId="18739" xr:uid="{00000000-0005-0000-0000-000086490000}"/>
    <cellStyle name="40% - Accent1 30 48" xfId="18740" xr:uid="{00000000-0005-0000-0000-000087490000}"/>
    <cellStyle name="40% - Accent1 30 49" xfId="18741" xr:uid="{00000000-0005-0000-0000-000088490000}"/>
    <cellStyle name="40% - Accent1 30 5" xfId="18742" xr:uid="{00000000-0005-0000-0000-000089490000}"/>
    <cellStyle name="40% - Accent1 30 50" xfId="18743" xr:uid="{00000000-0005-0000-0000-00008A490000}"/>
    <cellStyle name="40% - Accent1 30 51" xfId="18744" xr:uid="{00000000-0005-0000-0000-00008B490000}"/>
    <cellStyle name="40% - Accent1 30 52" xfId="18745" xr:uid="{00000000-0005-0000-0000-00008C490000}"/>
    <cellStyle name="40% - Accent1 30 53" xfId="18746" xr:uid="{00000000-0005-0000-0000-00008D490000}"/>
    <cellStyle name="40% - Accent1 30 54" xfId="18747" xr:uid="{00000000-0005-0000-0000-00008E490000}"/>
    <cellStyle name="40% - Accent1 30 55" xfId="18748" xr:uid="{00000000-0005-0000-0000-00008F490000}"/>
    <cellStyle name="40% - Accent1 30 56" xfId="18749" xr:uid="{00000000-0005-0000-0000-000090490000}"/>
    <cellStyle name="40% - Accent1 30 57" xfId="18750" xr:uid="{00000000-0005-0000-0000-000091490000}"/>
    <cellStyle name="40% - Accent1 30 58" xfId="18751" xr:uid="{00000000-0005-0000-0000-000092490000}"/>
    <cellStyle name="40% - Accent1 30 59" xfId="18752" xr:uid="{00000000-0005-0000-0000-000093490000}"/>
    <cellStyle name="40% - Accent1 30 6" xfId="18753" xr:uid="{00000000-0005-0000-0000-000094490000}"/>
    <cellStyle name="40% - Accent1 30 60" xfId="18754" xr:uid="{00000000-0005-0000-0000-000095490000}"/>
    <cellStyle name="40% - Accent1 30 61" xfId="18755" xr:uid="{00000000-0005-0000-0000-000096490000}"/>
    <cellStyle name="40% - Accent1 30 62" xfId="18756" xr:uid="{00000000-0005-0000-0000-000097490000}"/>
    <cellStyle name="40% - Accent1 30 63" xfId="18757" xr:uid="{00000000-0005-0000-0000-000098490000}"/>
    <cellStyle name="40% - Accent1 30 64" xfId="18758" xr:uid="{00000000-0005-0000-0000-000099490000}"/>
    <cellStyle name="40% - Accent1 30 65" xfId="18759" xr:uid="{00000000-0005-0000-0000-00009A490000}"/>
    <cellStyle name="40% - Accent1 30 66" xfId="18760" xr:uid="{00000000-0005-0000-0000-00009B490000}"/>
    <cellStyle name="40% - Accent1 30 67" xfId="18761" xr:uid="{00000000-0005-0000-0000-00009C490000}"/>
    <cellStyle name="40% - Accent1 30 68" xfId="18762" xr:uid="{00000000-0005-0000-0000-00009D490000}"/>
    <cellStyle name="40% - Accent1 30 69" xfId="18763" xr:uid="{00000000-0005-0000-0000-00009E490000}"/>
    <cellStyle name="40% - Accent1 30 7" xfId="18764" xr:uid="{00000000-0005-0000-0000-00009F490000}"/>
    <cellStyle name="40% - Accent1 30 70" xfId="18765" xr:uid="{00000000-0005-0000-0000-0000A0490000}"/>
    <cellStyle name="40% - Accent1 30 71" xfId="18766" xr:uid="{00000000-0005-0000-0000-0000A1490000}"/>
    <cellStyle name="40% - Accent1 30 72" xfId="18767" xr:uid="{00000000-0005-0000-0000-0000A2490000}"/>
    <cellStyle name="40% - Accent1 30 73" xfId="18768" xr:uid="{00000000-0005-0000-0000-0000A3490000}"/>
    <cellStyle name="40% - Accent1 30 8" xfId="18769" xr:uid="{00000000-0005-0000-0000-0000A4490000}"/>
    <cellStyle name="40% - Accent1 30 9" xfId="18770" xr:uid="{00000000-0005-0000-0000-0000A5490000}"/>
    <cellStyle name="40% - Accent1 31" xfId="18771" xr:uid="{00000000-0005-0000-0000-0000A6490000}"/>
    <cellStyle name="40% - Accent1 31 10" xfId="18772" xr:uid="{00000000-0005-0000-0000-0000A7490000}"/>
    <cellStyle name="40% - Accent1 31 11" xfId="18773" xr:uid="{00000000-0005-0000-0000-0000A8490000}"/>
    <cellStyle name="40% - Accent1 31 12" xfId="18774" xr:uid="{00000000-0005-0000-0000-0000A9490000}"/>
    <cellStyle name="40% - Accent1 31 13" xfId="18775" xr:uid="{00000000-0005-0000-0000-0000AA490000}"/>
    <cellStyle name="40% - Accent1 31 14" xfId="18776" xr:uid="{00000000-0005-0000-0000-0000AB490000}"/>
    <cellStyle name="40% - Accent1 31 15" xfId="18777" xr:uid="{00000000-0005-0000-0000-0000AC490000}"/>
    <cellStyle name="40% - Accent1 31 16" xfId="18778" xr:uid="{00000000-0005-0000-0000-0000AD490000}"/>
    <cellStyle name="40% - Accent1 31 17" xfId="18779" xr:uid="{00000000-0005-0000-0000-0000AE490000}"/>
    <cellStyle name="40% - Accent1 31 18" xfId="18780" xr:uid="{00000000-0005-0000-0000-0000AF490000}"/>
    <cellStyle name="40% - Accent1 31 19" xfId="18781" xr:uid="{00000000-0005-0000-0000-0000B0490000}"/>
    <cellStyle name="40% - Accent1 31 2" xfId="18782" xr:uid="{00000000-0005-0000-0000-0000B1490000}"/>
    <cellStyle name="40% - Accent1 31 20" xfId="18783" xr:uid="{00000000-0005-0000-0000-0000B2490000}"/>
    <cellStyle name="40% - Accent1 31 21" xfId="18784" xr:uid="{00000000-0005-0000-0000-0000B3490000}"/>
    <cellStyle name="40% - Accent1 31 22" xfId="18785" xr:uid="{00000000-0005-0000-0000-0000B4490000}"/>
    <cellStyle name="40% - Accent1 31 23" xfId="18786" xr:uid="{00000000-0005-0000-0000-0000B5490000}"/>
    <cellStyle name="40% - Accent1 31 24" xfId="18787" xr:uid="{00000000-0005-0000-0000-0000B6490000}"/>
    <cellStyle name="40% - Accent1 31 25" xfId="18788" xr:uid="{00000000-0005-0000-0000-0000B7490000}"/>
    <cellStyle name="40% - Accent1 31 26" xfId="18789" xr:uid="{00000000-0005-0000-0000-0000B8490000}"/>
    <cellStyle name="40% - Accent1 31 27" xfId="18790" xr:uid="{00000000-0005-0000-0000-0000B9490000}"/>
    <cellStyle name="40% - Accent1 31 28" xfId="18791" xr:uid="{00000000-0005-0000-0000-0000BA490000}"/>
    <cellStyle name="40% - Accent1 31 29" xfId="18792" xr:uid="{00000000-0005-0000-0000-0000BB490000}"/>
    <cellStyle name="40% - Accent1 31 3" xfId="18793" xr:uid="{00000000-0005-0000-0000-0000BC490000}"/>
    <cellStyle name="40% - Accent1 31 30" xfId="18794" xr:uid="{00000000-0005-0000-0000-0000BD490000}"/>
    <cellStyle name="40% - Accent1 31 31" xfId="18795" xr:uid="{00000000-0005-0000-0000-0000BE490000}"/>
    <cellStyle name="40% - Accent1 31 32" xfId="18796" xr:uid="{00000000-0005-0000-0000-0000BF490000}"/>
    <cellStyle name="40% - Accent1 31 33" xfId="18797" xr:uid="{00000000-0005-0000-0000-0000C0490000}"/>
    <cellStyle name="40% - Accent1 31 34" xfId="18798" xr:uid="{00000000-0005-0000-0000-0000C1490000}"/>
    <cellStyle name="40% - Accent1 31 35" xfId="18799" xr:uid="{00000000-0005-0000-0000-0000C2490000}"/>
    <cellStyle name="40% - Accent1 31 36" xfId="18800" xr:uid="{00000000-0005-0000-0000-0000C3490000}"/>
    <cellStyle name="40% - Accent1 31 37" xfId="18801" xr:uid="{00000000-0005-0000-0000-0000C4490000}"/>
    <cellStyle name="40% - Accent1 31 38" xfId="18802" xr:uid="{00000000-0005-0000-0000-0000C5490000}"/>
    <cellStyle name="40% - Accent1 31 39" xfId="18803" xr:uid="{00000000-0005-0000-0000-0000C6490000}"/>
    <cellStyle name="40% - Accent1 31 4" xfId="18804" xr:uid="{00000000-0005-0000-0000-0000C7490000}"/>
    <cellStyle name="40% - Accent1 31 40" xfId="18805" xr:uid="{00000000-0005-0000-0000-0000C8490000}"/>
    <cellStyle name="40% - Accent1 31 41" xfId="18806" xr:uid="{00000000-0005-0000-0000-0000C9490000}"/>
    <cellStyle name="40% - Accent1 31 42" xfId="18807" xr:uid="{00000000-0005-0000-0000-0000CA490000}"/>
    <cellStyle name="40% - Accent1 31 43" xfId="18808" xr:uid="{00000000-0005-0000-0000-0000CB490000}"/>
    <cellStyle name="40% - Accent1 31 44" xfId="18809" xr:uid="{00000000-0005-0000-0000-0000CC490000}"/>
    <cellStyle name="40% - Accent1 31 45" xfId="18810" xr:uid="{00000000-0005-0000-0000-0000CD490000}"/>
    <cellStyle name="40% - Accent1 31 46" xfId="18811" xr:uid="{00000000-0005-0000-0000-0000CE490000}"/>
    <cellStyle name="40% - Accent1 31 47" xfId="18812" xr:uid="{00000000-0005-0000-0000-0000CF490000}"/>
    <cellStyle name="40% - Accent1 31 48" xfId="18813" xr:uid="{00000000-0005-0000-0000-0000D0490000}"/>
    <cellStyle name="40% - Accent1 31 49" xfId="18814" xr:uid="{00000000-0005-0000-0000-0000D1490000}"/>
    <cellStyle name="40% - Accent1 31 5" xfId="18815" xr:uid="{00000000-0005-0000-0000-0000D2490000}"/>
    <cellStyle name="40% - Accent1 31 50" xfId="18816" xr:uid="{00000000-0005-0000-0000-0000D3490000}"/>
    <cellStyle name="40% - Accent1 31 51" xfId="18817" xr:uid="{00000000-0005-0000-0000-0000D4490000}"/>
    <cellStyle name="40% - Accent1 31 52" xfId="18818" xr:uid="{00000000-0005-0000-0000-0000D5490000}"/>
    <cellStyle name="40% - Accent1 31 53" xfId="18819" xr:uid="{00000000-0005-0000-0000-0000D6490000}"/>
    <cellStyle name="40% - Accent1 31 54" xfId="18820" xr:uid="{00000000-0005-0000-0000-0000D7490000}"/>
    <cellStyle name="40% - Accent1 31 55" xfId="18821" xr:uid="{00000000-0005-0000-0000-0000D8490000}"/>
    <cellStyle name="40% - Accent1 31 56" xfId="18822" xr:uid="{00000000-0005-0000-0000-0000D9490000}"/>
    <cellStyle name="40% - Accent1 31 57" xfId="18823" xr:uid="{00000000-0005-0000-0000-0000DA490000}"/>
    <cellStyle name="40% - Accent1 31 58" xfId="18824" xr:uid="{00000000-0005-0000-0000-0000DB490000}"/>
    <cellStyle name="40% - Accent1 31 59" xfId="18825" xr:uid="{00000000-0005-0000-0000-0000DC490000}"/>
    <cellStyle name="40% - Accent1 31 6" xfId="18826" xr:uid="{00000000-0005-0000-0000-0000DD490000}"/>
    <cellStyle name="40% - Accent1 31 60" xfId="18827" xr:uid="{00000000-0005-0000-0000-0000DE490000}"/>
    <cellStyle name="40% - Accent1 31 61" xfId="18828" xr:uid="{00000000-0005-0000-0000-0000DF490000}"/>
    <cellStyle name="40% - Accent1 31 62" xfId="18829" xr:uid="{00000000-0005-0000-0000-0000E0490000}"/>
    <cellStyle name="40% - Accent1 31 63" xfId="18830" xr:uid="{00000000-0005-0000-0000-0000E1490000}"/>
    <cellStyle name="40% - Accent1 31 64" xfId="18831" xr:uid="{00000000-0005-0000-0000-0000E2490000}"/>
    <cellStyle name="40% - Accent1 31 65" xfId="18832" xr:uid="{00000000-0005-0000-0000-0000E3490000}"/>
    <cellStyle name="40% - Accent1 31 66" xfId="18833" xr:uid="{00000000-0005-0000-0000-0000E4490000}"/>
    <cellStyle name="40% - Accent1 31 67" xfId="18834" xr:uid="{00000000-0005-0000-0000-0000E5490000}"/>
    <cellStyle name="40% - Accent1 31 68" xfId="18835" xr:uid="{00000000-0005-0000-0000-0000E6490000}"/>
    <cellStyle name="40% - Accent1 31 69" xfId="18836" xr:uid="{00000000-0005-0000-0000-0000E7490000}"/>
    <cellStyle name="40% - Accent1 31 7" xfId="18837" xr:uid="{00000000-0005-0000-0000-0000E8490000}"/>
    <cellStyle name="40% - Accent1 31 70" xfId="18838" xr:uid="{00000000-0005-0000-0000-0000E9490000}"/>
    <cellStyle name="40% - Accent1 31 71" xfId="18839" xr:uid="{00000000-0005-0000-0000-0000EA490000}"/>
    <cellStyle name="40% - Accent1 31 72" xfId="18840" xr:uid="{00000000-0005-0000-0000-0000EB490000}"/>
    <cellStyle name="40% - Accent1 31 73" xfId="18841" xr:uid="{00000000-0005-0000-0000-0000EC490000}"/>
    <cellStyle name="40% - Accent1 31 8" xfId="18842" xr:uid="{00000000-0005-0000-0000-0000ED490000}"/>
    <cellStyle name="40% - Accent1 31 9" xfId="18843" xr:uid="{00000000-0005-0000-0000-0000EE490000}"/>
    <cellStyle name="40% - Accent1 32" xfId="18844" xr:uid="{00000000-0005-0000-0000-0000EF490000}"/>
    <cellStyle name="40% - Accent1 32 10" xfId="18845" xr:uid="{00000000-0005-0000-0000-0000F0490000}"/>
    <cellStyle name="40% - Accent1 32 11" xfId="18846" xr:uid="{00000000-0005-0000-0000-0000F1490000}"/>
    <cellStyle name="40% - Accent1 32 12" xfId="18847" xr:uid="{00000000-0005-0000-0000-0000F2490000}"/>
    <cellStyle name="40% - Accent1 32 13" xfId="18848" xr:uid="{00000000-0005-0000-0000-0000F3490000}"/>
    <cellStyle name="40% - Accent1 32 14" xfId="18849" xr:uid="{00000000-0005-0000-0000-0000F4490000}"/>
    <cellStyle name="40% - Accent1 32 15" xfId="18850" xr:uid="{00000000-0005-0000-0000-0000F5490000}"/>
    <cellStyle name="40% - Accent1 32 16" xfId="18851" xr:uid="{00000000-0005-0000-0000-0000F6490000}"/>
    <cellStyle name="40% - Accent1 32 17" xfId="18852" xr:uid="{00000000-0005-0000-0000-0000F7490000}"/>
    <cellStyle name="40% - Accent1 32 18" xfId="18853" xr:uid="{00000000-0005-0000-0000-0000F8490000}"/>
    <cellStyle name="40% - Accent1 32 19" xfId="18854" xr:uid="{00000000-0005-0000-0000-0000F9490000}"/>
    <cellStyle name="40% - Accent1 32 2" xfId="18855" xr:uid="{00000000-0005-0000-0000-0000FA490000}"/>
    <cellStyle name="40% - Accent1 32 20" xfId="18856" xr:uid="{00000000-0005-0000-0000-0000FB490000}"/>
    <cellStyle name="40% - Accent1 32 21" xfId="18857" xr:uid="{00000000-0005-0000-0000-0000FC490000}"/>
    <cellStyle name="40% - Accent1 32 22" xfId="18858" xr:uid="{00000000-0005-0000-0000-0000FD490000}"/>
    <cellStyle name="40% - Accent1 32 23" xfId="18859" xr:uid="{00000000-0005-0000-0000-0000FE490000}"/>
    <cellStyle name="40% - Accent1 32 24" xfId="18860" xr:uid="{00000000-0005-0000-0000-0000FF490000}"/>
    <cellStyle name="40% - Accent1 32 25" xfId="18861" xr:uid="{00000000-0005-0000-0000-0000004A0000}"/>
    <cellStyle name="40% - Accent1 32 26" xfId="18862" xr:uid="{00000000-0005-0000-0000-0000014A0000}"/>
    <cellStyle name="40% - Accent1 32 27" xfId="18863" xr:uid="{00000000-0005-0000-0000-0000024A0000}"/>
    <cellStyle name="40% - Accent1 32 28" xfId="18864" xr:uid="{00000000-0005-0000-0000-0000034A0000}"/>
    <cellStyle name="40% - Accent1 32 29" xfId="18865" xr:uid="{00000000-0005-0000-0000-0000044A0000}"/>
    <cellStyle name="40% - Accent1 32 3" xfId="18866" xr:uid="{00000000-0005-0000-0000-0000054A0000}"/>
    <cellStyle name="40% - Accent1 32 30" xfId="18867" xr:uid="{00000000-0005-0000-0000-0000064A0000}"/>
    <cellStyle name="40% - Accent1 32 31" xfId="18868" xr:uid="{00000000-0005-0000-0000-0000074A0000}"/>
    <cellStyle name="40% - Accent1 32 32" xfId="18869" xr:uid="{00000000-0005-0000-0000-0000084A0000}"/>
    <cellStyle name="40% - Accent1 32 33" xfId="18870" xr:uid="{00000000-0005-0000-0000-0000094A0000}"/>
    <cellStyle name="40% - Accent1 32 34" xfId="18871" xr:uid="{00000000-0005-0000-0000-00000A4A0000}"/>
    <cellStyle name="40% - Accent1 32 35" xfId="18872" xr:uid="{00000000-0005-0000-0000-00000B4A0000}"/>
    <cellStyle name="40% - Accent1 32 36" xfId="18873" xr:uid="{00000000-0005-0000-0000-00000C4A0000}"/>
    <cellStyle name="40% - Accent1 32 37" xfId="18874" xr:uid="{00000000-0005-0000-0000-00000D4A0000}"/>
    <cellStyle name="40% - Accent1 32 38" xfId="18875" xr:uid="{00000000-0005-0000-0000-00000E4A0000}"/>
    <cellStyle name="40% - Accent1 32 39" xfId="18876" xr:uid="{00000000-0005-0000-0000-00000F4A0000}"/>
    <cellStyle name="40% - Accent1 32 4" xfId="18877" xr:uid="{00000000-0005-0000-0000-0000104A0000}"/>
    <cellStyle name="40% - Accent1 32 40" xfId="18878" xr:uid="{00000000-0005-0000-0000-0000114A0000}"/>
    <cellStyle name="40% - Accent1 32 41" xfId="18879" xr:uid="{00000000-0005-0000-0000-0000124A0000}"/>
    <cellStyle name="40% - Accent1 32 42" xfId="18880" xr:uid="{00000000-0005-0000-0000-0000134A0000}"/>
    <cellStyle name="40% - Accent1 32 43" xfId="18881" xr:uid="{00000000-0005-0000-0000-0000144A0000}"/>
    <cellStyle name="40% - Accent1 32 44" xfId="18882" xr:uid="{00000000-0005-0000-0000-0000154A0000}"/>
    <cellStyle name="40% - Accent1 32 45" xfId="18883" xr:uid="{00000000-0005-0000-0000-0000164A0000}"/>
    <cellStyle name="40% - Accent1 32 46" xfId="18884" xr:uid="{00000000-0005-0000-0000-0000174A0000}"/>
    <cellStyle name="40% - Accent1 32 47" xfId="18885" xr:uid="{00000000-0005-0000-0000-0000184A0000}"/>
    <cellStyle name="40% - Accent1 32 48" xfId="18886" xr:uid="{00000000-0005-0000-0000-0000194A0000}"/>
    <cellStyle name="40% - Accent1 32 49" xfId="18887" xr:uid="{00000000-0005-0000-0000-00001A4A0000}"/>
    <cellStyle name="40% - Accent1 32 5" xfId="18888" xr:uid="{00000000-0005-0000-0000-00001B4A0000}"/>
    <cellStyle name="40% - Accent1 32 50" xfId="18889" xr:uid="{00000000-0005-0000-0000-00001C4A0000}"/>
    <cellStyle name="40% - Accent1 32 51" xfId="18890" xr:uid="{00000000-0005-0000-0000-00001D4A0000}"/>
    <cellStyle name="40% - Accent1 32 52" xfId="18891" xr:uid="{00000000-0005-0000-0000-00001E4A0000}"/>
    <cellStyle name="40% - Accent1 32 53" xfId="18892" xr:uid="{00000000-0005-0000-0000-00001F4A0000}"/>
    <cellStyle name="40% - Accent1 32 54" xfId="18893" xr:uid="{00000000-0005-0000-0000-0000204A0000}"/>
    <cellStyle name="40% - Accent1 32 55" xfId="18894" xr:uid="{00000000-0005-0000-0000-0000214A0000}"/>
    <cellStyle name="40% - Accent1 32 56" xfId="18895" xr:uid="{00000000-0005-0000-0000-0000224A0000}"/>
    <cellStyle name="40% - Accent1 32 57" xfId="18896" xr:uid="{00000000-0005-0000-0000-0000234A0000}"/>
    <cellStyle name="40% - Accent1 32 58" xfId="18897" xr:uid="{00000000-0005-0000-0000-0000244A0000}"/>
    <cellStyle name="40% - Accent1 32 59" xfId="18898" xr:uid="{00000000-0005-0000-0000-0000254A0000}"/>
    <cellStyle name="40% - Accent1 32 6" xfId="18899" xr:uid="{00000000-0005-0000-0000-0000264A0000}"/>
    <cellStyle name="40% - Accent1 32 60" xfId="18900" xr:uid="{00000000-0005-0000-0000-0000274A0000}"/>
    <cellStyle name="40% - Accent1 32 61" xfId="18901" xr:uid="{00000000-0005-0000-0000-0000284A0000}"/>
    <cellStyle name="40% - Accent1 32 62" xfId="18902" xr:uid="{00000000-0005-0000-0000-0000294A0000}"/>
    <cellStyle name="40% - Accent1 32 63" xfId="18903" xr:uid="{00000000-0005-0000-0000-00002A4A0000}"/>
    <cellStyle name="40% - Accent1 32 64" xfId="18904" xr:uid="{00000000-0005-0000-0000-00002B4A0000}"/>
    <cellStyle name="40% - Accent1 32 65" xfId="18905" xr:uid="{00000000-0005-0000-0000-00002C4A0000}"/>
    <cellStyle name="40% - Accent1 32 66" xfId="18906" xr:uid="{00000000-0005-0000-0000-00002D4A0000}"/>
    <cellStyle name="40% - Accent1 32 67" xfId="18907" xr:uid="{00000000-0005-0000-0000-00002E4A0000}"/>
    <cellStyle name="40% - Accent1 32 68" xfId="18908" xr:uid="{00000000-0005-0000-0000-00002F4A0000}"/>
    <cellStyle name="40% - Accent1 32 69" xfId="18909" xr:uid="{00000000-0005-0000-0000-0000304A0000}"/>
    <cellStyle name="40% - Accent1 32 7" xfId="18910" xr:uid="{00000000-0005-0000-0000-0000314A0000}"/>
    <cellStyle name="40% - Accent1 32 70" xfId="18911" xr:uid="{00000000-0005-0000-0000-0000324A0000}"/>
    <cellStyle name="40% - Accent1 32 71" xfId="18912" xr:uid="{00000000-0005-0000-0000-0000334A0000}"/>
    <cellStyle name="40% - Accent1 32 72" xfId="18913" xr:uid="{00000000-0005-0000-0000-0000344A0000}"/>
    <cellStyle name="40% - Accent1 32 73" xfId="18914" xr:uid="{00000000-0005-0000-0000-0000354A0000}"/>
    <cellStyle name="40% - Accent1 32 8" xfId="18915" xr:uid="{00000000-0005-0000-0000-0000364A0000}"/>
    <cellStyle name="40% - Accent1 32 9" xfId="18916" xr:uid="{00000000-0005-0000-0000-0000374A0000}"/>
    <cellStyle name="40% - Accent1 33" xfId="18917" xr:uid="{00000000-0005-0000-0000-0000384A0000}"/>
    <cellStyle name="40% - Accent1 33 10" xfId="18918" xr:uid="{00000000-0005-0000-0000-0000394A0000}"/>
    <cellStyle name="40% - Accent1 33 11" xfId="18919" xr:uid="{00000000-0005-0000-0000-00003A4A0000}"/>
    <cellStyle name="40% - Accent1 33 12" xfId="18920" xr:uid="{00000000-0005-0000-0000-00003B4A0000}"/>
    <cellStyle name="40% - Accent1 33 13" xfId="18921" xr:uid="{00000000-0005-0000-0000-00003C4A0000}"/>
    <cellStyle name="40% - Accent1 33 14" xfId="18922" xr:uid="{00000000-0005-0000-0000-00003D4A0000}"/>
    <cellStyle name="40% - Accent1 33 15" xfId="18923" xr:uid="{00000000-0005-0000-0000-00003E4A0000}"/>
    <cellStyle name="40% - Accent1 33 16" xfId="18924" xr:uid="{00000000-0005-0000-0000-00003F4A0000}"/>
    <cellStyle name="40% - Accent1 33 17" xfId="18925" xr:uid="{00000000-0005-0000-0000-0000404A0000}"/>
    <cellStyle name="40% - Accent1 33 18" xfId="18926" xr:uid="{00000000-0005-0000-0000-0000414A0000}"/>
    <cellStyle name="40% - Accent1 33 19" xfId="18927" xr:uid="{00000000-0005-0000-0000-0000424A0000}"/>
    <cellStyle name="40% - Accent1 33 2" xfId="18928" xr:uid="{00000000-0005-0000-0000-0000434A0000}"/>
    <cellStyle name="40% - Accent1 33 20" xfId="18929" xr:uid="{00000000-0005-0000-0000-0000444A0000}"/>
    <cellStyle name="40% - Accent1 33 21" xfId="18930" xr:uid="{00000000-0005-0000-0000-0000454A0000}"/>
    <cellStyle name="40% - Accent1 33 22" xfId="18931" xr:uid="{00000000-0005-0000-0000-0000464A0000}"/>
    <cellStyle name="40% - Accent1 33 23" xfId="18932" xr:uid="{00000000-0005-0000-0000-0000474A0000}"/>
    <cellStyle name="40% - Accent1 33 24" xfId="18933" xr:uid="{00000000-0005-0000-0000-0000484A0000}"/>
    <cellStyle name="40% - Accent1 33 25" xfId="18934" xr:uid="{00000000-0005-0000-0000-0000494A0000}"/>
    <cellStyle name="40% - Accent1 33 26" xfId="18935" xr:uid="{00000000-0005-0000-0000-00004A4A0000}"/>
    <cellStyle name="40% - Accent1 33 27" xfId="18936" xr:uid="{00000000-0005-0000-0000-00004B4A0000}"/>
    <cellStyle name="40% - Accent1 33 28" xfId="18937" xr:uid="{00000000-0005-0000-0000-00004C4A0000}"/>
    <cellStyle name="40% - Accent1 33 29" xfId="18938" xr:uid="{00000000-0005-0000-0000-00004D4A0000}"/>
    <cellStyle name="40% - Accent1 33 3" xfId="18939" xr:uid="{00000000-0005-0000-0000-00004E4A0000}"/>
    <cellStyle name="40% - Accent1 33 30" xfId="18940" xr:uid="{00000000-0005-0000-0000-00004F4A0000}"/>
    <cellStyle name="40% - Accent1 33 31" xfId="18941" xr:uid="{00000000-0005-0000-0000-0000504A0000}"/>
    <cellStyle name="40% - Accent1 33 32" xfId="18942" xr:uid="{00000000-0005-0000-0000-0000514A0000}"/>
    <cellStyle name="40% - Accent1 33 33" xfId="18943" xr:uid="{00000000-0005-0000-0000-0000524A0000}"/>
    <cellStyle name="40% - Accent1 33 34" xfId="18944" xr:uid="{00000000-0005-0000-0000-0000534A0000}"/>
    <cellStyle name="40% - Accent1 33 35" xfId="18945" xr:uid="{00000000-0005-0000-0000-0000544A0000}"/>
    <cellStyle name="40% - Accent1 33 36" xfId="18946" xr:uid="{00000000-0005-0000-0000-0000554A0000}"/>
    <cellStyle name="40% - Accent1 33 37" xfId="18947" xr:uid="{00000000-0005-0000-0000-0000564A0000}"/>
    <cellStyle name="40% - Accent1 33 38" xfId="18948" xr:uid="{00000000-0005-0000-0000-0000574A0000}"/>
    <cellStyle name="40% - Accent1 33 39" xfId="18949" xr:uid="{00000000-0005-0000-0000-0000584A0000}"/>
    <cellStyle name="40% - Accent1 33 4" xfId="18950" xr:uid="{00000000-0005-0000-0000-0000594A0000}"/>
    <cellStyle name="40% - Accent1 33 40" xfId="18951" xr:uid="{00000000-0005-0000-0000-00005A4A0000}"/>
    <cellStyle name="40% - Accent1 33 41" xfId="18952" xr:uid="{00000000-0005-0000-0000-00005B4A0000}"/>
    <cellStyle name="40% - Accent1 33 42" xfId="18953" xr:uid="{00000000-0005-0000-0000-00005C4A0000}"/>
    <cellStyle name="40% - Accent1 33 43" xfId="18954" xr:uid="{00000000-0005-0000-0000-00005D4A0000}"/>
    <cellStyle name="40% - Accent1 33 44" xfId="18955" xr:uid="{00000000-0005-0000-0000-00005E4A0000}"/>
    <cellStyle name="40% - Accent1 33 45" xfId="18956" xr:uid="{00000000-0005-0000-0000-00005F4A0000}"/>
    <cellStyle name="40% - Accent1 33 46" xfId="18957" xr:uid="{00000000-0005-0000-0000-0000604A0000}"/>
    <cellStyle name="40% - Accent1 33 47" xfId="18958" xr:uid="{00000000-0005-0000-0000-0000614A0000}"/>
    <cellStyle name="40% - Accent1 33 48" xfId="18959" xr:uid="{00000000-0005-0000-0000-0000624A0000}"/>
    <cellStyle name="40% - Accent1 33 49" xfId="18960" xr:uid="{00000000-0005-0000-0000-0000634A0000}"/>
    <cellStyle name="40% - Accent1 33 5" xfId="18961" xr:uid="{00000000-0005-0000-0000-0000644A0000}"/>
    <cellStyle name="40% - Accent1 33 50" xfId="18962" xr:uid="{00000000-0005-0000-0000-0000654A0000}"/>
    <cellStyle name="40% - Accent1 33 51" xfId="18963" xr:uid="{00000000-0005-0000-0000-0000664A0000}"/>
    <cellStyle name="40% - Accent1 33 52" xfId="18964" xr:uid="{00000000-0005-0000-0000-0000674A0000}"/>
    <cellStyle name="40% - Accent1 33 53" xfId="18965" xr:uid="{00000000-0005-0000-0000-0000684A0000}"/>
    <cellStyle name="40% - Accent1 33 54" xfId="18966" xr:uid="{00000000-0005-0000-0000-0000694A0000}"/>
    <cellStyle name="40% - Accent1 33 55" xfId="18967" xr:uid="{00000000-0005-0000-0000-00006A4A0000}"/>
    <cellStyle name="40% - Accent1 33 56" xfId="18968" xr:uid="{00000000-0005-0000-0000-00006B4A0000}"/>
    <cellStyle name="40% - Accent1 33 57" xfId="18969" xr:uid="{00000000-0005-0000-0000-00006C4A0000}"/>
    <cellStyle name="40% - Accent1 33 58" xfId="18970" xr:uid="{00000000-0005-0000-0000-00006D4A0000}"/>
    <cellStyle name="40% - Accent1 33 59" xfId="18971" xr:uid="{00000000-0005-0000-0000-00006E4A0000}"/>
    <cellStyle name="40% - Accent1 33 6" xfId="18972" xr:uid="{00000000-0005-0000-0000-00006F4A0000}"/>
    <cellStyle name="40% - Accent1 33 60" xfId="18973" xr:uid="{00000000-0005-0000-0000-0000704A0000}"/>
    <cellStyle name="40% - Accent1 33 61" xfId="18974" xr:uid="{00000000-0005-0000-0000-0000714A0000}"/>
    <cellStyle name="40% - Accent1 33 62" xfId="18975" xr:uid="{00000000-0005-0000-0000-0000724A0000}"/>
    <cellStyle name="40% - Accent1 33 63" xfId="18976" xr:uid="{00000000-0005-0000-0000-0000734A0000}"/>
    <cellStyle name="40% - Accent1 33 64" xfId="18977" xr:uid="{00000000-0005-0000-0000-0000744A0000}"/>
    <cellStyle name="40% - Accent1 33 65" xfId="18978" xr:uid="{00000000-0005-0000-0000-0000754A0000}"/>
    <cellStyle name="40% - Accent1 33 66" xfId="18979" xr:uid="{00000000-0005-0000-0000-0000764A0000}"/>
    <cellStyle name="40% - Accent1 33 67" xfId="18980" xr:uid="{00000000-0005-0000-0000-0000774A0000}"/>
    <cellStyle name="40% - Accent1 33 68" xfId="18981" xr:uid="{00000000-0005-0000-0000-0000784A0000}"/>
    <cellStyle name="40% - Accent1 33 69" xfId="18982" xr:uid="{00000000-0005-0000-0000-0000794A0000}"/>
    <cellStyle name="40% - Accent1 33 7" xfId="18983" xr:uid="{00000000-0005-0000-0000-00007A4A0000}"/>
    <cellStyle name="40% - Accent1 33 70" xfId="18984" xr:uid="{00000000-0005-0000-0000-00007B4A0000}"/>
    <cellStyle name="40% - Accent1 33 71" xfId="18985" xr:uid="{00000000-0005-0000-0000-00007C4A0000}"/>
    <cellStyle name="40% - Accent1 33 72" xfId="18986" xr:uid="{00000000-0005-0000-0000-00007D4A0000}"/>
    <cellStyle name="40% - Accent1 33 73" xfId="18987" xr:uid="{00000000-0005-0000-0000-00007E4A0000}"/>
    <cellStyle name="40% - Accent1 33 8" xfId="18988" xr:uid="{00000000-0005-0000-0000-00007F4A0000}"/>
    <cellStyle name="40% - Accent1 33 9" xfId="18989" xr:uid="{00000000-0005-0000-0000-0000804A0000}"/>
    <cellStyle name="40% - Accent1 34" xfId="18990" xr:uid="{00000000-0005-0000-0000-0000814A0000}"/>
    <cellStyle name="40% - Accent1 34 10" xfId="18991" xr:uid="{00000000-0005-0000-0000-0000824A0000}"/>
    <cellStyle name="40% - Accent1 34 11" xfId="18992" xr:uid="{00000000-0005-0000-0000-0000834A0000}"/>
    <cellStyle name="40% - Accent1 34 12" xfId="18993" xr:uid="{00000000-0005-0000-0000-0000844A0000}"/>
    <cellStyle name="40% - Accent1 34 13" xfId="18994" xr:uid="{00000000-0005-0000-0000-0000854A0000}"/>
    <cellStyle name="40% - Accent1 34 14" xfId="18995" xr:uid="{00000000-0005-0000-0000-0000864A0000}"/>
    <cellStyle name="40% - Accent1 34 15" xfId="18996" xr:uid="{00000000-0005-0000-0000-0000874A0000}"/>
    <cellStyle name="40% - Accent1 34 16" xfId="18997" xr:uid="{00000000-0005-0000-0000-0000884A0000}"/>
    <cellStyle name="40% - Accent1 34 17" xfId="18998" xr:uid="{00000000-0005-0000-0000-0000894A0000}"/>
    <cellStyle name="40% - Accent1 34 18" xfId="18999" xr:uid="{00000000-0005-0000-0000-00008A4A0000}"/>
    <cellStyle name="40% - Accent1 34 19" xfId="19000" xr:uid="{00000000-0005-0000-0000-00008B4A0000}"/>
    <cellStyle name="40% - Accent1 34 2" xfId="19001" xr:uid="{00000000-0005-0000-0000-00008C4A0000}"/>
    <cellStyle name="40% - Accent1 34 20" xfId="19002" xr:uid="{00000000-0005-0000-0000-00008D4A0000}"/>
    <cellStyle name="40% - Accent1 34 21" xfId="19003" xr:uid="{00000000-0005-0000-0000-00008E4A0000}"/>
    <cellStyle name="40% - Accent1 34 22" xfId="19004" xr:uid="{00000000-0005-0000-0000-00008F4A0000}"/>
    <cellStyle name="40% - Accent1 34 23" xfId="19005" xr:uid="{00000000-0005-0000-0000-0000904A0000}"/>
    <cellStyle name="40% - Accent1 34 24" xfId="19006" xr:uid="{00000000-0005-0000-0000-0000914A0000}"/>
    <cellStyle name="40% - Accent1 34 25" xfId="19007" xr:uid="{00000000-0005-0000-0000-0000924A0000}"/>
    <cellStyle name="40% - Accent1 34 26" xfId="19008" xr:uid="{00000000-0005-0000-0000-0000934A0000}"/>
    <cellStyle name="40% - Accent1 34 27" xfId="19009" xr:uid="{00000000-0005-0000-0000-0000944A0000}"/>
    <cellStyle name="40% - Accent1 34 28" xfId="19010" xr:uid="{00000000-0005-0000-0000-0000954A0000}"/>
    <cellStyle name="40% - Accent1 34 29" xfId="19011" xr:uid="{00000000-0005-0000-0000-0000964A0000}"/>
    <cellStyle name="40% - Accent1 34 3" xfId="19012" xr:uid="{00000000-0005-0000-0000-0000974A0000}"/>
    <cellStyle name="40% - Accent1 34 30" xfId="19013" xr:uid="{00000000-0005-0000-0000-0000984A0000}"/>
    <cellStyle name="40% - Accent1 34 31" xfId="19014" xr:uid="{00000000-0005-0000-0000-0000994A0000}"/>
    <cellStyle name="40% - Accent1 34 32" xfId="19015" xr:uid="{00000000-0005-0000-0000-00009A4A0000}"/>
    <cellStyle name="40% - Accent1 34 33" xfId="19016" xr:uid="{00000000-0005-0000-0000-00009B4A0000}"/>
    <cellStyle name="40% - Accent1 34 34" xfId="19017" xr:uid="{00000000-0005-0000-0000-00009C4A0000}"/>
    <cellStyle name="40% - Accent1 34 35" xfId="19018" xr:uid="{00000000-0005-0000-0000-00009D4A0000}"/>
    <cellStyle name="40% - Accent1 34 36" xfId="19019" xr:uid="{00000000-0005-0000-0000-00009E4A0000}"/>
    <cellStyle name="40% - Accent1 34 37" xfId="19020" xr:uid="{00000000-0005-0000-0000-00009F4A0000}"/>
    <cellStyle name="40% - Accent1 34 38" xfId="19021" xr:uid="{00000000-0005-0000-0000-0000A04A0000}"/>
    <cellStyle name="40% - Accent1 34 39" xfId="19022" xr:uid="{00000000-0005-0000-0000-0000A14A0000}"/>
    <cellStyle name="40% - Accent1 34 4" xfId="19023" xr:uid="{00000000-0005-0000-0000-0000A24A0000}"/>
    <cellStyle name="40% - Accent1 34 40" xfId="19024" xr:uid="{00000000-0005-0000-0000-0000A34A0000}"/>
    <cellStyle name="40% - Accent1 34 41" xfId="19025" xr:uid="{00000000-0005-0000-0000-0000A44A0000}"/>
    <cellStyle name="40% - Accent1 34 42" xfId="19026" xr:uid="{00000000-0005-0000-0000-0000A54A0000}"/>
    <cellStyle name="40% - Accent1 34 43" xfId="19027" xr:uid="{00000000-0005-0000-0000-0000A64A0000}"/>
    <cellStyle name="40% - Accent1 34 44" xfId="19028" xr:uid="{00000000-0005-0000-0000-0000A74A0000}"/>
    <cellStyle name="40% - Accent1 34 45" xfId="19029" xr:uid="{00000000-0005-0000-0000-0000A84A0000}"/>
    <cellStyle name="40% - Accent1 34 46" xfId="19030" xr:uid="{00000000-0005-0000-0000-0000A94A0000}"/>
    <cellStyle name="40% - Accent1 34 47" xfId="19031" xr:uid="{00000000-0005-0000-0000-0000AA4A0000}"/>
    <cellStyle name="40% - Accent1 34 48" xfId="19032" xr:uid="{00000000-0005-0000-0000-0000AB4A0000}"/>
    <cellStyle name="40% - Accent1 34 49" xfId="19033" xr:uid="{00000000-0005-0000-0000-0000AC4A0000}"/>
    <cellStyle name="40% - Accent1 34 5" xfId="19034" xr:uid="{00000000-0005-0000-0000-0000AD4A0000}"/>
    <cellStyle name="40% - Accent1 34 50" xfId="19035" xr:uid="{00000000-0005-0000-0000-0000AE4A0000}"/>
    <cellStyle name="40% - Accent1 34 51" xfId="19036" xr:uid="{00000000-0005-0000-0000-0000AF4A0000}"/>
    <cellStyle name="40% - Accent1 34 52" xfId="19037" xr:uid="{00000000-0005-0000-0000-0000B04A0000}"/>
    <cellStyle name="40% - Accent1 34 53" xfId="19038" xr:uid="{00000000-0005-0000-0000-0000B14A0000}"/>
    <cellStyle name="40% - Accent1 34 54" xfId="19039" xr:uid="{00000000-0005-0000-0000-0000B24A0000}"/>
    <cellStyle name="40% - Accent1 34 55" xfId="19040" xr:uid="{00000000-0005-0000-0000-0000B34A0000}"/>
    <cellStyle name="40% - Accent1 34 56" xfId="19041" xr:uid="{00000000-0005-0000-0000-0000B44A0000}"/>
    <cellStyle name="40% - Accent1 34 57" xfId="19042" xr:uid="{00000000-0005-0000-0000-0000B54A0000}"/>
    <cellStyle name="40% - Accent1 34 58" xfId="19043" xr:uid="{00000000-0005-0000-0000-0000B64A0000}"/>
    <cellStyle name="40% - Accent1 34 59" xfId="19044" xr:uid="{00000000-0005-0000-0000-0000B74A0000}"/>
    <cellStyle name="40% - Accent1 34 6" xfId="19045" xr:uid="{00000000-0005-0000-0000-0000B84A0000}"/>
    <cellStyle name="40% - Accent1 34 60" xfId="19046" xr:uid="{00000000-0005-0000-0000-0000B94A0000}"/>
    <cellStyle name="40% - Accent1 34 61" xfId="19047" xr:uid="{00000000-0005-0000-0000-0000BA4A0000}"/>
    <cellStyle name="40% - Accent1 34 62" xfId="19048" xr:uid="{00000000-0005-0000-0000-0000BB4A0000}"/>
    <cellStyle name="40% - Accent1 34 63" xfId="19049" xr:uid="{00000000-0005-0000-0000-0000BC4A0000}"/>
    <cellStyle name="40% - Accent1 34 64" xfId="19050" xr:uid="{00000000-0005-0000-0000-0000BD4A0000}"/>
    <cellStyle name="40% - Accent1 34 65" xfId="19051" xr:uid="{00000000-0005-0000-0000-0000BE4A0000}"/>
    <cellStyle name="40% - Accent1 34 66" xfId="19052" xr:uid="{00000000-0005-0000-0000-0000BF4A0000}"/>
    <cellStyle name="40% - Accent1 34 67" xfId="19053" xr:uid="{00000000-0005-0000-0000-0000C04A0000}"/>
    <cellStyle name="40% - Accent1 34 68" xfId="19054" xr:uid="{00000000-0005-0000-0000-0000C14A0000}"/>
    <cellStyle name="40% - Accent1 34 69" xfId="19055" xr:uid="{00000000-0005-0000-0000-0000C24A0000}"/>
    <cellStyle name="40% - Accent1 34 7" xfId="19056" xr:uid="{00000000-0005-0000-0000-0000C34A0000}"/>
    <cellStyle name="40% - Accent1 34 70" xfId="19057" xr:uid="{00000000-0005-0000-0000-0000C44A0000}"/>
    <cellStyle name="40% - Accent1 34 71" xfId="19058" xr:uid="{00000000-0005-0000-0000-0000C54A0000}"/>
    <cellStyle name="40% - Accent1 34 72" xfId="19059" xr:uid="{00000000-0005-0000-0000-0000C64A0000}"/>
    <cellStyle name="40% - Accent1 34 73" xfId="19060" xr:uid="{00000000-0005-0000-0000-0000C74A0000}"/>
    <cellStyle name="40% - Accent1 34 8" xfId="19061" xr:uid="{00000000-0005-0000-0000-0000C84A0000}"/>
    <cellStyle name="40% - Accent1 34 9" xfId="19062" xr:uid="{00000000-0005-0000-0000-0000C94A0000}"/>
    <cellStyle name="40% - Accent1 35" xfId="19063" xr:uid="{00000000-0005-0000-0000-0000CA4A0000}"/>
    <cellStyle name="40% - Accent1 35 10" xfId="19064" xr:uid="{00000000-0005-0000-0000-0000CB4A0000}"/>
    <cellStyle name="40% - Accent1 35 11" xfId="19065" xr:uid="{00000000-0005-0000-0000-0000CC4A0000}"/>
    <cellStyle name="40% - Accent1 35 12" xfId="19066" xr:uid="{00000000-0005-0000-0000-0000CD4A0000}"/>
    <cellStyle name="40% - Accent1 35 13" xfId="19067" xr:uid="{00000000-0005-0000-0000-0000CE4A0000}"/>
    <cellStyle name="40% - Accent1 35 14" xfId="19068" xr:uid="{00000000-0005-0000-0000-0000CF4A0000}"/>
    <cellStyle name="40% - Accent1 35 15" xfId="19069" xr:uid="{00000000-0005-0000-0000-0000D04A0000}"/>
    <cellStyle name="40% - Accent1 35 16" xfId="19070" xr:uid="{00000000-0005-0000-0000-0000D14A0000}"/>
    <cellStyle name="40% - Accent1 35 17" xfId="19071" xr:uid="{00000000-0005-0000-0000-0000D24A0000}"/>
    <cellStyle name="40% - Accent1 35 18" xfId="19072" xr:uid="{00000000-0005-0000-0000-0000D34A0000}"/>
    <cellStyle name="40% - Accent1 35 19" xfId="19073" xr:uid="{00000000-0005-0000-0000-0000D44A0000}"/>
    <cellStyle name="40% - Accent1 35 2" xfId="19074" xr:uid="{00000000-0005-0000-0000-0000D54A0000}"/>
    <cellStyle name="40% - Accent1 35 20" xfId="19075" xr:uid="{00000000-0005-0000-0000-0000D64A0000}"/>
    <cellStyle name="40% - Accent1 35 21" xfId="19076" xr:uid="{00000000-0005-0000-0000-0000D74A0000}"/>
    <cellStyle name="40% - Accent1 35 22" xfId="19077" xr:uid="{00000000-0005-0000-0000-0000D84A0000}"/>
    <cellStyle name="40% - Accent1 35 23" xfId="19078" xr:uid="{00000000-0005-0000-0000-0000D94A0000}"/>
    <cellStyle name="40% - Accent1 35 24" xfId="19079" xr:uid="{00000000-0005-0000-0000-0000DA4A0000}"/>
    <cellStyle name="40% - Accent1 35 25" xfId="19080" xr:uid="{00000000-0005-0000-0000-0000DB4A0000}"/>
    <cellStyle name="40% - Accent1 35 26" xfId="19081" xr:uid="{00000000-0005-0000-0000-0000DC4A0000}"/>
    <cellStyle name="40% - Accent1 35 27" xfId="19082" xr:uid="{00000000-0005-0000-0000-0000DD4A0000}"/>
    <cellStyle name="40% - Accent1 35 28" xfId="19083" xr:uid="{00000000-0005-0000-0000-0000DE4A0000}"/>
    <cellStyle name="40% - Accent1 35 29" xfId="19084" xr:uid="{00000000-0005-0000-0000-0000DF4A0000}"/>
    <cellStyle name="40% - Accent1 35 3" xfId="19085" xr:uid="{00000000-0005-0000-0000-0000E04A0000}"/>
    <cellStyle name="40% - Accent1 35 30" xfId="19086" xr:uid="{00000000-0005-0000-0000-0000E14A0000}"/>
    <cellStyle name="40% - Accent1 35 31" xfId="19087" xr:uid="{00000000-0005-0000-0000-0000E24A0000}"/>
    <cellStyle name="40% - Accent1 35 32" xfId="19088" xr:uid="{00000000-0005-0000-0000-0000E34A0000}"/>
    <cellStyle name="40% - Accent1 35 33" xfId="19089" xr:uid="{00000000-0005-0000-0000-0000E44A0000}"/>
    <cellStyle name="40% - Accent1 35 34" xfId="19090" xr:uid="{00000000-0005-0000-0000-0000E54A0000}"/>
    <cellStyle name="40% - Accent1 35 35" xfId="19091" xr:uid="{00000000-0005-0000-0000-0000E64A0000}"/>
    <cellStyle name="40% - Accent1 35 36" xfId="19092" xr:uid="{00000000-0005-0000-0000-0000E74A0000}"/>
    <cellStyle name="40% - Accent1 35 37" xfId="19093" xr:uid="{00000000-0005-0000-0000-0000E84A0000}"/>
    <cellStyle name="40% - Accent1 35 38" xfId="19094" xr:uid="{00000000-0005-0000-0000-0000E94A0000}"/>
    <cellStyle name="40% - Accent1 35 39" xfId="19095" xr:uid="{00000000-0005-0000-0000-0000EA4A0000}"/>
    <cellStyle name="40% - Accent1 35 4" xfId="19096" xr:uid="{00000000-0005-0000-0000-0000EB4A0000}"/>
    <cellStyle name="40% - Accent1 35 40" xfId="19097" xr:uid="{00000000-0005-0000-0000-0000EC4A0000}"/>
    <cellStyle name="40% - Accent1 35 41" xfId="19098" xr:uid="{00000000-0005-0000-0000-0000ED4A0000}"/>
    <cellStyle name="40% - Accent1 35 42" xfId="19099" xr:uid="{00000000-0005-0000-0000-0000EE4A0000}"/>
    <cellStyle name="40% - Accent1 35 43" xfId="19100" xr:uid="{00000000-0005-0000-0000-0000EF4A0000}"/>
    <cellStyle name="40% - Accent1 35 44" xfId="19101" xr:uid="{00000000-0005-0000-0000-0000F04A0000}"/>
    <cellStyle name="40% - Accent1 35 45" xfId="19102" xr:uid="{00000000-0005-0000-0000-0000F14A0000}"/>
    <cellStyle name="40% - Accent1 35 46" xfId="19103" xr:uid="{00000000-0005-0000-0000-0000F24A0000}"/>
    <cellStyle name="40% - Accent1 35 47" xfId="19104" xr:uid="{00000000-0005-0000-0000-0000F34A0000}"/>
    <cellStyle name="40% - Accent1 35 48" xfId="19105" xr:uid="{00000000-0005-0000-0000-0000F44A0000}"/>
    <cellStyle name="40% - Accent1 35 49" xfId="19106" xr:uid="{00000000-0005-0000-0000-0000F54A0000}"/>
    <cellStyle name="40% - Accent1 35 5" xfId="19107" xr:uid="{00000000-0005-0000-0000-0000F64A0000}"/>
    <cellStyle name="40% - Accent1 35 50" xfId="19108" xr:uid="{00000000-0005-0000-0000-0000F74A0000}"/>
    <cellStyle name="40% - Accent1 35 51" xfId="19109" xr:uid="{00000000-0005-0000-0000-0000F84A0000}"/>
    <cellStyle name="40% - Accent1 35 52" xfId="19110" xr:uid="{00000000-0005-0000-0000-0000F94A0000}"/>
    <cellStyle name="40% - Accent1 35 53" xfId="19111" xr:uid="{00000000-0005-0000-0000-0000FA4A0000}"/>
    <cellStyle name="40% - Accent1 35 54" xfId="19112" xr:uid="{00000000-0005-0000-0000-0000FB4A0000}"/>
    <cellStyle name="40% - Accent1 35 55" xfId="19113" xr:uid="{00000000-0005-0000-0000-0000FC4A0000}"/>
    <cellStyle name="40% - Accent1 35 56" xfId="19114" xr:uid="{00000000-0005-0000-0000-0000FD4A0000}"/>
    <cellStyle name="40% - Accent1 35 57" xfId="19115" xr:uid="{00000000-0005-0000-0000-0000FE4A0000}"/>
    <cellStyle name="40% - Accent1 35 58" xfId="19116" xr:uid="{00000000-0005-0000-0000-0000FF4A0000}"/>
    <cellStyle name="40% - Accent1 35 59" xfId="19117" xr:uid="{00000000-0005-0000-0000-0000004B0000}"/>
    <cellStyle name="40% - Accent1 35 6" xfId="19118" xr:uid="{00000000-0005-0000-0000-0000014B0000}"/>
    <cellStyle name="40% - Accent1 35 60" xfId="19119" xr:uid="{00000000-0005-0000-0000-0000024B0000}"/>
    <cellStyle name="40% - Accent1 35 61" xfId="19120" xr:uid="{00000000-0005-0000-0000-0000034B0000}"/>
    <cellStyle name="40% - Accent1 35 62" xfId="19121" xr:uid="{00000000-0005-0000-0000-0000044B0000}"/>
    <cellStyle name="40% - Accent1 35 63" xfId="19122" xr:uid="{00000000-0005-0000-0000-0000054B0000}"/>
    <cellStyle name="40% - Accent1 35 64" xfId="19123" xr:uid="{00000000-0005-0000-0000-0000064B0000}"/>
    <cellStyle name="40% - Accent1 35 65" xfId="19124" xr:uid="{00000000-0005-0000-0000-0000074B0000}"/>
    <cellStyle name="40% - Accent1 35 66" xfId="19125" xr:uid="{00000000-0005-0000-0000-0000084B0000}"/>
    <cellStyle name="40% - Accent1 35 67" xfId="19126" xr:uid="{00000000-0005-0000-0000-0000094B0000}"/>
    <cellStyle name="40% - Accent1 35 68" xfId="19127" xr:uid="{00000000-0005-0000-0000-00000A4B0000}"/>
    <cellStyle name="40% - Accent1 35 69" xfId="19128" xr:uid="{00000000-0005-0000-0000-00000B4B0000}"/>
    <cellStyle name="40% - Accent1 35 7" xfId="19129" xr:uid="{00000000-0005-0000-0000-00000C4B0000}"/>
    <cellStyle name="40% - Accent1 35 70" xfId="19130" xr:uid="{00000000-0005-0000-0000-00000D4B0000}"/>
    <cellStyle name="40% - Accent1 35 71" xfId="19131" xr:uid="{00000000-0005-0000-0000-00000E4B0000}"/>
    <cellStyle name="40% - Accent1 35 72" xfId="19132" xr:uid="{00000000-0005-0000-0000-00000F4B0000}"/>
    <cellStyle name="40% - Accent1 35 73" xfId="19133" xr:uid="{00000000-0005-0000-0000-0000104B0000}"/>
    <cellStyle name="40% - Accent1 35 8" xfId="19134" xr:uid="{00000000-0005-0000-0000-0000114B0000}"/>
    <cellStyle name="40% - Accent1 35 9" xfId="19135" xr:uid="{00000000-0005-0000-0000-0000124B0000}"/>
    <cellStyle name="40% - Accent1 36" xfId="19136" xr:uid="{00000000-0005-0000-0000-0000134B0000}"/>
    <cellStyle name="40% - Accent1 36 10" xfId="19137" xr:uid="{00000000-0005-0000-0000-0000144B0000}"/>
    <cellStyle name="40% - Accent1 36 11" xfId="19138" xr:uid="{00000000-0005-0000-0000-0000154B0000}"/>
    <cellStyle name="40% - Accent1 36 12" xfId="19139" xr:uid="{00000000-0005-0000-0000-0000164B0000}"/>
    <cellStyle name="40% - Accent1 36 13" xfId="19140" xr:uid="{00000000-0005-0000-0000-0000174B0000}"/>
    <cellStyle name="40% - Accent1 36 14" xfId="19141" xr:uid="{00000000-0005-0000-0000-0000184B0000}"/>
    <cellStyle name="40% - Accent1 36 15" xfId="19142" xr:uid="{00000000-0005-0000-0000-0000194B0000}"/>
    <cellStyle name="40% - Accent1 36 16" xfId="19143" xr:uid="{00000000-0005-0000-0000-00001A4B0000}"/>
    <cellStyle name="40% - Accent1 36 17" xfId="19144" xr:uid="{00000000-0005-0000-0000-00001B4B0000}"/>
    <cellStyle name="40% - Accent1 36 18" xfId="19145" xr:uid="{00000000-0005-0000-0000-00001C4B0000}"/>
    <cellStyle name="40% - Accent1 36 19" xfId="19146" xr:uid="{00000000-0005-0000-0000-00001D4B0000}"/>
    <cellStyle name="40% - Accent1 36 2" xfId="19147" xr:uid="{00000000-0005-0000-0000-00001E4B0000}"/>
    <cellStyle name="40% - Accent1 36 20" xfId="19148" xr:uid="{00000000-0005-0000-0000-00001F4B0000}"/>
    <cellStyle name="40% - Accent1 36 21" xfId="19149" xr:uid="{00000000-0005-0000-0000-0000204B0000}"/>
    <cellStyle name="40% - Accent1 36 22" xfId="19150" xr:uid="{00000000-0005-0000-0000-0000214B0000}"/>
    <cellStyle name="40% - Accent1 36 23" xfId="19151" xr:uid="{00000000-0005-0000-0000-0000224B0000}"/>
    <cellStyle name="40% - Accent1 36 24" xfId="19152" xr:uid="{00000000-0005-0000-0000-0000234B0000}"/>
    <cellStyle name="40% - Accent1 36 25" xfId="19153" xr:uid="{00000000-0005-0000-0000-0000244B0000}"/>
    <cellStyle name="40% - Accent1 36 26" xfId="19154" xr:uid="{00000000-0005-0000-0000-0000254B0000}"/>
    <cellStyle name="40% - Accent1 36 27" xfId="19155" xr:uid="{00000000-0005-0000-0000-0000264B0000}"/>
    <cellStyle name="40% - Accent1 36 28" xfId="19156" xr:uid="{00000000-0005-0000-0000-0000274B0000}"/>
    <cellStyle name="40% - Accent1 36 29" xfId="19157" xr:uid="{00000000-0005-0000-0000-0000284B0000}"/>
    <cellStyle name="40% - Accent1 36 3" xfId="19158" xr:uid="{00000000-0005-0000-0000-0000294B0000}"/>
    <cellStyle name="40% - Accent1 36 30" xfId="19159" xr:uid="{00000000-0005-0000-0000-00002A4B0000}"/>
    <cellStyle name="40% - Accent1 36 31" xfId="19160" xr:uid="{00000000-0005-0000-0000-00002B4B0000}"/>
    <cellStyle name="40% - Accent1 36 32" xfId="19161" xr:uid="{00000000-0005-0000-0000-00002C4B0000}"/>
    <cellStyle name="40% - Accent1 36 33" xfId="19162" xr:uid="{00000000-0005-0000-0000-00002D4B0000}"/>
    <cellStyle name="40% - Accent1 36 34" xfId="19163" xr:uid="{00000000-0005-0000-0000-00002E4B0000}"/>
    <cellStyle name="40% - Accent1 36 35" xfId="19164" xr:uid="{00000000-0005-0000-0000-00002F4B0000}"/>
    <cellStyle name="40% - Accent1 36 36" xfId="19165" xr:uid="{00000000-0005-0000-0000-0000304B0000}"/>
    <cellStyle name="40% - Accent1 36 37" xfId="19166" xr:uid="{00000000-0005-0000-0000-0000314B0000}"/>
    <cellStyle name="40% - Accent1 36 38" xfId="19167" xr:uid="{00000000-0005-0000-0000-0000324B0000}"/>
    <cellStyle name="40% - Accent1 36 39" xfId="19168" xr:uid="{00000000-0005-0000-0000-0000334B0000}"/>
    <cellStyle name="40% - Accent1 36 4" xfId="19169" xr:uid="{00000000-0005-0000-0000-0000344B0000}"/>
    <cellStyle name="40% - Accent1 36 40" xfId="19170" xr:uid="{00000000-0005-0000-0000-0000354B0000}"/>
    <cellStyle name="40% - Accent1 36 41" xfId="19171" xr:uid="{00000000-0005-0000-0000-0000364B0000}"/>
    <cellStyle name="40% - Accent1 36 42" xfId="19172" xr:uid="{00000000-0005-0000-0000-0000374B0000}"/>
    <cellStyle name="40% - Accent1 36 43" xfId="19173" xr:uid="{00000000-0005-0000-0000-0000384B0000}"/>
    <cellStyle name="40% - Accent1 36 44" xfId="19174" xr:uid="{00000000-0005-0000-0000-0000394B0000}"/>
    <cellStyle name="40% - Accent1 36 45" xfId="19175" xr:uid="{00000000-0005-0000-0000-00003A4B0000}"/>
    <cellStyle name="40% - Accent1 36 46" xfId="19176" xr:uid="{00000000-0005-0000-0000-00003B4B0000}"/>
    <cellStyle name="40% - Accent1 36 47" xfId="19177" xr:uid="{00000000-0005-0000-0000-00003C4B0000}"/>
    <cellStyle name="40% - Accent1 36 48" xfId="19178" xr:uid="{00000000-0005-0000-0000-00003D4B0000}"/>
    <cellStyle name="40% - Accent1 36 49" xfId="19179" xr:uid="{00000000-0005-0000-0000-00003E4B0000}"/>
    <cellStyle name="40% - Accent1 36 5" xfId="19180" xr:uid="{00000000-0005-0000-0000-00003F4B0000}"/>
    <cellStyle name="40% - Accent1 36 50" xfId="19181" xr:uid="{00000000-0005-0000-0000-0000404B0000}"/>
    <cellStyle name="40% - Accent1 36 51" xfId="19182" xr:uid="{00000000-0005-0000-0000-0000414B0000}"/>
    <cellStyle name="40% - Accent1 36 52" xfId="19183" xr:uid="{00000000-0005-0000-0000-0000424B0000}"/>
    <cellStyle name="40% - Accent1 36 53" xfId="19184" xr:uid="{00000000-0005-0000-0000-0000434B0000}"/>
    <cellStyle name="40% - Accent1 36 54" xfId="19185" xr:uid="{00000000-0005-0000-0000-0000444B0000}"/>
    <cellStyle name="40% - Accent1 36 55" xfId="19186" xr:uid="{00000000-0005-0000-0000-0000454B0000}"/>
    <cellStyle name="40% - Accent1 36 56" xfId="19187" xr:uid="{00000000-0005-0000-0000-0000464B0000}"/>
    <cellStyle name="40% - Accent1 36 57" xfId="19188" xr:uid="{00000000-0005-0000-0000-0000474B0000}"/>
    <cellStyle name="40% - Accent1 36 58" xfId="19189" xr:uid="{00000000-0005-0000-0000-0000484B0000}"/>
    <cellStyle name="40% - Accent1 36 59" xfId="19190" xr:uid="{00000000-0005-0000-0000-0000494B0000}"/>
    <cellStyle name="40% - Accent1 36 6" xfId="19191" xr:uid="{00000000-0005-0000-0000-00004A4B0000}"/>
    <cellStyle name="40% - Accent1 36 60" xfId="19192" xr:uid="{00000000-0005-0000-0000-00004B4B0000}"/>
    <cellStyle name="40% - Accent1 36 61" xfId="19193" xr:uid="{00000000-0005-0000-0000-00004C4B0000}"/>
    <cellStyle name="40% - Accent1 36 62" xfId="19194" xr:uid="{00000000-0005-0000-0000-00004D4B0000}"/>
    <cellStyle name="40% - Accent1 36 63" xfId="19195" xr:uid="{00000000-0005-0000-0000-00004E4B0000}"/>
    <cellStyle name="40% - Accent1 36 64" xfId="19196" xr:uid="{00000000-0005-0000-0000-00004F4B0000}"/>
    <cellStyle name="40% - Accent1 36 65" xfId="19197" xr:uid="{00000000-0005-0000-0000-0000504B0000}"/>
    <cellStyle name="40% - Accent1 36 66" xfId="19198" xr:uid="{00000000-0005-0000-0000-0000514B0000}"/>
    <cellStyle name="40% - Accent1 36 67" xfId="19199" xr:uid="{00000000-0005-0000-0000-0000524B0000}"/>
    <cellStyle name="40% - Accent1 36 68" xfId="19200" xr:uid="{00000000-0005-0000-0000-0000534B0000}"/>
    <cellStyle name="40% - Accent1 36 69" xfId="19201" xr:uid="{00000000-0005-0000-0000-0000544B0000}"/>
    <cellStyle name="40% - Accent1 36 7" xfId="19202" xr:uid="{00000000-0005-0000-0000-0000554B0000}"/>
    <cellStyle name="40% - Accent1 36 70" xfId="19203" xr:uid="{00000000-0005-0000-0000-0000564B0000}"/>
    <cellStyle name="40% - Accent1 36 71" xfId="19204" xr:uid="{00000000-0005-0000-0000-0000574B0000}"/>
    <cellStyle name="40% - Accent1 36 72" xfId="19205" xr:uid="{00000000-0005-0000-0000-0000584B0000}"/>
    <cellStyle name="40% - Accent1 36 73" xfId="19206" xr:uid="{00000000-0005-0000-0000-0000594B0000}"/>
    <cellStyle name="40% - Accent1 36 8" xfId="19207" xr:uid="{00000000-0005-0000-0000-00005A4B0000}"/>
    <cellStyle name="40% - Accent1 36 9" xfId="19208" xr:uid="{00000000-0005-0000-0000-00005B4B0000}"/>
    <cellStyle name="40% - Accent1 37" xfId="19209" xr:uid="{00000000-0005-0000-0000-00005C4B0000}"/>
    <cellStyle name="40% - Accent1 37 10" xfId="19210" xr:uid="{00000000-0005-0000-0000-00005D4B0000}"/>
    <cellStyle name="40% - Accent1 37 11" xfId="19211" xr:uid="{00000000-0005-0000-0000-00005E4B0000}"/>
    <cellStyle name="40% - Accent1 37 12" xfId="19212" xr:uid="{00000000-0005-0000-0000-00005F4B0000}"/>
    <cellStyle name="40% - Accent1 37 13" xfId="19213" xr:uid="{00000000-0005-0000-0000-0000604B0000}"/>
    <cellStyle name="40% - Accent1 37 14" xfId="19214" xr:uid="{00000000-0005-0000-0000-0000614B0000}"/>
    <cellStyle name="40% - Accent1 37 15" xfId="19215" xr:uid="{00000000-0005-0000-0000-0000624B0000}"/>
    <cellStyle name="40% - Accent1 37 16" xfId="19216" xr:uid="{00000000-0005-0000-0000-0000634B0000}"/>
    <cellStyle name="40% - Accent1 37 17" xfId="19217" xr:uid="{00000000-0005-0000-0000-0000644B0000}"/>
    <cellStyle name="40% - Accent1 37 18" xfId="19218" xr:uid="{00000000-0005-0000-0000-0000654B0000}"/>
    <cellStyle name="40% - Accent1 37 19" xfId="19219" xr:uid="{00000000-0005-0000-0000-0000664B0000}"/>
    <cellStyle name="40% - Accent1 37 2" xfId="19220" xr:uid="{00000000-0005-0000-0000-0000674B0000}"/>
    <cellStyle name="40% - Accent1 37 20" xfId="19221" xr:uid="{00000000-0005-0000-0000-0000684B0000}"/>
    <cellStyle name="40% - Accent1 37 21" xfId="19222" xr:uid="{00000000-0005-0000-0000-0000694B0000}"/>
    <cellStyle name="40% - Accent1 37 22" xfId="19223" xr:uid="{00000000-0005-0000-0000-00006A4B0000}"/>
    <cellStyle name="40% - Accent1 37 23" xfId="19224" xr:uid="{00000000-0005-0000-0000-00006B4B0000}"/>
    <cellStyle name="40% - Accent1 37 24" xfId="19225" xr:uid="{00000000-0005-0000-0000-00006C4B0000}"/>
    <cellStyle name="40% - Accent1 37 25" xfId="19226" xr:uid="{00000000-0005-0000-0000-00006D4B0000}"/>
    <cellStyle name="40% - Accent1 37 26" xfId="19227" xr:uid="{00000000-0005-0000-0000-00006E4B0000}"/>
    <cellStyle name="40% - Accent1 37 27" xfId="19228" xr:uid="{00000000-0005-0000-0000-00006F4B0000}"/>
    <cellStyle name="40% - Accent1 37 28" xfId="19229" xr:uid="{00000000-0005-0000-0000-0000704B0000}"/>
    <cellStyle name="40% - Accent1 37 29" xfId="19230" xr:uid="{00000000-0005-0000-0000-0000714B0000}"/>
    <cellStyle name="40% - Accent1 37 3" xfId="19231" xr:uid="{00000000-0005-0000-0000-0000724B0000}"/>
    <cellStyle name="40% - Accent1 37 30" xfId="19232" xr:uid="{00000000-0005-0000-0000-0000734B0000}"/>
    <cellStyle name="40% - Accent1 37 31" xfId="19233" xr:uid="{00000000-0005-0000-0000-0000744B0000}"/>
    <cellStyle name="40% - Accent1 37 32" xfId="19234" xr:uid="{00000000-0005-0000-0000-0000754B0000}"/>
    <cellStyle name="40% - Accent1 37 33" xfId="19235" xr:uid="{00000000-0005-0000-0000-0000764B0000}"/>
    <cellStyle name="40% - Accent1 37 34" xfId="19236" xr:uid="{00000000-0005-0000-0000-0000774B0000}"/>
    <cellStyle name="40% - Accent1 37 35" xfId="19237" xr:uid="{00000000-0005-0000-0000-0000784B0000}"/>
    <cellStyle name="40% - Accent1 37 36" xfId="19238" xr:uid="{00000000-0005-0000-0000-0000794B0000}"/>
    <cellStyle name="40% - Accent1 37 37" xfId="19239" xr:uid="{00000000-0005-0000-0000-00007A4B0000}"/>
    <cellStyle name="40% - Accent1 37 38" xfId="19240" xr:uid="{00000000-0005-0000-0000-00007B4B0000}"/>
    <cellStyle name="40% - Accent1 37 39" xfId="19241" xr:uid="{00000000-0005-0000-0000-00007C4B0000}"/>
    <cellStyle name="40% - Accent1 37 4" xfId="19242" xr:uid="{00000000-0005-0000-0000-00007D4B0000}"/>
    <cellStyle name="40% - Accent1 37 40" xfId="19243" xr:uid="{00000000-0005-0000-0000-00007E4B0000}"/>
    <cellStyle name="40% - Accent1 37 41" xfId="19244" xr:uid="{00000000-0005-0000-0000-00007F4B0000}"/>
    <cellStyle name="40% - Accent1 37 42" xfId="19245" xr:uid="{00000000-0005-0000-0000-0000804B0000}"/>
    <cellStyle name="40% - Accent1 37 43" xfId="19246" xr:uid="{00000000-0005-0000-0000-0000814B0000}"/>
    <cellStyle name="40% - Accent1 37 44" xfId="19247" xr:uid="{00000000-0005-0000-0000-0000824B0000}"/>
    <cellStyle name="40% - Accent1 37 45" xfId="19248" xr:uid="{00000000-0005-0000-0000-0000834B0000}"/>
    <cellStyle name="40% - Accent1 37 46" xfId="19249" xr:uid="{00000000-0005-0000-0000-0000844B0000}"/>
    <cellStyle name="40% - Accent1 37 47" xfId="19250" xr:uid="{00000000-0005-0000-0000-0000854B0000}"/>
    <cellStyle name="40% - Accent1 37 48" xfId="19251" xr:uid="{00000000-0005-0000-0000-0000864B0000}"/>
    <cellStyle name="40% - Accent1 37 49" xfId="19252" xr:uid="{00000000-0005-0000-0000-0000874B0000}"/>
    <cellStyle name="40% - Accent1 37 5" xfId="19253" xr:uid="{00000000-0005-0000-0000-0000884B0000}"/>
    <cellStyle name="40% - Accent1 37 50" xfId="19254" xr:uid="{00000000-0005-0000-0000-0000894B0000}"/>
    <cellStyle name="40% - Accent1 37 51" xfId="19255" xr:uid="{00000000-0005-0000-0000-00008A4B0000}"/>
    <cellStyle name="40% - Accent1 37 52" xfId="19256" xr:uid="{00000000-0005-0000-0000-00008B4B0000}"/>
    <cellStyle name="40% - Accent1 37 53" xfId="19257" xr:uid="{00000000-0005-0000-0000-00008C4B0000}"/>
    <cellStyle name="40% - Accent1 37 54" xfId="19258" xr:uid="{00000000-0005-0000-0000-00008D4B0000}"/>
    <cellStyle name="40% - Accent1 37 55" xfId="19259" xr:uid="{00000000-0005-0000-0000-00008E4B0000}"/>
    <cellStyle name="40% - Accent1 37 56" xfId="19260" xr:uid="{00000000-0005-0000-0000-00008F4B0000}"/>
    <cellStyle name="40% - Accent1 37 57" xfId="19261" xr:uid="{00000000-0005-0000-0000-0000904B0000}"/>
    <cellStyle name="40% - Accent1 37 58" xfId="19262" xr:uid="{00000000-0005-0000-0000-0000914B0000}"/>
    <cellStyle name="40% - Accent1 37 59" xfId="19263" xr:uid="{00000000-0005-0000-0000-0000924B0000}"/>
    <cellStyle name="40% - Accent1 37 6" xfId="19264" xr:uid="{00000000-0005-0000-0000-0000934B0000}"/>
    <cellStyle name="40% - Accent1 37 60" xfId="19265" xr:uid="{00000000-0005-0000-0000-0000944B0000}"/>
    <cellStyle name="40% - Accent1 37 61" xfId="19266" xr:uid="{00000000-0005-0000-0000-0000954B0000}"/>
    <cellStyle name="40% - Accent1 37 62" xfId="19267" xr:uid="{00000000-0005-0000-0000-0000964B0000}"/>
    <cellStyle name="40% - Accent1 37 63" xfId="19268" xr:uid="{00000000-0005-0000-0000-0000974B0000}"/>
    <cellStyle name="40% - Accent1 37 64" xfId="19269" xr:uid="{00000000-0005-0000-0000-0000984B0000}"/>
    <cellStyle name="40% - Accent1 37 65" xfId="19270" xr:uid="{00000000-0005-0000-0000-0000994B0000}"/>
    <cellStyle name="40% - Accent1 37 66" xfId="19271" xr:uid="{00000000-0005-0000-0000-00009A4B0000}"/>
    <cellStyle name="40% - Accent1 37 67" xfId="19272" xr:uid="{00000000-0005-0000-0000-00009B4B0000}"/>
    <cellStyle name="40% - Accent1 37 68" xfId="19273" xr:uid="{00000000-0005-0000-0000-00009C4B0000}"/>
    <cellStyle name="40% - Accent1 37 69" xfId="19274" xr:uid="{00000000-0005-0000-0000-00009D4B0000}"/>
    <cellStyle name="40% - Accent1 37 7" xfId="19275" xr:uid="{00000000-0005-0000-0000-00009E4B0000}"/>
    <cellStyle name="40% - Accent1 37 70" xfId="19276" xr:uid="{00000000-0005-0000-0000-00009F4B0000}"/>
    <cellStyle name="40% - Accent1 37 71" xfId="19277" xr:uid="{00000000-0005-0000-0000-0000A04B0000}"/>
    <cellStyle name="40% - Accent1 37 72" xfId="19278" xr:uid="{00000000-0005-0000-0000-0000A14B0000}"/>
    <cellStyle name="40% - Accent1 37 73" xfId="19279" xr:uid="{00000000-0005-0000-0000-0000A24B0000}"/>
    <cellStyle name="40% - Accent1 37 8" xfId="19280" xr:uid="{00000000-0005-0000-0000-0000A34B0000}"/>
    <cellStyle name="40% - Accent1 37 9" xfId="19281" xr:uid="{00000000-0005-0000-0000-0000A44B0000}"/>
    <cellStyle name="40% - Accent1 38" xfId="19282" xr:uid="{00000000-0005-0000-0000-0000A54B0000}"/>
    <cellStyle name="40% - Accent1 38 10" xfId="19283" xr:uid="{00000000-0005-0000-0000-0000A64B0000}"/>
    <cellStyle name="40% - Accent1 38 11" xfId="19284" xr:uid="{00000000-0005-0000-0000-0000A74B0000}"/>
    <cellStyle name="40% - Accent1 38 12" xfId="19285" xr:uid="{00000000-0005-0000-0000-0000A84B0000}"/>
    <cellStyle name="40% - Accent1 38 13" xfId="19286" xr:uid="{00000000-0005-0000-0000-0000A94B0000}"/>
    <cellStyle name="40% - Accent1 38 14" xfId="19287" xr:uid="{00000000-0005-0000-0000-0000AA4B0000}"/>
    <cellStyle name="40% - Accent1 38 15" xfId="19288" xr:uid="{00000000-0005-0000-0000-0000AB4B0000}"/>
    <cellStyle name="40% - Accent1 38 16" xfId="19289" xr:uid="{00000000-0005-0000-0000-0000AC4B0000}"/>
    <cellStyle name="40% - Accent1 38 17" xfId="19290" xr:uid="{00000000-0005-0000-0000-0000AD4B0000}"/>
    <cellStyle name="40% - Accent1 38 18" xfId="19291" xr:uid="{00000000-0005-0000-0000-0000AE4B0000}"/>
    <cellStyle name="40% - Accent1 38 19" xfId="19292" xr:uid="{00000000-0005-0000-0000-0000AF4B0000}"/>
    <cellStyle name="40% - Accent1 38 2" xfId="19293" xr:uid="{00000000-0005-0000-0000-0000B04B0000}"/>
    <cellStyle name="40% - Accent1 38 20" xfId="19294" xr:uid="{00000000-0005-0000-0000-0000B14B0000}"/>
    <cellStyle name="40% - Accent1 38 21" xfId="19295" xr:uid="{00000000-0005-0000-0000-0000B24B0000}"/>
    <cellStyle name="40% - Accent1 38 22" xfId="19296" xr:uid="{00000000-0005-0000-0000-0000B34B0000}"/>
    <cellStyle name="40% - Accent1 38 23" xfId="19297" xr:uid="{00000000-0005-0000-0000-0000B44B0000}"/>
    <cellStyle name="40% - Accent1 38 24" xfId="19298" xr:uid="{00000000-0005-0000-0000-0000B54B0000}"/>
    <cellStyle name="40% - Accent1 38 25" xfId="19299" xr:uid="{00000000-0005-0000-0000-0000B64B0000}"/>
    <cellStyle name="40% - Accent1 38 26" xfId="19300" xr:uid="{00000000-0005-0000-0000-0000B74B0000}"/>
    <cellStyle name="40% - Accent1 38 27" xfId="19301" xr:uid="{00000000-0005-0000-0000-0000B84B0000}"/>
    <cellStyle name="40% - Accent1 38 28" xfId="19302" xr:uid="{00000000-0005-0000-0000-0000B94B0000}"/>
    <cellStyle name="40% - Accent1 38 29" xfId="19303" xr:uid="{00000000-0005-0000-0000-0000BA4B0000}"/>
    <cellStyle name="40% - Accent1 38 3" xfId="19304" xr:uid="{00000000-0005-0000-0000-0000BB4B0000}"/>
    <cellStyle name="40% - Accent1 38 30" xfId="19305" xr:uid="{00000000-0005-0000-0000-0000BC4B0000}"/>
    <cellStyle name="40% - Accent1 38 31" xfId="19306" xr:uid="{00000000-0005-0000-0000-0000BD4B0000}"/>
    <cellStyle name="40% - Accent1 38 32" xfId="19307" xr:uid="{00000000-0005-0000-0000-0000BE4B0000}"/>
    <cellStyle name="40% - Accent1 38 33" xfId="19308" xr:uid="{00000000-0005-0000-0000-0000BF4B0000}"/>
    <cellStyle name="40% - Accent1 38 34" xfId="19309" xr:uid="{00000000-0005-0000-0000-0000C04B0000}"/>
    <cellStyle name="40% - Accent1 38 35" xfId="19310" xr:uid="{00000000-0005-0000-0000-0000C14B0000}"/>
    <cellStyle name="40% - Accent1 38 36" xfId="19311" xr:uid="{00000000-0005-0000-0000-0000C24B0000}"/>
    <cellStyle name="40% - Accent1 38 37" xfId="19312" xr:uid="{00000000-0005-0000-0000-0000C34B0000}"/>
    <cellStyle name="40% - Accent1 38 38" xfId="19313" xr:uid="{00000000-0005-0000-0000-0000C44B0000}"/>
    <cellStyle name="40% - Accent1 38 39" xfId="19314" xr:uid="{00000000-0005-0000-0000-0000C54B0000}"/>
    <cellStyle name="40% - Accent1 38 4" xfId="19315" xr:uid="{00000000-0005-0000-0000-0000C64B0000}"/>
    <cellStyle name="40% - Accent1 38 40" xfId="19316" xr:uid="{00000000-0005-0000-0000-0000C74B0000}"/>
    <cellStyle name="40% - Accent1 38 41" xfId="19317" xr:uid="{00000000-0005-0000-0000-0000C84B0000}"/>
    <cellStyle name="40% - Accent1 38 42" xfId="19318" xr:uid="{00000000-0005-0000-0000-0000C94B0000}"/>
    <cellStyle name="40% - Accent1 38 43" xfId="19319" xr:uid="{00000000-0005-0000-0000-0000CA4B0000}"/>
    <cellStyle name="40% - Accent1 38 44" xfId="19320" xr:uid="{00000000-0005-0000-0000-0000CB4B0000}"/>
    <cellStyle name="40% - Accent1 38 45" xfId="19321" xr:uid="{00000000-0005-0000-0000-0000CC4B0000}"/>
    <cellStyle name="40% - Accent1 38 46" xfId="19322" xr:uid="{00000000-0005-0000-0000-0000CD4B0000}"/>
    <cellStyle name="40% - Accent1 38 47" xfId="19323" xr:uid="{00000000-0005-0000-0000-0000CE4B0000}"/>
    <cellStyle name="40% - Accent1 38 48" xfId="19324" xr:uid="{00000000-0005-0000-0000-0000CF4B0000}"/>
    <cellStyle name="40% - Accent1 38 49" xfId="19325" xr:uid="{00000000-0005-0000-0000-0000D04B0000}"/>
    <cellStyle name="40% - Accent1 38 5" xfId="19326" xr:uid="{00000000-0005-0000-0000-0000D14B0000}"/>
    <cellStyle name="40% - Accent1 38 50" xfId="19327" xr:uid="{00000000-0005-0000-0000-0000D24B0000}"/>
    <cellStyle name="40% - Accent1 38 51" xfId="19328" xr:uid="{00000000-0005-0000-0000-0000D34B0000}"/>
    <cellStyle name="40% - Accent1 38 52" xfId="19329" xr:uid="{00000000-0005-0000-0000-0000D44B0000}"/>
    <cellStyle name="40% - Accent1 38 53" xfId="19330" xr:uid="{00000000-0005-0000-0000-0000D54B0000}"/>
    <cellStyle name="40% - Accent1 38 54" xfId="19331" xr:uid="{00000000-0005-0000-0000-0000D64B0000}"/>
    <cellStyle name="40% - Accent1 38 55" xfId="19332" xr:uid="{00000000-0005-0000-0000-0000D74B0000}"/>
    <cellStyle name="40% - Accent1 38 56" xfId="19333" xr:uid="{00000000-0005-0000-0000-0000D84B0000}"/>
    <cellStyle name="40% - Accent1 38 57" xfId="19334" xr:uid="{00000000-0005-0000-0000-0000D94B0000}"/>
    <cellStyle name="40% - Accent1 38 58" xfId="19335" xr:uid="{00000000-0005-0000-0000-0000DA4B0000}"/>
    <cellStyle name="40% - Accent1 38 59" xfId="19336" xr:uid="{00000000-0005-0000-0000-0000DB4B0000}"/>
    <cellStyle name="40% - Accent1 38 6" xfId="19337" xr:uid="{00000000-0005-0000-0000-0000DC4B0000}"/>
    <cellStyle name="40% - Accent1 38 60" xfId="19338" xr:uid="{00000000-0005-0000-0000-0000DD4B0000}"/>
    <cellStyle name="40% - Accent1 38 61" xfId="19339" xr:uid="{00000000-0005-0000-0000-0000DE4B0000}"/>
    <cellStyle name="40% - Accent1 38 62" xfId="19340" xr:uid="{00000000-0005-0000-0000-0000DF4B0000}"/>
    <cellStyle name="40% - Accent1 38 63" xfId="19341" xr:uid="{00000000-0005-0000-0000-0000E04B0000}"/>
    <cellStyle name="40% - Accent1 38 64" xfId="19342" xr:uid="{00000000-0005-0000-0000-0000E14B0000}"/>
    <cellStyle name="40% - Accent1 38 65" xfId="19343" xr:uid="{00000000-0005-0000-0000-0000E24B0000}"/>
    <cellStyle name="40% - Accent1 38 66" xfId="19344" xr:uid="{00000000-0005-0000-0000-0000E34B0000}"/>
    <cellStyle name="40% - Accent1 38 67" xfId="19345" xr:uid="{00000000-0005-0000-0000-0000E44B0000}"/>
    <cellStyle name="40% - Accent1 38 68" xfId="19346" xr:uid="{00000000-0005-0000-0000-0000E54B0000}"/>
    <cellStyle name="40% - Accent1 38 69" xfId="19347" xr:uid="{00000000-0005-0000-0000-0000E64B0000}"/>
    <cellStyle name="40% - Accent1 38 7" xfId="19348" xr:uid="{00000000-0005-0000-0000-0000E74B0000}"/>
    <cellStyle name="40% - Accent1 38 70" xfId="19349" xr:uid="{00000000-0005-0000-0000-0000E84B0000}"/>
    <cellStyle name="40% - Accent1 38 71" xfId="19350" xr:uid="{00000000-0005-0000-0000-0000E94B0000}"/>
    <cellStyle name="40% - Accent1 38 72" xfId="19351" xr:uid="{00000000-0005-0000-0000-0000EA4B0000}"/>
    <cellStyle name="40% - Accent1 38 73" xfId="19352" xr:uid="{00000000-0005-0000-0000-0000EB4B0000}"/>
    <cellStyle name="40% - Accent1 38 8" xfId="19353" xr:uid="{00000000-0005-0000-0000-0000EC4B0000}"/>
    <cellStyle name="40% - Accent1 38 9" xfId="19354" xr:uid="{00000000-0005-0000-0000-0000ED4B0000}"/>
    <cellStyle name="40% - Accent1 39" xfId="19355" xr:uid="{00000000-0005-0000-0000-0000EE4B0000}"/>
    <cellStyle name="40% - Accent1 39 10" xfId="19356" xr:uid="{00000000-0005-0000-0000-0000EF4B0000}"/>
    <cellStyle name="40% - Accent1 39 11" xfId="19357" xr:uid="{00000000-0005-0000-0000-0000F04B0000}"/>
    <cellStyle name="40% - Accent1 39 12" xfId="19358" xr:uid="{00000000-0005-0000-0000-0000F14B0000}"/>
    <cellStyle name="40% - Accent1 39 13" xfId="19359" xr:uid="{00000000-0005-0000-0000-0000F24B0000}"/>
    <cellStyle name="40% - Accent1 39 14" xfId="19360" xr:uid="{00000000-0005-0000-0000-0000F34B0000}"/>
    <cellStyle name="40% - Accent1 39 15" xfId="19361" xr:uid="{00000000-0005-0000-0000-0000F44B0000}"/>
    <cellStyle name="40% - Accent1 39 16" xfId="19362" xr:uid="{00000000-0005-0000-0000-0000F54B0000}"/>
    <cellStyle name="40% - Accent1 39 17" xfId="19363" xr:uid="{00000000-0005-0000-0000-0000F64B0000}"/>
    <cellStyle name="40% - Accent1 39 18" xfId="19364" xr:uid="{00000000-0005-0000-0000-0000F74B0000}"/>
    <cellStyle name="40% - Accent1 39 19" xfId="19365" xr:uid="{00000000-0005-0000-0000-0000F84B0000}"/>
    <cellStyle name="40% - Accent1 39 2" xfId="19366" xr:uid="{00000000-0005-0000-0000-0000F94B0000}"/>
    <cellStyle name="40% - Accent1 39 20" xfId="19367" xr:uid="{00000000-0005-0000-0000-0000FA4B0000}"/>
    <cellStyle name="40% - Accent1 39 21" xfId="19368" xr:uid="{00000000-0005-0000-0000-0000FB4B0000}"/>
    <cellStyle name="40% - Accent1 39 22" xfId="19369" xr:uid="{00000000-0005-0000-0000-0000FC4B0000}"/>
    <cellStyle name="40% - Accent1 39 23" xfId="19370" xr:uid="{00000000-0005-0000-0000-0000FD4B0000}"/>
    <cellStyle name="40% - Accent1 39 24" xfId="19371" xr:uid="{00000000-0005-0000-0000-0000FE4B0000}"/>
    <cellStyle name="40% - Accent1 39 25" xfId="19372" xr:uid="{00000000-0005-0000-0000-0000FF4B0000}"/>
    <cellStyle name="40% - Accent1 39 26" xfId="19373" xr:uid="{00000000-0005-0000-0000-0000004C0000}"/>
    <cellStyle name="40% - Accent1 39 27" xfId="19374" xr:uid="{00000000-0005-0000-0000-0000014C0000}"/>
    <cellStyle name="40% - Accent1 39 28" xfId="19375" xr:uid="{00000000-0005-0000-0000-0000024C0000}"/>
    <cellStyle name="40% - Accent1 39 29" xfId="19376" xr:uid="{00000000-0005-0000-0000-0000034C0000}"/>
    <cellStyle name="40% - Accent1 39 3" xfId="19377" xr:uid="{00000000-0005-0000-0000-0000044C0000}"/>
    <cellStyle name="40% - Accent1 39 30" xfId="19378" xr:uid="{00000000-0005-0000-0000-0000054C0000}"/>
    <cellStyle name="40% - Accent1 39 31" xfId="19379" xr:uid="{00000000-0005-0000-0000-0000064C0000}"/>
    <cellStyle name="40% - Accent1 39 32" xfId="19380" xr:uid="{00000000-0005-0000-0000-0000074C0000}"/>
    <cellStyle name="40% - Accent1 39 33" xfId="19381" xr:uid="{00000000-0005-0000-0000-0000084C0000}"/>
    <cellStyle name="40% - Accent1 39 34" xfId="19382" xr:uid="{00000000-0005-0000-0000-0000094C0000}"/>
    <cellStyle name="40% - Accent1 39 35" xfId="19383" xr:uid="{00000000-0005-0000-0000-00000A4C0000}"/>
    <cellStyle name="40% - Accent1 39 36" xfId="19384" xr:uid="{00000000-0005-0000-0000-00000B4C0000}"/>
    <cellStyle name="40% - Accent1 39 37" xfId="19385" xr:uid="{00000000-0005-0000-0000-00000C4C0000}"/>
    <cellStyle name="40% - Accent1 39 38" xfId="19386" xr:uid="{00000000-0005-0000-0000-00000D4C0000}"/>
    <cellStyle name="40% - Accent1 39 39" xfId="19387" xr:uid="{00000000-0005-0000-0000-00000E4C0000}"/>
    <cellStyle name="40% - Accent1 39 4" xfId="19388" xr:uid="{00000000-0005-0000-0000-00000F4C0000}"/>
    <cellStyle name="40% - Accent1 39 40" xfId="19389" xr:uid="{00000000-0005-0000-0000-0000104C0000}"/>
    <cellStyle name="40% - Accent1 39 41" xfId="19390" xr:uid="{00000000-0005-0000-0000-0000114C0000}"/>
    <cellStyle name="40% - Accent1 39 42" xfId="19391" xr:uid="{00000000-0005-0000-0000-0000124C0000}"/>
    <cellStyle name="40% - Accent1 39 43" xfId="19392" xr:uid="{00000000-0005-0000-0000-0000134C0000}"/>
    <cellStyle name="40% - Accent1 39 44" xfId="19393" xr:uid="{00000000-0005-0000-0000-0000144C0000}"/>
    <cellStyle name="40% - Accent1 39 45" xfId="19394" xr:uid="{00000000-0005-0000-0000-0000154C0000}"/>
    <cellStyle name="40% - Accent1 39 46" xfId="19395" xr:uid="{00000000-0005-0000-0000-0000164C0000}"/>
    <cellStyle name="40% - Accent1 39 47" xfId="19396" xr:uid="{00000000-0005-0000-0000-0000174C0000}"/>
    <cellStyle name="40% - Accent1 39 48" xfId="19397" xr:uid="{00000000-0005-0000-0000-0000184C0000}"/>
    <cellStyle name="40% - Accent1 39 49" xfId="19398" xr:uid="{00000000-0005-0000-0000-0000194C0000}"/>
    <cellStyle name="40% - Accent1 39 5" xfId="19399" xr:uid="{00000000-0005-0000-0000-00001A4C0000}"/>
    <cellStyle name="40% - Accent1 39 50" xfId="19400" xr:uid="{00000000-0005-0000-0000-00001B4C0000}"/>
    <cellStyle name="40% - Accent1 39 51" xfId="19401" xr:uid="{00000000-0005-0000-0000-00001C4C0000}"/>
    <cellStyle name="40% - Accent1 39 52" xfId="19402" xr:uid="{00000000-0005-0000-0000-00001D4C0000}"/>
    <cellStyle name="40% - Accent1 39 53" xfId="19403" xr:uid="{00000000-0005-0000-0000-00001E4C0000}"/>
    <cellStyle name="40% - Accent1 39 54" xfId="19404" xr:uid="{00000000-0005-0000-0000-00001F4C0000}"/>
    <cellStyle name="40% - Accent1 39 55" xfId="19405" xr:uid="{00000000-0005-0000-0000-0000204C0000}"/>
    <cellStyle name="40% - Accent1 39 56" xfId="19406" xr:uid="{00000000-0005-0000-0000-0000214C0000}"/>
    <cellStyle name="40% - Accent1 39 57" xfId="19407" xr:uid="{00000000-0005-0000-0000-0000224C0000}"/>
    <cellStyle name="40% - Accent1 39 58" xfId="19408" xr:uid="{00000000-0005-0000-0000-0000234C0000}"/>
    <cellStyle name="40% - Accent1 39 59" xfId="19409" xr:uid="{00000000-0005-0000-0000-0000244C0000}"/>
    <cellStyle name="40% - Accent1 39 6" xfId="19410" xr:uid="{00000000-0005-0000-0000-0000254C0000}"/>
    <cellStyle name="40% - Accent1 39 60" xfId="19411" xr:uid="{00000000-0005-0000-0000-0000264C0000}"/>
    <cellStyle name="40% - Accent1 39 61" xfId="19412" xr:uid="{00000000-0005-0000-0000-0000274C0000}"/>
    <cellStyle name="40% - Accent1 39 62" xfId="19413" xr:uid="{00000000-0005-0000-0000-0000284C0000}"/>
    <cellStyle name="40% - Accent1 39 63" xfId="19414" xr:uid="{00000000-0005-0000-0000-0000294C0000}"/>
    <cellStyle name="40% - Accent1 39 64" xfId="19415" xr:uid="{00000000-0005-0000-0000-00002A4C0000}"/>
    <cellStyle name="40% - Accent1 39 65" xfId="19416" xr:uid="{00000000-0005-0000-0000-00002B4C0000}"/>
    <cellStyle name="40% - Accent1 39 66" xfId="19417" xr:uid="{00000000-0005-0000-0000-00002C4C0000}"/>
    <cellStyle name="40% - Accent1 39 67" xfId="19418" xr:uid="{00000000-0005-0000-0000-00002D4C0000}"/>
    <cellStyle name="40% - Accent1 39 68" xfId="19419" xr:uid="{00000000-0005-0000-0000-00002E4C0000}"/>
    <cellStyle name="40% - Accent1 39 69" xfId="19420" xr:uid="{00000000-0005-0000-0000-00002F4C0000}"/>
    <cellStyle name="40% - Accent1 39 7" xfId="19421" xr:uid="{00000000-0005-0000-0000-0000304C0000}"/>
    <cellStyle name="40% - Accent1 39 70" xfId="19422" xr:uid="{00000000-0005-0000-0000-0000314C0000}"/>
    <cellStyle name="40% - Accent1 39 71" xfId="19423" xr:uid="{00000000-0005-0000-0000-0000324C0000}"/>
    <cellStyle name="40% - Accent1 39 72" xfId="19424" xr:uid="{00000000-0005-0000-0000-0000334C0000}"/>
    <cellStyle name="40% - Accent1 39 73" xfId="19425" xr:uid="{00000000-0005-0000-0000-0000344C0000}"/>
    <cellStyle name="40% - Accent1 39 8" xfId="19426" xr:uid="{00000000-0005-0000-0000-0000354C0000}"/>
    <cellStyle name="40% - Accent1 39 9" xfId="19427" xr:uid="{00000000-0005-0000-0000-0000364C0000}"/>
    <cellStyle name="40% - Accent1 4" xfId="19428" xr:uid="{00000000-0005-0000-0000-0000374C0000}"/>
    <cellStyle name="40% - Accent1 4 10" xfId="19429" xr:uid="{00000000-0005-0000-0000-0000384C0000}"/>
    <cellStyle name="40% - Accent1 4 11" xfId="19430" xr:uid="{00000000-0005-0000-0000-0000394C0000}"/>
    <cellStyle name="40% - Accent1 4 12" xfId="19431" xr:uid="{00000000-0005-0000-0000-00003A4C0000}"/>
    <cellStyle name="40% - Accent1 4 13" xfId="19432" xr:uid="{00000000-0005-0000-0000-00003B4C0000}"/>
    <cellStyle name="40% - Accent1 4 14" xfId="19433" xr:uid="{00000000-0005-0000-0000-00003C4C0000}"/>
    <cellStyle name="40% - Accent1 4 15" xfId="19434" xr:uid="{00000000-0005-0000-0000-00003D4C0000}"/>
    <cellStyle name="40% - Accent1 4 16" xfId="19435" xr:uid="{00000000-0005-0000-0000-00003E4C0000}"/>
    <cellStyle name="40% - Accent1 4 17" xfId="19436" xr:uid="{00000000-0005-0000-0000-00003F4C0000}"/>
    <cellStyle name="40% - Accent1 4 18" xfId="19437" xr:uid="{00000000-0005-0000-0000-0000404C0000}"/>
    <cellStyle name="40% - Accent1 4 19" xfId="19438" xr:uid="{00000000-0005-0000-0000-0000414C0000}"/>
    <cellStyle name="40% - Accent1 4 2" xfId="19439" xr:uid="{00000000-0005-0000-0000-0000424C0000}"/>
    <cellStyle name="40% - Accent1 4 2 2" xfId="53244" xr:uid="{00000000-0005-0000-0000-0000434C0000}"/>
    <cellStyle name="40% - Accent1 4 20" xfId="19440" xr:uid="{00000000-0005-0000-0000-0000444C0000}"/>
    <cellStyle name="40% - Accent1 4 21" xfId="19441" xr:uid="{00000000-0005-0000-0000-0000454C0000}"/>
    <cellStyle name="40% - Accent1 4 22" xfId="19442" xr:uid="{00000000-0005-0000-0000-0000464C0000}"/>
    <cellStyle name="40% - Accent1 4 23" xfId="19443" xr:uid="{00000000-0005-0000-0000-0000474C0000}"/>
    <cellStyle name="40% - Accent1 4 24" xfId="19444" xr:uid="{00000000-0005-0000-0000-0000484C0000}"/>
    <cellStyle name="40% - Accent1 4 25" xfId="19445" xr:uid="{00000000-0005-0000-0000-0000494C0000}"/>
    <cellStyle name="40% - Accent1 4 26" xfId="19446" xr:uid="{00000000-0005-0000-0000-00004A4C0000}"/>
    <cellStyle name="40% - Accent1 4 27" xfId="19447" xr:uid="{00000000-0005-0000-0000-00004B4C0000}"/>
    <cellStyle name="40% - Accent1 4 28" xfId="19448" xr:uid="{00000000-0005-0000-0000-00004C4C0000}"/>
    <cellStyle name="40% - Accent1 4 29" xfId="19449" xr:uid="{00000000-0005-0000-0000-00004D4C0000}"/>
    <cellStyle name="40% - Accent1 4 3" xfId="19450" xr:uid="{00000000-0005-0000-0000-00004E4C0000}"/>
    <cellStyle name="40% - Accent1 4 30" xfId="19451" xr:uid="{00000000-0005-0000-0000-00004F4C0000}"/>
    <cellStyle name="40% - Accent1 4 31" xfId="19452" xr:uid="{00000000-0005-0000-0000-0000504C0000}"/>
    <cellStyle name="40% - Accent1 4 32" xfId="19453" xr:uid="{00000000-0005-0000-0000-0000514C0000}"/>
    <cellStyle name="40% - Accent1 4 33" xfId="19454" xr:uid="{00000000-0005-0000-0000-0000524C0000}"/>
    <cellStyle name="40% - Accent1 4 34" xfId="19455" xr:uid="{00000000-0005-0000-0000-0000534C0000}"/>
    <cellStyle name="40% - Accent1 4 35" xfId="19456" xr:uid="{00000000-0005-0000-0000-0000544C0000}"/>
    <cellStyle name="40% - Accent1 4 36" xfId="19457" xr:uid="{00000000-0005-0000-0000-0000554C0000}"/>
    <cellStyle name="40% - Accent1 4 37" xfId="19458" xr:uid="{00000000-0005-0000-0000-0000564C0000}"/>
    <cellStyle name="40% - Accent1 4 38" xfId="19459" xr:uid="{00000000-0005-0000-0000-0000574C0000}"/>
    <cellStyle name="40% - Accent1 4 39" xfId="19460" xr:uid="{00000000-0005-0000-0000-0000584C0000}"/>
    <cellStyle name="40% - Accent1 4 4" xfId="19461" xr:uid="{00000000-0005-0000-0000-0000594C0000}"/>
    <cellStyle name="40% - Accent1 4 40" xfId="19462" xr:uid="{00000000-0005-0000-0000-00005A4C0000}"/>
    <cellStyle name="40% - Accent1 4 41" xfId="19463" xr:uid="{00000000-0005-0000-0000-00005B4C0000}"/>
    <cellStyle name="40% - Accent1 4 42" xfId="19464" xr:uid="{00000000-0005-0000-0000-00005C4C0000}"/>
    <cellStyle name="40% - Accent1 4 43" xfId="19465" xr:uid="{00000000-0005-0000-0000-00005D4C0000}"/>
    <cellStyle name="40% - Accent1 4 44" xfId="19466" xr:uid="{00000000-0005-0000-0000-00005E4C0000}"/>
    <cellStyle name="40% - Accent1 4 45" xfId="19467" xr:uid="{00000000-0005-0000-0000-00005F4C0000}"/>
    <cellStyle name="40% - Accent1 4 46" xfId="19468" xr:uid="{00000000-0005-0000-0000-0000604C0000}"/>
    <cellStyle name="40% - Accent1 4 47" xfId="19469" xr:uid="{00000000-0005-0000-0000-0000614C0000}"/>
    <cellStyle name="40% - Accent1 4 48" xfId="19470" xr:uid="{00000000-0005-0000-0000-0000624C0000}"/>
    <cellStyle name="40% - Accent1 4 49" xfId="19471" xr:uid="{00000000-0005-0000-0000-0000634C0000}"/>
    <cellStyle name="40% - Accent1 4 5" xfId="19472" xr:uid="{00000000-0005-0000-0000-0000644C0000}"/>
    <cellStyle name="40% - Accent1 4 50" xfId="19473" xr:uid="{00000000-0005-0000-0000-0000654C0000}"/>
    <cellStyle name="40% - Accent1 4 51" xfId="19474" xr:uid="{00000000-0005-0000-0000-0000664C0000}"/>
    <cellStyle name="40% - Accent1 4 52" xfId="19475" xr:uid="{00000000-0005-0000-0000-0000674C0000}"/>
    <cellStyle name="40% - Accent1 4 53" xfId="19476" xr:uid="{00000000-0005-0000-0000-0000684C0000}"/>
    <cellStyle name="40% - Accent1 4 54" xfId="19477" xr:uid="{00000000-0005-0000-0000-0000694C0000}"/>
    <cellStyle name="40% - Accent1 4 55" xfId="19478" xr:uid="{00000000-0005-0000-0000-00006A4C0000}"/>
    <cellStyle name="40% - Accent1 4 56" xfId="19479" xr:uid="{00000000-0005-0000-0000-00006B4C0000}"/>
    <cellStyle name="40% - Accent1 4 57" xfId="19480" xr:uid="{00000000-0005-0000-0000-00006C4C0000}"/>
    <cellStyle name="40% - Accent1 4 58" xfId="19481" xr:uid="{00000000-0005-0000-0000-00006D4C0000}"/>
    <cellStyle name="40% - Accent1 4 59" xfId="19482" xr:uid="{00000000-0005-0000-0000-00006E4C0000}"/>
    <cellStyle name="40% - Accent1 4 6" xfId="19483" xr:uid="{00000000-0005-0000-0000-00006F4C0000}"/>
    <cellStyle name="40% - Accent1 4 60" xfId="19484" xr:uid="{00000000-0005-0000-0000-0000704C0000}"/>
    <cellStyle name="40% - Accent1 4 61" xfId="19485" xr:uid="{00000000-0005-0000-0000-0000714C0000}"/>
    <cellStyle name="40% - Accent1 4 62" xfId="19486" xr:uid="{00000000-0005-0000-0000-0000724C0000}"/>
    <cellStyle name="40% - Accent1 4 63" xfId="19487" xr:uid="{00000000-0005-0000-0000-0000734C0000}"/>
    <cellStyle name="40% - Accent1 4 64" xfId="19488" xr:uid="{00000000-0005-0000-0000-0000744C0000}"/>
    <cellStyle name="40% - Accent1 4 65" xfId="19489" xr:uid="{00000000-0005-0000-0000-0000754C0000}"/>
    <cellStyle name="40% - Accent1 4 66" xfId="19490" xr:uid="{00000000-0005-0000-0000-0000764C0000}"/>
    <cellStyle name="40% - Accent1 4 67" xfId="19491" xr:uid="{00000000-0005-0000-0000-0000774C0000}"/>
    <cellStyle name="40% - Accent1 4 68" xfId="19492" xr:uid="{00000000-0005-0000-0000-0000784C0000}"/>
    <cellStyle name="40% - Accent1 4 69" xfId="19493" xr:uid="{00000000-0005-0000-0000-0000794C0000}"/>
    <cellStyle name="40% - Accent1 4 7" xfId="19494" xr:uid="{00000000-0005-0000-0000-00007A4C0000}"/>
    <cellStyle name="40% - Accent1 4 70" xfId="19495" xr:uid="{00000000-0005-0000-0000-00007B4C0000}"/>
    <cellStyle name="40% - Accent1 4 71" xfId="19496" xr:uid="{00000000-0005-0000-0000-00007C4C0000}"/>
    <cellStyle name="40% - Accent1 4 72" xfId="19497" xr:uid="{00000000-0005-0000-0000-00007D4C0000}"/>
    <cellStyle name="40% - Accent1 4 73" xfId="19498" xr:uid="{00000000-0005-0000-0000-00007E4C0000}"/>
    <cellStyle name="40% - Accent1 4 74" xfId="53128" xr:uid="{00000000-0005-0000-0000-00007F4C0000}"/>
    <cellStyle name="40% - Accent1 4 8" xfId="19499" xr:uid="{00000000-0005-0000-0000-0000804C0000}"/>
    <cellStyle name="40% - Accent1 4 9" xfId="19500" xr:uid="{00000000-0005-0000-0000-0000814C0000}"/>
    <cellStyle name="40% - Accent1 40" xfId="19501" xr:uid="{00000000-0005-0000-0000-0000824C0000}"/>
    <cellStyle name="40% - Accent1 40 10" xfId="19502" xr:uid="{00000000-0005-0000-0000-0000834C0000}"/>
    <cellStyle name="40% - Accent1 40 11" xfId="19503" xr:uid="{00000000-0005-0000-0000-0000844C0000}"/>
    <cellStyle name="40% - Accent1 40 12" xfId="19504" xr:uid="{00000000-0005-0000-0000-0000854C0000}"/>
    <cellStyle name="40% - Accent1 40 13" xfId="19505" xr:uid="{00000000-0005-0000-0000-0000864C0000}"/>
    <cellStyle name="40% - Accent1 40 14" xfId="19506" xr:uid="{00000000-0005-0000-0000-0000874C0000}"/>
    <cellStyle name="40% - Accent1 40 15" xfId="19507" xr:uid="{00000000-0005-0000-0000-0000884C0000}"/>
    <cellStyle name="40% - Accent1 40 16" xfId="19508" xr:uid="{00000000-0005-0000-0000-0000894C0000}"/>
    <cellStyle name="40% - Accent1 40 17" xfId="19509" xr:uid="{00000000-0005-0000-0000-00008A4C0000}"/>
    <cellStyle name="40% - Accent1 40 18" xfId="19510" xr:uid="{00000000-0005-0000-0000-00008B4C0000}"/>
    <cellStyle name="40% - Accent1 40 19" xfId="19511" xr:uid="{00000000-0005-0000-0000-00008C4C0000}"/>
    <cellStyle name="40% - Accent1 40 2" xfId="19512" xr:uid="{00000000-0005-0000-0000-00008D4C0000}"/>
    <cellStyle name="40% - Accent1 40 20" xfId="19513" xr:uid="{00000000-0005-0000-0000-00008E4C0000}"/>
    <cellStyle name="40% - Accent1 40 21" xfId="19514" xr:uid="{00000000-0005-0000-0000-00008F4C0000}"/>
    <cellStyle name="40% - Accent1 40 22" xfId="19515" xr:uid="{00000000-0005-0000-0000-0000904C0000}"/>
    <cellStyle name="40% - Accent1 40 23" xfId="19516" xr:uid="{00000000-0005-0000-0000-0000914C0000}"/>
    <cellStyle name="40% - Accent1 40 24" xfId="19517" xr:uid="{00000000-0005-0000-0000-0000924C0000}"/>
    <cellStyle name="40% - Accent1 40 25" xfId="19518" xr:uid="{00000000-0005-0000-0000-0000934C0000}"/>
    <cellStyle name="40% - Accent1 40 26" xfId="19519" xr:uid="{00000000-0005-0000-0000-0000944C0000}"/>
    <cellStyle name="40% - Accent1 40 27" xfId="19520" xr:uid="{00000000-0005-0000-0000-0000954C0000}"/>
    <cellStyle name="40% - Accent1 40 28" xfId="19521" xr:uid="{00000000-0005-0000-0000-0000964C0000}"/>
    <cellStyle name="40% - Accent1 40 29" xfId="19522" xr:uid="{00000000-0005-0000-0000-0000974C0000}"/>
    <cellStyle name="40% - Accent1 40 3" xfId="19523" xr:uid="{00000000-0005-0000-0000-0000984C0000}"/>
    <cellStyle name="40% - Accent1 40 30" xfId="19524" xr:uid="{00000000-0005-0000-0000-0000994C0000}"/>
    <cellStyle name="40% - Accent1 40 31" xfId="19525" xr:uid="{00000000-0005-0000-0000-00009A4C0000}"/>
    <cellStyle name="40% - Accent1 40 32" xfId="19526" xr:uid="{00000000-0005-0000-0000-00009B4C0000}"/>
    <cellStyle name="40% - Accent1 40 33" xfId="19527" xr:uid="{00000000-0005-0000-0000-00009C4C0000}"/>
    <cellStyle name="40% - Accent1 40 34" xfId="19528" xr:uid="{00000000-0005-0000-0000-00009D4C0000}"/>
    <cellStyle name="40% - Accent1 40 35" xfId="19529" xr:uid="{00000000-0005-0000-0000-00009E4C0000}"/>
    <cellStyle name="40% - Accent1 40 36" xfId="19530" xr:uid="{00000000-0005-0000-0000-00009F4C0000}"/>
    <cellStyle name="40% - Accent1 40 37" xfId="19531" xr:uid="{00000000-0005-0000-0000-0000A04C0000}"/>
    <cellStyle name="40% - Accent1 40 38" xfId="19532" xr:uid="{00000000-0005-0000-0000-0000A14C0000}"/>
    <cellStyle name="40% - Accent1 40 39" xfId="19533" xr:uid="{00000000-0005-0000-0000-0000A24C0000}"/>
    <cellStyle name="40% - Accent1 40 4" xfId="19534" xr:uid="{00000000-0005-0000-0000-0000A34C0000}"/>
    <cellStyle name="40% - Accent1 40 40" xfId="19535" xr:uid="{00000000-0005-0000-0000-0000A44C0000}"/>
    <cellStyle name="40% - Accent1 40 41" xfId="19536" xr:uid="{00000000-0005-0000-0000-0000A54C0000}"/>
    <cellStyle name="40% - Accent1 40 42" xfId="19537" xr:uid="{00000000-0005-0000-0000-0000A64C0000}"/>
    <cellStyle name="40% - Accent1 40 43" xfId="19538" xr:uid="{00000000-0005-0000-0000-0000A74C0000}"/>
    <cellStyle name="40% - Accent1 40 44" xfId="19539" xr:uid="{00000000-0005-0000-0000-0000A84C0000}"/>
    <cellStyle name="40% - Accent1 40 45" xfId="19540" xr:uid="{00000000-0005-0000-0000-0000A94C0000}"/>
    <cellStyle name="40% - Accent1 40 46" xfId="19541" xr:uid="{00000000-0005-0000-0000-0000AA4C0000}"/>
    <cellStyle name="40% - Accent1 40 47" xfId="19542" xr:uid="{00000000-0005-0000-0000-0000AB4C0000}"/>
    <cellStyle name="40% - Accent1 40 48" xfId="19543" xr:uid="{00000000-0005-0000-0000-0000AC4C0000}"/>
    <cellStyle name="40% - Accent1 40 49" xfId="19544" xr:uid="{00000000-0005-0000-0000-0000AD4C0000}"/>
    <cellStyle name="40% - Accent1 40 5" xfId="19545" xr:uid="{00000000-0005-0000-0000-0000AE4C0000}"/>
    <cellStyle name="40% - Accent1 40 50" xfId="19546" xr:uid="{00000000-0005-0000-0000-0000AF4C0000}"/>
    <cellStyle name="40% - Accent1 40 51" xfId="19547" xr:uid="{00000000-0005-0000-0000-0000B04C0000}"/>
    <cellStyle name="40% - Accent1 40 52" xfId="19548" xr:uid="{00000000-0005-0000-0000-0000B14C0000}"/>
    <cellStyle name="40% - Accent1 40 53" xfId="19549" xr:uid="{00000000-0005-0000-0000-0000B24C0000}"/>
    <cellStyle name="40% - Accent1 40 54" xfId="19550" xr:uid="{00000000-0005-0000-0000-0000B34C0000}"/>
    <cellStyle name="40% - Accent1 40 55" xfId="19551" xr:uid="{00000000-0005-0000-0000-0000B44C0000}"/>
    <cellStyle name="40% - Accent1 40 56" xfId="19552" xr:uid="{00000000-0005-0000-0000-0000B54C0000}"/>
    <cellStyle name="40% - Accent1 40 57" xfId="19553" xr:uid="{00000000-0005-0000-0000-0000B64C0000}"/>
    <cellStyle name="40% - Accent1 40 58" xfId="19554" xr:uid="{00000000-0005-0000-0000-0000B74C0000}"/>
    <cellStyle name="40% - Accent1 40 59" xfId="19555" xr:uid="{00000000-0005-0000-0000-0000B84C0000}"/>
    <cellStyle name="40% - Accent1 40 6" xfId="19556" xr:uid="{00000000-0005-0000-0000-0000B94C0000}"/>
    <cellStyle name="40% - Accent1 40 60" xfId="19557" xr:uid="{00000000-0005-0000-0000-0000BA4C0000}"/>
    <cellStyle name="40% - Accent1 40 61" xfId="19558" xr:uid="{00000000-0005-0000-0000-0000BB4C0000}"/>
    <cellStyle name="40% - Accent1 40 62" xfId="19559" xr:uid="{00000000-0005-0000-0000-0000BC4C0000}"/>
    <cellStyle name="40% - Accent1 40 63" xfId="19560" xr:uid="{00000000-0005-0000-0000-0000BD4C0000}"/>
    <cellStyle name="40% - Accent1 40 64" xfId="19561" xr:uid="{00000000-0005-0000-0000-0000BE4C0000}"/>
    <cellStyle name="40% - Accent1 40 65" xfId="19562" xr:uid="{00000000-0005-0000-0000-0000BF4C0000}"/>
    <cellStyle name="40% - Accent1 40 66" xfId="19563" xr:uid="{00000000-0005-0000-0000-0000C04C0000}"/>
    <cellStyle name="40% - Accent1 40 67" xfId="19564" xr:uid="{00000000-0005-0000-0000-0000C14C0000}"/>
    <cellStyle name="40% - Accent1 40 68" xfId="19565" xr:uid="{00000000-0005-0000-0000-0000C24C0000}"/>
    <cellStyle name="40% - Accent1 40 69" xfId="19566" xr:uid="{00000000-0005-0000-0000-0000C34C0000}"/>
    <cellStyle name="40% - Accent1 40 7" xfId="19567" xr:uid="{00000000-0005-0000-0000-0000C44C0000}"/>
    <cellStyle name="40% - Accent1 40 70" xfId="19568" xr:uid="{00000000-0005-0000-0000-0000C54C0000}"/>
    <cellStyle name="40% - Accent1 40 71" xfId="19569" xr:uid="{00000000-0005-0000-0000-0000C64C0000}"/>
    <cellStyle name="40% - Accent1 40 72" xfId="19570" xr:uid="{00000000-0005-0000-0000-0000C74C0000}"/>
    <cellStyle name="40% - Accent1 40 73" xfId="19571" xr:uid="{00000000-0005-0000-0000-0000C84C0000}"/>
    <cellStyle name="40% - Accent1 40 8" xfId="19572" xr:uid="{00000000-0005-0000-0000-0000C94C0000}"/>
    <cellStyle name="40% - Accent1 40 9" xfId="19573" xr:uid="{00000000-0005-0000-0000-0000CA4C0000}"/>
    <cellStyle name="40% - Accent1 5" xfId="19574" xr:uid="{00000000-0005-0000-0000-0000CB4C0000}"/>
    <cellStyle name="40% - Accent1 5 10" xfId="19575" xr:uid="{00000000-0005-0000-0000-0000CC4C0000}"/>
    <cellStyle name="40% - Accent1 5 11" xfId="19576" xr:uid="{00000000-0005-0000-0000-0000CD4C0000}"/>
    <cellStyle name="40% - Accent1 5 12" xfId="19577" xr:uid="{00000000-0005-0000-0000-0000CE4C0000}"/>
    <cellStyle name="40% - Accent1 5 13" xfId="19578" xr:uid="{00000000-0005-0000-0000-0000CF4C0000}"/>
    <cellStyle name="40% - Accent1 5 14" xfId="19579" xr:uid="{00000000-0005-0000-0000-0000D04C0000}"/>
    <cellStyle name="40% - Accent1 5 15" xfId="19580" xr:uid="{00000000-0005-0000-0000-0000D14C0000}"/>
    <cellStyle name="40% - Accent1 5 16" xfId="19581" xr:uid="{00000000-0005-0000-0000-0000D24C0000}"/>
    <cellStyle name="40% - Accent1 5 17" xfId="19582" xr:uid="{00000000-0005-0000-0000-0000D34C0000}"/>
    <cellStyle name="40% - Accent1 5 18" xfId="19583" xr:uid="{00000000-0005-0000-0000-0000D44C0000}"/>
    <cellStyle name="40% - Accent1 5 19" xfId="19584" xr:uid="{00000000-0005-0000-0000-0000D54C0000}"/>
    <cellStyle name="40% - Accent1 5 2" xfId="19585" xr:uid="{00000000-0005-0000-0000-0000D64C0000}"/>
    <cellStyle name="40% - Accent1 5 2 2" xfId="53287" xr:uid="{00000000-0005-0000-0000-0000D74C0000}"/>
    <cellStyle name="40% - Accent1 5 20" xfId="19586" xr:uid="{00000000-0005-0000-0000-0000D84C0000}"/>
    <cellStyle name="40% - Accent1 5 21" xfId="19587" xr:uid="{00000000-0005-0000-0000-0000D94C0000}"/>
    <cellStyle name="40% - Accent1 5 22" xfId="19588" xr:uid="{00000000-0005-0000-0000-0000DA4C0000}"/>
    <cellStyle name="40% - Accent1 5 23" xfId="19589" xr:uid="{00000000-0005-0000-0000-0000DB4C0000}"/>
    <cellStyle name="40% - Accent1 5 24" xfId="19590" xr:uid="{00000000-0005-0000-0000-0000DC4C0000}"/>
    <cellStyle name="40% - Accent1 5 25" xfId="19591" xr:uid="{00000000-0005-0000-0000-0000DD4C0000}"/>
    <cellStyle name="40% - Accent1 5 26" xfId="19592" xr:uid="{00000000-0005-0000-0000-0000DE4C0000}"/>
    <cellStyle name="40% - Accent1 5 27" xfId="19593" xr:uid="{00000000-0005-0000-0000-0000DF4C0000}"/>
    <cellStyle name="40% - Accent1 5 28" xfId="19594" xr:uid="{00000000-0005-0000-0000-0000E04C0000}"/>
    <cellStyle name="40% - Accent1 5 29" xfId="19595" xr:uid="{00000000-0005-0000-0000-0000E14C0000}"/>
    <cellStyle name="40% - Accent1 5 3" xfId="19596" xr:uid="{00000000-0005-0000-0000-0000E24C0000}"/>
    <cellStyle name="40% - Accent1 5 30" xfId="19597" xr:uid="{00000000-0005-0000-0000-0000E34C0000}"/>
    <cellStyle name="40% - Accent1 5 31" xfId="19598" xr:uid="{00000000-0005-0000-0000-0000E44C0000}"/>
    <cellStyle name="40% - Accent1 5 32" xfId="19599" xr:uid="{00000000-0005-0000-0000-0000E54C0000}"/>
    <cellStyle name="40% - Accent1 5 33" xfId="19600" xr:uid="{00000000-0005-0000-0000-0000E64C0000}"/>
    <cellStyle name="40% - Accent1 5 34" xfId="19601" xr:uid="{00000000-0005-0000-0000-0000E74C0000}"/>
    <cellStyle name="40% - Accent1 5 35" xfId="19602" xr:uid="{00000000-0005-0000-0000-0000E84C0000}"/>
    <cellStyle name="40% - Accent1 5 36" xfId="19603" xr:uid="{00000000-0005-0000-0000-0000E94C0000}"/>
    <cellStyle name="40% - Accent1 5 37" xfId="19604" xr:uid="{00000000-0005-0000-0000-0000EA4C0000}"/>
    <cellStyle name="40% - Accent1 5 38" xfId="19605" xr:uid="{00000000-0005-0000-0000-0000EB4C0000}"/>
    <cellStyle name="40% - Accent1 5 39" xfId="19606" xr:uid="{00000000-0005-0000-0000-0000EC4C0000}"/>
    <cellStyle name="40% - Accent1 5 4" xfId="19607" xr:uid="{00000000-0005-0000-0000-0000ED4C0000}"/>
    <cellStyle name="40% - Accent1 5 40" xfId="19608" xr:uid="{00000000-0005-0000-0000-0000EE4C0000}"/>
    <cellStyle name="40% - Accent1 5 41" xfId="19609" xr:uid="{00000000-0005-0000-0000-0000EF4C0000}"/>
    <cellStyle name="40% - Accent1 5 42" xfId="19610" xr:uid="{00000000-0005-0000-0000-0000F04C0000}"/>
    <cellStyle name="40% - Accent1 5 43" xfId="19611" xr:uid="{00000000-0005-0000-0000-0000F14C0000}"/>
    <cellStyle name="40% - Accent1 5 44" xfId="19612" xr:uid="{00000000-0005-0000-0000-0000F24C0000}"/>
    <cellStyle name="40% - Accent1 5 45" xfId="19613" xr:uid="{00000000-0005-0000-0000-0000F34C0000}"/>
    <cellStyle name="40% - Accent1 5 46" xfId="19614" xr:uid="{00000000-0005-0000-0000-0000F44C0000}"/>
    <cellStyle name="40% - Accent1 5 47" xfId="19615" xr:uid="{00000000-0005-0000-0000-0000F54C0000}"/>
    <cellStyle name="40% - Accent1 5 48" xfId="19616" xr:uid="{00000000-0005-0000-0000-0000F64C0000}"/>
    <cellStyle name="40% - Accent1 5 49" xfId="19617" xr:uid="{00000000-0005-0000-0000-0000F74C0000}"/>
    <cellStyle name="40% - Accent1 5 5" xfId="19618" xr:uid="{00000000-0005-0000-0000-0000F84C0000}"/>
    <cellStyle name="40% - Accent1 5 50" xfId="19619" xr:uid="{00000000-0005-0000-0000-0000F94C0000}"/>
    <cellStyle name="40% - Accent1 5 51" xfId="19620" xr:uid="{00000000-0005-0000-0000-0000FA4C0000}"/>
    <cellStyle name="40% - Accent1 5 52" xfId="19621" xr:uid="{00000000-0005-0000-0000-0000FB4C0000}"/>
    <cellStyle name="40% - Accent1 5 53" xfId="19622" xr:uid="{00000000-0005-0000-0000-0000FC4C0000}"/>
    <cellStyle name="40% - Accent1 5 54" xfId="19623" xr:uid="{00000000-0005-0000-0000-0000FD4C0000}"/>
    <cellStyle name="40% - Accent1 5 55" xfId="19624" xr:uid="{00000000-0005-0000-0000-0000FE4C0000}"/>
    <cellStyle name="40% - Accent1 5 56" xfId="19625" xr:uid="{00000000-0005-0000-0000-0000FF4C0000}"/>
    <cellStyle name="40% - Accent1 5 57" xfId="19626" xr:uid="{00000000-0005-0000-0000-0000004D0000}"/>
    <cellStyle name="40% - Accent1 5 58" xfId="19627" xr:uid="{00000000-0005-0000-0000-0000014D0000}"/>
    <cellStyle name="40% - Accent1 5 59" xfId="19628" xr:uid="{00000000-0005-0000-0000-0000024D0000}"/>
    <cellStyle name="40% - Accent1 5 6" xfId="19629" xr:uid="{00000000-0005-0000-0000-0000034D0000}"/>
    <cellStyle name="40% - Accent1 5 60" xfId="19630" xr:uid="{00000000-0005-0000-0000-0000044D0000}"/>
    <cellStyle name="40% - Accent1 5 61" xfId="19631" xr:uid="{00000000-0005-0000-0000-0000054D0000}"/>
    <cellStyle name="40% - Accent1 5 62" xfId="19632" xr:uid="{00000000-0005-0000-0000-0000064D0000}"/>
    <cellStyle name="40% - Accent1 5 63" xfId="19633" xr:uid="{00000000-0005-0000-0000-0000074D0000}"/>
    <cellStyle name="40% - Accent1 5 64" xfId="19634" xr:uid="{00000000-0005-0000-0000-0000084D0000}"/>
    <cellStyle name="40% - Accent1 5 65" xfId="19635" xr:uid="{00000000-0005-0000-0000-0000094D0000}"/>
    <cellStyle name="40% - Accent1 5 66" xfId="19636" xr:uid="{00000000-0005-0000-0000-00000A4D0000}"/>
    <cellStyle name="40% - Accent1 5 67" xfId="19637" xr:uid="{00000000-0005-0000-0000-00000B4D0000}"/>
    <cellStyle name="40% - Accent1 5 68" xfId="19638" xr:uid="{00000000-0005-0000-0000-00000C4D0000}"/>
    <cellStyle name="40% - Accent1 5 69" xfId="19639" xr:uid="{00000000-0005-0000-0000-00000D4D0000}"/>
    <cellStyle name="40% - Accent1 5 7" xfId="19640" xr:uid="{00000000-0005-0000-0000-00000E4D0000}"/>
    <cellStyle name="40% - Accent1 5 70" xfId="19641" xr:uid="{00000000-0005-0000-0000-00000F4D0000}"/>
    <cellStyle name="40% - Accent1 5 71" xfId="19642" xr:uid="{00000000-0005-0000-0000-0000104D0000}"/>
    <cellStyle name="40% - Accent1 5 72" xfId="19643" xr:uid="{00000000-0005-0000-0000-0000114D0000}"/>
    <cellStyle name="40% - Accent1 5 73" xfId="19644" xr:uid="{00000000-0005-0000-0000-0000124D0000}"/>
    <cellStyle name="40% - Accent1 5 74" xfId="53103" xr:uid="{00000000-0005-0000-0000-0000134D0000}"/>
    <cellStyle name="40% - Accent1 5 75" xfId="53192" xr:uid="{00000000-0005-0000-0000-0000144D0000}"/>
    <cellStyle name="40% - Accent1 5 8" xfId="19645" xr:uid="{00000000-0005-0000-0000-0000154D0000}"/>
    <cellStyle name="40% - Accent1 5 9" xfId="19646" xr:uid="{00000000-0005-0000-0000-0000164D0000}"/>
    <cellStyle name="40% - Accent1 6" xfId="19647" xr:uid="{00000000-0005-0000-0000-0000174D0000}"/>
    <cellStyle name="40% - Accent1 6 10" xfId="19648" xr:uid="{00000000-0005-0000-0000-0000184D0000}"/>
    <cellStyle name="40% - Accent1 6 11" xfId="19649" xr:uid="{00000000-0005-0000-0000-0000194D0000}"/>
    <cellStyle name="40% - Accent1 6 12" xfId="19650" xr:uid="{00000000-0005-0000-0000-00001A4D0000}"/>
    <cellStyle name="40% - Accent1 6 13" xfId="19651" xr:uid="{00000000-0005-0000-0000-00001B4D0000}"/>
    <cellStyle name="40% - Accent1 6 14" xfId="19652" xr:uid="{00000000-0005-0000-0000-00001C4D0000}"/>
    <cellStyle name="40% - Accent1 6 15" xfId="19653" xr:uid="{00000000-0005-0000-0000-00001D4D0000}"/>
    <cellStyle name="40% - Accent1 6 16" xfId="19654" xr:uid="{00000000-0005-0000-0000-00001E4D0000}"/>
    <cellStyle name="40% - Accent1 6 17" xfId="19655" xr:uid="{00000000-0005-0000-0000-00001F4D0000}"/>
    <cellStyle name="40% - Accent1 6 18" xfId="19656" xr:uid="{00000000-0005-0000-0000-0000204D0000}"/>
    <cellStyle name="40% - Accent1 6 19" xfId="19657" xr:uid="{00000000-0005-0000-0000-0000214D0000}"/>
    <cellStyle name="40% - Accent1 6 2" xfId="19658" xr:uid="{00000000-0005-0000-0000-0000224D0000}"/>
    <cellStyle name="40% - Accent1 6 20" xfId="19659" xr:uid="{00000000-0005-0000-0000-0000234D0000}"/>
    <cellStyle name="40% - Accent1 6 21" xfId="19660" xr:uid="{00000000-0005-0000-0000-0000244D0000}"/>
    <cellStyle name="40% - Accent1 6 22" xfId="19661" xr:uid="{00000000-0005-0000-0000-0000254D0000}"/>
    <cellStyle name="40% - Accent1 6 23" xfId="19662" xr:uid="{00000000-0005-0000-0000-0000264D0000}"/>
    <cellStyle name="40% - Accent1 6 24" xfId="19663" xr:uid="{00000000-0005-0000-0000-0000274D0000}"/>
    <cellStyle name="40% - Accent1 6 25" xfId="19664" xr:uid="{00000000-0005-0000-0000-0000284D0000}"/>
    <cellStyle name="40% - Accent1 6 26" xfId="19665" xr:uid="{00000000-0005-0000-0000-0000294D0000}"/>
    <cellStyle name="40% - Accent1 6 27" xfId="19666" xr:uid="{00000000-0005-0000-0000-00002A4D0000}"/>
    <cellStyle name="40% - Accent1 6 28" xfId="19667" xr:uid="{00000000-0005-0000-0000-00002B4D0000}"/>
    <cellStyle name="40% - Accent1 6 29" xfId="19668" xr:uid="{00000000-0005-0000-0000-00002C4D0000}"/>
    <cellStyle name="40% - Accent1 6 3" xfId="19669" xr:uid="{00000000-0005-0000-0000-00002D4D0000}"/>
    <cellStyle name="40% - Accent1 6 30" xfId="19670" xr:uid="{00000000-0005-0000-0000-00002E4D0000}"/>
    <cellStyle name="40% - Accent1 6 31" xfId="19671" xr:uid="{00000000-0005-0000-0000-00002F4D0000}"/>
    <cellStyle name="40% - Accent1 6 32" xfId="19672" xr:uid="{00000000-0005-0000-0000-0000304D0000}"/>
    <cellStyle name="40% - Accent1 6 33" xfId="19673" xr:uid="{00000000-0005-0000-0000-0000314D0000}"/>
    <cellStyle name="40% - Accent1 6 34" xfId="19674" xr:uid="{00000000-0005-0000-0000-0000324D0000}"/>
    <cellStyle name="40% - Accent1 6 35" xfId="19675" xr:uid="{00000000-0005-0000-0000-0000334D0000}"/>
    <cellStyle name="40% - Accent1 6 36" xfId="19676" xr:uid="{00000000-0005-0000-0000-0000344D0000}"/>
    <cellStyle name="40% - Accent1 6 37" xfId="19677" xr:uid="{00000000-0005-0000-0000-0000354D0000}"/>
    <cellStyle name="40% - Accent1 6 38" xfId="19678" xr:uid="{00000000-0005-0000-0000-0000364D0000}"/>
    <cellStyle name="40% - Accent1 6 39" xfId="19679" xr:uid="{00000000-0005-0000-0000-0000374D0000}"/>
    <cellStyle name="40% - Accent1 6 4" xfId="19680" xr:uid="{00000000-0005-0000-0000-0000384D0000}"/>
    <cellStyle name="40% - Accent1 6 40" xfId="19681" xr:uid="{00000000-0005-0000-0000-0000394D0000}"/>
    <cellStyle name="40% - Accent1 6 41" xfId="19682" xr:uid="{00000000-0005-0000-0000-00003A4D0000}"/>
    <cellStyle name="40% - Accent1 6 42" xfId="19683" xr:uid="{00000000-0005-0000-0000-00003B4D0000}"/>
    <cellStyle name="40% - Accent1 6 43" xfId="19684" xr:uid="{00000000-0005-0000-0000-00003C4D0000}"/>
    <cellStyle name="40% - Accent1 6 44" xfId="19685" xr:uid="{00000000-0005-0000-0000-00003D4D0000}"/>
    <cellStyle name="40% - Accent1 6 45" xfId="19686" xr:uid="{00000000-0005-0000-0000-00003E4D0000}"/>
    <cellStyle name="40% - Accent1 6 46" xfId="19687" xr:uid="{00000000-0005-0000-0000-00003F4D0000}"/>
    <cellStyle name="40% - Accent1 6 47" xfId="19688" xr:uid="{00000000-0005-0000-0000-0000404D0000}"/>
    <cellStyle name="40% - Accent1 6 48" xfId="19689" xr:uid="{00000000-0005-0000-0000-0000414D0000}"/>
    <cellStyle name="40% - Accent1 6 49" xfId="19690" xr:uid="{00000000-0005-0000-0000-0000424D0000}"/>
    <cellStyle name="40% - Accent1 6 5" xfId="19691" xr:uid="{00000000-0005-0000-0000-0000434D0000}"/>
    <cellStyle name="40% - Accent1 6 50" xfId="19692" xr:uid="{00000000-0005-0000-0000-0000444D0000}"/>
    <cellStyle name="40% - Accent1 6 51" xfId="19693" xr:uid="{00000000-0005-0000-0000-0000454D0000}"/>
    <cellStyle name="40% - Accent1 6 52" xfId="19694" xr:uid="{00000000-0005-0000-0000-0000464D0000}"/>
    <cellStyle name="40% - Accent1 6 53" xfId="19695" xr:uid="{00000000-0005-0000-0000-0000474D0000}"/>
    <cellStyle name="40% - Accent1 6 54" xfId="19696" xr:uid="{00000000-0005-0000-0000-0000484D0000}"/>
    <cellStyle name="40% - Accent1 6 55" xfId="19697" xr:uid="{00000000-0005-0000-0000-0000494D0000}"/>
    <cellStyle name="40% - Accent1 6 56" xfId="19698" xr:uid="{00000000-0005-0000-0000-00004A4D0000}"/>
    <cellStyle name="40% - Accent1 6 57" xfId="19699" xr:uid="{00000000-0005-0000-0000-00004B4D0000}"/>
    <cellStyle name="40% - Accent1 6 58" xfId="19700" xr:uid="{00000000-0005-0000-0000-00004C4D0000}"/>
    <cellStyle name="40% - Accent1 6 59" xfId="19701" xr:uid="{00000000-0005-0000-0000-00004D4D0000}"/>
    <cellStyle name="40% - Accent1 6 6" xfId="19702" xr:uid="{00000000-0005-0000-0000-00004E4D0000}"/>
    <cellStyle name="40% - Accent1 6 60" xfId="19703" xr:uid="{00000000-0005-0000-0000-00004F4D0000}"/>
    <cellStyle name="40% - Accent1 6 61" xfId="19704" xr:uid="{00000000-0005-0000-0000-0000504D0000}"/>
    <cellStyle name="40% - Accent1 6 62" xfId="19705" xr:uid="{00000000-0005-0000-0000-0000514D0000}"/>
    <cellStyle name="40% - Accent1 6 63" xfId="19706" xr:uid="{00000000-0005-0000-0000-0000524D0000}"/>
    <cellStyle name="40% - Accent1 6 64" xfId="19707" xr:uid="{00000000-0005-0000-0000-0000534D0000}"/>
    <cellStyle name="40% - Accent1 6 65" xfId="19708" xr:uid="{00000000-0005-0000-0000-0000544D0000}"/>
    <cellStyle name="40% - Accent1 6 66" xfId="19709" xr:uid="{00000000-0005-0000-0000-0000554D0000}"/>
    <cellStyle name="40% - Accent1 6 67" xfId="19710" xr:uid="{00000000-0005-0000-0000-0000564D0000}"/>
    <cellStyle name="40% - Accent1 6 68" xfId="19711" xr:uid="{00000000-0005-0000-0000-0000574D0000}"/>
    <cellStyle name="40% - Accent1 6 69" xfId="19712" xr:uid="{00000000-0005-0000-0000-0000584D0000}"/>
    <cellStyle name="40% - Accent1 6 7" xfId="19713" xr:uid="{00000000-0005-0000-0000-0000594D0000}"/>
    <cellStyle name="40% - Accent1 6 70" xfId="19714" xr:uid="{00000000-0005-0000-0000-00005A4D0000}"/>
    <cellStyle name="40% - Accent1 6 71" xfId="19715" xr:uid="{00000000-0005-0000-0000-00005B4D0000}"/>
    <cellStyle name="40% - Accent1 6 72" xfId="19716" xr:uid="{00000000-0005-0000-0000-00005C4D0000}"/>
    <cellStyle name="40% - Accent1 6 73" xfId="19717" xr:uid="{00000000-0005-0000-0000-00005D4D0000}"/>
    <cellStyle name="40% - Accent1 6 8" xfId="19718" xr:uid="{00000000-0005-0000-0000-00005E4D0000}"/>
    <cellStyle name="40% - Accent1 6 9" xfId="19719" xr:uid="{00000000-0005-0000-0000-00005F4D0000}"/>
    <cellStyle name="40% - Accent1 7" xfId="19720" xr:uid="{00000000-0005-0000-0000-0000604D0000}"/>
    <cellStyle name="40% - Accent1 7 10" xfId="19721" xr:uid="{00000000-0005-0000-0000-0000614D0000}"/>
    <cellStyle name="40% - Accent1 7 11" xfId="19722" xr:uid="{00000000-0005-0000-0000-0000624D0000}"/>
    <cellStyle name="40% - Accent1 7 12" xfId="19723" xr:uid="{00000000-0005-0000-0000-0000634D0000}"/>
    <cellStyle name="40% - Accent1 7 13" xfId="19724" xr:uid="{00000000-0005-0000-0000-0000644D0000}"/>
    <cellStyle name="40% - Accent1 7 14" xfId="19725" xr:uid="{00000000-0005-0000-0000-0000654D0000}"/>
    <cellStyle name="40% - Accent1 7 15" xfId="19726" xr:uid="{00000000-0005-0000-0000-0000664D0000}"/>
    <cellStyle name="40% - Accent1 7 16" xfId="19727" xr:uid="{00000000-0005-0000-0000-0000674D0000}"/>
    <cellStyle name="40% - Accent1 7 17" xfId="19728" xr:uid="{00000000-0005-0000-0000-0000684D0000}"/>
    <cellStyle name="40% - Accent1 7 18" xfId="19729" xr:uid="{00000000-0005-0000-0000-0000694D0000}"/>
    <cellStyle name="40% - Accent1 7 19" xfId="19730" xr:uid="{00000000-0005-0000-0000-00006A4D0000}"/>
    <cellStyle name="40% - Accent1 7 2" xfId="19731" xr:uid="{00000000-0005-0000-0000-00006B4D0000}"/>
    <cellStyle name="40% - Accent1 7 20" xfId="19732" xr:uid="{00000000-0005-0000-0000-00006C4D0000}"/>
    <cellStyle name="40% - Accent1 7 21" xfId="19733" xr:uid="{00000000-0005-0000-0000-00006D4D0000}"/>
    <cellStyle name="40% - Accent1 7 22" xfId="19734" xr:uid="{00000000-0005-0000-0000-00006E4D0000}"/>
    <cellStyle name="40% - Accent1 7 23" xfId="19735" xr:uid="{00000000-0005-0000-0000-00006F4D0000}"/>
    <cellStyle name="40% - Accent1 7 24" xfId="19736" xr:uid="{00000000-0005-0000-0000-0000704D0000}"/>
    <cellStyle name="40% - Accent1 7 25" xfId="19737" xr:uid="{00000000-0005-0000-0000-0000714D0000}"/>
    <cellStyle name="40% - Accent1 7 26" xfId="19738" xr:uid="{00000000-0005-0000-0000-0000724D0000}"/>
    <cellStyle name="40% - Accent1 7 27" xfId="19739" xr:uid="{00000000-0005-0000-0000-0000734D0000}"/>
    <cellStyle name="40% - Accent1 7 28" xfId="19740" xr:uid="{00000000-0005-0000-0000-0000744D0000}"/>
    <cellStyle name="40% - Accent1 7 29" xfId="19741" xr:uid="{00000000-0005-0000-0000-0000754D0000}"/>
    <cellStyle name="40% - Accent1 7 3" xfId="19742" xr:uid="{00000000-0005-0000-0000-0000764D0000}"/>
    <cellStyle name="40% - Accent1 7 30" xfId="19743" xr:uid="{00000000-0005-0000-0000-0000774D0000}"/>
    <cellStyle name="40% - Accent1 7 31" xfId="19744" xr:uid="{00000000-0005-0000-0000-0000784D0000}"/>
    <cellStyle name="40% - Accent1 7 32" xfId="19745" xr:uid="{00000000-0005-0000-0000-0000794D0000}"/>
    <cellStyle name="40% - Accent1 7 33" xfId="19746" xr:uid="{00000000-0005-0000-0000-00007A4D0000}"/>
    <cellStyle name="40% - Accent1 7 34" xfId="19747" xr:uid="{00000000-0005-0000-0000-00007B4D0000}"/>
    <cellStyle name="40% - Accent1 7 35" xfId="19748" xr:uid="{00000000-0005-0000-0000-00007C4D0000}"/>
    <cellStyle name="40% - Accent1 7 36" xfId="19749" xr:uid="{00000000-0005-0000-0000-00007D4D0000}"/>
    <cellStyle name="40% - Accent1 7 37" xfId="19750" xr:uid="{00000000-0005-0000-0000-00007E4D0000}"/>
    <cellStyle name="40% - Accent1 7 38" xfId="19751" xr:uid="{00000000-0005-0000-0000-00007F4D0000}"/>
    <cellStyle name="40% - Accent1 7 39" xfId="19752" xr:uid="{00000000-0005-0000-0000-0000804D0000}"/>
    <cellStyle name="40% - Accent1 7 4" xfId="19753" xr:uid="{00000000-0005-0000-0000-0000814D0000}"/>
    <cellStyle name="40% - Accent1 7 40" xfId="19754" xr:uid="{00000000-0005-0000-0000-0000824D0000}"/>
    <cellStyle name="40% - Accent1 7 41" xfId="19755" xr:uid="{00000000-0005-0000-0000-0000834D0000}"/>
    <cellStyle name="40% - Accent1 7 42" xfId="19756" xr:uid="{00000000-0005-0000-0000-0000844D0000}"/>
    <cellStyle name="40% - Accent1 7 43" xfId="19757" xr:uid="{00000000-0005-0000-0000-0000854D0000}"/>
    <cellStyle name="40% - Accent1 7 44" xfId="19758" xr:uid="{00000000-0005-0000-0000-0000864D0000}"/>
    <cellStyle name="40% - Accent1 7 45" xfId="19759" xr:uid="{00000000-0005-0000-0000-0000874D0000}"/>
    <cellStyle name="40% - Accent1 7 46" xfId="19760" xr:uid="{00000000-0005-0000-0000-0000884D0000}"/>
    <cellStyle name="40% - Accent1 7 47" xfId="19761" xr:uid="{00000000-0005-0000-0000-0000894D0000}"/>
    <cellStyle name="40% - Accent1 7 48" xfId="19762" xr:uid="{00000000-0005-0000-0000-00008A4D0000}"/>
    <cellStyle name="40% - Accent1 7 49" xfId="19763" xr:uid="{00000000-0005-0000-0000-00008B4D0000}"/>
    <cellStyle name="40% - Accent1 7 5" xfId="19764" xr:uid="{00000000-0005-0000-0000-00008C4D0000}"/>
    <cellStyle name="40% - Accent1 7 50" xfId="19765" xr:uid="{00000000-0005-0000-0000-00008D4D0000}"/>
    <cellStyle name="40% - Accent1 7 51" xfId="19766" xr:uid="{00000000-0005-0000-0000-00008E4D0000}"/>
    <cellStyle name="40% - Accent1 7 52" xfId="19767" xr:uid="{00000000-0005-0000-0000-00008F4D0000}"/>
    <cellStyle name="40% - Accent1 7 53" xfId="19768" xr:uid="{00000000-0005-0000-0000-0000904D0000}"/>
    <cellStyle name="40% - Accent1 7 54" xfId="19769" xr:uid="{00000000-0005-0000-0000-0000914D0000}"/>
    <cellStyle name="40% - Accent1 7 55" xfId="19770" xr:uid="{00000000-0005-0000-0000-0000924D0000}"/>
    <cellStyle name="40% - Accent1 7 56" xfId="19771" xr:uid="{00000000-0005-0000-0000-0000934D0000}"/>
    <cellStyle name="40% - Accent1 7 57" xfId="19772" xr:uid="{00000000-0005-0000-0000-0000944D0000}"/>
    <cellStyle name="40% - Accent1 7 58" xfId="19773" xr:uid="{00000000-0005-0000-0000-0000954D0000}"/>
    <cellStyle name="40% - Accent1 7 59" xfId="19774" xr:uid="{00000000-0005-0000-0000-0000964D0000}"/>
    <cellStyle name="40% - Accent1 7 6" xfId="19775" xr:uid="{00000000-0005-0000-0000-0000974D0000}"/>
    <cellStyle name="40% - Accent1 7 60" xfId="19776" xr:uid="{00000000-0005-0000-0000-0000984D0000}"/>
    <cellStyle name="40% - Accent1 7 61" xfId="19777" xr:uid="{00000000-0005-0000-0000-0000994D0000}"/>
    <cellStyle name="40% - Accent1 7 62" xfId="19778" xr:uid="{00000000-0005-0000-0000-00009A4D0000}"/>
    <cellStyle name="40% - Accent1 7 63" xfId="19779" xr:uid="{00000000-0005-0000-0000-00009B4D0000}"/>
    <cellStyle name="40% - Accent1 7 64" xfId="19780" xr:uid="{00000000-0005-0000-0000-00009C4D0000}"/>
    <cellStyle name="40% - Accent1 7 65" xfId="19781" xr:uid="{00000000-0005-0000-0000-00009D4D0000}"/>
    <cellStyle name="40% - Accent1 7 66" xfId="19782" xr:uid="{00000000-0005-0000-0000-00009E4D0000}"/>
    <cellStyle name="40% - Accent1 7 67" xfId="19783" xr:uid="{00000000-0005-0000-0000-00009F4D0000}"/>
    <cellStyle name="40% - Accent1 7 68" xfId="19784" xr:uid="{00000000-0005-0000-0000-0000A04D0000}"/>
    <cellStyle name="40% - Accent1 7 69" xfId="19785" xr:uid="{00000000-0005-0000-0000-0000A14D0000}"/>
    <cellStyle name="40% - Accent1 7 7" xfId="19786" xr:uid="{00000000-0005-0000-0000-0000A24D0000}"/>
    <cellStyle name="40% - Accent1 7 70" xfId="19787" xr:uid="{00000000-0005-0000-0000-0000A34D0000}"/>
    <cellStyle name="40% - Accent1 7 71" xfId="19788" xr:uid="{00000000-0005-0000-0000-0000A44D0000}"/>
    <cellStyle name="40% - Accent1 7 72" xfId="19789" xr:uid="{00000000-0005-0000-0000-0000A54D0000}"/>
    <cellStyle name="40% - Accent1 7 73" xfId="19790" xr:uid="{00000000-0005-0000-0000-0000A64D0000}"/>
    <cellStyle name="40% - Accent1 7 8" xfId="19791" xr:uid="{00000000-0005-0000-0000-0000A74D0000}"/>
    <cellStyle name="40% - Accent1 7 9" xfId="19792" xr:uid="{00000000-0005-0000-0000-0000A84D0000}"/>
    <cellStyle name="40% - Accent1 8" xfId="19793" xr:uid="{00000000-0005-0000-0000-0000A94D0000}"/>
    <cellStyle name="40% - Accent1 8 10" xfId="19794" xr:uid="{00000000-0005-0000-0000-0000AA4D0000}"/>
    <cellStyle name="40% - Accent1 8 11" xfId="19795" xr:uid="{00000000-0005-0000-0000-0000AB4D0000}"/>
    <cellStyle name="40% - Accent1 8 12" xfId="19796" xr:uid="{00000000-0005-0000-0000-0000AC4D0000}"/>
    <cellStyle name="40% - Accent1 8 13" xfId="19797" xr:uid="{00000000-0005-0000-0000-0000AD4D0000}"/>
    <cellStyle name="40% - Accent1 8 14" xfId="19798" xr:uid="{00000000-0005-0000-0000-0000AE4D0000}"/>
    <cellStyle name="40% - Accent1 8 15" xfId="19799" xr:uid="{00000000-0005-0000-0000-0000AF4D0000}"/>
    <cellStyle name="40% - Accent1 8 16" xfId="19800" xr:uid="{00000000-0005-0000-0000-0000B04D0000}"/>
    <cellStyle name="40% - Accent1 8 17" xfId="19801" xr:uid="{00000000-0005-0000-0000-0000B14D0000}"/>
    <cellStyle name="40% - Accent1 8 18" xfId="19802" xr:uid="{00000000-0005-0000-0000-0000B24D0000}"/>
    <cellStyle name="40% - Accent1 8 19" xfId="19803" xr:uid="{00000000-0005-0000-0000-0000B34D0000}"/>
    <cellStyle name="40% - Accent1 8 2" xfId="19804" xr:uid="{00000000-0005-0000-0000-0000B44D0000}"/>
    <cellStyle name="40% - Accent1 8 20" xfId="19805" xr:uid="{00000000-0005-0000-0000-0000B54D0000}"/>
    <cellStyle name="40% - Accent1 8 21" xfId="19806" xr:uid="{00000000-0005-0000-0000-0000B64D0000}"/>
    <cellStyle name="40% - Accent1 8 22" xfId="19807" xr:uid="{00000000-0005-0000-0000-0000B74D0000}"/>
    <cellStyle name="40% - Accent1 8 23" xfId="19808" xr:uid="{00000000-0005-0000-0000-0000B84D0000}"/>
    <cellStyle name="40% - Accent1 8 24" xfId="19809" xr:uid="{00000000-0005-0000-0000-0000B94D0000}"/>
    <cellStyle name="40% - Accent1 8 25" xfId="19810" xr:uid="{00000000-0005-0000-0000-0000BA4D0000}"/>
    <cellStyle name="40% - Accent1 8 26" xfId="19811" xr:uid="{00000000-0005-0000-0000-0000BB4D0000}"/>
    <cellStyle name="40% - Accent1 8 27" xfId="19812" xr:uid="{00000000-0005-0000-0000-0000BC4D0000}"/>
    <cellStyle name="40% - Accent1 8 28" xfId="19813" xr:uid="{00000000-0005-0000-0000-0000BD4D0000}"/>
    <cellStyle name="40% - Accent1 8 29" xfId="19814" xr:uid="{00000000-0005-0000-0000-0000BE4D0000}"/>
    <cellStyle name="40% - Accent1 8 3" xfId="19815" xr:uid="{00000000-0005-0000-0000-0000BF4D0000}"/>
    <cellStyle name="40% - Accent1 8 30" xfId="19816" xr:uid="{00000000-0005-0000-0000-0000C04D0000}"/>
    <cellStyle name="40% - Accent1 8 31" xfId="19817" xr:uid="{00000000-0005-0000-0000-0000C14D0000}"/>
    <cellStyle name="40% - Accent1 8 32" xfId="19818" xr:uid="{00000000-0005-0000-0000-0000C24D0000}"/>
    <cellStyle name="40% - Accent1 8 33" xfId="19819" xr:uid="{00000000-0005-0000-0000-0000C34D0000}"/>
    <cellStyle name="40% - Accent1 8 34" xfId="19820" xr:uid="{00000000-0005-0000-0000-0000C44D0000}"/>
    <cellStyle name="40% - Accent1 8 35" xfId="19821" xr:uid="{00000000-0005-0000-0000-0000C54D0000}"/>
    <cellStyle name="40% - Accent1 8 36" xfId="19822" xr:uid="{00000000-0005-0000-0000-0000C64D0000}"/>
    <cellStyle name="40% - Accent1 8 37" xfId="19823" xr:uid="{00000000-0005-0000-0000-0000C74D0000}"/>
    <cellStyle name="40% - Accent1 8 38" xfId="19824" xr:uid="{00000000-0005-0000-0000-0000C84D0000}"/>
    <cellStyle name="40% - Accent1 8 39" xfId="19825" xr:uid="{00000000-0005-0000-0000-0000C94D0000}"/>
    <cellStyle name="40% - Accent1 8 4" xfId="19826" xr:uid="{00000000-0005-0000-0000-0000CA4D0000}"/>
    <cellStyle name="40% - Accent1 8 40" xfId="19827" xr:uid="{00000000-0005-0000-0000-0000CB4D0000}"/>
    <cellStyle name="40% - Accent1 8 41" xfId="19828" xr:uid="{00000000-0005-0000-0000-0000CC4D0000}"/>
    <cellStyle name="40% - Accent1 8 42" xfId="19829" xr:uid="{00000000-0005-0000-0000-0000CD4D0000}"/>
    <cellStyle name="40% - Accent1 8 43" xfId="19830" xr:uid="{00000000-0005-0000-0000-0000CE4D0000}"/>
    <cellStyle name="40% - Accent1 8 44" xfId="19831" xr:uid="{00000000-0005-0000-0000-0000CF4D0000}"/>
    <cellStyle name="40% - Accent1 8 45" xfId="19832" xr:uid="{00000000-0005-0000-0000-0000D04D0000}"/>
    <cellStyle name="40% - Accent1 8 46" xfId="19833" xr:uid="{00000000-0005-0000-0000-0000D14D0000}"/>
    <cellStyle name="40% - Accent1 8 47" xfId="19834" xr:uid="{00000000-0005-0000-0000-0000D24D0000}"/>
    <cellStyle name="40% - Accent1 8 48" xfId="19835" xr:uid="{00000000-0005-0000-0000-0000D34D0000}"/>
    <cellStyle name="40% - Accent1 8 49" xfId="19836" xr:uid="{00000000-0005-0000-0000-0000D44D0000}"/>
    <cellStyle name="40% - Accent1 8 5" xfId="19837" xr:uid="{00000000-0005-0000-0000-0000D54D0000}"/>
    <cellStyle name="40% - Accent1 8 50" xfId="19838" xr:uid="{00000000-0005-0000-0000-0000D64D0000}"/>
    <cellStyle name="40% - Accent1 8 51" xfId="19839" xr:uid="{00000000-0005-0000-0000-0000D74D0000}"/>
    <cellStyle name="40% - Accent1 8 52" xfId="19840" xr:uid="{00000000-0005-0000-0000-0000D84D0000}"/>
    <cellStyle name="40% - Accent1 8 53" xfId="19841" xr:uid="{00000000-0005-0000-0000-0000D94D0000}"/>
    <cellStyle name="40% - Accent1 8 54" xfId="19842" xr:uid="{00000000-0005-0000-0000-0000DA4D0000}"/>
    <cellStyle name="40% - Accent1 8 55" xfId="19843" xr:uid="{00000000-0005-0000-0000-0000DB4D0000}"/>
    <cellStyle name="40% - Accent1 8 56" xfId="19844" xr:uid="{00000000-0005-0000-0000-0000DC4D0000}"/>
    <cellStyle name="40% - Accent1 8 57" xfId="19845" xr:uid="{00000000-0005-0000-0000-0000DD4D0000}"/>
    <cellStyle name="40% - Accent1 8 58" xfId="19846" xr:uid="{00000000-0005-0000-0000-0000DE4D0000}"/>
    <cellStyle name="40% - Accent1 8 59" xfId="19847" xr:uid="{00000000-0005-0000-0000-0000DF4D0000}"/>
    <cellStyle name="40% - Accent1 8 6" xfId="19848" xr:uid="{00000000-0005-0000-0000-0000E04D0000}"/>
    <cellStyle name="40% - Accent1 8 60" xfId="19849" xr:uid="{00000000-0005-0000-0000-0000E14D0000}"/>
    <cellStyle name="40% - Accent1 8 61" xfId="19850" xr:uid="{00000000-0005-0000-0000-0000E24D0000}"/>
    <cellStyle name="40% - Accent1 8 62" xfId="19851" xr:uid="{00000000-0005-0000-0000-0000E34D0000}"/>
    <cellStyle name="40% - Accent1 8 63" xfId="19852" xr:uid="{00000000-0005-0000-0000-0000E44D0000}"/>
    <cellStyle name="40% - Accent1 8 64" xfId="19853" xr:uid="{00000000-0005-0000-0000-0000E54D0000}"/>
    <cellStyle name="40% - Accent1 8 65" xfId="19854" xr:uid="{00000000-0005-0000-0000-0000E64D0000}"/>
    <cellStyle name="40% - Accent1 8 66" xfId="19855" xr:uid="{00000000-0005-0000-0000-0000E74D0000}"/>
    <cellStyle name="40% - Accent1 8 67" xfId="19856" xr:uid="{00000000-0005-0000-0000-0000E84D0000}"/>
    <cellStyle name="40% - Accent1 8 68" xfId="19857" xr:uid="{00000000-0005-0000-0000-0000E94D0000}"/>
    <cellStyle name="40% - Accent1 8 69" xfId="19858" xr:uid="{00000000-0005-0000-0000-0000EA4D0000}"/>
    <cellStyle name="40% - Accent1 8 7" xfId="19859" xr:uid="{00000000-0005-0000-0000-0000EB4D0000}"/>
    <cellStyle name="40% - Accent1 8 70" xfId="19860" xr:uid="{00000000-0005-0000-0000-0000EC4D0000}"/>
    <cellStyle name="40% - Accent1 8 71" xfId="19861" xr:uid="{00000000-0005-0000-0000-0000ED4D0000}"/>
    <cellStyle name="40% - Accent1 8 72" xfId="19862" xr:uid="{00000000-0005-0000-0000-0000EE4D0000}"/>
    <cellStyle name="40% - Accent1 8 73" xfId="19863" xr:uid="{00000000-0005-0000-0000-0000EF4D0000}"/>
    <cellStyle name="40% - Accent1 8 8" xfId="19864" xr:uid="{00000000-0005-0000-0000-0000F04D0000}"/>
    <cellStyle name="40% - Accent1 8 9" xfId="19865" xr:uid="{00000000-0005-0000-0000-0000F14D0000}"/>
    <cellStyle name="40% - Accent1 9" xfId="19866" xr:uid="{00000000-0005-0000-0000-0000F24D0000}"/>
    <cellStyle name="40% - Accent1 9 10" xfId="19867" xr:uid="{00000000-0005-0000-0000-0000F34D0000}"/>
    <cellStyle name="40% - Accent1 9 11" xfId="19868" xr:uid="{00000000-0005-0000-0000-0000F44D0000}"/>
    <cellStyle name="40% - Accent1 9 12" xfId="19869" xr:uid="{00000000-0005-0000-0000-0000F54D0000}"/>
    <cellStyle name="40% - Accent1 9 13" xfId="19870" xr:uid="{00000000-0005-0000-0000-0000F64D0000}"/>
    <cellStyle name="40% - Accent1 9 14" xfId="19871" xr:uid="{00000000-0005-0000-0000-0000F74D0000}"/>
    <cellStyle name="40% - Accent1 9 15" xfId="19872" xr:uid="{00000000-0005-0000-0000-0000F84D0000}"/>
    <cellStyle name="40% - Accent1 9 16" xfId="19873" xr:uid="{00000000-0005-0000-0000-0000F94D0000}"/>
    <cellStyle name="40% - Accent1 9 17" xfId="19874" xr:uid="{00000000-0005-0000-0000-0000FA4D0000}"/>
    <cellStyle name="40% - Accent1 9 18" xfId="19875" xr:uid="{00000000-0005-0000-0000-0000FB4D0000}"/>
    <cellStyle name="40% - Accent1 9 19" xfId="19876" xr:uid="{00000000-0005-0000-0000-0000FC4D0000}"/>
    <cellStyle name="40% - Accent1 9 2" xfId="19877" xr:uid="{00000000-0005-0000-0000-0000FD4D0000}"/>
    <cellStyle name="40% - Accent1 9 20" xfId="19878" xr:uid="{00000000-0005-0000-0000-0000FE4D0000}"/>
    <cellStyle name="40% - Accent1 9 21" xfId="19879" xr:uid="{00000000-0005-0000-0000-0000FF4D0000}"/>
    <cellStyle name="40% - Accent1 9 22" xfId="19880" xr:uid="{00000000-0005-0000-0000-0000004E0000}"/>
    <cellStyle name="40% - Accent1 9 23" xfId="19881" xr:uid="{00000000-0005-0000-0000-0000014E0000}"/>
    <cellStyle name="40% - Accent1 9 24" xfId="19882" xr:uid="{00000000-0005-0000-0000-0000024E0000}"/>
    <cellStyle name="40% - Accent1 9 25" xfId="19883" xr:uid="{00000000-0005-0000-0000-0000034E0000}"/>
    <cellStyle name="40% - Accent1 9 26" xfId="19884" xr:uid="{00000000-0005-0000-0000-0000044E0000}"/>
    <cellStyle name="40% - Accent1 9 27" xfId="19885" xr:uid="{00000000-0005-0000-0000-0000054E0000}"/>
    <cellStyle name="40% - Accent1 9 28" xfId="19886" xr:uid="{00000000-0005-0000-0000-0000064E0000}"/>
    <cellStyle name="40% - Accent1 9 29" xfId="19887" xr:uid="{00000000-0005-0000-0000-0000074E0000}"/>
    <cellStyle name="40% - Accent1 9 3" xfId="19888" xr:uid="{00000000-0005-0000-0000-0000084E0000}"/>
    <cellStyle name="40% - Accent1 9 30" xfId="19889" xr:uid="{00000000-0005-0000-0000-0000094E0000}"/>
    <cellStyle name="40% - Accent1 9 31" xfId="19890" xr:uid="{00000000-0005-0000-0000-00000A4E0000}"/>
    <cellStyle name="40% - Accent1 9 32" xfId="19891" xr:uid="{00000000-0005-0000-0000-00000B4E0000}"/>
    <cellStyle name="40% - Accent1 9 33" xfId="19892" xr:uid="{00000000-0005-0000-0000-00000C4E0000}"/>
    <cellStyle name="40% - Accent1 9 34" xfId="19893" xr:uid="{00000000-0005-0000-0000-00000D4E0000}"/>
    <cellStyle name="40% - Accent1 9 35" xfId="19894" xr:uid="{00000000-0005-0000-0000-00000E4E0000}"/>
    <cellStyle name="40% - Accent1 9 36" xfId="19895" xr:uid="{00000000-0005-0000-0000-00000F4E0000}"/>
    <cellStyle name="40% - Accent1 9 37" xfId="19896" xr:uid="{00000000-0005-0000-0000-0000104E0000}"/>
    <cellStyle name="40% - Accent1 9 38" xfId="19897" xr:uid="{00000000-0005-0000-0000-0000114E0000}"/>
    <cellStyle name="40% - Accent1 9 39" xfId="19898" xr:uid="{00000000-0005-0000-0000-0000124E0000}"/>
    <cellStyle name="40% - Accent1 9 4" xfId="19899" xr:uid="{00000000-0005-0000-0000-0000134E0000}"/>
    <cellStyle name="40% - Accent1 9 40" xfId="19900" xr:uid="{00000000-0005-0000-0000-0000144E0000}"/>
    <cellStyle name="40% - Accent1 9 41" xfId="19901" xr:uid="{00000000-0005-0000-0000-0000154E0000}"/>
    <cellStyle name="40% - Accent1 9 42" xfId="19902" xr:uid="{00000000-0005-0000-0000-0000164E0000}"/>
    <cellStyle name="40% - Accent1 9 43" xfId="19903" xr:uid="{00000000-0005-0000-0000-0000174E0000}"/>
    <cellStyle name="40% - Accent1 9 44" xfId="19904" xr:uid="{00000000-0005-0000-0000-0000184E0000}"/>
    <cellStyle name="40% - Accent1 9 45" xfId="19905" xr:uid="{00000000-0005-0000-0000-0000194E0000}"/>
    <cellStyle name="40% - Accent1 9 46" xfId="19906" xr:uid="{00000000-0005-0000-0000-00001A4E0000}"/>
    <cellStyle name="40% - Accent1 9 47" xfId="19907" xr:uid="{00000000-0005-0000-0000-00001B4E0000}"/>
    <cellStyle name="40% - Accent1 9 48" xfId="19908" xr:uid="{00000000-0005-0000-0000-00001C4E0000}"/>
    <cellStyle name="40% - Accent1 9 49" xfId="19909" xr:uid="{00000000-0005-0000-0000-00001D4E0000}"/>
    <cellStyle name="40% - Accent1 9 5" xfId="19910" xr:uid="{00000000-0005-0000-0000-00001E4E0000}"/>
    <cellStyle name="40% - Accent1 9 50" xfId="19911" xr:uid="{00000000-0005-0000-0000-00001F4E0000}"/>
    <cellStyle name="40% - Accent1 9 51" xfId="19912" xr:uid="{00000000-0005-0000-0000-0000204E0000}"/>
    <cellStyle name="40% - Accent1 9 52" xfId="19913" xr:uid="{00000000-0005-0000-0000-0000214E0000}"/>
    <cellStyle name="40% - Accent1 9 53" xfId="19914" xr:uid="{00000000-0005-0000-0000-0000224E0000}"/>
    <cellStyle name="40% - Accent1 9 54" xfId="19915" xr:uid="{00000000-0005-0000-0000-0000234E0000}"/>
    <cellStyle name="40% - Accent1 9 55" xfId="19916" xr:uid="{00000000-0005-0000-0000-0000244E0000}"/>
    <cellStyle name="40% - Accent1 9 56" xfId="19917" xr:uid="{00000000-0005-0000-0000-0000254E0000}"/>
    <cellStyle name="40% - Accent1 9 57" xfId="19918" xr:uid="{00000000-0005-0000-0000-0000264E0000}"/>
    <cellStyle name="40% - Accent1 9 58" xfId="19919" xr:uid="{00000000-0005-0000-0000-0000274E0000}"/>
    <cellStyle name="40% - Accent1 9 59" xfId="19920" xr:uid="{00000000-0005-0000-0000-0000284E0000}"/>
    <cellStyle name="40% - Accent1 9 6" xfId="19921" xr:uid="{00000000-0005-0000-0000-0000294E0000}"/>
    <cellStyle name="40% - Accent1 9 60" xfId="19922" xr:uid="{00000000-0005-0000-0000-00002A4E0000}"/>
    <cellStyle name="40% - Accent1 9 61" xfId="19923" xr:uid="{00000000-0005-0000-0000-00002B4E0000}"/>
    <cellStyle name="40% - Accent1 9 62" xfId="19924" xr:uid="{00000000-0005-0000-0000-00002C4E0000}"/>
    <cellStyle name="40% - Accent1 9 63" xfId="19925" xr:uid="{00000000-0005-0000-0000-00002D4E0000}"/>
    <cellStyle name="40% - Accent1 9 64" xfId="19926" xr:uid="{00000000-0005-0000-0000-00002E4E0000}"/>
    <cellStyle name="40% - Accent1 9 65" xfId="19927" xr:uid="{00000000-0005-0000-0000-00002F4E0000}"/>
    <cellStyle name="40% - Accent1 9 66" xfId="19928" xr:uid="{00000000-0005-0000-0000-0000304E0000}"/>
    <cellStyle name="40% - Accent1 9 67" xfId="19929" xr:uid="{00000000-0005-0000-0000-0000314E0000}"/>
    <cellStyle name="40% - Accent1 9 68" xfId="19930" xr:uid="{00000000-0005-0000-0000-0000324E0000}"/>
    <cellStyle name="40% - Accent1 9 69" xfId="19931" xr:uid="{00000000-0005-0000-0000-0000334E0000}"/>
    <cellStyle name="40% - Accent1 9 7" xfId="19932" xr:uid="{00000000-0005-0000-0000-0000344E0000}"/>
    <cellStyle name="40% - Accent1 9 70" xfId="19933" xr:uid="{00000000-0005-0000-0000-0000354E0000}"/>
    <cellStyle name="40% - Accent1 9 71" xfId="19934" xr:uid="{00000000-0005-0000-0000-0000364E0000}"/>
    <cellStyle name="40% - Accent1 9 72" xfId="19935" xr:uid="{00000000-0005-0000-0000-0000374E0000}"/>
    <cellStyle name="40% - Accent1 9 73" xfId="19936" xr:uid="{00000000-0005-0000-0000-0000384E0000}"/>
    <cellStyle name="40% - Accent1 9 8" xfId="19937" xr:uid="{00000000-0005-0000-0000-0000394E0000}"/>
    <cellStyle name="40% - Accent1 9 9" xfId="19938" xr:uid="{00000000-0005-0000-0000-00003A4E0000}"/>
    <cellStyle name="40% - Accent2 10" xfId="19939" xr:uid="{00000000-0005-0000-0000-00003B4E0000}"/>
    <cellStyle name="40% - Accent2 10 10" xfId="19940" xr:uid="{00000000-0005-0000-0000-00003C4E0000}"/>
    <cellStyle name="40% - Accent2 10 11" xfId="19941" xr:uid="{00000000-0005-0000-0000-00003D4E0000}"/>
    <cellStyle name="40% - Accent2 10 12" xfId="19942" xr:uid="{00000000-0005-0000-0000-00003E4E0000}"/>
    <cellStyle name="40% - Accent2 10 13" xfId="19943" xr:uid="{00000000-0005-0000-0000-00003F4E0000}"/>
    <cellStyle name="40% - Accent2 10 14" xfId="19944" xr:uid="{00000000-0005-0000-0000-0000404E0000}"/>
    <cellStyle name="40% - Accent2 10 15" xfId="19945" xr:uid="{00000000-0005-0000-0000-0000414E0000}"/>
    <cellStyle name="40% - Accent2 10 16" xfId="19946" xr:uid="{00000000-0005-0000-0000-0000424E0000}"/>
    <cellStyle name="40% - Accent2 10 17" xfId="19947" xr:uid="{00000000-0005-0000-0000-0000434E0000}"/>
    <cellStyle name="40% - Accent2 10 18" xfId="19948" xr:uid="{00000000-0005-0000-0000-0000444E0000}"/>
    <cellStyle name="40% - Accent2 10 19" xfId="19949" xr:uid="{00000000-0005-0000-0000-0000454E0000}"/>
    <cellStyle name="40% - Accent2 10 2" xfId="19950" xr:uid="{00000000-0005-0000-0000-0000464E0000}"/>
    <cellStyle name="40% - Accent2 10 20" xfId="19951" xr:uid="{00000000-0005-0000-0000-0000474E0000}"/>
    <cellStyle name="40% - Accent2 10 21" xfId="19952" xr:uid="{00000000-0005-0000-0000-0000484E0000}"/>
    <cellStyle name="40% - Accent2 10 22" xfId="19953" xr:uid="{00000000-0005-0000-0000-0000494E0000}"/>
    <cellStyle name="40% - Accent2 10 23" xfId="19954" xr:uid="{00000000-0005-0000-0000-00004A4E0000}"/>
    <cellStyle name="40% - Accent2 10 24" xfId="19955" xr:uid="{00000000-0005-0000-0000-00004B4E0000}"/>
    <cellStyle name="40% - Accent2 10 25" xfId="19956" xr:uid="{00000000-0005-0000-0000-00004C4E0000}"/>
    <cellStyle name="40% - Accent2 10 26" xfId="19957" xr:uid="{00000000-0005-0000-0000-00004D4E0000}"/>
    <cellStyle name="40% - Accent2 10 27" xfId="19958" xr:uid="{00000000-0005-0000-0000-00004E4E0000}"/>
    <cellStyle name="40% - Accent2 10 28" xfId="19959" xr:uid="{00000000-0005-0000-0000-00004F4E0000}"/>
    <cellStyle name="40% - Accent2 10 29" xfId="19960" xr:uid="{00000000-0005-0000-0000-0000504E0000}"/>
    <cellStyle name="40% - Accent2 10 3" xfId="19961" xr:uid="{00000000-0005-0000-0000-0000514E0000}"/>
    <cellStyle name="40% - Accent2 10 30" xfId="19962" xr:uid="{00000000-0005-0000-0000-0000524E0000}"/>
    <cellStyle name="40% - Accent2 10 31" xfId="19963" xr:uid="{00000000-0005-0000-0000-0000534E0000}"/>
    <cellStyle name="40% - Accent2 10 32" xfId="19964" xr:uid="{00000000-0005-0000-0000-0000544E0000}"/>
    <cellStyle name="40% - Accent2 10 33" xfId="19965" xr:uid="{00000000-0005-0000-0000-0000554E0000}"/>
    <cellStyle name="40% - Accent2 10 34" xfId="19966" xr:uid="{00000000-0005-0000-0000-0000564E0000}"/>
    <cellStyle name="40% - Accent2 10 35" xfId="19967" xr:uid="{00000000-0005-0000-0000-0000574E0000}"/>
    <cellStyle name="40% - Accent2 10 36" xfId="19968" xr:uid="{00000000-0005-0000-0000-0000584E0000}"/>
    <cellStyle name="40% - Accent2 10 37" xfId="19969" xr:uid="{00000000-0005-0000-0000-0000594E0000}"/>
    <cellStyle name="40% - Accent2 10 38" xfId="19970" xr:uid="{00000000-0005-0000-0000-00005A4E0000}"/>
    <cellStyle name="40% - Accent2 10 39" xfId="19971" xr:uid="{00000000-0005-0000-0000-00005B4E0000}"/>
    <cellStyle name="40% - Accent2 10 4" xfId="19972" xr:uid="{00000000-0005-0000-0000-00005C4E0000}"/>
    <cellStyle name="40% - Accent2 10 40" xfId="19973" xr:uid="{00000000-0005-0000-0000-00005D4E0000}"/>
    <cellStyle name="40% - Accent2 10 41" xfId="19974" xr:uid="{00000000-0005-0000-0000-00005E4E0000}"/>
    <cellStyle name="40% - Accent2 10 42" xfId="19975" xr:uid="{00000000-0005-0000-0000-00005F4E0000}"/>
    <cellStyle name="40% - Accent2 10 43" xfId="19976" xr:uid="{00000000-0005-0000-0000-0000604E0000}"/>
    <cellStyle name="40% - Accent2 10 44" xfId="19977" xr:uid="{00000000-0005-0000-0000-0000614E0000}"/>
    <cellStyle name="40% - Accent2 10 45" xfId="19978" xr:uid="{00000000-0005-0000-0000-0000624E0000}"/>
    <cellStyle name="40% - Accent2 10 46" xfId="19979" xr:uid="{00000000-0005-0000-0000-0000634E0000}"/>
    <cellStyle name="40% - Accent2 10 47" xfId="19980" xr:uid="{00000000-0005-0000-0000-0000644E0000}"/>
    <cellStyle name="40% - Accent2 10 48" xfId="19981" xr:uid="{00000000-0005-0000-0000-0000654E0000}"/>
    <cellStyle name="40% - Accent2 10 49" xfId="19982" xr:uid="{00000000-0005-0000-0000-0000664E0000}"/>
    <cellStyle name="40% - Accent2 10 5" xfId="19983" xr:uid="{00000000-0005-0000-0000-0000674E0000}"/>
    <cellStyle name="40% - Accent2 10 50" xfId="19984" xr:uid="{00000000-0005-0000-0000-0000684E0000}"/>
    <cellStyle name="40% - Accent2 10 51" xfId="19985" xr:uid="{00000000-0005-0000-0000-0000694E0000}"/>
    <cellStyle name="40% - Accent2 10 52" xfId="19986" xr:uid="{00000000-0005-0000-0000-00006A4E0000}"/>
    <cellStyle name="40% - Accent2 10 53" xfId="19987" xr:uid="{00000000-0005-0000-0000-00006B4E0000}"/>
    <cellStyle name="40% - Accent2 10 54" xfId="19988" xr:uid="{00000000-0005-0000-0000-00006C4E0000}"/>
    <cellStyle name="40% - Accent2 10 55" xfId="19989" xr:uid="{00000000-0005-0000-0000-00006D4E0000}"/>
    <cellStyle name="40% - Accent2 10 56" xfId="19990" xr:uid="{00000000-0005-0000-0000-00006E4E0000}"/>
    <cellStyle name="40% - Accent2 10 57" xfId="19991" xr:uid="{00000000-0005-0000-0000-00006F4E0000}"/>
    <cellStyle name="40% - Accent2 10 58" xfId="19992" xr:uid="{00000000-0005-0000-0000-0000704E0000}"/>
    <cellStyle name="40% - Accent2 10 59" xfId="19993" xr:uid="{00000000-0005-0000-0000-0000714E0000}"/>
    <cellStyle name="40% - Accent2 10 6" xfId="19994" xr:uid="{00000000-0005-0000-0000-0000724E0000}"/>
    <cellStyle name="40% - Accent2 10 60" xfId="19995" xr:uid="{00000000-0005-0000-0000-0000734E0000}"/>
    <cellStyle name="40% - Accent2 10 61" xfId="19996" xr:uid="{00000000-0005-0000-0000-0000744E0000}"/>
    <cellStyle name="40% - Accent2 10 62" xfId="19997" xr:uid="{00000000-0005-0000-0000-0000754E0000}"/>
    <cellStyle name="40% - Accent2 10 63" xfId="19998" xr:uid="{00000000-0005-0000-0000-0000764E0000}"/>
    <cellStyle name="40% - Accent2 10 64" xfId="19999" xr:uid="{00000000-0005-0000-0000-0000774E0000}"/>
    <cellStyle name="40% - Accent2 10 65" xfId="20000" xr:uid="{00000000-0005-0000-0000-0000784E0000}"/>
    <cellStyle name="40% - Accent2 10 66" xfId="20001" xr:uid="{00000000-0005-0000-0000-0000794E0000}"/>
    <cellStyle name="40% - Accent2 10 67" xfId="20002" xr:uid="{00000000-0005-0000-0000-00007A4E0000}"/>
    <cellStyle name="40% - Accent2 10 68" xfId="20003" xr:uid="{00000000-0005-0000-0000-00007B4E0000}"/>
    <cellStyle name="40% - Accent2 10 69" xfId="20004" xr:uid="{00000000-0005-0000-0000-00007C4E0000}"/>
    <cellStyle name="40% - Accent2 10 7" xfId="20005" xr:uid="{00000000-0005-0000-0000-00007D4E0000}"/>
    <cellStyle name="40% - Accent2 10 70" xfId="20006" xr:uid="{00000000-0005-0000-0000-00007E4E0000}"/>
    <cellStyle name="40% - Accent2 10 71" xfId="20007" xr:uid="{00000000-0005-0000-0000-00007F4E0000}"/>
    <cellStyle name="40% - Accent2 10 72" xfId="20008" xr:uid="{00000000-0005-0000-0000-0000804E0000}"/>
    <cellStyle name="40% - Accent2 10 73" xfId="20009" xr:uid="{00000000-0005-0000-0000-0000814E0000}"/>
    <cellStyle name="40% - Accent2 10 8" xfId="20010" xr:uid="{00000000-0005-0000-0000-0000824E0000}"/>
    <cellStyle name="40% - Accent2 10 9" xfId="20011" xr:uid="{00000000-0005-0000-0000-0000834E0000}"/>
    <cellStyle name="40% - Accent2 11" xfId="20012" xr:uid="{00000000-0005-0000-0000-0000844E0000}"/>
    <cellStyle name="40% - Accent2 11 10" xfId="20013" xr:uid="{00000000-0005-0000-0000-0000854E0000}"/>
    <cellStyle name="40% - Accent2 11 11" xfId="20014" xr:uid="{00000000-0005-0000-0000-0000864E0000}"/>
    <cellStyle name="40% - Accent2 11 12" xfId="20015" xr:uid="{00000000-0005-0000-0000-0000874E0000}"/>
    <cellStyle name="40% - Accent2 11 13" xfId="20016" xr:uid="{00000000-0005-0000-0000-0000884E0000}"/>
    <cellStyle name="40% - Accent2 11 14" xfId="20017" xr:uid="{00000000-0005-0000-0000-0000894E0000}"/>
    <cellStyle name="40% - Accent2 11 15" xfId="20018" xr:uid="{00000000-0005-0000-0000-00008A4E0000}"/>
    <cellStyle name="40% - Accent2 11 16" xfId="20019" xr:uid="{00000000-0005-0000-0000-00008B4E0000}"/>
    <cellStyle name="40% - Accent2 11 17" xfId="20020" xr:uid="{00000000-0005-0000-0000-00008C4E0000}"/>
    <cellStyle name="40% - Accent2 11 18" xfId="20021" xr:uid="{00000000-0005-0000-0000-00008D4E0000}"/>
    <cellStyle name="40% - Accent2 11 19" xfId="20022" xr:uid="{00000000-0005-0000-0000-00008E4E0000}"/>
    <cellStyle name="40% - Accent2 11 2" xfId="20023" xr:uid="{00000000-0005-0000-0000-00008F4E0000}"/>
    <cellStyle name="40% - Accent2 11 20" xfId="20024" xr:uid="{00000000-0005-0000-0000-0000904E0000}"/>
    <cellStyle name="40% - Accent2 11 21" xfId="20025" xr:uid="{00000000-0005-0000-0000-0000914E0000}"/>
    <cellStyle name="40% - Accent2 11 22" xfId="20026" xr:uid="{00000000-0005-0000-0000-0000924E0000}"/>
    <cellStyle name="40% - Accent2 11 23" xfId="20027" xr:uid="{00000000-0005-0000-0000-0000934E0000}"/>
    <cellStyle name="40% - Accent2 11 24" xfId="20028" xr:uid="{00000000-0005-0000-0000-0000944E0000}"/>
    <cellStyle name="40% - Accent2 11 25" xfId="20029" xr:uid="{00000000-0005-0000-0000-0000954E0000}"/>
    <cellStyle name="40% - Accent2 11 26" xfId="20030" xr:uid="{00000000-0005-0000-0000-0000964E0000}"/>
    <cellStyle name="40% - Accent2 11 27" xfId="20031" xr:uid="{00000000-0005-0000-0000-0000974E0000}"/>
    <cellStyle name="40% - Accent2 11 28" xfId="20032" xr:uid="{00000000-0005-0000-0000-0000984E0000}"/>
    <cellStyle name="40% - Accent2 11 29" xfId="20033" xr:uid="{00000000-0005-0000-0000-0000994E0000}"/>
    <cellStyle name="40% - Accent2 11 3" xfId="20034" xr:uid="{00000000-0005-0000-0000-00009A4E0000}"/>
    <cellStyle name="40% - Accent2 11 30" xfId="20035" xr:uid="{00000000-0005-0000-0000-00009B4E0000}"/>
    <cellStyle name="40% - Accent2 11 31" xfId="20036" xr:uid="{00000000-0005-0000-0000-00009C4E0000}"/>
    <cellStyle name="40% - Accent2 11 32" xfId="20037" xr:uid="{00000000-0005-0000-0000-00009D4E0000}"/>
    <cellStyle name="40% - Accent2 11 33" xfId="20038" xr:uid="{00000000-0005-0000-0000-00009E4E0000}"/>
    <cellStyle name="40% - Accent2 11 34" xfId="20039" xr:uid="{00000000-0005-0000-0000-00009F4E0000}"/>
    <cellStyle name="40% - Accent2 11 35" xfId="20040" xr:uid="{00000000-0005-0000-0000-0000A04E0000}"/>
    <cellStyle name="40% - Accent2 11 36" xfId="20041" xr:uid="{00000000-0005-0000-0000-0000A14E0000}"/>
    <cellStyle name="40% - Accent2 11 37" xfId="20042" xr:uid="{00000000-0005-0000-0000-0000A24E0000}"/>
    <cellStyle name="40% - Accent2 11 38" xfId="20043" xr:uid="{00000000-0005-0000-0000-0000A34E0000}"/>
    <cellStyle name="40% - Accent2 11 39" xfId="20044" xr:uid="{00000000-0005-0000-0000-0000A44E0000}"/>
    <cellStyle name="40% - Accent2 11 4" xfId="20045" xr:uid="{00000000-0005-0000-0000-0000A54E0000}"/>
    <cellStyle name="40% - Accent2 11 40" xfId="20046" xr:uid="{00000000-0005-0000-0000-0000A64E0000}"/>
    <cellStyle name="40% - Accent2 11 41" xfId="20047" xr:uid="{00000000-0005-0000-0000-0000A74E0000}"/>
    <cellStyle name="40% - Accent2 11 42" xfId="20048" xr:uid="{00000000-0005-0000-0000-0000A84E0000}"/>
    <cellStyle name="40% - Accent2 11 43" xfId="20049" xr:uid="{00000000-0005-0000-0000-0000A94E0000}"/>
    <cellStyle name="40% - Accent2 11 44" xfId="20050" xr:uid="{00000000-0005-0000-0000-0000AA4E0000}"/>
    <cellStyle name="40% - Accent2 11 45" xfId="20051" xr:uid="{00000000-0005-0000-0000-0000AB4E0000}"/>
    <cellStyle name="40% - Accent2 11 46" xfId="20052" xr:uid="{00000000-0005-0000-0000-0000AC4E0000}"/>
    <cellStyle name="40% - Accent2 11 47" xfId="20053" xr:uid="{00000000-0005-0000-0000-0000AD4E0000}"/>
    <cellStyle name="40% - Accent2 11 48" xfId="20054" xr:uid="{00000000-0005-0000-0000-0000AE4E0000}"/>
    <cellStyle name="40% - Accent2 11 49" xfId="20055" xr:uid="{00000000-0005-0000-0000-0000AF4E0000}"/>
    <cellStyle name="40% - Accent2 11 5" xfId="20056" xr:uid="{00000000-0005-0000-0000-0000B04E0000}"/>
    <cellStyle name="40% - Accent2 11 50" xfId="20057" xr:uid="{00000000-0005-0000-0000-0000B14E0000}"/>
    <cellStyle name="40% - Accent2 11 51" xfId="20058" xr:uid="{00000000-0005-0000-0000-0000B24E0000}"/>
    <cellStyle name="40% - Accent2 11 52" xfId="20059" xr:uid="{00000000-0005-0000-0000-0000B34E0000}"/>
    <cellStyle name="40% - Accent2 11 53" xfId="20060" xr:uid="{00000000-0005-0000-0000-0000B44E0000}"/>
    <cellStyle name="40% - Accent2 11 54" xfId="20061" xr:uid="{00000000-0005-0000-0000-0000B54E0000}"/>
    <cellStyle name="40% - Accent2 11 55" xfId="20062" xr:uid="{00000000-0005-0000-0000-0000B64E0000}"/>
    <cellStyle name="40% - Accent2 11 56" xfId="20063" xr:uid="{00000000-0005-0000-0000-0000B74E0000}"/>
    <cellStyle name="40% - Accent2 11 57" xfId="20064" xr:uid="{00000000-0005-0000-0000-0000B84E0000}"/>
    <cellStyle name="40% - Accent2 11 58" xfId="20065" xr:uid="{00000000-0005-0000-0000-0000B94E0000}"/>
    <cellStyle name="40% - Accent2 11 59" xfId="20066" xr:uid="{00000000-0005-0000-0000-0000BA4E0000}"/>
    <cellStyle name="40% - Accent2 11 6" xfId="20067" xr:uid="{00000000-0005-0000-0000-0000BB4E0000}"/>
    <cellStyle name="40% - Accent2 11 60" xfId="20068" xr:uid="{00000000-0005-0000-0000-0000BC4E0000}"/>
    <cellStyle name="40% - Accent2 11 61" xfId="20069" xr:uid="{00000000-0005-0000-0000-0000BD4E0000}"/>
    <cellStyle name="40% - Accent2 11 62" xfId="20070" xr:uid="{00000000-0005-0000-0000-0000BE4E0000}"/>
    <cellStyle name="40% - Accent2 11 63" xfId="20071" xr:uid="{00000000-0005-0000-0000-0000BF4E0000}"/>
    <cellStyle name="40% - Accent2 11 64" xfId="20072" xr:uid="{00000000-0005-0000-0000-0000C04E0000}"/>
    <cellStyle name="40% - Accent2 11 65" xfId="20073" xr:uid="{00000000-0005-0000-0000-0000C14E0000}"/>
    <cellStyle name="40% - Accent2 11 66" xfId="20074" xr:uid="{00000000-0005-0000-0000-0000C24E0000}"/>
    <cellStyle name="40% - Accent2 11 67" xfId="20075" xr:uid="{00000000-0005-0000-0000-0000C34E0000}"/>
    <cellStyle name="40% - Accent2 11 68" xfId="20076" xr:uid="{00000000-0005-0000-0000-0000C44E0000}"/>
    <cellStyle name="40% - Accent2 11 69" xfId="20077" xr:uid="{00000000-0005-0000-0000-0000C54E0000}"/>
    <cellStyle name="40% - Accent2 11 7" xfId="20078" xr:uid="{00000000-0005-0000-0000-0000C64E0000}"/>
    <cellStyle name="40% - Accent2 11 70" xfId="20079" xr:uid="{00000000-0005-0000-0000-0000C74E0000}"/>
    <cellStyle name="40% - Accent2 11 71" xfId="20080" xr:uid="{00000000-0005-0000-0000-0000C84E0000}"/>
    <cellStyle name="40% - Accent2 11 72" xfId="20081" xr:uid="{00000000-0005-0000-0000-0000C94E0000}"/>
    <cellStyle name="40% - Accent2 11 73" xfId="20082" xr:uid="{00000000-0005-0000-0000-0000CA4E0000}"/>
    <cellStyle name="40% - Accent2 11 8" xfId="20083" xr:uid="{00000000-0005-0000-0000-0000CB4E0000}"/>
    <cellStyle name="40% - Accent2 11 9" xfId="20084" xr:uid="{00000000-0005-0000-0000-0000CC4E0000}"/>
    <cellStyle name="40% - Accent2 12" xfId="20085" xr:uid="{00000000-0005-0000-0000-0000CD4E0000}"/>
    <cellStyle name="40% - Accent2 12 10" xfId="20086" xr:uid="{00000000-0005-0000-0000-0000CE4E0000}"/>
    <cellStyle name="40% - Accent2 12 11" xfId="20087" xr:uid="{00000000-0005-0000-0000-0000CF4E0000}"/>
    <cellStyle name="40% - Accent2 12 12" xfId="20088" xr:uid="{00000000-0005-0000-0000-0000D04E0000}"/>
    <cellStyle name="40% - Accent2 12 13" xfId="20089" xr:uid="{00000000-0005-0000-0000-0000D14E0000}"/>
    <cellStyle name="40% - Accent2 12 14" xfId="20090" xr:uid="{00000000-0005-0000-0000-0000D24E0000}"/>
    <cellStyle name="40% - Accent2 12 15" xfId="20091" xr:uid="{00000000-0005-0000-0000-0000D34E0000}"/>
    <cellStyle name="40% - Accent2 12 16" xfId="20092" xr:uid="{00000000-0005-0000-0000-0000D44E0000}"/>
    <cellStyle name="40% - Accent2 12 17" xfId="20093" xr:uid="{00000000-0005-0000-0000-0000D54E0000}"/>
    <cellStyle name="40% - Accent2 12 18" xfId="20094" xr:uid="{00000000-0005-0000-0000-0000D64E0000}"/>
    <cellStyle name="40% - Accent2 12 19" xfId="20095" xr:uid="{00000000-0005-0000-0000-0000D74E0000}"/>
    <cellStyle name="40% - Accent2 12 2" xfId="20096" xr:uid="{00000000-0005-0000-0000-0000D84E0000}"/>
    <cellStyle name="40% - Accent2 12 20" xfId="20097" xr:uid="{00000000-0005-0000-0000-0000D94E0000}"/>
    <cellStyle name="40% - Accent2 12 21" xfId="20098" xr:uid="{00000000-0005-0000-0000-0000DA4E0000}"/>
    <cellStyle name="40% - Accent2 12 22" xfId="20099" xr:uid="{00000000-0005-0000-0000-0000DB4E0000}"/>
    <cellStyle name="40% - Accent2 12 23" xfId="20100" xr:uid="{00000000-0005-0000-0000-0000DC4E0000}"/>
    <cellStyle name="40% - Accent2 12 24" xfId="20101" xr:uid="{00000000-0005-0000-0000-0000DD4E0000}"/>
    <cellStyle name="40% - Accent2 12 25" xfId="20102" xr:uid="{00000000-0005-0000-0000-0000DE4E0000}"/>
    <cellStyle name="40% - Accent2 12 26" xfId="20103" xr:uid="{00000000-0005-0000-0000-0000DF4E0000}"/>
    <cellStyle name="40% - Accent2 12 27" xfId="20104" xr:uid="{00000000-0005-0000-0000-0000E04E0000}"/>
    <cellStyle name="40% - Accent2 12 28" xfId="20105" xr:uid="{00000000-0005-0000-0000-0000E14E0000}"/>
    <cellStyle name="40% - Accent2 12 29" xfId="20106" xr:uid="{00000000-0005-0000-0000-0000E24E0000}"/>
    <cellStyle name="40% - Accent2 12 3" xfId="20107" xr:uid="{00000000-0005-0000-0000-0000E34E0000}"/>
    <cellStyle name="40% - Accent2 12 30" xfId="20108" xr:uid="{00000000-0005-0000-0000-0000E44E0000}"/>
    <cellStyle name="40% - Accent2 12 31" xfId="20109" xr:uid="{00000000-0005-0000-0000-0000E54E0000}"/>
    <cellStyle name="40% - Accent2 12 32" xfId="20110" xr:uid="{00000000-0005-0000-0000-0000E64E0000}"/>
    <cellStyle name="40% - Accent2 12 33" xfId="20111" xr:uid="{00000000-0005-0000-0000-0000E74E0000}"/>
    <cellStyle name="40% - Accent2 12 34" xfId="20112" xr:uid="{00000000-0005-0000-0000-0000E84E0000}"/>
    <cellStyle name="40% - Accent2 12 35" xfId="20113" xr:uid="{00000000-0005-0000-0000-0000E94E0000}"/>
    <cellStyle name="40% - Accent2 12 36" xfId="20114" xr:uid="{00000000-0005-0000-0000-0000EA4E0000}"/>
    <cellStyle name="40% - Accent2 12 37" xfId="20115" xr:uid="{00000000-0005-0000-0000-0000EB4E0000}"/>
    <cellStyle name="40% - Accent2 12 38" xfId="20116" xr:uid="{00000000-0005-0000-0000-0000EC4E0000}"/>
    <cellStyle name="40% - Accent2 12 39" xfId="20117" xr:uid="{00000000-0005-0000-0000-0000ED4E0000}"/>
    <cellStyle name="40% - Accent2 12 4" xfId="20118" xr:uid="{00000000-0005-0000-0000-0000EE4E0000}"/>
    <cellStyle name="40% - Accent2 12 40" xfId="20119" xr:uid="{00000000-0005-0000-0000-0000EF4E0000}"/>
    <cellStyle name="40% - Accent2 12 41" xfId="20120" xr:uid="{00000000-0005-0000-0000-0000F04E0000}"/>
    <cellStyle name="40% - Accent2 12 42" xfId="20121" xr:uid="{00000000-0005-0000-0000-0000F14E0000}"/>
    <cellStyle name="40% - Accent2 12 43" xfId="20122" xr:uid="{00000000-0005-0000-0000-0000F24E0000}"/>
    <cellStyle name="40% - Accent2 12 44" xfId="20123" xr:uid="{00000000-0005-0000-0000-0000F34E0000}"/>
    <cellStyle name="40% - Accent2 12 45" xfId="20124" xr:uid="{00000000-0005-0000-0000-0000F44E0000}"/>
    <cellStyle name="40% - Accent2 12 46" xfId="20125" xr:uid="{00000000-0005-0000-0000-0000F54E0000}"/>
    <cellStyle name="40% - Accent2 12 47" xfId="20126" xr:uid="{00000000-0005-0000-0000-0000F64E0000}"/>
    <cellStyle name="40% - Accent2 12 48" xfId="20127" xr:uid="{00000000-0005-0000-0000-0000F74E0000}"/>
    <cellStyle name="40% - Accent2 12 49" xfId="20128" xr:uid="{00000000-0005-0000-0000-0000F84E0000}"/>
    <cellStyle name="40% - Accent2 12 5" xfId="20129" xr:uid="{00000000-0005-0000-0000-0000F94E0000}"/>
    <cellStyle name="40% - Accent2 12 50" xfId="20130" xr:uid="{00000000-0005-0000-0000-0000FA4E0000}"/>
    <cellStyle name="40% - Accent2 12 51" xfId="20131" xr:uid="{00000000-0005-0000-0000-0000FB4E0000}"/>
    <cellStyle name="40% - Accent2 12 52" xfId="20132" xr:uid="{00000000-0005-0000-0000-0000FC4E0000}"/>
    <cellStyle name="40% - Accent2 12 53" xfId="20133" xr:uid="{00000000-0005-0000-0000-0000FD4E0000}"/>
    <cellStyle name="40% - Accent2 12 54" xfId="20134" xr:uid="{00000000-0005-0000-0000-0000FE4E0000}"/>
    <cellStyle name="40% - Accent2 12 55" xfId="20135" xr:uid="{00000000-0005-0000-0000-0000FF4E0000}"/>
    <cellStyle name="40% - Accent2 12 56" xfId="20136" xr:uid="{00000000-0005-0000-0000-0000004F0000}"/>
    <cellStyle name="40% - Accent2 12 57" xfId="20137" xr:uid="{00000000-0005-0000-0000-0000014F0000}"/>
    <cellStyle name="40% - Accent2 12 58" xfId="20138" xr:uid="{00000000-0005-0000-0000-0000024F0000}"/>
    <cellStyle name="40% - Accent2 12 59" xfId="20139" xr:uid="{00000000-0005-0000-0000-0000034F0000}"/>
    <cellStyle name="40% - Accent2 12 6" xfId="20140" xr:uid="{00000000-0005-0000-0000-0000044F0000}"/>
    <cellStyle name="40% - Accent2 12 60" xfId="20141" xr:uid="{00000000-0005-0000-0000-0000054F0000}"/>
    <cellStyle name="40% - Accent2 12 61" xfId="20142" xr:uid="{00000000-0005-0000-0000-0000064F0000}"/>
    <cellStyle name="40% - Accent2 12 62" xfId="20143" xr:uid="{00000000-0005-0000-0000-0000074F0000}"/>
    <cellStyle name="40% - Accent2 12 63" xfId="20144" xr:uid="{00000000-0005-0000-0000-0000084F0000}"/>
    <cellStyle name="40% - Accent2 12 64" xfId="20145" xr:uid="{00000000-0005-0000-0000-0000094F0000}"/>
    <cellStyle name="40% - Accent2 12 65" xfId="20146" xr:uid="{00000000-0005-0000-0000-00000A4F0000}"/>
    <cellStyle name="40% - Accent2 12 66" xfId="20147" xr:uid="{00000000-0005-0000-0000-00000B4F0000}"/>
    <cellStyle name="40% - Accent2 12 67" xfId="20148" xr:uid="{00000000-0005-0000-0000-00000C4F0000}"/>
    <cellStyle name="40% - Accent2 12 68" xfId="20149" xr:uid="{00000000-0005-0000-0000-00000D4F0000}"/>
    <cellStyle name="40% - Accent2 12 69" xfId="20150" xr:uid="{00000000-0005-0000-0000-00000E4F0000}"/>
    <cellStyle name="40% - Accent2 12 7" xfId="20151" xr:uid="{00000000-0005-0000-0000-00000F4F0000}"/>
    <cellStyle name="40% - Accent2 12 70" xfId="20152" xr:uid="{00000000-0005-0000-0000-0000104F0000}"/>
    <cellStyle name="40% - Accent2 12 71" xfId="20153" xr:uid="{00000000-0005-0000-0000-0000114F0000}"/>
    <cellStyle name="40% - Accent2 12 72" xfId="20154" xr:uid="{00000000-0005-0000-0000-0000124F0000}"/>
    <cellStyle name="40% - Accent2 12 73" xfId="20155" xr:uid="{00000000-0005-0000-0000-0000134F0000}"/>
    <cellStyle name="40% - Accent2 12 8" xfId="20156" xr:uid="{00000000-0005-0000-0000-0000144F0000}"/>
    <cellStyle name="40% - Accent2 12 9" xfId="20157" xr:uid="{00000000-0005-0000-0000-0000154F0000}"/>
    <cellStyle name="40% - Accent2 13" xfId="20158" xr:uid="{00000000-0005-0000-0000-0000164F0000}"/>
    <cellStyle name="40% - Accent2 13 10" xfId="20159" xr:uid="{00000000-0005-0000-0000-0000174F0000}"/>
    <cellStyle name="40% - Accent2 13 11" xfId="20160" xr:uid="{00000000-0005-0000-0000-0000184F0000}"/>
    <cellStyle name="40% - Accent2 13 12" xfId="20161" xr:uid="{00000000-0005-0000-0000-0000194F0000}"/>
    <cellStyle name="40% - Accent2 13 13" xfId="20162" xr:uid="{00000000-0005-0000-0000-00001A4F0000}"/>
    <cellStyle name="40% - Accent2 13 14" xfId="20163" xr:uid="{00000000-0005-0000-0000-00001B4F0000}"/>
    <cellStyle name="40% - Accent2 13 15" xfId="20164" xr:uid="{00000000-0005-0000-0000-00001C4F0000}"/>
    <cellStyle name="40% - Accent2 13 16" xfId="20165" xr:uid="{00000000-0005-0000-0000-00001D4F0000}"/>
    <cellStyle name="40% - Accent2 13 17" xfId="20166" xr:uid="{00000000-0005-0000-0000-00001E4F0000}"/>
    <cellStyle name="40% - Accent2 13 18" xfId="20167" xr:uid="{00000000-0005-0000-0000-00001F4F0000}"/>
    <cellStyle name="40% - Accent2 13 19" xfId="20168" xr:uid="{00000000-0005-0000-0000-0000204F0000}"/>
    <cellStyle name="40% - Accent2 13 2" xfId="20169" xr:uid="{00000000-0005-0000-0000-0000214F0000}"/>
    <cellStyle name="40% - Accent2 13 20" xfId="20170" xr:uid="{00000000-0005-0000-0000-0000224F0000}"/>
    <cellStyle name="40% - Accent2 13 21" xfId="20171" xr:uid="{00000000-0005-0000-0000-0000234F0000}"/>
    <cellStyle name="40% - Accent2 13 22" xfId="20172" xr:uid="{00000000-0005-0000-0000-0000244F0000}"/>
    <cellStyle name="40% - Accent2 13 23" xfId="20173" xr:uid="{00000000-0005-0000-0000-0000254F0000}"/>
    <cellStyle name="40% - Accent2 13 24" xfId="20174" xr:uid="{00000000-0005-0000-0000-0000264F0000}"/>
    <cellStyle name="40% - Accent2 13 25" xfId="20175" xr:uid="{00000000-0005-0000-0000-0000274F0000}"/>
    <cellStyle name="40% - Accent2 13 26" xfId="20176" xr:uid="{00000000-0005-0000-0000-0000284F0000}"/>
    <cellStyle name="40% - Accent2 13 27" xfId="20177" xr:uid="{00000000-0005-0000-0000-0000294F0000}"/>
    <cellStyle name="40% - Accent2 13 28" xfId="20178" xr:uid="{00000000-0005-0000-0000-00002A4F0000}"/>
    <cellStyle name="40% - Accent2 13 29" xfId="20179" xr:uid="{00000000-0005-0000-0000-00002B4F0000}"/>
    <cellStyle name="40% - Accent2 13 3" xfId="20180" xr:uid="{00000000-0005-0000-0000-00002C4F0000}"/>
    <cellStyle name="40% - Accent2 13 30" xfId="20181" xr:uid="{00000000-0005-0000-0000-00002D4F0000}"/>
    <cellStyle name="40% - Accent2 13 31" xfId="20182" xr:uid="{00000000-0005-0000-0000-00002E4F0000}"/>
    <cellStyle name="40% - Accent2 13 32" xfId="20183" xr:uid="{00000000-0005-0000-0000-00002F4F0000}"/>
    <cellStyle name="40% - Accent2 13 33" xfId="20184" xr:uid="{00000000-0005-0000-0000-0000304F0000}"/>
    <cellStyle name="40% - Accent2 13 34" xfId="20185" xr:uid="{00000000-0005-0000-0000-0000314F0000}"/>
    <cellStyle name="40% - Accent2 13 35" xfId="20186" xr:uid="{00000000-0005-0000-0000-0000324F0000}"/>
    <cellStyle name="40% - Accent2 13 36" xfId="20187" xr:uid="{00000000-0005-0000-0000-0000334F0000}"/>
    <cellStyle name="40% - Accent2 13 37" xfId="20188" xr:uid="{00000000-0005-0000-0000-0000344F0000}"/>
    <cellStyle name="40% - Accent2 13 38" xfId="20189" xr:uid="{00000000-0005-0000-0000-0000354F0000}"/>
    <cellStyle name="40% - Accent2 13 39" xfId="20190" xr:uid="{00000000-0005-0000-0000-0000364F0000}"/>
    <cellStyle name="40% - Accent2 13 4" xfId="20191" xr:uid="{00000000-0005-0000-0000-0000374F0000}"/>
    <cellStyle name="40% - Accent2 13 40" xfId="20192" xr:uid="{00000000-0005-0000-0000-0000384F0000}"/>
    <cellStyle name="40% - Accent2 13 41" xfId="20193" xr:uid="{00000000-0005-0000-0000-0000394F0000}"/>
    <cellStyle name="40% - Accent2 13 42" xfId="20194" xr:uid="{00000000-0005-0000-0000-00003A4F0000}"/>
    <cellStyle name="40% - Accent2 13 43" xfId="20195" xr:uid="{00000000-0005-0000-0000-00003B4F0000}"/>
    <cellStyle name="40% - Accent2 13 44" xfId="20196" xr:uid="{00000000-0005-0000-0000-00003C4F0000}"/>
    <cellStyle name="40% - Accent2 13 45" xfId="20197" xr:uid="{00000000-0005-0000-0000-00003D4F0000}"/>
    <cellStyle name="40% - Accent2 13 46" xfId="20198" xr:uid="{00000000-0005-0000-0000-00003E4F0000}"/>
    <cellStyle name="40% - Accent2 13 47" xfId="20199" xr:uid="{00000000-0005-0000-0000-00003F4F0000}"/>
    <cellStyle name="40% - Accent2 13 48" xfId="20200" xr:uid="{00000000-0005-0000-0000-0000404F0000}"/>
    <cellStyle name="40% - Accent2 13 49" xfId="20201" xr:uid="{00000000-0005-0000-0000-0000414F0000}"/>
    <cellStyle name="40% - Accent2 13 5" xfId="20202" xr:uid="{00000000-0005-0000-0000-0000424F0000}"/>
    <cellStyle name="40% - Accent2 13 50" xfId="20203" xr:uid="{00000000-0005-0000-0000-0000434F0000}"/>
    <cellStyle name="40% - Accent2 13 51" xfId="20204" xr:uid="{00000000-0005-0000-0000-0000444F0000}"/>
    <cellStyle name="40% - Accent2 13 52" xfId="20205" xr:uid="{00000000-0005-0000-0000-0000454F0000}"/>
    <cellStyle name="40% - Accent2 13 53" xfId="20206" xr:uid="{00000000-0005-0000-0000-0000464F0000}"/>
    <cellStyle name="40% - Accent2 13 54" xfId="20207" xr:uid="{00000000-0005-0000-0000-0000474F0000}"/>
    <cellStyle name="40% - Accent2 13 55" xfId="20208" xr:uid="{00000000-0005-0000-0000-0000484F0000}"/>
    <cellStyle name="40% - Accent2 13 56" xfId="20209" xr:uid="{00000000-0005-0000-0000-0000494F0000}"/>
    <cellStyle name="40% - Accent2 13 57" xfId="20210" xr:uid="{00000000-0005-0000-0000-00004A4F0000}"/>
    <cellStyle name="40% - Accent2 13 58" xfId="20211" xr:uid="{00000000-0005-0000-0000-00004B4F0000}"/>
    <cellStyle name="40% - Accent2 13 59" xfId="20212" xr:uid="{00000000-0005-0000-0000-00004C4F0000}"/>
    <cellStyle name="40% - Accent2 13 6" xfId="20213" xr:uid="{00000000-0005-0000-0000-00004D4F0000}"/>
    <cellStyle name="40% - Accent2 13 60" xfId="20214" xr:uid="{00000000-0005-0000-0000-00004E4F0000}"/>
    <cellStyle name="40% - Accent2 13 61" xfId="20215" xr:uid="{00000000-0005-0000-0000-00004F4F0000}"/>
    <cellStyle name="40% - Accent2 13 62" xfId="20216" xr:uid="{00000000-0005-0000-0000-0000504F0000}"/>
    <cellStyle name="40% - Accent2 13 63" xfId="20217" xr:uid="{00000000-0005-0000-0000-0000514F0000}"/>
    <cellStyle name="40% - Accent2 13 64" xfId="20218" xr:uid="{00000000-0005-0000-0000-0000524F0000}"/>
    <cellStyle name="40% - Accent2 13 65" xfId="20219" xr:uid="{00000000-0005-0000-0000-0000534F0000}"/>
    <cellStyle name="40% - Accent2 13 66" xfId="20220" xr:uid="{00000000-0005-0000-0000-0000544F0000}"/>
    <cellStyle name="40% - Accent2 13 67" xfId="20221" xr:uid="{00000000-0005-0000-0000-0000554F0000}"/>
    <cellStyle name="40% - Accent2 13 68" xfId="20222" xr:uid="{00000000-0005-0000-0000-0000564F0000}"/>
    <cellStyle name="40% - Accent2 13 69" xfId="20223" xr:uid="{00000000-0005-0000-0000-0000574F0000}"/>
    <cellStyle name="40% - Accent2 13 7" xfId="20224" xr:uid="{00000000-0005-0000-0000-0000584F0000}"/>
    <cellStyle name="40% - Accent2 13 70" xfId="20225" xr:uid="{00000000-0005-0000-0000-0000594F0000}"/>
    <cellStyle name="40% - Accent2 13 71" xfId="20226" xr:uid="{00000000-0005-0000-0000-00005A4F0000}"/>
    <cellStyle name="40% - Accent2 13 72" xfId="20227" xr:uid="{00000000-0005-0000-0000-00005B4F0000}"/>
    <cellStyle name="40% - Accent2 13 73" xfId="20228" xr:uid="{00000000-0005-0000-0000-00005C4F0000}"/>
    <cellStyle name="40% - Accent2 13 8" xfId="20229" xr:uid="{00000000-0005-0000-0000-00005D4F0000}"/>
    <cellStyle name="40% - Accent2 13 9" xfId="20230" xr:uid="{00000000-0005-0000-0000-00005E4F0000}"/>
    <cellStyle name="40% - Accent2 14" xfId="20231" xr:uid="{00000000-0005-0000-0000-00005F4F0000}"/>
    <cellStyle name="40% - Accent2 14 10" xfId="20232" xr:uid="{00000000-0005-0000-0000-0000604F0000}"/>
    <cellStyle name="40% - Accent2 14 11" xfId="20233" xr:uid="{00000000-0005-0000-0000-0000614F0000}"/>
    <cellStyle name="40% - Accent2 14 12" xfId="20234" xr:uid="{00000000-0005-0000-0000-0000624F0000}"/>
    <cellStyle name="40% - Accent2 14 13" xfId="20235" xr:uid="{00000000-0005-0000-0000-0000634F0000}"/>
    <cellStyle name="40% - Accent2 14 14" xfId="20236" xr:uid="{00000000-0005-0000-0000-0000644F0000}"/>
    <cellStyle name="40% - Accent2 14 15" xfId="20237" xr:uid="{00000000-0005-0000-0000-0000654F0000}"/>
    <cellStyle name="40% - Accent2 14 16" xfId="20238" xr:uid="{00000000-0005-0000-0000-0000664F0000}"/>
    <cellStyle name="40% - Accent2 14 17" xfId="20239" xr:uid="{00000000-0005-0000-0000-0000674F0000}"/>
    <cellStyle name="40% - Accent2 14 18" xfId="20240" xr:uid="{00000000-0005-0000-0000-0000684F0000}"/>
    <cellStyle name="40% - Accent2 14 19" xfId="20241" xr:uid="{00000000-0005-0000-0000-0000694F0000}"/>
    <cellStyle name="40% - Accent2 14 2" xfId="20242" xr:uid="{00000000-0005-0000-0000-00006A4F0000}"/>
    <cellStyle name="40% - Accent2 14 20" xfId="20243" xr:uid="{00000000-0005-0000-0000-00006B4F0000}"/>
    <cellStyle name="40% - Accent2 14 21" xfId="20244" xr:uid="{00000000-0005-0000-0000-00006C4F0000}"/>
    <cellStyle name="40% - Accent2 14 22" xfId="20245" xr:uid="{00000000-0005-0000-0000-00006D4F0000}"/>
    <cellStyle name="40% - Accent2 14 23" xfId="20246" xr:uid="{00000000-0005-0000-0000-00006E4F0000}"/>
    <cellStyle name="40% - Accent2 14 24" xfId="20247" xr:uid="{00000000-0005-0000-0000-00006F4F0000}"/>
    <cellStyle name="40% - Accent2 14 25" xfId="20248" xr:uid="{00000000-0005-0000-0000-0000704F0000}"/>
    <cellStyle name="40% - Accent2 14 26" xfId="20249" xr:uid="{00000000-0005-0000-0000-0000714F0000}"/>
    <cellStyle name="40% - Accent2 14 27" xfId="20250" xr:uid="{00000000-0005-0000-0000-0000724F0000}"/>
    <cellStyle name="40% - Accent2 14 28" xfId="20251" xr:uid="{00000000-0005-0000-0000-0000734F0000}"/>
    <cellStyle name="40% - Accent2 14 29" xfId="20252" xr:uid="{00000000-0005-0000-0000-0000744F0000}"/>
    <cellStyle name="40% - Accent2 14 3" xfId="20253" xr:uid="{00000000-0005-0000-0000-0000754F0000}"/>
    <cellStyle name="40% - Accent2 14 30" xfId="20254" xr:uid="{00000000-0005-0000-0000-0000764F0000}"/>
    <cellStyle name="40% - Accent2 14 31" xfId="20255" xr:uid="{00000000-0005-0000-0000-0000774F0000}"/>
    <cellStyle name="40% - Accent2 14 32" xfId="20256" xr:uid="{00000000-0005-0000-0000-0000784F0000}"/>
    <cellStyle name="40% - Accent2 14 33" xfId="20257" xr:uid="{00000000-0005-0000-0000-0000794F0000}"/>
    <cellStyle name="40% - Accent2 14 34" xfId="20258" xr:uid="{00000000-0005-0000-0000-00007A4F0000}"/>
    <cellStyle name="40% - Accent2 14 35" xfId="20259" xr:uid="{00000000-0005-0000-0000-00007B4F0000}"/>
    <cellStyle name="40% - Accent2 14 36" xfId="20260" xr:uid="{00000000-0005-0000-0000-00007C4F0000}"/>
    <cellStyle name="40% - Accent2 14 37" xfId="20261" xr:uid="{00000000-0005-0000-0000-00007D4F0000}"/>
    <cellStyle name="40% - Accent2 14 38" xfId="20262" xr:uid="{00000000-0005-0000-0000-00007E4F0000}"/>
    <cellStyle name="40% - Accent2 14 39" xfId="20263" xr:uid="{00000000-0005-0000-0000-00007F4F0000}"/>
    <cellStyle name="40% - Accent2 14 4" xfId="20264" xr:uid="{00000000-0005-0000-0000-0000804F0000}"/>
    <cellStyle name="40% - Accent2 14 40" xfId="20265" xr:uid="{00000000-0005-0000-0000-0000814F0000}"/>
    <cellStyle name="40% - Accent2 14 41" xfId="20266" xr:uid="{00000000-0005-0000-0000-0000824F0000}"/>
    <cellStyle name="40% - Accent2 14 42" xfId="20267" xr:uid="{00000000-0005-0000-0000-0000834F0000}"/>
    <cellStyle name="40% - Accent2 14 43" xfId="20268" xr:uid="{00000000-0005-0000-0000-0000844F0000}"/>
    <cellStyle name="40% - Accent2 14 44" xfId="20269" xr:uid="{00000000-0005-0000-0000-0000854F0000}"/>
    <cellStyle name="40% - Accent2 14 45" xfId="20270" xr:uid="{00000000-0005-0000-0000-0000864F0000}"/>
    <cellStyle name="40% - Accent2 14 46" xfId="20271" xr:uid="{00000000-0005-0000-0000-0000874F0000}"/>
    <cellStyle name="40% - Accent2 14 47" xfId="20272" xr:uid="{00000000-0005-0000-0000-0000884F0000}"/>
    <cellStyle name="40% - Accent2 14 48" xfId="20273" xr:uid="{00000000-0005-0000-0000-0000894F0000}"/>
    <cellStyle name="40% - Accent2 14 49" xfId="20274" xr:uid="{00000000-0005-0000-0000-00008A4F0000}"/>
    <cellStyle name="40% - Accent2 14 5" xfId="20275" xr:uid="{00000000-0005-0000-0000-00008B4F0000}"/>
    <cellStyle name="40% - Accent2 14 50" xfId="20276" xr:uid="{00000000-0005-0000-0000-00008C4F0000}"/>
    <cellStyle name="40% - Accent2 14 51" xfId="20277" xr:uid="{00000000-0005-0000-0000-00008D4F0000}"/>
    <cellStyle name="40% - Accent2 14 52" xfId="20278" xr:uid="{00000000-0005-0000-0000-00008E4F0000}"/>
    <cellStyle name="40% - Accent2 14 53" xfId="20279" xr:uid="{00000000-0005-0000-0000-00008F4F0000}"/>
    <cellStyle name="40% - Accent2 14 54" xfId="20280" xr:uid="{00000000-0005-0000-0000-0000904F0000}"/>
    <cellStyle name="40% - Accent2 14 55" xfId="20281" xr:uid="{00000000-0005-0000-0000-0000914F0000}"/>
    <cellStyle name="40% - Accent2 14 56" xfId="20282" xr:uid="{00000000-0005-0000-0000-0000924F0000}"/>
    <cellStyle name="40% - Accent2 14 57" xfId="20283" xr:uid="{00000000-0005-0000-0000-0000934F0000}"/>
    <cellStyle name="40% - Accent2 14 58" xfId="20284" xr:uid="{00000000-0005-0000-0000-0000944F0000}"/>
    <cellStyle name="40% - Accent2 14 59" xfId="20285" xr:uid="{00000000-0005-0000-0000-0000954F0000}"/>
    <cellStyle name="40% - Accent2 14 6" xfId="20286" xr:uid="{00000000-0005-0000-0000-0000964F0000}"/>
    <cellStyle name="40% - Accent2 14 60" xfId="20287" xr:uid="{00000000-0005-0000-0000-0000974F0000}"/>
    <cellStyle name="40% - Accent2 14 61" xfId="20288" xr:uid="{00000000-0005-0000-0000-0000984F0000}"/>
    <cellStyle name="40% - Accent2 14 62" xfId="20289" xr:uid="{00000000-0005-0000-0000-0000994F0000}"/>
    <cellStyle name="40% - Accent2 14 63" xfId="20290" xr:uid="{00000000-0005-0000-0000-00009A4F0000}"/>
    <cellStyle name="40% - Accent2 14 64" xfId="20291" xr:uid="{00000000-0005-0000-0000-00009B4F0000}"/>
    <cellStyle name="40% - Accent2 14 65" xfId="20292" xr:uid="{00000000-0005-0000-0000-00009C4F0000}"/>
    <cellStyle name="40% - Accent2 14 66" xfId="20293" xr:uid="{00000000-0005-0000-0000-00009D4F0000}"/>
    <cellStyle name="40% - Accent2 14 67" xfId="20294" xr:uid="{00000000-0005-0000-0000-00009E4F0000}"/>
    <cellStyle name="40% - Accent2 14 68" xfId="20295" xr:uid="{00000000-0005-0000-0000-00009F4F0000}"/>
    <cellStyle name="40% - Accent2 14 69" xfId="20296" xr:uid="{00000000-0005-0000-0000-0000A04F0000}"/>
    <cellStyle name="40% - Accent2 14 7" xfId="20297" xr:uid="{00000000-0005-0000-0000-0000A14F0000}"/>
    <cellStyle name="40% - Accent2 14 70" xfId="20298" xr:uid="{00000000-0005-0000-0000-0000A24F0000}"/>
    <cellStyle name="40% - Accent2 14 71" xfId="20299" xr:uid="{00000000-0005-0000-0000-0000A34F0000}"/>
    <cellStyle name="40% - Accent2 14 72" xfId="20300" xr:uid="{00000000-0005-0000-0000-0000A44F0000}"/>
    <cellStyle name="40% - Accent2 14 73" xfId="20301" xr:uid="{00000000-0005-0000-0000-0000A54F0000}"/>
    <cellStyle name="40% - Accent2 14 8" xfId="20302" xr:uid="{00000000-0005-0000-0000-0000A64F0000}"/>
    <cellStyle name="40% - Accent2 14 9" xfId="20303" xr:uid="{00000000-0005-0000-0000-0000A74F0000}"/>
    <cellStyle name="40% - Accent2 15" xfId="20304" xr:uid="{00000000-0005-0000-0000-0000A84F0000}"/>
    <cellStyle name="40% - Accent2 15 10" xfId="20305" xr:uid="{00000000-0005-0000-0000-0000A94F0000}"/>
    <cellStyle name="40% - Accent2 15 11" xfId="20306" xr:uid="{00000000-0005-0000-0000-0000AA4F0000}"/>
    <cellStyle name="40% - Accent2 15 12" xfId="20307" xr:uid="{00000000-0005-0000-0000-0000AB4F0000}"/>
    <cellStyle name="40% - Accent2 15 13" xfId="20308" xr:uid="{00000000-0005-0000-0000-0000AC4F0000}"/>
    <cellStyle name="40% - Accent2 15 14" xfId="20309" xr:uid="{00000000-0005-0000-0000-0000AD4F0000}"/>
    <cellStyle name="40% - Accent2 15 15" xfId="20310" xr:uid="{00000000-0005-0000-0000-0000AE4F0000}"/>
    <cellStyle name="40% - Accent2 15 16" xfId="20311" xr:uid="{00000000-0005-0000-0000-0000AF4F0000}"/>
    <cellStyle name="40% - Accent2 15 17" xfId="20312" xr:uid="{00000000-0005-0000-0000-0000B04F0000}"/>
    <cellStyle name="40% - Accent2 15 18" xfId="20313" xr:uid="{00000000-0005-0000-0000-0000B14F0000}"/>
    <cellStyle name="40% - Accent2 15 19" xfId="20314" xr:uid="{00000000-0005-0000-0000-0000B24F0000}"/>
    <cellStyle name="40% - Accent2 15 2" xfId="20315" xr:uid="{00000000-0005-0000-0000-0000B34F0000}"/>
    <cellStyle name="40% - Accent2 15 20" xfId="20316" xr:uid="{00000000-0005-0000-0000-0000B44F0000}"/>
    <cellStyle name="40% - Accent2 15 21" xfId="20317" xr:uid="{00000000-0005-0000-0000-0000B54F0000}"/>
    <cellStyle name="40% - Accent2 15 22" xfId="20318" xr:uid="{00000000-0005-0000-0000-0000B64F0000}"/>
    <cellStyle name="40% - Accent2 15 23" xfId="20319" xr:uid="{00000000-0005-0000-0000-0000B74F0000}"/>
    <cellStyle name="40% - Accent2 15 24" xfId="20320" xr:uid="{00000000-0005-0000-0000-0000B84F0000}"/>
    <cellStyle name="40% - Accent2 15 25" xfId="20321" xr:uid="{00000000-0005-0000-0000-0000B94F0000}"/>
    <cellStyle name="40% - Accent2 15 26" xfId="20322" xr:uid="{00000000-0005-0000-0000-0000BA4F0000}"/>
    <cellStyle name="40% - Accent2 15 27" xfId="20323" xr:uid="{00000000-0005-0000-0000-0000BB4F0000}"/>
    <cellStyle name="40% - Accent2 15 28" xfId="20324" xr:uid="{00000000-0005-0000-0000-0000BC4F0000}"/>
    <cellStyle name="40% - Accent2 15 29" xfId="20325" xr:uid="{00000000-0005-0000-0000-0000BD4F0000}"/>
    <cellStyle name="40% - Accent2 15 3" xfId="20326" xr:uid="{00000000-0005-0000-0000-0000BE4F0000}"/>
    <cellStyle name="40% - Accent2 15 30" xfId="20327" xr:uid="{00000000-0005-0000-0000-0000BF4F0000}"/>
    <cellStyle name="40% - Accent2 15 31" xfId="20328" xr:uid="{00000000-0005-0000-0000-0000C04F0000}"/>
    <cellStyle name="40% - Accent2 15 32" xfId="20329" xr:uid="{00000000-0005-0000-0000-0000C14F0000}"/>
    <cellStyle name="40% - Accent2 15 33" xfId="20330" xr:uid="{00000000-0005-0000-0000-0000C24F0000}"/>
    <cellStyle name="40% - Accent2 15 34" xfId="20331" xr:uid="{00000000-0005-0000-0000-0000C34F0000}"/>
    <cellStyle name="40% - Accent2 15 35" xfId="20332" xr:uid="{00000000-0005-0000-0000-0000C44F0000}"/>
    <cellStyle name="40% - Accent2 15 36" xfId="20333" xr:uid="{00000000-0005-0000-0000-0000C54F0000}"/>
    <cellStyle name="40% - Accent2 15 37" xfId="20334" xr:uid="{00000000-0005-0000-0000-0000C64F0000}"/>
    <cellStyle name="40% - Accent2 15 38" xfId="20335" xr:uid="{00000000-0005-0000-0000-0000C74F0000}"/>
    <cellStyle name="40% - Accent2 15 39" xfId="20336" xr:uid="{00000000-0005-0000-0000-0000C84F0000}"/>
    <cellStyle name="40% - Accent2 15 4" xfId="20337" xr:uid="{00000000-0005-0000-0000-0000C94F0000}"/>
    <cellStyle name="40% - Accent2 15 40" xfId="20338" xr:uid="{00000000-0005-0000-0000-0000CA4F0000}"/>
    <cellStyle name="40% - Accent2 15 41" xfId="20339" xr:uid="{00000000-0005-0000-0000-0000CB4F0000}"/>
    <cellStyle name="40% - Accent2 15 42" xfId="20340" xr:uid="{00000000-0005-0000-0000-0000CC4F0000}"/>
    <cellStyle name="40% - Accent2 15 43" xfId="20341" xr:uid="{00000000-0005-0000-0000-0000CD4F0000}"/>
    <cellStyle name="40% - Accent2 15 44" xfId="20342" xr:uid="{00000000-0005-0000-0000-0000CE4F0000}"/>
    <cellStyle name="40% - Accent2 15 45" xfId="20343" xr:uid="{00000000-0005-0000-0000-0000CF4F0000}"/>
    <cellStyle name="40% - Accent2 15 46" xfId="20344" xr:uid="{00000000-0005-0000-0000-0000D04F0000}"/>
    <cellStyle name="40% - Accent2 15 47" xfId="20345" xr:uid="{00000000-0005-0000-0000-0000D14F0000}"/>
    <cellStyle name="40% - Accent2 15 48" xfId="20346" xr:uid="{00000000-0005-0000-0000-0000D24F0000}"/>
    <cellStyle name="40% - Accent2 15 49" xfId="20347" xr:uid="{00000000-0005-0000-0000-0000D34F0000}"/>
    <cellStyle name="40% - Accent2 15 5" xfId="20348" xr:uid="{00000000-0005-0000-0000-0000D44F0000}"/>
    <cellStyle name="40% - Accent2 15 50" xfId="20349" xr:uid="{00000000-0005-0000-0000-0000D54F0000}"/>
    <cellStyle name="40% - Accent2 15 51" xfId="20350" xr:uid="{00000000-0005-0000-0000-0000D64F0000}"/>
    <cellStyle name="40% - Accent2 15 52" xfId="20351" xr:uid="{00000000-0005-0000-0000-0000D74F0000}"/>
    <cellStyle name="40% - Accent2 15 53" xfId="20352" xr:uid="{00000000-0005-0000-0000-0000D84F0000}"/>
    <cellStyle name="40% - Accent2 15 54" xfId="20353" xr:uid="{00000000-0005-0000-0000-0000D94F0000}"/>
    <cellStyle name="40% - Accent2 15 55" xfId="20354" xr:uid="{00000000-0005-0000-0000-0000DA4F0000}"/>
    <cellStyle name="40% - Accent2 15 56" xfId="20355" xr:uid="{00000000-0005-0000-0000-0000DB4F0000}"/>
    <cellStyle name="40% - Accent2 15 57" xfId="20356" xr:uid="{00000000-0005-0000-0000-0000DC4F0000}"/>
    <cellStyle name="40% - Accent2 15 58" xfId="20357" xr:uid="{00000000-0005-0000-0000-0000DD4F0000}"/>
    <cellStyle name="40% - Accent2 15 59" xfId="20358" xr:uid="{00000000-0005-0000-0000-0000DE4F0000}"/>
    <cellStyle name="40% - Accent2 15 6" xfId="20359" xr:uid="{00000000-0005-0000-0000-0000DF4F0000}"/>
    <cellStyle name="40% - Accent2 15 60" xfId="20360" xr:uid="{00000000-0005-0000-0000-0000E04F0000}"/>
    <cellStyle name="40% - Accent2 15 61" xfId="20361" xr:uid="{00000000-0005-0000-0000-0000E14F0000}"/>
    <cellStyle name="40% - Accent2 15 62" xfId="20362" xr:uid="{00000000-0005-0000-0000-0000E24F0000}"/>
    <cellStyle name="40% - Accent2 15 63" xfId="20363" xr:uid="{00000000-0005-0000-0000-0000E34F0000}"/>
    <cellStyle name="40% - Accent2 15 64" xfId="20364" xr:uid="{00000000-0005-0000-0000-0000E44F0000}"/>
    <cellStyle name="40% - Accent2 15 65" xfId="20365" xr:uid="{00000000-0005-0000-0000-0000E54F0000}"/>
    <cellStyle name="40% - Accent2 15 66" xfId="20366" xr:uid="{00000000-0005-0000-0000-0000E64F0000}"/>
    <cellStyle name="40% - Accent2 15 67" xfId="20367" xr:uid="{00000000-0005-0000-0000-0000E74F0000}"/>
    <cellStyle name="40% - Accent2 15 68" xfId="20368" xr:uid="{00000000-0005-0000-0000-0000E84F0000}"/>
    <cellStyle name="40% - Accent2 15 69" xfId="20369" xr:uid="{00000000-0005-0000-0000-0000E94F0000}"/>
    <cellStyle name="40% - Accent2 15 7" xfId="20370" xr:uid="{00000000-0005-0000-0000-0000EA4F0000}"/>
    <cellStyle name="40% - Accent2 15 70" xfId="20371" xr:uid="{00000000-0005-0000-0000-0000EB4F0000}"/>
    <cellStyle name="40% - Accent2 15 71" xfId="20372" xr:uid="{00000000-0005-0000-0000-0000EC4F0000}"/>
    <cellStyle name="40% - Accent2 15 72" xfId="20373" xr:uid="{00000000-0005-0000-0000-0000ED4F0000}"/>
    <cellStyle name="40% - Accent2 15 73" xfId="20374" xr:uid="{00000000-0005-0000-0000-0000EE4F0000}"/>
    <cellStyle name="40% - Accent2 15 8" xfId="20375" xr:uid="{00000000-0005-0000-0000-0000EF4F0000}"/>
    <cellStyle name="40% - Accent2 15 9" xfId="20376" xr:uid="{00000000-0005-0000-0000-0000F04F0000}"/>
    <cellStyle name="40% - Accent2 16" xfId="20377" xr:uid="{00000000-0005-0000-0000-0000F14F0000}"/>
    <cellStyle name="40% - Accent2 16 10" xfId="20378" xr:uid="{00000000-0005-0000-0000-0000F24F0000}"/>
    <cellStyle name="40% - Accent2 16 11" xfId="20379" xr:uid="{00000000-0005-0000-0000-0000F34F0000}"/>
    <cellStyle name="40% - Accent2 16 12" xfId="20380" xr:uid="{00000000-0005-0000-0000-0000F44F0000}"/>
    <cellStyle name="40% - Accent2 16 13" xfId="20381" xr:uid="{00000000-0005-0000-0000-0000F54F0000}"/>
    <cellStyle name="40% - Accent2 16 14" xfId="20382" xr:uid="{00000000-0005-0000-0000-0000F64F0000}"/>
    <cellStyle name="40% - Accent2 16 15" xfId="20383" xr:uid="{00000000-0005-0000-0000-0000F74F0000}"/>
    <cellStyle name="40% - Accent2 16 16" xfId="20384" xr:uid="{00000000-0005-0000-0000-0000F84F0000}"/>
    <cellStyle name="40% - Accent2 16 17" xfId="20385" xr:uid="{00000000-0005-0000-0000-0000F94F0000}"/>
    <cellStyle name="40% - Accent2 16 18" xfId="20386" xr:uid="{00000000-0005-0000-0000-0000FA4F0000}"/>
    <cellStyle name="40% - Accent2 16 19" xfId="20387" xr:uid="{00000000-0005-0000-0000-0000FB4F0000}"/>
    <cellStyle name="40% - Accent2 16 2" xfId="20388" xr:uid="{00000000-0005-0000-0000-0000FC4F0000}"/>
    <cellStyle name="40% - Accent2 16 20" xfId="20389" xr:uid="{00000000-0005-0000-0000-0000FD4F0000}"/>
    <cellStyle name="40% - Accent2 16 21" xfId="20390" xr:uid="{00000000-0005-0000-0000-0000FE4F0000}"/>
    <cellStyle name="40% - Accent2 16 22" xfId="20391" xr:uid="{00000000-0005-0000-0000-0000FF4F0000}"/>
    <cellStyle name="40% - Accent2 16 23" xfId="20392" xr:uid="{00000000-0005-0000-0000-000000500000}"/>
    <cellStyle name="40% - Accent2 16 24" xfId="20393" xr:uid="{00000000-0005-0000-0000-000001500000}"/>
    <cellStyle name="40% - Accent2 16 25" xfId="20394" xr:uid="{00000000-0005-0000-0000-000002500000}"/>
    <cellStyle name="40% - Accent2 16 26" xfId="20395" xr:uid="{00000000-0005-0000-0000-000003500000}"/>
    <cellStyle name="40% - Accent2 16 27" xfId="20396" xr:uid="{00000000-0005-0000-0000-000004500000}"/>
    <cellStyle name="40% - Accent2 16 28" xfId="20397" xr:uid="{00000000-0005-0000-0000-000005500000}"/>
    <cellStyle name="40% - Accent2 16 29" xfId="20398" xr:uid="{00000000-0005-0000-0000-000006500000}"/>
    <cellStyle name="40% - Accent2 16 3" xfId="20399" xr:uid="{00000000-0005-0000-0000-000007500000}"/>
    <cellStyle name="40% - Accent2 16 30" xfId="20400" xr:uid="{00000000-0005-0000-0000-000008500000}"/>
    <cellStyle name="40% - Accent2 16 31" xfId="20401" xr:uid="{00000000-0005-0000-0000-000009500000}"/>
    <cellStyle name="40% - Accent2 16 32" xfId="20402" xr:uid="{00000000-0005-0000-0000-00000A500000}"/>
    <cellStyle name="40% - Accent2 16 33" xfId="20403" xr:uid="{00000000-0005-0000-0000-00000B500000}"/>
    <cellStyle name="40% - Accent2 16 34" xfId="20404" xr:uid="{00000000-0005-0000-0000-00000C500000}"/>
    <cellStyle name="40% - Accent2 16 35" xfId="20405" xr:uid="{00000000-0005-0000-0000-00000D500000}"/>
    <cellStyle name="40% - Accent2 16 36" xfId="20406" xr:uid="{00000000-0005-0000-0000-00000E500000}"/>
    <cellStyle name="40% - Accent2 16 37" xfId="20407" xr:uid="{00000000-0005-0000-0000-00000F500000}"/>
    <cellStyle name="40% - Accent2 16 38" xfId="20408" xr:uid="{00000000-0005-0000-0000-000010500000}"/>
    <cellStyle name="40% - Accent2 16 39" xfId="20409" xr:uid="{00000000-0005-0000-0000-000011500000}"/>
    <cellStyle name="40% - Accent2 16 4" xfId="20410" xr:uid="{00000000-0005-0000-0000-000012500000}"/>
    <cellStyle name="40% - Accent2 16 40" xfId="20411" xr:uid="{00000000-0005-0000-0000-000013500000}"/>
    <cellStyle name="40% - Accent2 16 41" xfId="20412" xr:uid="{00000000-0005-0000-0000-000014500000}"/>
    <cellStyle name="40% - Accent2 16 42" xfId="20413" xr:uid="{00000000-0005-0000-0000-000015500000}"/>
    <cellStyle name="40% - Accent2 16 43" xfId="20414" xr:uid="{00000000-0005-0000-0000-000016500000}"/>
    <cellStyle name="40% - Accent2 16 44" xfId="20415" xr:uid="{00000000-0005-0000-0000-000017500000}"/>
    <cellStyle name="40% - Accent2 16 45" xfId="20416" xr:uid="{00000000-0005-0000-0000-000018500000}"/>
    <cellStyle name="40% - Accent2 16 46" xfId="20417" xr:uid="{00000000-0005-0000-0000-000019500000}"/>
    <cellStyle name="40% - Accent2 16 47" xfId="20418" xr:uid="{00000000-0005-0000-0000-00001A500000}"/>
    <cellStyle name="40% - Accent2 16 48" xfId="20419" xr:uid="{00000000-0005-0000-0000-00001B500000}"/>
    <cellStyle name="40% - Accent2 16 49" xfId="20420" xr:uid="{00000000-0005-0000-0000-00001C500000}"/>
    <cellStyle name="40% - Accent2 16 5" xfId="20421" xr:uid="{00000000-0005-0000-0000-00001D500000}"/>
    <cellStyle name="40% - Accent2 16 50" xfId="20422" xr:uid="{00000000-0005-0000-0000-00001E500000}"/>
    <cellStyle name="40% - Accent2 16 51" xfId="20423" xr:uid="{00000000-0005-0000-0000-00001F500000}"/>
    <cellStyle name="40% - Accent2 16 52" xfId="20424" xr:uid="{00000000-0005-0000-0000-000020500000}"/>
    <cellStyle name="40% - Accent2 16 53" xfId="20425" xr:uid="{00000000-0005-0000-0000-000021500000}"/>
    <cellStyle name="40% - Accent2 16 54" xfId="20426" xr:uid="{00000000-0005-0000-0000-000022500000}"/>
    <cellStyle name="40% - Accent2 16 55" xfId="20427" xr:uid="{00000000-0005-0000-0000-000023500000}"/>
    <cellStyle name="40% - Accent2 16 56" xfId="20428" xr:uid="{00000000-0005-0000-0000-000024500000}"/>
    <cellStyle name="40% - Accent2 16 57" xfId="20429" xr:uid="{00000000-0005-0000-0000-000025500000}"/>
    <cellStyle name="40% - Accent2 16 58" xfId="20430" xr:uid="{00000000-0005-0000-0000-000026500000}"/>
    <cellStyle name="40% - Accent2 16 59" xfId="20431" xr:uid="{00000000-0005-0000-0000-000027500000}"/>
    <cellStyle name="40% - Accent2 16 6" xfId="20432" xr:uid="{00000000-0005-0000-0000-000028500000}"/>
    <cellStyle name="40% - Accent2 16 60" xfId="20433" xr:uid="{00000000-0005-0000-0000-000029500000}"/>
    <cellStyle name="40% - Accent2 16 61" xfId="20434" xr:uid="{00000000-0005-0000-0000-00002A500000}"/>
    <cellStyle name="40% - Accent2 16 62" xfId="20435" xr:uid="{00000000-0005-0000-0000-00002B500000}"/>
    <cellStyle name="40% - Accent2 16 63" xfId="20436" xr:uid="{00000000-0005-0000-0000-00002C500000}"/>
    <cellStyle name="40% - Accent2 16 64" xfId="20437" xr:uid="{00000000-0005-0000-0000-00002D500000}"/>
    <cellStyle name="40% - Accent2 16 65" xfId="20438" xr:uid="{00000000-0005-0000-0000-00002E500000}"/>
    <cellStyle name="40% - Accent2 16 66" xfId="20439" xr:uid="{00000000-0005-0000-0000-00002F500000}"/>
    <cellStyle name="40% - Accent2 16 67" xfId="20440" xr:uid="{00000000-0005-0000-0000-000030500000}"/>
    <cellStyle name="40% - Accent2 16 68" xfId="20441" xr:uid="{00000000-0005-0000-0000-000031500000}"/>
    <cellStyle name="40% - Accent2 16 69" xfId="20442" xr:uid="{00000000-0005-0000-0000-000032500000}"/>
    <cellStyle name="40% - Accent2 16 7" xfId="20443" xr:uid="{00000000-0005-0000-0000-000033500000}"/>
    <cellStyle name="40% - Accent2 16 70" xfId="20444" xr:uid="{00000000-0005-0000-0000-000034500000}"/>
    <cellStyle name="40% - Accent2 16 71" xfId="20445" xr:uid="{00000000-0005-0000-0000-000035500000}"/>
    <cellStyle name="40% - Accent2 16 72" xfId="20446" xr:uid="{00000000-0005-0000-0000-000036500000}"/>
    <cellStyle name="40% - Accent2 16 73" xfId="20447" xr:uid="{00000000-0005-0000-0000-000037500000}"/>
    <cellStyle name="40% - Accent2 16 8" xfId="20448" xr:uid="{00000000-0005-0000-0000-000038500000}"/>
    <cellStyle name="40% - Accent2 16 9" xfId="20449" xr:uid="{00000000-0005-0000-0000-000039500000}"/>
    <cellStyle name="40% - Accent2 17" xfId="20450" xr:uid="{00000000-0005-0000-0000-00003A500000}"/>
    <cellStyle name="40% - Accent2 17 10" xfId="20451" xr:uid="{00000000-0005-0000-0000-00003B500000}"/>
    <cellStyle name="40% - Accent2 17 11" xfId="20452" xr:uid="{00000000-0005-0000-0000-00003C500000}"/>
    <cellStyle name="40% - Accent2 17 12" xfId="20453" xr:uid="{00000000-0005-0000-0000-00003D500000}"/>
    <cellStyle name="40% - Accent2 17 13" xfId="20454" xr:uid="{00000000-0005-0000-0000-00003E500000}"/>
    <cellStyle name="40% - Accent2 17 14" xfId="20455" xr:uid="{00000000-0005-0000-0000-00003F500000}"/>
    <cellStyle name="40% - Accent2 17 15" xfId="20456" xr:uid="{00000000-0005-0000-0000-000040500000}"/>
    <cellStyle name="40% - Accent2 17 16" xfId="20457" xr:uid="{00000000-0005-0000-0000-000041500000}"/>
    <cellStyle name="40% - Accent2 17 17" xfId="20458" xr:uid="{00000000-0005-0000-0000-000042500000}"/>
    <cellStyle name="40% - Accent2 17 18" xfId="20459" xr:uid="{00000000-0005-0000-0000-000043500000}"/>
    <cellStyle name="40% - Accent2 17 19" xfId="20460" xr:uid="{00000000-0005-0000-0000-000044500000}"/>
    <cellStyle name="40% - Accent2 17 2" xfId="20461" xr:uid="{00000000-0005-0000-0000-000045500000}"/>
    <cellStyle name="40% - Accent2 17 20" xfId="20462" xr:uid="{00000000-0005-0000-0000-000046500000}"/>
    <cellStyle name="40% - Accent2 17 21" xfId="20463" xr:uid="{00000000-0005-0000-0000-000047500000}"/>
    <cellStyle name="40% - Accent2 17 22" xfId="20464" xr:uid="{00000000-0005-0000-0000-000048500000}"/>
    <cellStyle name="40% - Accent2 17 23" xfId="20465" xr:uid="{00000000-0005-0000-0000-000049500000}"/>
    <cellStyle name="40% - Accent2 17 24" xfId="20466" xr:uid="{00000000-0005-0000-0000-00004A500000}"/>
    <cellStyle name="40% - Accent2 17 25" xfId="20467" xr:uid="{00000000-0005-0000-0000-00004B500000}"/>
    <cellStyle name="40% - Accent2 17 26" xfId="20468" xr:uid="{00000000-0005-0000-0000-00004C500000}"/>
    <cellStyle name="40% - Accent2 17 27" xfId="20469" xr:uid="{00000000-0005-0000-0000-00004D500000}"/>
    <cellStyle name="40% - Accent2 17 28" xfId="20470" xr:uid="{00000000-0005-0000-0000-00004E500000}"/>
    <cellStyle name="40% - Accent2 17 29" xfId="20471" xr:uid="{00000000-0005-0000-0000-00004F500000}"/>
    <cellStyle name="40% - Accent2 17 3" xfId="20472" xr:uid="{00000000-0005-0000-0000-000050500000}"/>
    <cellStyle name="40% - Accent2 17 30" xfId="20473" xr:uid="{00000000-0005-0000-0000-000051500000}"/>
    <cellStyle name="40% - Accent2 17 31" xfId="20474" xr:uid="{00000000-0005-0000-0000-000052500000}"/>
    <cellStyle name="40% - Accent2 17 32" xfId="20475" xr:uid="{00000000-0005-0000-0000-000053500000}"/>
    <cellStyle name="40% - Accent2 17 33" xfId="20476" xr:uid="{00000000-0005-0000-0000-000054500000}"/>
    <cellStyle name="40% - Accent2 17 34" xfId="20477" xr:uid="{00000000-0005-0000-0000-000055500000}"/>
    <cellStyle name="40% - Accent2 17 35" xfId="20478" xr:uid="{00000000-0005-0000-0000-000056500000}"/>
    <cellStyle name="40% - Accent2 17 36" xfId="20479" xr:uid="{00000000-0005-0000-0000-000057500000}"/>
    <cellStyle name="40% - Accent2 17 37" xfId="20480" xr:uid="{00000000-0005-0000-0000-000058500000}"/>
    <cellStyle name="40% - Accent2 17 38" xfId="20481" xr:uid="{00000000-0005-0000-0000-000059500000}"/>
    <cellStyle name="40% - Accent2 17 39" xfId="20482" xr:uid="{00000000-0005-0000-0000-00005A500000}"/>
    <cellStyle name="40% - Accent2 17 4" xfId="20483" xr:uid="{00000000-0005-0000-0000-00005B500000}"/>
    <cellStyle name="40% - Accent2 17 40" xfId="20484" xr:uid="{00000000-0005-0000-0000-00005C500000}"/>
    <cellStyle name="40% - Accent2 17 41" xfId="20485" xr:uid="{00000000-0005-0000-0000-00005D500000}"/>
    <cellStyle name="40% - Accent2 17 42" xfId="20486" xr:uid="{00000000-0005-0000-0000-00005E500000}"/>
    <cellStyle name="40% - Accent2 17 43" xfId="20487" xr:uid="{00000000-0005-0000-0000-00005F500000}"/>
    <cellStyle name="40% - Accent2 17 44" xfId="20488" xr:uid="{00000000-0005-0000-0000-000060500000}"/>
    <cellStyle name="40% - Accent2 17 45" xfId="20489" xr:uid="{00000000-0005-0000-0000-000061500000}"/>
    <cellStyle name="40% - Accent2 17 46" xfId="20490" xr:uid="{00000000-0005-0000-0000-000062500000}"/>
    <cellStyle name="40% - Accent2 17 47" xfId="20491" xr:uid="{00000000-0005-0000-0000-000063500000}"/>
    <cellStyle name="40% - Accent2 17 48" xfId="20492" xr:uid="{00000000-0005-0000-0000-000064500000}"/>
    <cellStyle name="40% - Accent2 17 49" xfId="20493" xr:uid="{00000000-0005-0000-0000-000065500000}"/>
    <cellStyle name="40% - Accent2 17 5" xfId="20494" xr:uid="{00000000-0005-0000-0000-000066500000}"/>
    <cellStyle name="40% - Accent2 17 50" xfId="20495" xr:uid="{00000000-0005-0000-0000-000067500000}"/>
    <cellStyle name="40% - Accent2 17 51" xfId="20496" xr:uid="{00000000-0005-0000-0000-000068500000}"/>
    <cellStyle name="40% - Accent2 17 52" xfId="20497" xr:uid="{00000000-0005-0000-0000-000069500000}"/>
    <cellStyle name="40% - Accent2 17 53" xfId="20498" xr:uid="{00000000-0005-0000-0000-00006A500000}"/>
    <cellStyle name="40% - Accent2 17 54" xfId="20499" xr:uid="{00000000-0005-0000-0000-00006B500000}"/>
    <cellStyle name="40% - Accent2 17 55" xfId="20500" xr:uid="{00000000-0005-0000-0000-00006C500000}"/>
    <cellStyle name="40% - Accent2 17 56" xfId="20501" xr:uid="{00000000-0005-0000-0000-00006D500000}"/>
    <cellStyle name="40% - Accent2 17 57" xfId="20502" xr:uid="{00000000-0005-0000-0000-00006E500000}"/>
    <cellStyle name="40% - Accent2 17 58" xfId="20503" xr:uid="{00000000-0005-0000-0000-00006F500000}"/>
    <cellStyle name="40% - Accent2 17 59" xfId="20504" xr:uid="{00000000-0005-0000-0000-000070500000}"/>
    <cellStyle name="40% - Accent2 17 6" xfId="20505" xr:uid="{00000000-0005-0000-0000-000071500000}"/>
    <cellStyle name="40% - Accent2 17 60" xfId="20506" xr:uid="{00000000-0005-0000-0000-000072500000}"/>
    <cellStyle name="40% - Accent2 17 61" xfId="20507" xr:uid="{00000000-0005-0000-0000-000073500000}"/>
    <cellStyle name="40% - Accent2 17 62" xfId="20508" xr:uid="{00000000-0005-0000-0000-000074500000}"/>
    <cellStyle name="40% - Accent2 17 63" xfId="20509" xr:uid="{00000000-0005-0000-0000-000075500000}"/>
    <cellStyle name="40% - Accent2 17 64" xfId="20510" xr:uid="{00000000-0005-0000-0000-000076500000}"/>
    <cellStyle name="40% - Accent2 17 65" xfId="20511" xr:uid="{00000000-0005-0000-0000-000077500000}"/>
    <cellStyle name="40% - Accent2 17 66" xfId="20512" xr:uid="{00000000-0005-0000-0000-000078500000}"/>
    <cellStyle name="40% - Accent2 17 67" xfId="20513" xr:uid="{00000000-0005-0000-0000-000079500000}"/>
    <cellStyle name="40% - Accent2 17 68" xfId="20514" xr:uid="{00000000-0005-0000-0000-00007A500000}"/>
    <cellStyle name="40% - Accent2 17 69" xfId="20515" xr:uid="{00000000-0005-0000-0000-00007B500000}"/>
    <cellStyle name="40% - Accent2 17 7" xfId="20516" xr:uid="{00000000-0005-0000-0000-00007C500000}"/>
    <cellStyle name="40% - Accent2 17 70" xfId="20517" xr:uid="{00000000-0005-0000-0000-00007D500000}"/>
    <cellStyle name="40% - Accent2 17 71" xfId="20518" xr:uid="{00000000-0005-0000-0000-00007E500000}"/>
    <cellStyle name="40% - Accent2 17 72" xfId="20519" xr:uid="{00000000-0005-0000-0000-00007F500000}"/>
    <cellStyle name="40% - Accent2 17 73" xfId="20520" xr:uid="{00000000-0005-0000-0000-000080500000}"/>
    <cellStyle name="40% - Accent2 17 8" xfId="20521" xr:uid="{00000000-0005-0000-0000-000081500000}"/>
    <cellStyle name="40% - Accent2 17 9" xfId="20522" xr:uid="{00000000-0005-0000-0000-000082500000}"/>
    <cellStyle name="40% - Accent2 18" xfId="20523" xr:uid="{00000000-0005-0000-0000-000083500000}"/>
    <cellStyle name="40% - Accent2 18 10" xfId="20524" xr:uid="{00000000-0005-0000-0000-000084500000}"/>
    <cellStyle name="40% - Accent2 18 11" xfId="20525" xr:uid="{00000000-0005-0000-0000-000085500000}"/>
    <cellStyle name="40% - Accent2 18 12" xfId="20526" xr:uid="{00000000-0005-0000-0000-000086500000}"/>
    <cellStyle name="40% - Accent2 18 13" xfId="20527" xr:uid="{00000000-0005-0000-0000-000087500000}"/>
    <cellStyle name="40% - Accent2 18 14" xfId="20528" xr:uid="{00000000-0005-0000-0000-000088500000}"/>
    <cellStyle name="40% - Accent2 18 15" xfId="20529" xr:uid="{00000000-0005-0000-0000-000089500000}"/>
    <cellStyle name="40% - Accent2 18 16" xfId="20530" xr:uid="{00000000-0005-0000-0000-00008A500000}"/>
    <cellStyle name="40% - Accent2 18 17" xfId="20531" xr:uid="{00000000-0005-0000-0000-00008B500000}"/>
    <cellStyle name="40% - Accent2 18 18" xfId="20532" xr:uid="{00000000-0005-0000-0000-00008C500000}"/>
    <cellStyle name="40% - Accent2 18 19" xfId="20533" xr:uid="{00000000-0005-0000-0000-00008D500000}"/>
    <cellStyle name="40% - Accent2 18 2" xfId="20534" xr:uid="{00000000-0005-0000-0000-00008E500000}"/>
    <cellStyle name="40% - Accent2 18 20" xfId="20535" xr:uid="{00000000-0005-0000-0000-00008F500000}"/>
    <cellStyle name="40% - Accent2 18 21" xfId="20536" xr:uid="{00000000-0005-0000-0000-000090500000}"/>
    <cellStyle name="40% - Accent2 18 22" xfId="20537" xr:uid="{00000000-0005-0000-0000-000091500000}"/>
    <cellStyle name="40% - Accent2 18 23" xfId="20538" xr:uid="{00000000-0005-0000-0000-000092500000}"/>
    <cellStyle name="40% - Accent2 18 24" xfId="20539" xr:uid="{00000000-0005-0000-0000-000093500000}"/>
    <cellStyle name="40% - Accent2 18 25" xfId="20540" xr:uid="{00000000-0005-0000-0000-000094500000}"/>
    <cellStyle name="40% - Accent2 18 26" xfId="20541" xr:uid="{00000000-0005-0000-0000-000095500000}"/>
    <cellStyle name="40% - Accent2 18 27" xfId="20542" xr:uid="{00000000-0005-0000-0000-000096500000}"/>
    <cellStyle name="40% - Accent2 18 28" xfId="20543" xr:uid="{00000000-0005-0000-0000-000097500000}"/>
    <cellStyle name="40% - Accent2 18 29" xfId="20544" xr:uid="{00000000-0005-0000-0000-000098500000}"/>
    <cellStyle name="40% - Accent2 18 3" xfId="20545" xr:uid="{00000000-0005-0000-0000-000099500000}"/>
    <cellStyle name="40% - Accent2 18 30" xfId="20546" xr:uid="{00000000-0005-0000-0000-00009A500000}"/>
    <cellStyle name="40% - Accent2 18 31" xfId="20547" xr:uid="{00000000-0005-0000-0000-00009B500000}"/>
    <cellStyle name="40% - Accent2 18 32" xfId="20548" xr:uid="{00000000-0005-0000-0000-00009C500000}"/>
    <cellStyle name="40% - Accent2 18 33" xfId="20549" xr:uid="{00000000-0005-0000-0000-00009D500000}"/>
    <cellStyle name="40% - Accent2 18 34" xfId="20550" xr:uid="{00000000-0005-0000-0000-00009E500000}"/>
    <cellStyle name="40% - Accent2 18 35" xfId="20551" xr:uid="{00000000-0005-0000-0000-00009F500000}"/>
    <cellStyle name="40% - Accent2 18 36" xfId="20552" xr:uid="{00000000-0005-0000-0000-0000A0500000}"/>
    <cellStyle name="40% - Accent2 18 37" xfId="20553" xr:uid="{00000000-0005-0000-0000-0000A1500000}"/>
    <cellStyle name="40% - Accent2 18 38" xfId="20554" xr:uid="{00000000-0005-0000-0000-0000A2500000}"/>
    <cellStyle name="40% - Accent2 18 39" xfId="20555" xr:uid="{00000000-0005-0000-0000-0000A3500000}"/>
    <cellStyle name="40% - Accent2 18 4" xfId="20556" xr:uid="{00000000-0005-0000-0000-0000A4500000}"/>
    <cellStyle name="40% - Accent2 18 40" xfId="20557" xr:uid="{00000000-0005-0000-0000-0000A5500000}"/>
    <cellStyle name="40% - Accent2 18 41" xfId="20558" xr:uid="{00000000-0005-0000-0000-0000A6500000}"/>
    <cellStyle name="40% - Accent2 18 42" xfId="20559" xr:uid="{00000000-0005-0000-0000-0000A7500000}"/>
    <cellStyle name="40% - Accent2 18 43" xfId="20560" xr:uid="{00000000-0005-0000-0000-0000A8500000}"/>
    <cellStyle name="40% - Accent2 18 44" xfId="20561" xr:uid="{00000000-0005-0000-0000-0000A9500000}"/>
    <cellStyle name="40% - Accent2 18 45" xfId="20562" xr:uid="{00000000-0005-0000-0000-0000AA500000}"/>
    <cellStyle name="40% - Accent2 18 46" xfId="20563" xr:uid="{00000000-0005-0000-0000-0000AB500000}"/>
    <cellStyle name="40% - Accent2 18 47" xfId="20564" xr:uid="{00000000-0005-0000-0000-0000AC500000}"/>
    <cellStyle name="40% - Accent2 18 48" xfId="20565" xr:uid="{00000000-0005-0000-0000-0000AD500000}"/>
    <cellStyle name="40% - Accent2 18 49" xfId="20566" xr:uid="{00000000-0005-0000-0000-0000AE500000}"/>
    <cellStyle name="40% - Accent2 18 5" xfId="20567" xr:uid="{00000000-0005-0000-0000-0000AF500000}"/>
    <cellStyle name="40% - Accent2 18 50" xfId="20568" xr:uid="{00000000-0005-0000-0000-0000B0500000}"/>
    <cellStyle name="40% - Accent2 18 51" xfId="20569" xr:uid="{00000000-0005-0000-0000-0000B1500000}"/>
    <cellStyle name="40% - Accent2 18 52" xfId="20570" xr:uid="{00000000-0005-0000-0000-0000B2500000}"/>
    <cellStyle name="40% - Accent2 18 53" xfId="20571" xr:uid="{00000000-0005-0000-0000-0000B3500000}"/>
    <cellStyle name="40% - Accent2 18 54" xfId="20572" xr:uid="{00000000-0005-0000-0000-0000B4500000}"/>
    <cellStyle name="40% - Accent2 18 55" xfId="20573" xr:uid="{00000000-0005-0000-0000-0000B5500000}"/>
    <cellStyle name="40% - Accent2 18 56" xfId="20574" xr:uid="{00000000-0005-0000-0000-0000B6500000}"/>
    <cellStyle name="40% - Accent2 18 57" xfId="20575" xr:uid="{00000000-0005-0000-0000-0000B7500000}"/>
    <cellStyle name="40% - Accent2 18 58" xfId="20576" xr:uid="{00000000-0005-0000-0000-0000B8500000}"/>
    <cellStyle name="40% - Accent2 18 59" xfId="20577" xr:uid="{00000000-0005-0000-0000-0000B9500000}"/>
    <cellStyle name="40% - Accent2 18 6" xfId="20578" xr:uid="{00000000-0005-0000-0000-0000BA500000}"/>
    <cellStyle name="40% - Accent2 18 60" xfId="20579" xr:uid="{00000000-0005-0000-0000-0000BB500000}"/>
    <cellStyle name="40% - Accent2 18 61" xfId="20580" xr:uid="{00000000-0005-0000-0000-0000BC500000}"/>
    <cellStyle name="40% - Accent2 18 62" xfId="20581" xr:uid="{00000000-0005-0000-0000-0000BD500000}"/>
    <cellStyle name="40% - Accent2 18 63" xfId="20582" xr:uid="{00000000-0005-0000-0000-0000BE500000}"/>
    <cellStyle name="40% - Accent2 18 64" xfId="20583" xr:uid="{00000000-0005-0000-0000-0000BF500000}"/>
    <cellStyle name="40% - Accent2 18 65" xfId="20584" xr:uid="{00000000-0005-0000-0000-0000C0500000}"/>
    <cellStyle name="40% - Accent2 18 66" xfId="20585" xr:uid="{00000000-0005-0000-0000-0000C1500000}"/>
    <cellStyle name="40% - Accent2 18 67" xfId="20586" xr:uid="{00000000-0005-0000-0000-0000C2500000}"/>
    <cellStyle name="40% - Accent2 18 68" xfId="20587" xr:uid="{00000000-0005-0000-0000-0000C3500000}"/>
    <cellStyle name="40% - Accent2 18 69" xfId="20588" xr:uid="{00000000-0005-0000-0000-0000C4500000}"/>
    <cellStyle name="40% - Accent2 18 7" xfId="20589" xr:uid="{00000000-0005-0000-0000-0000C5500000}"/>
    <cellStyle name="40% - Accent2 18 70" xfId="20590" xr:uid="{00000000-0005-0000-0000-0000C6500000}"/>
    <cellStyle name="40% - Accent2 18 71" xfId="20591" xr:uid="{00000000-0005-0000-0000-0000C7500000}"/>
    <cellStyle name="40% - Accent2 18 72" xfId="20592" xr:uid="{00000000-0005-0000-0000-0000C8500000}"/>
    <cellStyle name="40% - Accent2 18 73" xfId="20593" xr:uid="{00000000-0005-0000-0000-0000C9500000}"/>
    <cellStyle name="40% - Accent2 18 8" xfId="20594" xr:uid="{00000000-0005-0000-0000-0000CA500000}"/>
    <cellStyle name="40% - Accent2 18 9" xfId="20595" xr:uid="{00000000-0005-0000-0000-0000CB500000}"/>
    <cellStyle name="40% - Accent2 19" xfId="20596" xr:uid="{00000000-0005-0000-0000-0000CC500000}"/>
    <cellStyle name="40% - Accent2 19 10" xfId="20597" xr:uid="{00000000-0005-0000-0000-0000CD500000}"/>
    <cellStyle name="40% - Accent2 19 11" xfId="20598" xr:uid="{00000000-0005-0000-0000-0000CE500000}"/>
    <cellStyle name="40% - Accent2 19 12" xfId="20599" xr:uid="{00000000-0005-0000-0000-0000CF500000}"/>
    <cellStyle name="40% - Accent2 19 13" xfId="20600" xr:uid="{00000000-0005-0000-0000-0000D0500000}"/>
    <cellStyle name="40% - Accent2 19 14" xfId="20601" xr:uid="{00000000-0005-0000-0000-0000D1500000}"/>
    <cellStyle name="40% - Accent2 19 15" xfId="20602" xr:uid="{00000000-0005-0000-0000-0000D2500000}"/>
    <cellStyle name="40% - Accent2 19 16" xfId="20603" xr:uid="{00000000-0005-0000-0000-0000D3500000}"/>
    <cellStyle name="40% - Accent2 19 17" xfId="20604" xr:uid="{00000000-0005-0000-0000-0000D4500000}"/>
    <cellStyle name="40% - Accent2 19 18" xfId="20605" xr:uid="{00000000-0005-0000-0000-0000D5500000}"/>
    <cellStyle name="40% - Accent2 19 19" xfId="20606" xr:uid="{00000000-0005-0000-0000-0000D6500000}"/>
    <cellStyle name="40% - Accent2 19 2" xfId="20607" xr:uid="{00000000-0005-0000-0000-0000D7500000}"/>
    <cellStyle name="40% - Accent2 19 20" xfId="20608" xr:uid="{00000000-0005-0000-0000-0000D8500000}"/>
    <cellStyle name="40% - Accent2 19 21" xfId="20609" xr:uid="{00000000-0005-0000-0000-0000D9500000}"/>
    <cellStyle name="40% - Accent2 19 22" xfId="20610" xr:uid="{00000000-0005-0000-0000-0000DA500000}"/>
    <cellStyle name="40% - Accent2 19 23" xfId="20611" xr:uid="{00000000-0005-0000-0000-0000DB500000}"/>
    <cellStyle name="40% - Accent2 19 24" xfId="20612" xr:uid="{00000000-0005-0000-0000-0000DC500000}"/>
    <cellStyle name="40% - Accent2 19 25" xfId="20613" xr:uid="{00000000-0005-0000-0000-0000DD500000}"/>
    <cellStyle name="40% - Accent2 19 26" xfId="20614" xr:uid="{00000000-0005-0000-0000-0000DE500000}"/>
    <cellStyle name="40% - Accent2 19 27" xfId="20615" xr:uid="{00000000-0005-0000-0000-0000DF500000}"/>
    <cellStyle name="40% - Accent2 19 28" xfId="20616" xr:uid="{00000000-0005-0000-0000-0000E0500000}"/>
    <cellStyle name="40% - Accent2 19 29" xfId="20617" xr:uid="{00000000-0005-0000-0000-0000E1500000}"/>
    <cellStyle name="40% - Accent2 19 3" xfId="20618" xr:uid="{00000000-0005-0000-0000-0000E2500000}"/>
    <cellStyle name="40% - Accent2 19 30" xfId="20619" xr:uid="{00000000-0005-0000-0000-0000E3500000}"/>
    <cellStyle name="40% - Accent2 19 31" xfId="20620" xr:uid="{00000000-0005-0000-0000-0000E4500000}"/>
    <cellStyle name="40% - Accent2 19 32" xfId="20621" xr:uid="{00000000-0005-0000-0000-0000E5500000}"/>
    <cellStyle name="40% - Accent2 19 33" xfId="20622" xr:uid="{00000000-0005-0000-0000-0000E6500000}"/>
    <cellStyle name="40% - Accent2 19 34" xfId="20623" xr:uid="{00000000-0005-0000-0000-0000E7500000}"/>
    <cellStyle name="40% - Accent2 19 35" xfId="20624" xr:uid="{00000000-0005-0000-0000-0000E8500000}"/>
    <cellStyle name="40% - Accent2 19 36" xfId="20625" xr:uid="{00000000-0005-0000-0000-0000E9500000}"/>
    <cellStyle name="40% - Accent2 19 37" xfId="20626" xr:uid="{00000000-0005-0000-0000-0000EA500000}"/>
    <cellStyle name="40% - Accent2 19 38" xfId="20627" xr:uid="{00000000-0005-0000-0000-0000EB500000}"/>
    <cellStyle name="40% - Accent2 19 39" xfId="20628" xr:uid="{00000000-0005-0000-0000-0000EC500000}"/>
    <cellStyle name="40% - Accent2 19 4" xfId="20629" xr:uid="{00000000-0005-0000-0000-0000ED500000}"/>
    <cellStyle name="40% - Accent2 19 40" xfId="20630" xr:uid="{00000000-0005-0000-0000-0000EE500000}"/>
    <cellStyle name="40% - Accent2 19 41" xfId="20631" xr:uid="{00000000-0005-0000-0000-0000EF500000}"/>
    <cellStyle name="40% - Accent2 19 42" xfId="20632" xr:uid="{00000000-0005-0000-0000-0000F0500000}"/>
    <cellStyle name="40% - Accent2 19 43" xfId="20633" xr:uid="{00000000-0005-0000-0000-0000F1500000}"/>
    <cellStyle name="40% - Accent2 19 44" xfId="20634" xr:uid="{00000000-0005-0000-0000-0000F2500000}"/>
    <cellStyle name="40% - Accent2 19 45" xfId="20635" xr:uid="{00000000-0005-0000-0000-0000F3500000}"/>
    <cellStyle name="40% - Accent2 19 46" xfId="20636" xr:uid="{00000000-0005-0000-0000-0000F4500000}"/>
    <cellStyle name="40% - Accent2 19 47" xfId="20637" xr:uid="{00000000-0005-0000-0000-0000F5500000}"/>
    <cellStyle name="40% - Accent2 19 48" xfId="20638" xr:uid="{00000000-0005-0000-0000-0000F6500000}"/>
    <cellStyle name="40% - Accent2 19 49" xfId="20639" xr:uid="{00000000-0005-0000-0000-0000F7500000}"/>
    <cellStyle name="40% - Accent2 19 5" xfId="20640" xr:uid="{00000000-0005-0000-0000-0000F8500000}"/>
    <cellStyle name="40% - Accent2 19 50" xfId="20641" xr:uid="{00000000-0005-0000-0000-0000F9500000}"/>
    <cellStyle name="40% - Accent2 19 51" xfId="20642" xr:uid="{00000000-0005-0000-0000-0000FA500000}"/>
    <cellStyle name="40% - Accent2 19 52" xfId="20643" xr:uid="{00000000-0005-0000-0000-0000FB500000}"/>
    <cellStyle name="40% - Accent2 19 53" xfId="20644" xr:uid="{00000000-0005-0000-0000-0000FC500000}"/>
    <cellStyle name="40% - Accent2 19 54" xfId="20645" xr:uid="{00000000-0005-0000-0000-0000FD500000}"/>
    <cellStyle name="40% - Accent2 19 55" xfId="20646" xr:uid="{00000000-0005-0000-0000-0000FE500000}"/>
    <cellStyle name="40% - Accent2 19 56" xfId="20647" xr:uid="{00000000-0005-0000-0000-0000FF500000}"/>
    <cellStyle name="40% - Accent2 19 57" xfId="20648" xr:uid="{00000000-0005-0000-0000-000000510000}"/>
    <cellStyle name="40% - Accent2 19 58" xfId="20649" xr:uid="{00000000-0005-0000-0000-000001510000}"/>
    <cellStyle name="40% - Accent2 19 59" xfId="20650" xr:uid="{00000000-0005-0000-0000-000002510000}"/>
    <cellStyle name="40% - Accent2 19 6" xfId="20651" xr:uid="{00000000-0005-0000-0000-000003510000}"/>
    <cellStyle name="40% - Accent2 19 60" xfId="20652" xr:uid="{00000000-0005-0000-0000-000004510000}"/>
    <cellStyle name="40% - Accent2 19 61" xfId="20653" xr:uid="{00000000-0005-0000-0000-000005510000}"/>
    <cellStyle name="40% - Accent2 19 62" xfId="20654" xr:uid="{00000000-0005-0000-0000-000006510000}"/>
    <cellStyle name="40% - Accent2 19 63" xfId="20655" xr:uid="{00000000-0005-0000-0000-000007510000}"/>
    <cellStyle name="40% - Accent2 19 64" xfId="20656" xr:uid="{00000000-0005-0000-0000-000008510000}"/>
    <cellStyle name="40% - Accent2 19 65" xfId="20657" xr:uid="{00000000-0005-0000-0000-000009510000}"/>
    <cellStyle name="40% - Accent2 19 66" xfId="20658" xr:uid="{00000000-0005-0000-0000-00000A510000}"/>
    <cellStyle name="40% - Accent2 19 67" xfId="20659" xr:uid="{00000000-0005-0000-0000-00000B510000}"/>
    <cellStyle name="40% - Accent2 19 68" xfId="20660" xr:uid="{00000000-0005-0000-0000-00000C510000}"/>
    <cellStyle name="40% - Accent2 19 69" xfId="20661" xr:uid="{00000000-0005-0000-0000-00000D510000}"/>
    <cellStyle name="40% - Accent2 19 7" xfId="20662" xr:uid="{00000000-0005-0000-0000-00000E510000}"/>
    <cellStyle name="40% - Accent2 19 70" xfId="20663" xr:uid="{00000000-0005-0000-0000-00000F510000}"/>
    <cellStyle name="40% - Accent2 19 71" xfId="20664" xr:uid="{00000000-0005-0000-0000-000010510000}"/>
    <cellStyle name="40% - Accent2 19 72" xfId="20665" xr:uid="{00000000-0005-0000-0000-000011510000}"/>
    <cellStyle name="40% - Accent2 19 73" xfId="20666" xr:uid="{00000000-0005-0000-0000-000012510000}"/>
    <cellStyle name="40% - Accent2 19 8" xfId="20667" xr:uid="{00000000-0005-0000-0000-000013510000}"/>
    <cellStyle name="40% - Accent2 19 9" xfId="20668" xr:uid="{00000000-0005-0000-0000-000014510000}"/>
    <cellStyle name="40% - Accent2 2" xfId="20669" xr:uid="{00000000-0005-0000-0000-000015510000}"/>
    <cellStyle name="40% - Accent2 2 10" xfId="20670" xr:uid="{00000000-0005-0000-0000-000016510000}"/>
    <cellStyle name="40% - Accent2 2 11" xfId="20671" xr:uid="{00000000-0005-0000-0000-000017510000}"/>
    <cellStyle name="40% - Accent2 2 12" xfId="20672" xr:uid="{00000000-0005-0000-0000-000018510000}"/>
    <cellStyle name="40% - Accent2 2 13" xfId="20673" xr:uid="{00000000-0005-0000-0000-000019510000}"/>
    <cellStyle name="40% - Accent2 2 14" xfId="20674" xr:uid="{00000000-0005-0000-0000-00001A510000}"/>
    <cellStyle name="40% - Accent2 2 15" xfId="20675" xr:uid="{00000000-0005-0000-0000-00001B510000}"/>
    <cellStyle name="40% - Accent2 2 16" xfId="20676" xr:uid="{00000000-0005-0000-0000-00001C510000}"/>
    <cellStyle name="40% - Accent2 2 17" xfId="20677" xr:uid="{00000000-0005-0000-0000-00001D510000}"/>
    <cellStyle name="40% - Accent2 2 18" xfId="20678" xr:uid="{00000000-0005-0000-0000-00001E510000}"/>
    <cellStyle name="40% - Accent2 2 19" xfId="20679" xr:uid="{00000000-0005-0000-0000-00001F510000}"/>
    <cellStyle name="40% - Accent2 2 2" xfId="20680" xr:uid="{00000000-0005-0000-0000-000020510000}"/>
    <cellStyle name="40% - Accent2 2 2 2" xfId="53163" xr:uid="{00000000-0005-0000-0000-000021510000}"/>
    <cellStyle name="40% - Accent2 2 2 2 2" xfId="53262" xr:uid="{00000000-0005-0000-0000-000022510000}"/>
    <cellStyle name="40% - Accent2 2 2 3" xfId="53030" xr:uid="{00000000-0005-0000-0000-000023510000}"/>
    <cellStyle name="40% - Accent2 2 20" xfId="20681" xr:uid="{00000000-0005-0000-0000-000024510000}"/>
    <cellStyle name="40% - Accent2 2 21" xfId="20682" xr:uid="{00000000-0005-0000-0000-000025510000}"/>
    <cellStyle name="40% - Accent2 2 22" xfId="20683" xr:uid="{00000000-0005-0000-0000-000026510000}"/>
    <cellStyle name="40% - Accent2 2 23" xfId="20684" xr:uid="{00000000-0005-0000-0000-000027510000}"/>
    <cellStyle name="40% - Accent2 2 24" xfId="20685" xr:uid="{00000000-0005-0000-0000-000028510000}"/>
    <cellStyle name="40% - Accent2 2 25" xfId="20686" xr:uid="{00000000-0005-0000-0000-000029510000}"/>
    <cellStyle name="40% - Accent2 2 26" xfId="20687" xr:uid="{00000000-0005-0000-0000-00002A510000}"/>
    <cellStyle name="40% - Accent2 2 27" xfId="20688" xr:uid="{00000000-0005-0000-0000-00002B510000}"/>
    <cellStyle name="40% - Accent2 2 28" xfId="20689" xr:uid="{00000000-0005-0000-0000-00002C510000}"/>
    <cellStyle name="40% - Accent2 2 29" xfId="20690" xr:uid="{00000000-0005-0000-0000-00002D510000}"/>
    <cellStyle name="40% - Accent2 2 3" xfId="20691" xr:uid="{00000000-0005-0000-0000-00002E510000}"/>
    <cellStyle name="40% - Accent2 2 3 2" xfId="53162" xr:uid="{00000000-0005-0000-0000-00002F510000}"/>
    <cellStyle name="40% - Accent2 2 30" xfId="20692" xr:uid="{00000000-0005-0000-0000-000030510000}"/>
    <cellStyle name="40% - Accent2 2 31" xfId="20693" xr:uid="{00000000-0005-0000-0000-000031510000}"/>
    <cellStyle name="40% - Accent2 2 32" xfId="20694" xr:uid="{00000000-0005-0000-0000-000032510000}"/>
    <cellStyle name="40% - Accent2 2 33" xfId="20695" xr:uid="{00000000-0005-0000-0000-000033510000}"/>
    <cellStyle name="40% - Accent2 2 34" xfId="20696" xr:uid="{00000000-0005-0000-0000-000034510000}"/>
    <cellStyle name="40% - Accent2 2 35" xfId="20697" xr:uid="{00000000-0005-0000-0000-000035510000}"/>
    <cellStyle name="40% - Accent2 2 36" xfId="20698" xr:uid="{00000000-0005-0000-0000-000036510000}"/>
    <cellStyle name="40% - Accent2 2 37" xfId="20699" xr:uid="{00000000-0005-0000-0000-000037510000}"/>
    <cellStyle name="40% - Accent2 2 38" xfId="20700" xr:uid="{00000000-0005-0000-0000-000038510000}"/>
    <cellStyle name="40% - Accent2 2 39" xfId="20701" xr:uid="{00000000-0005-0000-0000-000039510000}"/>
    <cellStyle name="40% - Accent2 2 4" xfId="20702" xr:uid="{00000000-0005-0000-0000-00003A510000}"/>
    <cellStyle name="40% - Accent2 2 4 2" xfId="53221" xr:uid="{00000000-0005-0000-0000-00003B510000}"/>
    <cellStyle name="40% - Accent2 2 40" xfId="20703" xr:uid="{00000000-0005-0000-0000-00003C510000}"/>
    <cellStyle name="40% - Accent2 2 41" xfId="20704" xr:uid="{00000000-0005-0000-0000-00003D510000}"/>
    <cellStyle name="40% - Accent2 2 42" xfId="20705" xr:uid="{00000000-0005-0000-0000-00003E510000}"/>
    <cellStyle name="40% - Accent2 2 43" xfId="20706" xr:uid="{00000000-0005-0000-0000-00003F510000}"/>
    <cellStyle name="40% - Accent2 2 44" xfId="20707" xr:uid="{00000000-0005-0000-0000-000040510000}"/>
    <cellStyle name="40% - Accent2 2 45" xfId="20708" xr:uid="{00000000-0005-0000-0000-000041510000}"/>
    <cellStyle name="40% - Accent2 2 46" xfId="20709" xr:uid="{00000000-0005-0000-0000-000042510000}"/>
    <cellStyle name="40% - Accent2 2 47" xfId="20710" xr:uid="{00000000-0005-0000-0000-000043510000}"/>
    <cellStyle name="40% - Accent2 2 48" xfId="20711" xr:uid="{00000000-0005-0000-0000-000044510000}"/>
    <cellStyle name="40% - Accent2 2 49" xfId="20712" xr:uid="{00000000-0005-0000-0000-000045510000}"/>
    <cellStyle name="40% - Accent2 2 5" xfId="20713" xr:uid="{00000000-0005-0000-0000-000046510000}"/>
    <cellStyle name="40% - Accent2 2 50" xfId="20714" xr:uid="{00000000-0005-0000-0000-000047510000}"/>
    <cellStyle name="40% - Accent2 2 51" xfId="20715" xr:uid="{00000000-0005-0000-0000-000048510000}"/>
    <cellStyle name="40% - Accent2 2 52" xfId="20716" xr:uid="{00000000-0005-0000-0000-000049510000}"/>
    <cellStyle name="40% - Accent2 2 53" xfId="20717" xr:uid="{00000000-0005-0000-0000-00004A510000}"/>
    <cellStyle name="40% - Accent2 2 54" xfId="20718" xr:uid="{00000000-0005-0000-0000-00004B510000}"/>
    <cellStyle name="40% - Accent2 2 55" xfId="20719" xr:uid="{00000000-0005-0000-0000-00004C510000}"/>
    <cellStyle name="40% - Accent2 2 56" xfId="20720" xr:uid="{00000000-0005-0000-0000-00004D510000}"/>
    <cellStyle name="40% - Accent2 2 57" xfId="20721" xr:uid="{00000000-0005-0000-0000-00004E510000}"/>
    <cellStyle name="40% - Accent2 2 58" xfId="20722" xr:uid="{00000000-0005-0000-0000-00004F510000}"/>
    <cellStyle name="40% - Accent2 2 59" xfId="20723" xr:uid="{00000000-0005-0000-0000-000050510000}"/>
    <cellStyle name="40% - Accent2 2 6" xfId="20724" xr:uid="{00000000-0005-0000-0000-000051510000}"/>
    <cellStyle name="40% - Accent2 2 60" xfId="20725" xr:uid="{00000000-0005-0000-0000-000052510000}"/>
    <cellStyle name="40% - Accent2 2 61" xfId="20726" xr:uid="{00000000-0005-0000-0000-000053510000}"/>
    <cellStyle name="40% - Accent2 2 62" xfId="20727" xr:uid="{00000000-0005-0000-0000-000054510000}"/>
    <cellStyle name="40% - Accent2 2 63" xfId="20728" xr:uid="{00000000-0005-0000-0000-000055510000}"/>
    <cellStyle name="40% - Accent2 2 64" xfId="20729" xr:uid="{00000000-0005-0000-0000-000056510000}"/>
    <cellStyle name="40% - Accent2 2 65" xfId="20730" xr:uid="{00000000-0005-0000-0000-000057510000}"/>
    <cellStyle name="40% - Accent2 2 66" xfId="20731" xr:uid="{00000000-0005-0000-0000-000058510000}"/>
    <cellStyle name="40% - Accent2 2 67" xfId="20732" xr:uid="{00000000-0005-0000-0000-000059510000}"/>
    <cellStyle name="40% - Accent2 2 68" xfId="20733" xr:uid="{00000000-0005-0000-0000-00005A510000}"/>
    <cellStyle name="40% - Accent2 2 69" xfId="20734" xr:uid="{00000000-0005-0000-0000-00005B510000}"/>
    <cellStyle name="40% - Accent2 2 7" xfId="20735" xr:uid="{00000000-0005-0000-0000-00005C510000}"/>
    <cellStyle name="40% - Accent2 2 70" xfId="20736" xr:uid="{00000000-0005-0000-0000-00005D510000}"/>
    <cellStyle name="40% - Accent2 2 71" xfId="20737" xr:uid="{00000000-0005-0000-0000-00005E510000}"/>
    <cellStyle name="40% - Accent2 2 72" xfId="20738" xr:uid="{00000000-0005-0000-0000-00005F510000}"/>
    <cellStyle name="40% - Accent2 2 73" xfId="20739" xr:uid="{00000000-0005-0000-0000-000060510000}"/>
    <cellStyle name="40% - Accent2 2 74" xfId="53029" xr:uid="{00000000-0005-0000-0000-000061510000}"/>
    <cellStyle name="40% - Accent2 2 8" xfId="20740" xr:uid="{00000000-0005-0000-0000-000062510000}"/>
    <cellStyle name="40% - Accent2 2 9" xfId="20741" xr:uid="{00000000-0005-0000-0000-000063510000}"/>
    <cellStyle name="40% - Accent2 20" xfId="20742" xr:uid="{00000000-0005-0000-0000-000064510000}"/>
    <cellStyle name="40% - Accent2 20 10" xfId="20743" xr:uid="{00000000-0005-0000-0000-000065510000}"/>
    <cellStyle name="40% - Accent2 20 11" xfId="20744" xr:uid="{00000000-0005-0000-0000-000066510000}"/>
    <cellStyle name="40% - Accent2 20 12" xfId="20745" xr:uid="{00000000-0005-0000-0000-000067510000}"/>
    <cellStyle name="40% - Accent2 20 13" xfId="20746" xr:uid="{00000000-0005-0000-0000-000068510000}"/>
    <cellStyle name="40% - Accent2 20 14" xfId="20747" xr:uid="{00000000-0005-0000-0000-000069510000}"/>
    <cellStyle name="40% - Accent2 20 15" xfId="20748" xr:uid="{00000000-0005-0000-0000-00006A510000}"/>
    <cellStyle name="40% - Accent2 20 16" xfId="20749" xr:uid="{00000000-0005-0000-0000-00006B510000}"/>
    <cellStyle name="40% - Accent2 20 17" xfId="20750" xr:uid="{00000000-0005-0000-0000-00006C510000}"/>
    <cellStyle name="40% - Accent2 20 18" xfId="20751" xr:uid="{00000000-0005-0000-0000-00006D510000}"/>
    <cellStyle name="40% - Accent2 20 19" xfId="20752" xr:uid="{00000000-0005-0000-0000-00006E510000}"/>
    <cellStyle name="40% - Accent2 20 2" xfId="20753" xr:uid="{00000000-0005-0000-0000-00006F510000}"/>
    <cellStyle name="40% - Accent2 20 20" xfId="20754" xr:uid="{00000000-0005-0000-0000-000070510000}"/>
    <cellStyle name="40% - Accent2 20 21" xfId="20755" xr:uid="{00000000-0005-0000-0000-000071510000}"/>
    <cellStyle name="40% - Accent2 20 22" xfId="20756" xr:uid="{00000000-0005-0000-0000-000072510000}"/>
    <cellStyle name="40% - Accent2 20 23" xfId="20757" xr:uid="{00000000-0005-0000-0000-000073510000}"/>
    <cellStyle name="40% - Accent2 20 24" xfId="20758" xr:uid="{00000000-0005-0000-0000-000074510000}"/>
    <cellStyle name="40% - Accent2 20 25" xfId="20759" xr:uid="{00000000-0005-0000-0000-000075510000}"/>
    <cellStyle name="40% - Accent2 20 26" xfId="20760" xr:uid="{00000000-0005-0000-0000-000076510000}"/>
    <cellStyle name="40% - Accent2 20 27" xfId="20761" xr:uid="{00000000-0005-0000-0000-000077510000}"/>
    <cellStyle name="40% - Accent2 20 28" xfId="20762" xr:uid="{00000000-0005-0000-0000-000078510000}"/>
    <cellStyle name="40% - Accent2 20 29" xfId="20763" xr:uid="{00000000-0005-0000-0000-000079510000}"/>
    <cellStyle name="40% - Accent2 20 3" xfId="20764" xr:uid="{00000000-0005-0000-0000-00007A510000}"/>
    <cellStyle name="40% - Accent2 20 30" xfId="20765" xr:uid="{00000000-0005-0000-0000-00007B510000}"/>
    <cellStyle name="40% - Accent2 20 31" xfId="20766" xr:uid="{00000000-0005-0000-0000-00007C510000}"/>
    <cellStyle name="40% - Accent2 20 32" xfId="20767" xr:uid="{00000000-0005-0000-0000-00007D510000}"/>
    <cellStyle name="40% - Accent2 20 33" xfId="20768" xr:uid="{00000000-0005-0000-0000-00007E510000}"/>
    <cellStyle name="40% - Accent2 20 34" xfId="20769" xr:uid="{00000000-0005-0000-0000-00007F510000}"/>
    <cellStyle name="40% - Accent2 20 35" xfId="20770" xr:uid="{00000000-0005-0000-0000-000080510000}"/>
    <cellStyle name="40% - Accent2 20 36" xfId="20771" xr:uid="{00000000-0005-0000-0000-000081510000}"/>
    <cellStyle name="40% - Accent2 20 37" xfId="20772" xr:uid="{00000000-0005-0000-0000-000082510000}"/>
    <cellStyle name="40% - Accent2 20 38" xfId="20773" xr:uid="{00000000-0005-0000-0000-000083510000}"/>
    <cellStyle name="40% - Accent2 20 39" xfId="20774" xr:uid="{00000000-0005-0000-0000-000084510000}"/>
    <cellStyle name="40% - Accent2 20 4" xfId="20775" xr:uid="{00000000-0005-0000-0000-000085510000}"/>
    <cellStyle name="40% - Accent2 20 40" xfId="20776" xr:uid="{00000000-0005-0000-0000-000086510000}"/>
    <cellStyle name="40% - Accent2 20 41" xfId="20777" xr:uid="{00000000-0005-0000-0000-000087510000}"/>
    <cellStyle name="40% - Accent2 20 42" xfId="20778" xr:uid="{00000000-0005-0000-0000-000088510000}"/>
    <cellStyle name="40% - Accent2 20 43" xfId="20779" xr:uid="{00000000-0005-0000-0000-000089510000}"/>
    <cellStyle name="40% - Accent2 20 44" xfId="20780" xr:uid="{00000000-0005-0000-0000-00008A510000}"/>
    <cellStyle name="40% - Accent2 20 45" xfId="20781" xr:uid="{00000000-0005-0000-0000-00008B510000}"/>
    <cellStyle name="40% - Accent2 20 46" xfId="20782" xr:uid="{00000000-0005-0000-0000-00008C510000}"/>
    <cellStyle name="40% - Accent2 20 47" xfId="20783" xr:uid="{00000000-0005-0000-0000-00008D510000}"/>
    <cellStyle name="40% - Accent2 20 48" xfId="20784" xr:uid="{00000000-0005-0000-0000-00008E510000}"/>
    <cellStyle name="40% - Accent2 20 49" xfId="20785" xr:uid="{00000000-0005-0000-0000-00008F510000}"/>
    <cellStyle name="40% - Accent2 20 5" xfId="20786" xr:uid="{00000000-0005-0000-0000-000090510000}"/>
    <cellStyle name="40% - Accent2 20 50" xfId="20787" xr:uid="{00000000-0005-0000-0000-000091510000}"/>
    <cellStyle name="40% - Accent2 20 51" xfId="20788" xr:uid="{00000000-0005-0000-0000-000092510000}"/>
    <cellStyle name="40% - Accent2 20 52" xfId="20789" xr:uid="{00000000-0005-0000-0000-000093510000}"/>
    <cellStyle name="40% - Accent2 20 53" xfId="20790" xr:uid="{00000000-0005-0000-0000-000094510000}"/>
    <cellStyle name="40% - Accent2 20 54" xfId="20791" xr:uid="{00000000-0005-0000-0000-000095510000}"/>
    <cellStyle name="40% - Accent2 20 55" xfId="20792" xr:uid="{00000000-0005-0000-0000-000096510000}"/>
    <cellStyle name="40% - Accent2 20 56" xfId="20793" xr:uid="{00000000-0005-0000-0000-000097510000}"/>
    <cellStyle name="40% - Accent2 20 57" xfId="20794" xr:uid="{00000000-0005-0000-0000-000098510000}"/>
    <cellStyle name="40% - Accent2 20 58" xfId="20795" xr:uid="{00000000-0005-0000-0000-000099510000}"/>
    <cellStyle name="40% - Accent2 20 59" xfId="20796" xr:uid="{00000000-0005-0000-0000-00009A510000}"/>
    <cellStyle name="40% - Accent2 20 6" xfId="20797" xr:uid="{00000000-0005-0000-0000-00009B510000}"/>
    <cellStyle name="40% - Accent2 20 60" xfId="20798" xr:uid="{00000000-0005-0000-0000-00009C510000}"/>
    <cellStyle name="40% - Accent2 20 61" xfId="20799" xr:uid="{00000000-0005-0000-0000-00009D510000}"/>
    <cellStyle name="40% - Accent2 20 62" xfId="20800" xr:uid="{00000000-0005-0000-0000-00009E510000}"/>
    <cellStyle name="40% - Accent2 20 63" xfId="20801" xr:uid="{00000000-0005-0000-0000-00009F510000}"/>
    <cellStyle name="40% - Accent2 20 64" xfId="20802" xr:uid="{00000000-0005-0000-0000-0000A0510000}"/>
    <cellStyle name="40% - Accent2 20 65" xfId="20803" xr:uid="{00000000-0005-0000-0000-0000A1510000}"/>
    <cellStyle name="40% - Accent2 20 66" xfId="20804" xr:uid="{00000000-0005-0000-0000-0000A2510000}"/>
    <cellStyle name="40% - Accent2 20 67" xfId="20805" xr:uid="{00000000-0005-0000-0000-0000A3510000}"/>
    <cellStyle name="40% - Accent2 20 68" xfId="20806" xr:uid="{00000000-0005-0000-0000-0000A4510000}"/>
    <cellStyle name="40% - Accent2 20 69" xfId="20807" xr:uid="{00000000-0005-0000-0000-0000A5510000}"/>
    <cellStyle name="40% - Accent2 20 7" xfId="20808" xr:uid="{00000000-0005-0000-0000-0000A6510000}"/>
    <cellStyle name="40% - Accent2 20 70" xfId="20809" xr:uid="{00000000-0005-0000-0000-0000A7510000}"/>
    <cellStyle name="40% - Accent2 20 71" xfId="20810" xr:uid="{00000000-0005-0000-0000-0000A8510000}"/>
    <cellStyle name="40% - Accent2 20 72" xfId="20811" xr:uid="{00000000-0005-0000-0000-0000A9510000}"/>
    <cellStyle name="40% - Accent2 20 73" xfId="20812" xr:uid="{00000000-0005-0000-0000-0000AA510000}"/>
    <cellStyle name="40% - Accent2 20 8" xfId="20813" xr:uid="{00000000-0005-0000-0000-0000AB510000}"/>
    <cellStyle name="40% - Accent2 20 9" xfId="20814" xr:uid="{00000000-0005-0000-0000-0000AC510000}"/>
    <cellStyle name="40% - Accent2 21" xfId="20815" xr:uid="{00000000-0005-0000-0000-0000AD510000}"/>
    <cellStyle name="40% - Accent2 21 10" xfId="20816" xr:uid="{00000000-0005-0000-0000-0000AE510000}"/>
    <cellStyle name="40% - Accent2 21 11" xfId="20817" xr:uid="{00000000-0005-0000-0000-0000AF510000}"/>
    <cellStyle name="40% - Accent2 21 12" xfId="20818" xr:uid="{00000000-0005-0000-0000-0000B0510000}"/>
    <cellStyle name="40% - Accent2 21 13" xfId="20819" xr:uid="{00000000-0005-0000-0000-0000B1510000}"/>
    <cellStyle name="40% - Accent2 21 14" xfId="20820" xr:uid="{00000000-0005-0000-0000-0000B2510000}"/>
    <cellStyle name="40% - Accent2 21 15" xfId="20821" xr:uid="{00000000-0005-0000-0000-0000B3510000}"/>
    <cellStyle name="40% - Accent2 21 16" xfId="20822" xr:uid="{00000000-0005-0000-0000-0000B4510000}"/>
    <cellStyle name="40% - Accent2 21 17" xfId="20823" xr:uid="{00000000-0005-0000-0000-0000B5510000}"/>
    <cellStyle name="40% - Accent2 21 18" xfId="20824" xr:uid="{00000000-0005-0000-0000-0000B6510000}"/>
    <cellStyle name="40% - Accent2 21 19" xfId="20825" xr:uid="{00000000-0005-0000-0000-0000B7510000}"/>
    <cellStyle name="40% - Accent2 21 2" xfId="20826" xr:uid="{00000000-0005-0000-0000-0000B8510000}"/>
    <cellStyle name="40% - Accent2 21 20" xfId="20827" xr:uid="{00000000-0005-0000-0000-0000B9510000}"/>
    <cellStyle name="40% - Accent2 21 21" xfId="20828" xr:uid="{00000000-0005-0000-0000-0000BA510000}"/>
    <cellStyle name="40% - Accent2 21 22" xfId="20829" xr:uid="{00000000-0005-0000-0000-0000BB510000}"/>
    <cellStyle name="40% - Accent2 21 23" xfId="20830" xr:uid="{00000000-0005-0000-0000-0000BC510000}"/>
    <cellStyle name="40% - Accent2 21 24" xfId="20831" xr:uid="{00000000-0005-0000-0000-0000BD510000}"/>
    <cellStyle name="40% - Accent2 21 25" xfId="20832" xr:uid="{00000000-0005-0000-0000-0000BE510000}"/>
    <cellStyle name="40% - Accent2 21 26" xfId="20833" xr:uid="{00000000-0005-0000-0000-0000BF510000}"/>
    <cellStyle name="40% - Accent2 21 27" xfId="20834" xr:uid="{00000000-0005-0000-0000-0000C0510000}"/>
    <cellStyle name="40% - Accent2 21 28" xfId="20835" xr:uid="{00000000-0005-0000-0000-0000C1510000}"/>
    <cellStyle name="40% - Accent2 21 29" xfId="20836" xr:uid="{00000000-0005-0000-0000-0000C2510000}"/>
    <cellStyle name="40% - Accent2 21 3" xfId="20837" xr:uid="{00000000-0005-0000-0000-0000C3510000}"/>
    <cellStyle name="40% - Accent2 21 30" xfId="20838" xr:uid="{00000000-0005-0000-0000-0000C4510000}"/>
    <cellStyle name="40% - Accent2 21 31" xfId="20839" xr:uid="{00000000-0005-0000-0000-0000C5510000}"/>
    <cellStyle name="40% - Accent2 21 32" xfId="20840" xr:uid="{00000000-0005-0000-0000-0000C6510000}"/>
    <cellStyle name="40% - Accent2 21 33" xfId="20841" xr:uid="{00000000-0005-0000-0000-0000C7510000}"/>
    <cellStyle name="40% - Accent2 21 34" xfId="20842" xr:uid="{00000000-0005-0000-0000-0000C8510000}"/>
    <cellStyle name="40% - Accent2 21 35" xfId="20843" xr:uid="{00000000-0005-0000-0000-0000C9510000}"/>
    <cellStyle name="40% - Accent2 21 36" xfId="20844" xr:uid="{00000000-0005-0000-0000-0000CA510000}"/>
    <cellStyle name="40% - Accent2 21 37" xfId="20845" xr:uid="{00000000-0005-0000-0000-0000CB510000}"/>
    <cellStyle name="40% - Accent2 21 38" xfId="20846" xr:uid="{00000000-0005-0000-0000-0000CC510000}"/>
    <cellStyle name="40% - Accent2 21 39" xfId="20847" xr:uid="{00000000-0005-0000-0000-0000CD510000}"/>
    <cellStyle name="40% - Accent2 21 4" xfId="20848" xr:uid="{00000000-0005-0000-0000-0000CE510000}"/>
    <cellStyle name="40% - Accent2 21 40" xfId="20849" xr:uid="{00000000-0005-0000-0000-0000CF510000}"/>
    <cellStyle name="40% - Accent2 21 41" xfId="20850" xr:uid="{00000000-0005-0000-0000-0000D0510000}"/>
    <cellStyle name="40% - Accent2 21 42" xfId="20851" xr:uid="{00000000-0005-0000-0000-0000D1510000}"/>
    <cellStyle name="40% - Accent2 21 43" xfId="20852" xr:uid="{00000000-0005-0000-0000-0000D2510000}"/>
    <cellStyle name="40% - Accent2 21 44" xfId="20853" xr:uid="{00000000-0005-0000-0000-0000D3510000}"/>
    <cellStyle name="40% - Accent2 21 45" xfId="20854" xr:uid="{00000000-0005-0000-0000-0000D4510000}"/>
    <cellStyle name="40% - Accent2 21 46" xfId="20855" xr:uid="{00000000-0005-0000-0000-0000D5510000}"/>
    <cellStyle name="40% - Accent2 21 47" xfId="20856" xr:uid="{00000000-0005-0000-0000-0000D6510000}"/>
    <cellStyle name="40% - Accent2 21 48" xfId="20857" xr:uid="{00000000-0005-0000-0000-0000D7510000}"/>
    <cellStyle name="40% - Accent2 21 49" xfId="20858" xr:uid="{00000000-0005-0000-0000-0000D8510000}"/>
    <cellStyle name="40% - Accent2 21 5" xfId="20859" xr:uid="{00000000-0005-0000-0000-0000D9510000}"/>
    <cellStyle name="40% - Accent2 21 50" xfId="20860" xr:uid="{00000000-0005-0000-0000-0000DA510000}"/>
    <cellStyle name="40% - Accent2 21 51" xfId="20861" xr:uid="{00000000-0005-0000-0000-0000DB510000}"/>
    <cellStyle name="40% - Accent2 21 52" xfId="20862" xr:uid="{00000000-0005-0000-0000-0000DC510000}"/>
    <cellStyle name="40% - Accent2 21 53" xfId="20863" xr:uid="{00000000-0005-0000-0000-0000DD510000}"/>
    <cellStyle name="40% - Accent2 21 54" xfId="20864" xr:uid="{00000000-0005-0000-0000-0000DE510000}"/>
    <cellStyle name="40% - Accent2 21 55" xfId="20865" xr:uid="{00000000-0005-0000-0000-0000DF510000}"/>
    <cellStyle name="40% - Accent2 21 56" xfId="20866" xr:uid="{00000000-0005-0000-0000-0000E0510000}"/>
    <cellStyle name="40% - Accent2 21 57" xfId="20867" xr:uid="{00000000-0005-0000-0000-0000E1510000}"/>
    <cellStyle name="40% - Accent2 21 58" xfId="20868" xr:uid="{00000000-0005-0000-0000-0000E2510000}"/>
    <cellStyle name="40% - Accent2 21 59" xfId="20869" xr:uid="{00000000-0005-0000-0000-0000E3510000}"/>
    <cellStyle name="40% - Accent2 21 6" xfId="20870" xr:uid="{00000000-0005-0000-0000-0000E4510000}"/>
    <cellStyle name="40% - Accent2 21 60" xfId="20871" xr:uid="{00000000-0005-0000-0000-0000E5510000}"/>
    <cellStyle name="40% - Accent2 21 61" xfId="20872" xr:uid="{00000000-0005-0000-0000-0000E6510000}"/>
    <cellStyle name="40% - Accent2 21 62" xfId="20873" xr:uid="{00000000-0005-0000-0000-0000E7510000}"/>
    <cellStyle name="40% - Accent2 21 63" xfId="20874" xr:uid="{00000000-0005-0000-0000-0000E8510000}"/>
    <cellStyle name="40% - Accent2 21 64" xfId="20875" xr:uid="{00000000-0005-0000-0000-0000E9510000}"/>
    <cellStyle name="40% - Accent2 21 65" xfId="20876" xr:uid="{00000000-0005-0000-0000-0000EA510000}"/>
    <cellStyle name="40% - Accent2 21 66" xfId="20877" xr:uid="{00000000-0005-0000-0000-0000EB510000}"/>
    <cellStyle name="40% - Accent2 21 67" xfId="20878" xr:uid="{00000000-0005-0000-0000-0000EC510000}"/>
    <cellStyle name="40% - Accent2 21 68" xfId="20879" xr:uid="{00000000-0005-0000-0000-0000ED510000}"/>
    <cellStyle name="40% - Accent2 21 69" xfId="20880" xr:uid="{00000000-0005-0000-0000-0000EE510000}"/>
    <cellStyle name="40% - Accent2 21 7" xfId="20881" xr:uid="{00000000-0005-0000-0000-0000EF510000}"/>
    <cellStyle name="40% - Accent2 21 70" xfId="20882" xr:uid="{00000000-0005-0000-0000-0000F0510000}"/>
    <cellStyle name="40% - Accent2 21 71" xfId="20883" xr:uid="{00000000-0005-0000-0000-0000F1510000}"/>
    <cellStyle name="40% - Accent2 21 72" xfId="20884" xr:uid="{00000000-0005-0000-0000-0000F2510000}"/>
    <cellStyle name="40% - Accent2 21 73" xfId="20885" xr:uid="{00000000-0005-0000-0000-0000F3510000}"/>
    <cellStyle name="40% - Accent2 21 8" xfId="20886" xr:uid="{00000000-0005-0000-0000-0000F4510000}"/>
    <cellStyle name="40% - Accent2 21 9" xfId="20887" xr:uid="{00000000-0005-0000-0000-0000F5510000}"/>
    <cellStyle name="40% - Accent2 22" xfId="20888" xr:uid="{00000000-0005-0000-0000-0000F6510000}"/>
    <cellStyle name="40% - Accent2 22 10" xfId="20889" xr:uid="{00000000-0005-0000-0000-0000F7510000}"/>
    <cellStyle name="40% - Accent2 22 11" xfId="20890" xr:uid="{00000000-0005-0000-0000-0000F8510000}"/>
    <cellStyle name="40% - Accent2 22 12" xfId="20891" xr:uid="{00000000-0005-0000-0000-0000F9510000}"/>
    <cellStyle name="40% - Accent2 22 13" xfId="20892" xr:uid="{00000000-0005-0000-0000-0000FA510000}"/>
    <cellStyle name="40% - Accent2 22 14" xfId="20893" xr:uid="{00000000-0005-0000-0000-0000FB510000}"/>
    <cellStyle name="40% - Accent2 22 15" xfId="20894" xr:uid="{00000000-0005-0000-0000-0000FC510000}"/>
    <cellStyle name="40% - Accent2 22 16" xfId="20895" xr:uid="{00000000-0005-0000-0000-0000FD510000}"/>
    <cellStyle name="40% - Accent2 22 17" xfId="20896" xr:uid="{00000000-0005-0000-0000-0000FE510000}"/>
    <cellStyle name="40% - Accent2 22 18" xfId="20897" xr:uid="{00000000-0005-0000-0000-0000FF510000}"/>
    <cellStyle name="40% - Accent2 22 19" xfId="20898" xr:uid="{00000000-0005-0000-0000-000000520000}"/>
    <cellStyle name="40% - Accent2 22 2" xfId="20899" xr:uid="{00000000-0005-0000-0000-000001520000}"/>
    <cellStyle name="40% - Accent2 22 20" xfId="20900" xr:uid="{00000000-0005-0000-0000-000002520000}"/>
    <cellStyle name="40% - Accent2 22 21" xfId="20901" xr:uid="{00000000-0005-0000-0000-000003520000}"/>
    <cellStyle name="40% - Accent2 22 22" xfId="20902" xr:uid="{00000000-0005-0000-0000-000004520000}"/>
    <cellStyle name="40% - Accent2 22 23" xfId="20903" xr:uid="{00000000-0005-0000-0000-000005520000}"/>
    <cellStyle name="40% - Accent2 22 24" xfId="20904" xr:uid="{00000000-0005-0000-0000-000006520000}"/>
    <cellStyle name="40% - Accent2 22 25" xfId="20905" xr:uid="{00000000-0005-0000-0000-000007520000}"/>
    <cellStyle name="40% - Accent2 22 26" xfId="20906" xr:uid="{00000000-0005-0000-0000-000008520000}"/>
    <cellStyle name="40% - Accent2 22 27" xfId="20907" xr:uid="{00000000-0005-0000-0000-000009520000}"/>
    <cellStyle name="40% - Accent2 22 28" xfId="20908" xr:uid="{00000000-0005-0000-0000-00000A520000}"/>
    <cellStyle name="40% - Accent2 22 29" xfId="20909" xr:uid="{00000000-0005-0000-0000-00000B520000}"/>
    <cellStyle name="40% - Accent2 22 3" xfId="20910" xr:uid="{00000000-0005-0000-0000-00000C520000}"/>
    <cellStyle name="40% - Accent2 22 30" xfId="20911" xr:uid="{00000000-0005-0000-0000-00000D520000}"/>
    <cellStyle name="40% - Accent2 22 31" xfId="20912" xr:uid="{00000000-0005-0000-0000-00000E520000}"/>
    <cellStyle name="40% - Accent2 22 32" xfId="20913" xr:uid="{00000000-0005-0000-0000-00000F520000}"/>
    <cellStyle name="40% - Accent2 22 33" xfId="20914" xr:uid="{00000000-0005-0000-0000-000010520000}"/>
    <cellStyle name="40% - Accent2 22 34" xfId="20915" xr:uid="{00000000-0005-0000-0000-000011520000}"/>
    <cellStyle name="40% - Accent2 22 35" xfId="20916" xr:uid="{00000000-0005-0000-0000-000012520000}"/>
    <cellStyle name="40% - Accent2 22 36" xfId="20917" xr:uid="{00000000-0005-0000-0000-000013520000}"/>
    <cellStyle name="40% - Accent2 22 37" xfId="20918" xr:uid="{00000000-0005-0000-0000-000014520000}"/>
    <cellStyle name="40% - Accent2 22 38" xfId="20919" xr:uid="{00000000-0005-0000-0000-000015520000}"/>
    <cellStyle name="40% - Accent2 22 39" xfId="20920" xr:uid="{00000000-0005-0000-0000-000016520000}"/>
    <cellStyle name="40% - Accent2 22 4" xfId="20921" xr:uid="{00000000-0005-0000-0000-000017520000}"/>
    <cellStyle name="40% - Accent2 22 40" xfId="20922" xr:uid="{00000000-0005-0000-0000-000018520000}"/>
    <cellStyle name="40% - Accent2 22 41" xfId="20923" xr:uid="{00000000-0005-0000-0000-000019520000}"/>
    <cellStyle name="40% - Accent2 22 42" xfId="20924" xr:uid="{00000000-0005-0000-0000-00001A520000}"/>
    <cellStyle name="40% - Accent2 22 43" xfId="20925" xr:uid="{00000000-0005-0000-0000-00001B520000}"/>
    <cellStyle name="40% - Accent2 22 44" xfId="20926" xr:uid="{00000000-0005-0000-0000-00001C520000}"/>
    <cellStyle name="40% - Accent2 22 45" xfId="20927" xr:uid="{00000000-0005-0000-0000-00001D520000}"/>
    <cellStyle name="40% - Accent2 22 46" xfId="20928" xr:uid="{00000000-0005-0000-0000-00001E520000}"/>
    <cellStyle name="40% - Accent2 22 47" xfId="20929" xr:uid="{00000000-0005-0000-0000-00001F520000}"/>
    <cellStyle name="40% - Accent2 22 48" xfId="20930" xr:uid="{00000000-0005-0000-0000-000020520000}"/>
    <cellStyle name="40% - Accent2 22 49" xfId="20931" xr:uid="{00000000-0005-0000-0000-000021520000}"/>
    <cellStyle name="40% - Accent2 22 5" xfId="20932" xr:uid="{00000000-0005-0000-0000-000022520000}"/>
    <cellStyle name="40% - Accent2 22 50" xfId="20933" xr:uid="{00000000-0005-0000-0000-000023520000}"/>
    <cellStyle name="40% - Accent2 22 51" xfId="20934" xr:uid="{00000000-0005-0000-0000-000024520000}"/>
    <cellStyle name="40% - Accent2 22 52" xfId="20935" xr:uid="{00000000-0005-0000-0000-000025520000}"/>
    <cellStyle name="40% - Accent2 22 53" xfId="20936" xr:uid="{00000000-0005-0000-0000-000026520000}"/>
    <cellStyle name="40% - Accent2 22 54" xfId="20937" xr:uid="{00000000-0005-0000-0000-000027520000}"/>
    <cellStyle name="40% - Accent2 22 55" xfId="20938" xr:uid="{00000000-0005-0000-0000-000028520000}"/>
    <cellStyle name="40% - Accent2 22 56" xfId="20939" xr:uid="{00000000-0005-0000-0000-000029520000}"/>
    <cellStyle name="40% - Accent2 22 57" xfId="20940" xr:uid="{00000000-0005-0000-0000-00002A520000}"/>
    <cellStyle name="40% - Accent2 22 58" xfId="20941" xr:uid="{00000000-0005-0000-0000-00002B520000}"/>
    <cellStyle name="40% - Accent2 22 59" xfId="20942" xr:uid="{00000000-0005-0000-0000-00002C520000}"/>
    <cellStyle name="40% - Accent2 22 6" xfId="20943" xr:uid="{00000000-0005-0000-0000-00002D520000}"/>
    <cellStyle name="40% - Accent2 22 60" xfId="20944" xr:uid="{00000000-0005-0000-0000-00002E520000}"/>
    <cellStyle name="40% - Accent2 22 61" xfId="20945" xr:uid="{00000000-0005-0000-0000-00002F520000}"/>
    <cellStyle name="40% - Accent2 22 62" xfId="20946" xr:uid="{00000000-0005-0000-0000-000030520000}"/>
    <cellStyle name="40% - Accent2 22 63" xfId="20947" xr:uid="{00000000-0005-0000-0000-000031520000}"/>
    <cellStyle name="40% - Accent2 22 64" xfId="20948" xr:uid="{00000000-0005-0000-0000-000032520000}"/>
    <cellStyle name="40% - Accent2 22 65" xfId="20949" xr:uid="{00000000-0005-0000-0000-000033520000}"/>
    <cellStyle name="40% - Accent2 22 66" xfId="20950" xr:uid="{00000000-0005-0000-0000-000034520000}"/>
    <cellStyle name="40% - Accent2 22 67" xfId="20951" xr:uid="{00000000-0005-0000-0000-000035520000}"/>
    <cellStyle name="40% - Accent2 22 68" xfId="20952" xr:uid="{00000000-0005-0000-0000-000036520000}"/>
    <cellStyle name="40% - Accent2 22 69" xfId="20953" xr:uid="{00000000-0005-0000-0000-000037520000}"/>
    <cellStyle name="40% - Accent2 22 7" xfId="20954" xr:uid="{00000000-0005-0000-0000-000038520000}"/>
    <cellStyle name="40% - Accent2 22 70" xfId="20955" xr:uid="{00000000-0005-0000-0000-000039520000}"/>
    <cellStyle name="40% - Accent2 22 71" xfId="20956" xr:uid="{00000000-0005-0000-0000-00003A520000}"/>
    <cellStyle name="40% - Accent2 22 72" xfId="20957" xr:uid="{00000000-0005-0000-0000-00003B520000}"/>
    <cellStyle name="40% - Accent2 22 73" xfId="20958" xr:uid="{00000000-0005-0000-0000-00003C520000}"/>
    <cellStyle name="40% - Accent2 22 8" xfId="20959" xr:uid="{00000000-0005-0000-0000-00003D520000}"/>
    <cellStyle name="40% - Accent2 22 9" xfId="20960" xr:uid="{00000000-0005-0000-0000-00003E520000}"/>
    <cellStyle name="40% - Accent2 23" xfId="20961" xr:uid="{00000000-0005-0000-0000-00003F520000}"/>
    <cellStyle name="40% - Accent2 23 10" xfId="20962" xr:uid="{00000000-0005-0000-0000-000040520000}"/>
    <cellStyle name="40% - Accent2 23 11" xfId="20963" xr:uid="{00000000-0005-0000-0000-000041520000}"/>
    <cellStyle name="40% - Accent2 23 12" xfId="20964" xr:uid="{00000000-0005-0000-0000-000042520000}"/>
    <cellStyle name="40% - Accent2 23 13" xfId="20965" xr:uid="{00000000-0005-0000-0000-000043520000}"/>
    <cellStyle name="40% - Accent2 23 14" xfId="20966" xr:uid="{00000000-0005-0000-0000-000044520000}"/>
    <cellStyle name="40% - Accent2 23 15" xfId="20967" xr:uid="{00000000-0005-0000-0000-000045520000}"/>
    <cellStyle name="40% - Accent2 23 16" xfId="20968" xr:uid="{00000000-0005-0000-0000-000046520000}"/>
    <cellStyle name="40% - Accent2 23 17" xfId="20969" xr:uid="{00000000-0005-0000-0000-000047520000}"/>
    <cellStyle name="40% - Accent2 23 18" xfId="20970" xr:uid="{00000000-0005-0000-0000-000048520000}"/>
    <cellStyle name="40% - Accent2 23 19" xfId="20971" xr:uid="{00000000-0005-0000-0000-000049520000}"/>
    <cellStyle name="40% - Accent2 23 2" xfId="20972" xr:uid="{00000000-0005-0000-0000-00004A520000}"/>
    <cellStyle name="40% - Accent2 23 20" xfId="20973" xr:uid="{00000000-0005-0000-0000-00004B520000}"/>
    <cellStyle name="40% - Accent2 23 21" xfId="20974" xr:uid="{00000000-0005-0000-0000-00004C520000}"/>
    <cellStyle name="40% - Accent2 23 22" xfId="20975" xr:uid="{00000000-0005-0000-0000-00004D520000}"/>
    <cellStyle name="40% - Accent2 23 23" xfId="20976" xr:uid="{00000000-0005-0000-0000-00004E520000}"/>
    <cellStyle name="40% - Accent2 23 24" xfId="20977" xr:uid="{00000000-0005-0000-0000-00004F520000}"/>
    <cellStyle name="40% - Accent2 23 25" xfId="20978" xr:uid="{00000000-0005-0000-0000-000050520000}"/>
    <cellStyle name="40% - Accent2 23 26" xfId="20979" xr:uid="{00000000-0005-0000-0000-000051520000}"/>
    <cellStyle name="40% - Accent2 23 27" xfId="20980" xr:uid="{00000000-0005-0000-0000-000052520000}"/>
    <cellStyle name="40% - Accent2 23 28" xfId="20981" xr:uid="{00000000-0005-0000-0000-000053520000}"/>
    <cellStyle name="40% - Accent2 23 29" xfId="20982" xr:uid="{00000000-0005-0000-0000-000054520000}"/>
    <cellStyle name="40% - Accent2 23 3" xfId="20983" xr:uid="{00000000-0005-0000-0000-000055520000}"/>
    <cellStyle name="40% - Accent2 23 30" xfId="20984" xr:uid="{00000000-0005-0000-0000-000056520000}"/>
    <cellStyle name="40% - Accent2 23 31" xfId="20985" xr:uid="{00000000-0005-0000-0000-000057520000}"/>
    <cellStyle name="40% - Accent2 23 32" xfId="20986" xr:uid="{00000000-0005-0000-0000-000058520000}"/>
    <cellStyle name="40% - Accent2 23 33" xfId="20987" xr:uid="{00000000-0005-0000-0000-000059520000}"/>
    <cellStyle name="40% - Accent2 23 34" xfId="20988" xr:uid="{00000000-0005-0000-0000-00005A520000}"/>
    <cellStyle name="40% - Accent2 23 35" xfId="20989" xr:uid="{00000000-0005-0000-0000-00005B520000}"/>
    <cellStyle name="40% - Accent2 23 36" xfId="20990" xr:uid="{00000000-0005-0000-0000-00005C520000}"/>
    <cellStyle name="40% - Accent2 23 37" xfId="20991" xr:uid="{00000000-0005-0000-0000-00005D520000}"/>
    <cellStyle name="40% - Accent2 23 38" xfId="20992" xr:uid="{00000000-0005-0000-0000-00005E520000}"/>
    <cellStyle name="40% - Accent2 23 39" xfId="20993" xr:uid="{00000000-0005-0000-0000-00005F520000}"/>
    <cellStyle name="40% - Accent2 23 4" xfId="20994" xr:uid="{00000000-0005-0000-0000-000060520000}"/>
    <cellStyle name="40% - Accent2 23 40" xfId="20995" xr:uid="{00000000-0005-0000-0000-000061520000}"/>
    <cellStyle name="40% - Accent2 23 41" xfId="20996" xr:uid="{00000000-0005-0000-0000-000062520000}"/>
    <cellStyle name="40% - Accent2 23 42" xfId="20997" xr:uid="{00000000-0005-0000-0000-000063520000}"/>
    <cellStyle name="40% - Accent2 23 43" xfId="20998" xr:uid="{00000000-0005-0000-0000-000064520000}"/>
    <cellStyle name="40% - Accent2 23 44" xfId="20999" xr:uid="{00000000-0005-0000-0000-000065520000}"/>
    <cellStyle name="40% - Accent2 23 45" xfId="21000" xr:uid="{00000000-0005-0000-0000-000066520000}"/>
    <cellStyle name="40% - Accent2 23 46" xfId="21001" xr:uid="{00000000-0005-0000-0000-000067520000}"/>
    <cellStyle name="40% - Accent2 23 47" xfId="21002" xr:uid="{00000000-0005-0000-0000-000068520000}"/>
    <cellStyle name="40% - Accent2 23 48" xfId="21003" xr:uid="{00000000-0005-0000-0000-000069520000}"/>
    <cellStyle name="40% - Accent2 23 49" xfId="21004" xr:uid="{00000000-0005-0000-0000-00006A520000}"/>
    <cellStyle name="40% - Accent2 23 5" xfId="21005" xr:uid="{00000000-0005-0000-0000-00006B520000}"/>
    <cellStyle name="40% - Accent2 23 50" xfId="21006" xr:uid="{00000000-0005-0000-0000-00006C520000}"/>
    <cellStyle name="40% - Accent2 23 51" xfId="21007" xr:uid="{00000000-0005-0000-0000-00006D520000}"/>
    <cellStyle name="40% - Accent2 23 52" xfId="21008" xr:uid="{00000000-0005-0000-0000-00006E520000}"/>
    <cellStyle name="40% - Accent2 23 53" xfId="21009" xr:uid="{00000000-0005-0000-0000-00006F520000}"/>
    <cellStyle name="40% - Accent2 23 54" xfId="21010" xr:uid="{00000000-0005-0000-0000-000070520000}"/>
    <cellStyle name="40% - Accent2 23 55" xfId="21011" xr:uid="{00000000-0005-0000-0000-000071520000}"/>
    <cellStyle name="40% - Accent2 23 56" xfId="21012" xr:uid="{00000000-0005-0000-0000-000072520000}"/>
    <cellStyle name="40% - Accent2 23 57" xfId="21013" xr:uid="{00000000-0005-0000-0000-000073520000}"/>
    <cellStyle name="40% - Accent2 23 58" xfId="21014" xr:uid="{00000000-0005-0000-0000-000074520000}"/>
    <cellStyle name="40% - Accent2 23 59" xfId="21015" xr:uid="{00000000-0005-0000-0000-000075520000}"/>
    <cellStyle name="40% - Accent2 23 6" xfId="21016" xr:uid="{00000000-0005-0000-0000-000076520000}"/>
    <cellStyle name="40% - Accent2 23 60" xfId="21017" xr:uid="{00000000-0005-0000-0000-000077520000}"/>
    <cellStyle name="40% - Accent2 23 61" xfId="21018" xr:uid="{00000000-0005-0000-0000-000078520000}"/>
    <cellStyle name="40% - Accent2 23 62" xfId="21019" xr:uid="{00000000-0005-0000-0000-000079520000}"/>
    <cellStyle name="40% - Accent2 23 63" xfId="21020" xr:uid="{00000000-0005-0000-0000-00007A520000}"/>
    <cellStyle name="40% - Accent2 23 64" xfId="21021" xr:uid="{00000000-0005-0000-0000-00007B520000}"/>
    <cellStyle name="40% - Accent2 23 65" xfId="21022" xr:uid="{00000000-0005-0000-0000-00007C520000}"/>
    <cellStyle name="40% - Accent2 23 66" xfId="21023" xr:uid="{00000000-0005-0000-0000-00007D520000}"/>
    <cellStyle name="40% - Accent2 23 67" xfId="21024" xr:uid="{00000000-0005-0000-0000-00007E520000}"/>
    <cellStyle name="40% - Accent2 23 68" xfId="21025" xr:uid="{00000000-0005-0000-0000-00007F520000}"/>
    <cellStyle name="40% - Accent2 23 69" xfId="21026" xr:uid="{00000000-0005-0000-0000-000080520000}"/>
    <cellStyle name="40% - Accent2 23 7" xfId="21027" xr:uid="{00000000-0005-0000-0000-000081520000}"/>
    <cellStyle name="40% - Accent2 23 70" xfId="21028" xr:uid="{00000000-0005-0000-0000-000082520000}"/>
    <cellStyle name="40% - Accent2 23 71" xfId="21029" xr:uid="{00000000-0005-0000-0000-000083520000}"/>
    <cellStyle name="40% - Accent2 23 72" xfId="21030" xr:uid="{00000000-0005-0000-0000-000084520000}"/>
    <cellStyle name="40% - Accent2 23 73" xfId="21031" xr:uid="{00000000-0005-0000-0000-000085520000}"/>
    <cellStyle name="40% - Accent2 23 8" xfId="21032" xr:uid="{00000000-0005-0000-0000-000086520000}"/>
    <cellStyle name="40% - Accent2 23 9" xfId="21033" xr:uid="{00000000-0005-0000-0000-000087520000}"/>
    <cellStyle name="40% - Accent2 24" xfId="21034" xr:uid="{00000000-0005-0000-0000-000088520000}"/>
    <cellStyle name="40% - Accent2 24 10" xfId="21035" xr:uid="{00000000-0005-0000-0000-000089520000}"/>
    <cellStyle name="40% - Accent2 24 11" xfId="21036" xr:uid="{00000000-0005-0000-0000-00008A520000}"/>
    <cellStyle name="40% - Accent2 24 12" xfId="21037" xr:uid="{00000000-0005-0000-0000-00008B520000}"/>
    <cellStyle name="40% - Accent2 24 13" xfId="21038" xr:uid="{00000000-0005-0000-0000-00008C520000}"/>
    <cellStyle name="40% - Accent2 24 14" xfId="21039" xr:uid="{00000000-0005-0000-0000-00008D520000}"/>
    <cellStyle name="40% - Accent2 24 15" xfId="21040" xr:uid="{00000000-0005-0000-0000-00008E520000}"/>
    <cellStyle name="40% - Accent2 24 16" xfId="21041" xr:uid="{00000000-0005-0000-0000-00008F520000}"/>
    <cellStyle name="40% - Accent2 24 17" xfId="21042" xr:uid="{00000000-0005-0000-0000-000090520000}"/>
    <cellStyle name="40% - Accent2 24 18" xfId="21043" xr:uid="{00000000-0005-0000-0000-000091520000}"/>
    <cellStyle name="40% - Accent2 24 19" xfId="21044" xr:uid="{00000000-0005-0000-0000-000092520000}"/>
    <cellStyle name="40% - Accent2 24 2" xfId="21045" xr:uid="{00000000-0005-0000-0000-000093520000}"/>
    <cellStyle name="40% - Accent2 24 20" xfId="21046" xr:uid="{00000000-0005-0000-0000-000094520000}"/>
    <cellStyle name="40% - Accent2 24 21" xfId="21047" xr:uid="{00000000-0005-0000-0000-000095520000}"/>
    <cellStyle name="40% - Accent2 24 22" xfId="21048" xr:uid="{00000000-0005-0000-0000-000096520000}"/>
    <cellStyle name="40% - Accent2 24 23" xfId="21049" xr:uid="{00000000-0005-0000-0000-000097520000}"/>
    <cellStyle name="40% - Accent2 24 24" xfId="21050" xr:uid="{00000000-0005-0000-0000-000098520000}"/>
    <cellStyle name="40% - Accent2 24 25" xfId="21051" xr:uid="{00000000-0005-0000-0000-000099520000}"/>
    <cellStyle name="40% - Accent2 24 26" xfId="21052" xr:uid="{00000000-0005-0000-0000-00009A520000}"/>
    <cellStyle name="40% - Accent2 24 27" xfId="21053" xr:uid="{00000000-0005-0000-0000-00009B520000}"/>
    <cellStyle name="40% - Accent2 24 28" xfId="21054" xr:uid="{00000000-0005-0000-0000-00009C520000}"/>
    <cellStyle name="40% - Accent2 24 29" xfId="21055" xr:uid="{00000000-0005-0000-0000-00009D520000}"/>
    <cellStyle name="40% - Accent2 24 3" xfId="21056" xr:uid="{00000000-0005-0000-0000-00009E520000}"/>
    <cellStyle name="40% - Accent2 24 30" xfId="21057" xr:uid="{00000000-0005-0000-0000-00009F520000}"/>
    <cellStyle name="40% - Accent2 24 31" xfId="21058" xr:uid="{00000000-0005-0000-0000-0000A0520000}"/>
    <cellStyle name="40% - Accent2 24 32" xfId="21059" xr:uid="{00000000-0005-0000-0000-0000A1520000}"/>
    <cellStyle name="40% - Accent2 24 33" xfId="21060" xr:uid="{00000000-0005-0000-0000-0000A2520000}"/>
    <cellStyle name="40% - Accent2 24 34" xfId="21061" xr:uid="{00000000-0005-0000-0000-0000A3520000}"/>
    <cellStyle name="40% - Accent2 24 35" xfId="21062" xr:uid="{00000000-0005-0000-0000-0000A4520000}"/>
    <cellStyle name="40% - Accent2 24 36" xfId="21063" xr:uid="{00000000-0005-0000-0000-0000A5520000}"/>
    <cellStyle name="40% - Accent2 24 37" xfId="21064" xr:uid="{00000000-0005-0000-0000-0000A6520000}"/>
    <cellStyle name="40% - Accent2 24 38" xfId="21065" xr:uid="{00000000-0005-0000-0000-0000A7520000}"/>
    <cellStyle name="40% - Accent2 24 39" xfId="21066" xr:uid="{00000000-0005-0000-0000-0000A8520000}"/>
    <cellStyle name="40% - Accent2 24 4" xfId="21067" xr:uid="{00000000-0005-0000-0000-0000A9520000}"/>
    <cellStyle name="40% - Accent2 24 40" xfId="21068" xr:uid="{00000000-0005-0000-0000-0000AA520000}"/>
    <cellStyle name="40% - Accent2 24 41" xfId="21069" xr:uid="{00000000-0005-0000-0000-0000AB520000}"/>
    <cellStyle name="40% - Accent2 24 42" xfId="21070" xr:uid="{00000000-0005-0000-0000-0000AC520000}"/>
    <cellStyle name="40% - Accent2 24 43" xfId="21071" xr:uid="{00000000-0005-0000-0000-0000AD520000}"/>
    <cellStyle name="40% - Accent2 24 44" xfId="21072" xr:uid="{00000000-0005-0000-0000-0000AE520000}"/>
    <cellStyle name="40% - Accent2 24 45" xfId="21073" xr:uid="{00000000-0005-0000-0000-0000AF520000}"/>
    <cellStyle name="40% - Accent2 24 46" xfId="21074" xr:uid="{00000000-0005-0000-0000-0000B0520000}"/>
    <cellStyle name="40% - Accent2 24 47" xfId="21075" xr:uid="{00000000-0005-0000-0000-0000B1520000}"/>
    <cellStyle name="40% - Accent2 24 48" xfId="21076" xr:uid="{00000000-0005-0000-0000-0000B2520000}"/>
    <cellStyle name="40% - Accent2 24 49" xfId="21077" xr:uid="{00000000-0005-0000-0000-0000B3520000}"/>
    <cellStyle name="40% - Accent2 24 5" xfId="21078" xr:uid="{00000000-0005-0000-0000-0000B4520000}"/>
    <cellStyle name="40% - Accent2 24 50" xfId="21079" xr:uid="{00000000-0005-0000-0000-0000B5520000}"/>
    <cellStyle name="40% - Accent2 24 51" xfId="21080" xr:uid="{00000000-0005-0000-0000-0000B6520000}"/>
    <cellStyle name="40% - Accent2 24 52" xfId="21081" xr:uid="{00000000-0005-0000-0000-0000B7520000}"/>
    <cellStyle name="40% - Accent2 24 53" xfId="21082" xr:uid="{00000000-0005-0000-0000-0000B8520000}"/>
    <cellStyle name="40% - Accent2 24 54" xfId="21083" xr:uid="{00000000-0005-0000-0000-0000B9520000}"/>
    <cellStyle name="40% - Accent2 24 55" xfId="21084" xr:uid="{00000000-0005-0000-0000-0000BA520000}"/>
    <cellStyle name="40% - Accent2 24 56" xfId="21085" xr:uid="{00000000-0005-0000-0000-0000BB520000}"/>
    <cellStyle name="40% - Accent2 24 57" xfId="21086" xr:uid="{00000000-0005-0000-0000-0000BC520000}"/>
    <cellStyle name="40% - Accent2 24 58" xfId="21087" xr:uid="{00000000-0005-0000-0000-0000BD520000}"/>
    <cellStyle name="40% - Accent2 24 59" xfId="21088" xr:uid="{00000000-0005-0000-0000-0000BE520000}"/>
    <cellStyle name="40% - Accent2 24 6" xfId="21089" xr:uid="{00000000-0005-0000-0000-0000BF520000}"/>
    <cellStyle name="40% - Accent2 24 60" xfId="21090" xr:uid="{00000000-0005-0000-0000-0000C0520000}"/>
    <cellStyle name="40% - Accent2 24 61" xfId="21091" xr:uid="{00000000-0005-0000-0000-0000C1520000}"/>
    <cellStyle name="40% - Accent2 24 62" xfId="21092" xr:uid="{00000000-0005-0000-0000-0000C2520000}"/>
    <cellStyle name="40% - Accent2 24 63" xfId="21093" xr:uid="{00000000-0005-0000-0000-0000C3520000}"/>
    <cellStyle name="40% - Accent2 24 64" xfId="21094" xr:uid="{00000000-0005-0000-0000-0000C4520000}"/>
    <cellStyle name="40% - Accent2 24 65" xfId="21095" xr:uid="{00000000-0005-0000-0000-0000C5520000}"/>
    <cellStyle name="40% - Accent2 24 66" xfId="21096" xr:uid="{00000000-0005-0000-0000-0000C6520000}"/>
    <cellStyle name="40% - Accent2 24 67" xfId="21097" xr:uid="{00000000-0005-0000-0000-0000C7520000}"/>
    <cellStyle name="40% - Accent2 24 68" xfId="21098" xr:uid="{00000000-0005-0000-0000-0000C8520000}"/>
    <cellStyle name="40% - Accent2 24 69" xfId="21099" xr:uid="{00000000-0005-0000-0000-0000C9520000}"/>
    <cellStyle name="40% - Accent2 24 7" xfId="21100" xr:uid="{00000000-0005-0000-0000-0000CA520000}"/>
    <cellStyle name="40% - Accent2 24 70" xfId="21101" xr:uid="{00000000-0005-0000-0000-0000CB520000}"/>
    <cellStyle name="40% - Accent2 24 71" xfId="21102" xr:uid="{00000000-0005-0000-0000-0000CC520000}"/>
    <cellStyle name="40% - Accent2 24 72" xfId="21103" xr:uid="{00000000-0005-0000-0000-0000CD520000}"/>
    <cellStyle name="40% - Accent2 24 73" xfId="21104" xr:uid="{00000000-0005-0000-0000-0000CE520000}"/>
    <cellStyle name="40% - Accent2 24 8" xfId="21105" xr:uid="{00000000-0005-0000-0000-0000CF520000}"/>
    <cellStyle name="40% - Accent2 24 9" xfId="21106" xr:uid="{00000000-0005-0000-0000-0000D0520000}"/>
    <cellStyle name="40% - Accent2 25" xfId="21107" xr:uid="{00000000-0005-0000-0000-0000D1520000}"/>
    <cellStyle name="40% - Accent2 25 10" xfId="21108" xr:uid="{00000000-0005-0000-0000-0000D2520000}"/>
    <cellStyle name="40% - Accent2 25 11" xfId="21109" xr:uid="{00000000-0005-0000-0000-0000D3520000}"/>
    <cellStyle name="40% - Accent2 25 12" xfId="21110" xr:uid="{00000000-0005-0000-0000-0000D4520000}"/>
    <cellStyle name="40% - Accent2 25 13" xfId="21111" xr:uid="{00000000-0005-0000-0000-0000D5520000}"/>
    <cellStyle name="40% - Accent2 25 14" xfId="21112" xr:uid="{00000000-0005-0000-0000-0000D6520000}"/>
    <cellStyle name="40% - Accent2 25 15" xfId="21113" xr:uid="{00000000-0005-0000-0000-0000D7520000}"/>
    <cellStyle name="40% - Accent2 25 16" xfId="21114" xr:uid="{00000000-0005-0000-0000-0000D8520000}"/>
    <cellStyle name="40% - Accent2 25 17" xfId="21115" xr:uid="{00000000-0005-0000-0000-0000D9520000}"/>
    <cellStyle name="40% - Accent2 25 18" xfId="21116" xr:uid="{00000000-0005-0000-0000-0000DA520000}"/>
    <cellStyle name="40% - Accent2 25 19" xfId="21117" xr:uid="{00000000-0005-0000-0000-0000DB520000}"/>
    <cellStyle name="40% - Accent2 25 2" xfId="21118" xr:uid="{00000000-0005-0000-0000-0000DC520000}"/>
    <cellStyle name="40% - Accent2 25 20" xfId="21119" xr:uid="{00000000-0005-0000-0000-0000DD520000}"/>
    <cellStyle name="40% - Accent2 25 21" xfId="21120" xr:uid="{00000000-0005-0000-0000-0000DE520000}"/>
    <cellStyle name="40% - Accent2 25 22" xfId="21121" xr:uid="{00000000-0005-0000-0000-0000DF520000}"/>
    <cellStyle name="40% - Accent2 25 23" xfId="21122" xr:uid="{00000000-0005-0000-0000-0000E0520000}"/>
    <cellStyle name="40% - Accent2 25 24" xfId="21123" xr:uid="{00000000-0005-0000-0000-0000E1520000}"/>
    <cellStyle name="40% - Accent2 25 25" xfId="21124" xr:uid="{00000000-0005-0000-0000-0000E2520000}"/>
    <cellStyle name="40% - Accent2 25 26" xfId="21125" xr:uid="{00000000-0005-0000-0000-0000E3520000}"/>
    <cellStyle name="40% - Accent2 25 27" xfId="21126" xr:uid="{00000000-0005-0000-0000-0000E4520000}"/>
    <cellStyle name="40% - Accent2 25 28" xfId="21127" xr:uid="{00000000-0005-0000-0000-0000E5520000}"/>
    <cellStyle name="40% - Accent2 25 29" xfId="21128" xr:uid="{00000000-0005-0000-0000-0000E6520000}"/>
    <cellStyle name="40% - Accent2 25 3" xfId="21129" xr:uid="{00000000-0005-0000-0000-0000E7520000}"/>
    <cellStyle name="40% - Accent2 25 30" xfId="21130" xr:uid="{00000000-0005-0000-0000-0000E8520000}"/>
    <cellStyle name="40% - Accent2 25 31" xfId="21131" xr:uid="{00000000-0005-0000-0000-0000E9520000}"/>
    <cellStyle name="40% - Accent2 25 32" xfId="21132" xr:uid="{00000000-0005-0000-0000-0000EA520000}"/>
    <cellStyle name="40% - Accent2 25 33" xfId="21133" xr:uid="{00000000-0005-0000-0000-0000EB520000}"/>
    <cellStyle name="40% - Accent2 25 34" xfId="21134" xr:uid="{00000000-0005-0000-0000-0000EC520000}"/>
    <cellStyle name="40% - Accent2 25 35" xfId="21135" xr:uid="{00000000-0005-0000-0000-0000ED520000}"/>
    <cellStyle name="40% - Accent2 25 36" xfId="21136" xr:uid="{00000000-0005-0000-0000-0000EE520000}"/>
    <cellStyle name="40% - Accent2 25 37" xfId="21137" xr:uid="{00000000-0005-0000-0000-0000EF520000}"/>
    <cellStyle name="40% - Accent2 25 38" xfId="21138" xr:uid="{00000000-0005-0000-0000-0000F0520000}"/>
    <cellStyle name="40% - Accent2 25 39" xfId="21139" xr:uid="{00000000-0005-0000-0000-0000F1520000}"/>
    <cellStyle name="40% - Accent2 25 4" xfId="21140" xr:uid="{00000000-0005-0000-0000-0000F2520000}"/>
    <cellStyle name="40% - Accent2 25 40" xfId="21141" xr:uid="{00000000-0005-0000-0000-0000F3520000}"/>
    <cellStyle name="40% - Accent2 25 41" xfId="21142" xr:uid="{00000000-0005-0000-0000-0000F4520000}"/>
    <cellStyle name="40% - Accent2 25 42" xfId="21143" xr:uid="{00000000-0005-0000-0000-0000F5520000}"/>
    <cellStyle name="40% - Accent2 25 43" xfId="21144" xr:uid="{00000000-0005-0000-0000-0000F6520000}"/>
    <cellStyle name="40% - Accent2 25 44" xfId="21145" xr:uid="{00000000-0005-0000-0000-0000F7520000}"/>
    <cellStyle name="40% - Accent2 25 45" xfId="21146" xr:uid="{00000000-0005-0000-0000-0000F8520000}"/>
    <cellStyle name="40% - Accent2 25 46" xfId="21147" xr:uid="{00000000-0005-0000-0000-0000F9520000}"/>
    <cellStyle name="40% - Accent2 25 47" xfId="21148" xr:uid="{00000000-0005-0000-0000-0000FA520000}"/>
    <cellStyle name="40% - Accent2 25 48" xfId="21149" xr:uid="{00000000-0005-0000-0000-0000FB520000}"/>
    <cellStyle name="40% - Accent2 25 49" xfId="21150" xr:uid="{00000000-0005-0000-0000-0000FC520000}"/>
    <cellStyle name="40% - Accent2 25 5" xfId="21151" xr:uid="{00000000-0005-0000-0000-0000FD520000}"/>
    <cellStyle name="40% - Accent2 25 50" xfId="21152" xr:uid="{00000000-0005-0000-0000-0000FE520000}"/>
    <cellStyle name="40% - Accent2 25 51" xfId="21153" xr:uid="{00000000-0005-0000-0000-0000FF520000}"/>
    <cellStyle name="40% - Accent2 25 52" xfId="21154" xr:uid="{00000000-0005-0000-0000-000000530000}"/>
    <cellStyle name="40% - Accent2 25 53" xfId="21155" xr:uid="{00000000-0005-0000-0000-000001530000}"/>
    <cellStyle name="40% - Accent2 25 54" xfId="21156" xr:uid="{00000000-0005-0000-0000-000002530000}"/>
    <cellStyle name="40% - Accent2 25 55" xfId="21157" xr:uid="{00000000-0005-0000-0000-000003530000}"/>
    <cellStyle name="40% - Accent2 25 56" xfId="21158" xr:uid="{00000000-0005-0000-0000-000004530000}"/>
    <cellStyle name="40% - Accent2 25 57" xfId="21159" xr:uid="{00000000-0005-0000-0000-000005530000}"/>
    <cellStyle name="40% - Accent2 25 58" xfId="21160" xr:uid="{00000000-0005-0000-0000-000006530000}"/>
    <cellStyle name="40% - Accent2 25 59" xfId="21161" xr:uid="{00000000-0005-0000-0000-000007530000}"/>
    <cellStyle name="40% - Accent2 25 6" xfId="21162" xr:uid="{00000000-0005-0000-0000-000008530000}"/>
    <cellStyle name="40% - Accent2 25 60" xfId="21163" xr:uid="{00000000-0005-0000-0000-000009530000}"/>
    <cellStyle name="40% - Accent2 25 61" xfId="21164" xr:uid="{00000000-0005-0000-0000-00000A530000}"/>
    <cellStyle name="40% - Accent2 25 62" xfId="21165" xr:uid="{00000000-0005-0000-0000-00000B530000}"/>
    <cellStyle name="40% - Accent2 25 63" xfId="21166" xr:uid="{00000000-0005-0000-0000-00000C530000}"/>
    <cellStyle name="40% - Accent2 25 64" xfId="21167" xr:uid="{00000000-0005-0000-0000-00000D530000}"/>
    <cellStyle name="40% - Accent2 25 65" xfId="21168" xr:uid="{00000000-0005-0000-0000-00000E530000}"/>
    <cellStyle name="40% - Accent2 25 66" xfId="21169" xr:uid="{00000000-0005-0000-0000-00000F530000}"/>
    <cellStyle name="40% - Accent2 25 67" xfId="21170" xr:uid="{00000000-0005-0000-0000-000010530000}"/>
    <cellStyle name="40% - Accent2 25 68" xfId="21171" xr:uid="{00000000-0005-0000-0000-000011530000}"/>
    <cellStyle name="40% - Accent2 25 69" xfId="21172" xr:uid="{00000000-0005-0000-0000-000012530000}"/>
    <cellStyle name="40% - Accent2 25 7" xfId="21173" xr:uid="{00000000-0005-0000-0000-000013530000}"/>
    <cellStyle name="40% - Accent2 25 70" xfId="21174" xr:uid="{00000000-0005-0000-0000-000014530000}"/>
    <cellStyle name="40% - Accent2 25 71" xfId="21175" xr:uid="{00000000-0005-0000-0000-000015530000}"/>
    <cellStyle name="40% - Accent2 25 72" xfId="21176" xr:uid="{00000000-0005-0000-0000-000016530000}"/>
    <cellStyle name="40% - Accent2 25 73" xfId="21177" xr:uid="{00000000-0005-0000-0000-000017530000}"/>
    <cellStyle name="40% - Accent2 25 8" xfId="21178" xr:uid="{00000000-0005-0000-0000-000018530000}"/>
    <cellStyle name="40% - Accent2 25 9" xfId="21179" xr:uid="{00000000-0005-0000-0000-000019530000}"/>
    <cellStyle name="40% - Accent2 26" xfId="21180" xr:uid="{00000000-0005-0000-0000-00001A530000}"/>
    <cellStyle name="40% - Accent2 26 10" xfId="21181" xr:uid="{00000000-0005-0000-0000-00001B530000}"/>
    <cellStyle name="40% - Accent2 26 11" xfId="21182" xr:uid="{00000000-0005-0000-0000-00001C530000}"/>
    <cellStyle name="40% - Accent2 26 12" xfId="21183" xr:uid="{00000000-0005-0000-0000-00001D530000}"/>
    <cellStyle name="40% - Accent2 26 13" xfId="21184" xr:uid="{00000000-0005-0000-0000-00001E530000}"/>
    <cellStyle name="40% - Accent2 26 14" xfId="21185" xr:uid="{00000000-0005-0000-0000-00001F530000}"/>
    <cellStyle name="40% - Accent2 26 15" xfId="21186" xr:uid="{00000000-0005-0000-0000-000020530000}"/>
    <cellStyle name="40% - Accent2 26 16" xfId="21187" xr:uid="{00000000-0005-0000-0000-000021530000}"/>
    <cellStyle name="40% - Accent2 26 17" xfId="21188" xr:uid="{00000000-0005-0000-0000-000022530000}"/>
    <cellStyle name="40% - Accent2 26 18" xfId="21189" xr:uid="{00000000-0005-0000-0000-000023530000}"/>
    <cellStyle name="40% - Accent2 26 19" xfId="21190" xr:uid="{00000000-0005-0000-0000-000024530000}"/>
    <cellStyle name="40% - Accent2 26 2" xfId="21191" xr:uid="{00000000-0005-0000-0000-000025530000}"/>
    <cellStyle name="40% - Accent2 26 20" xfId="21192" xr:uid="{00000000-0005-0000-0000-000026530000}"/>
    <cellStyle name="40% - Accent2 26 21" xfId="21193" xr:uid="{00000000-0005-0000-0000-000027530000}"/>
    <cellStyle name="40% - Accent2 26 22" xfId="21194" xr:uid="{00000000-0005-0000-0000-000028530000}"/>
    <cellStyle name="40% - Accent2 26 23" xfId="21195" xr:uid="{00000000-0005-0000-0000-000029530000}"/>
    <cellStyle name="40% - Accent2 26 24" xfId="21196" xr:uid="{00000000-0005-0000-0000-00002A530000}"/>
    <cellStyle name="40% - Accent2 26 25" xfId="21197" xr:uid="{00000000-0005-0000-0000-00002B530000}"/>
    <cellStyle name="40% - Accent2 26 26" xfId="21198" xr:uid="{00000000-0005-0000-0000-00002C530000}"/>
    <cellStyle name="40% - Accent2 26 27" xfId="21199" xr:uid="{00000000-0005-0000-0000-00002D530000}"/>
    <cellStyle name="40% - Accent2 26 28" xfId="21200" xr:uid="{00000000-0005-0000-0000-00002E530000}"/>
    <cellStyle name="40% - Accent2 26 29" xfId="21201" xr:uid="{00000000-0005-0000-0000-00002F530000}"/>
    <cellStyle name="40% - Accent2 26 3" xfId="21202" xr:uid="{00000000-0005-0000-0000-000030530000}"/>
    <cellStyle name="40% - Accent2 26 30" xfId="21203" xr:uid="{00000000-0005-0000-0000-000031530000}"/>
    <cellStyle name="40% - Accent2 26 31" xfId="21204" xr:uid="{00000000-0005-0000-0000-000032530000}"/>
    <cellStyle name="40% - Accent2 26 32" xfId="21205" xr:uid="{00000000-0005-0000-0000-000033530000}"/>
    <cellStyle name="40% - Accent2 26 33" xfId="21206" xr:uid="{00000000-0005-0000-0000-000034530000}"/>
    <cellStyle name="40% - Accent2 26 34" xfId="21207" xr:uid="{00000000-0005-0000-0000-000035530000}"/>
    <cellStyle name="40% - Accent2 26 35" xfId="21208" xr:uid="{00000000-0005-0000-0000-000036530000}"/>
    <cellStyle name="40% - Accent2 26 36" xfId="21209" xr:uid="{00000000-0005-0000-0000-000037530000}"/>
    <cellStyle name="40% - Accent2 26 37" xfId="21210" xr:uid="{00000000-0005-0000-0000-000038530000}"/>
    <cellStyle name="40% - Accent2 26 38" xfId="21211" xr:uid="{00000000-0005-0000-0000-000039530000}"/>
    <cellStyle name="40% - Accent2 26 39" xfId="21212" xr:uid="{00000000-0005-0000-0000-00003A530000}"/>
    <cellStyle name="40% - Accent2 26 4" xfId="21213" xr:uid="{00000000-0005-0000-0000-00003B530000}"/>
    <cellStyle name="40% - Accent2 26 40" xfId="21214" xr:uid="{00000000-0005-0000-0000-00003C530000}"/>
    <cellStyle name="40% - Accent2 26 41" xfId="21215" xr:uid="{00000000-0005-0000-0000-00003D530000}"/>
    <cellStyle name="40% - Accent2 26 42" xfId="21216" xr:uid="{00000000-0005-0000-0000-00003E530000}"/>
    <cellStyle name="40% - Accent2 26 43" xfId="21217" xr:uid="{00000000-0005-0000-0000-00003F530000}"/>
    <cellStyle name="40% - Accent2 26 44" xfId="21218" xr:uid="{00000000-0005-0000-0000-000040530000}"/>
    <cellStyle name="40% - Accent2 26 45" xfId="21219" xr:uid="{00000000-0005-0000-0000-000041530000}"/>
    <cellStyle name="40% - Accent2 26 46" xfId="21220" xr:uid="{00000000-0005-0000-0000-000042530000}"/>
    <cellStyle name="40% - Accent2 26 47" xfId="21221" xr:uid="{00000000-0005-0000-0000-000043530000}"/>
    <cellStyle name="40% - Accent2 26 48" xfId="21222" xr:uid="{00000000-0005-0000-0000-000044530000}"/>
    <cellStyle name="40% - Accent2 26 49" xfId="21223" xr:uid="{00000000-0005-0000-0000-000045530000}"/>
    <cellStyle name="40% - Accent2 26 5" xfId="21224" xr:uid="{00000000-0005-0000-0000-000046530000}"/>
    <cellStyle name="40% - Accent2 26 50" xfId="21225" xr:uid="{00000000-0005-0000-0000-000047530000}"/>
    <cellStyle name="40% - Accent2 26 51" xfId="21226" xr:uid="{00000000-0005-0000-0000-000048530000}"/>
    <cellStyle name="40% - Accent2 26 52" xfId="21227" xr:uid="{00000000-0005-0000-0000-000049530000}"/>
    <cellStyle name="40% - Accent2 26 53" xfId="21228" xr:uid="{00000000-0005-0000-0000-00004A530000}"/>
    <cellStyle name="40% - Accent2 26 54" xfId="21229" xr:uid="{00000000-0005-0000-0000-00004B530000}"/>
    <cellStyle name="40% - Accent2 26 55" xfId="21230" xr:uid="{00000000-0005-0000-0000-00004C530000}"/>
    <cellStyle name="40% - Accent2 26 56" xfId="21231" xr:uid="{00000000-0005-0000-0000-00004D530000}"/>
    <cellStyle name="40% - Accent2 26 57" xfId="21232" xr:uid="{00000000-0005-0000-0000-00004E530000}"/>
    <cellStyle name="40% - Accent2 26 58" xfId="21233" xr:uid="{00000000-0005-0000-0000-00004F530000}"/>
    <cellStyle name="40% - Accent2 26 59" xfId="21234" xr:uid="{00000000-0005-0000-0000-000050530000}"/>
    <cellStyle name="40% - Accent2 26 6" xfId="21235" xr:uid="{00000000-0005-0000-0000-000051530000}"/>
    <cellStyle name="40% - Accent2 26 60" xfId="21236" xr:uid="{00000000-0005-0000-0000-000052530000}"/>
    <cellStyle name="40% - Accent2 26 61" xfId="21237" xr:uid="{00000000-0005-0000-0000-000053530000}"/>
    <cellStyle name="40% - Accent2 26 62" xfId="21238" xr:uid="{00000000-0005-0000-0000-000054530000}"/>
    <cellStyle name="40% - Accent2 26 63" xfId="21239" xr:uid="{00000000-0005-0000-0000-000055530000}"/>
    <cellStyle name="40% - Accent2 26 64" xfId="21240" xr:uid="{00000000-0005-0000-0000-000056530000}"/>
    <cellStyle name="40% - Accent2 26 65" xfId="21241" xr:uid="{00000000-0005-0000-0000-000057530000}"/>
    <cellStyle name="40% - Accent2 26 66" xfId="21242" xr:uid="{00000000-0005-0000-0000-000058530000}"/>
    <cellStyle name="40% - Accent2 26 67" xfId="21243" xr:uid="{00000000-0005-0000-0000-000059530000}"/>
    <cellStyle name="40% - Accent2 26 68" xfId="21244" xr:uid="{00000000-0005-0000-0000-00005A530000}"/>
    <cellStyle name="40% - Accent2 26 69" xfId="21245" xr:uid="{00000000-0005-0000-0000-00005B530000}"/>
    <cellStyle name="40% - Accent2 26 7" xfId="21246" xr:uid="{00000000-0005-0000-0000-00005C530000}"/>
    <cellStyle name="40% - Accent2 26 70" xfId="21247" xr:uid="{00000000-0005-0000-0000-00005D530000}"/>
    <cellStyle name="40% - Accent2 26 71" xfId="21248" xr:uid="{00000000-0005-0000-0000-00005E530000}"/>
    <cellStyle name="40% - Accent2 26 72" xfId="21249" xr:uid="{00000000-0005-0000-0000-00005F530000}"/>
    <cellStyle name="40% - Accent2 26 73" xfId="21250" xr:uid="{00000000-0005-0000-0000-000060530000}"/>
    <cellStyle name="40% - Accent2 26 8" xfId="21251" xr:uid="{00000000-0005-0000-0000-000061530000}"/>
    <cellStyle name="40% - Accent2 26 9" xfId="21252" xr:uid="{00000000-0005-0000-0000-000062530000}"/>
    <cellStyle name="40% - Accent2 27" xfId="21253" xr:uid="{00000000-0005-0000-0000-000063530000}"/>
    <cellStyle name="40% - Accent2 27 10" xfId="21254" xr:uid="{00000000-0005-0000-0000-000064530000}"/>
    <cellStyle name="40% - Accent2 27 11" xfId="21255" xr:uid="{00000000-0005-0000-0000-000065530000}"/>
    <cellStyle name="40% - Accent2 27 12" xfId="21256" xr:uid="{00000000-0005-0000-0000-000066530000}"/>
    <cellStyle name="40% - Accent2 27 13" xfId="21257" xr:uid="{00000000-0005-0000-0000-000067530000}"/>
    <cellStyle name="40% - Accent2 27 14" xfId="21258" xr:uid="{00000000-0005-0000-0000-000068530000}"/>
    <cellStyle name="40% - Accent2 27 15" xfId="21259" xr:uid="{00000000-0005-0000-0000-000069530000}"/>
    <cellStyle name="40% - Accent2 27 16" xfId="21260" xr:uid="{00000000-0005-0000-0000-00006A530000}"/>
    <cellStyle name="40% - Accent2 27 17" xfId="21261" xr:uid="{00000000-0005-0000-0000-00006B530000}"/>
    <cellStyle name="40% - Accent2 27 18" xfId="21262" xr:uid="{00000000-0005-0000-0000-00006C530000}"/>
    <cellStyle name="40% - Accent2 27 19" xfId="21263" xr:uid="{00000000-0005-0000-0000-00006D530000}"/>
    <cellStyle name="40% - Accent2 27 2" xfId="21264" xr:uid="{00000000-0005-0000-0000-00006E530000}"/>
    <cellStyle name="40% - Accent2 27 20" xfId="21265" xr:uid="{00000000-0005-0000-0000-00006F530000}"/>
    <cellStyle name="40% - Accent2 27 21" xfId="21266" xr:uid="{00000000-0005-0000-0000-000070530000}"/>
    <cellStyle name="40% - Accent2 27 22" xfId="21267" xr:uid="{00000000-0005-0000-0000-000071530000}"/>
    <cellStyle name="40% - Accent2 27 23" xfId="21268" xr:uid="{00000000-0005-0000-0000-000072530000}"/>
    <cellStyle name="40% - Accent2 27 24" xfId="21269" xr:uid="{00000000-0005-0000-0000-000073530000}"/>
    <cellStyle name="40% - Accent2 27 25" xfId="21270" xr:uid="{00000000-0005-0000-0000-000074530000}"/>
    <cellStyle name="40% - Accent2 27 26" xfId="21271" xr:uid="{00000000-0005-0000-0000-000075530000}"/>
    <cellStyle name="40% - Accent2 27 27" xfId="21272" xr:uid="{00000000-0005-0000-0000-000076530000}"/>
    <cellStyle name="40% - Accent2 27 28" xfId="21273" xr:uid="{00000000-0005-0000-0000-000077530000}"/>
    <cellStyle name="40% - Accent2 27 29" xfId="21274" xr:uid="{00000000-0005-0000-0000-000078530000}"/>
    <cellStyle name="40% - Accent2 27 3" xfId="21275" xr:uid="{00000000-0005-0000-0000-000079530000}"/>
    <cellStyle name="40% - Accent2 27 30" xfId="21276" xr:uid="{00000000-0005-0000-0000-00007A530000}"/>
    <cellStyle name="40% - Accent2 27 31" xfId="21277" xr:uid="{00000000-0005-0000-0000-00007B530000}"/>
    <cellStyle name="40% - Accent2 27 32" xfId="21278" xr:uid="{00000000-0005-0000-0000-00007C530000}"/>
    <cellStyle name="40% - Accent2 27 33" xfId="21279" xr:uid="{00000000-0005-0000-0000-00007D530000}"/>
    <cellStyle name="40% - Accent2 27 34" xfId="21280" xr:uid="{00000000-0005-0000-0000-00007E530000}"/>
    <cellStyle name="40% - Accent2 27 35" xfId="21281" xr:uid="{00000000-0005-0000-0000-00007F530000}"/>
    <cellStyle name="40% - Accent2 27 36" xfId="21282" xr:uid="{00000000-0005-0000-0000-000080530000}"/>
    <cellStyle name="40% - Accent2 27 37" xfId="21283" xr:uid="{00000000-0005-0000-0000-000081530000}"/>
    <cellStyle name="40% - Accent2 27 38" xfId="21284" xr:uid="{00000000-0005-0000-0000-000082530000}"/>
    <cellStyle name="40% - Accent2 27 39" xfId="21285" xr:uid="{00000000-0005-0000-0000-000083530000}"/>
    <cellStyle name="40% - Accent2 27 4" xfId="21286" xr:uid="{00000000-0005-0000-0000-000084530000}"/>
    <cellStyle name="40% - Accent2 27 40" xfId="21287" xr:uid="{00000000-0005-0000-0000-000085530000}"/>
    <cellStyle name="40% - Accent2 27 41" xfId="21288" xr:uid="{00000000-0005-0000-0000-000086530000}"/>
    <cellStyle name="40% - Accent2 27 42" xfId="21289" xr:uid="{00000000-0005-0000-0000-000087530000}"/>
    <cellStyle name="40% - Accent2 27 43" xfId="21290" xr:uid="{00000000-0005-0000-0000-000088530000}"/>
    <cellStyle name="40% - Accent2 27 44" xfId="21291" xr:uid="{00000000-0005-0000-0000-000089530000}"/>
    <cellStyle name="40% - Accent2 27 45" xfId="21292" xr:uid="{00000000-0005-0000-0000-00008A530000}"/>
    <cellStyle name="40% - Accent2 27 46" xfId="21293" xr:uid="{00000000-0005-0000-0000-00008B530000}"/>
    <cellStyle name="40% - Accent2 27 47" xfId="21294" xr:uid="{00000000-0005-0000-0000-00008C530000}"/>
    <cellStyle name="40% - Accent2 27 48" xfId="21295" xr:uid="{00000000-0005-0000-0000-00008D530000}"/>
    <cellStyle name="40% - Accent2 27 49" xfId="21296" xr:uid="{00000000-0005-0000-0000-00008E530000}"/>
    <cellStyle name="40% - Accent2 27 5" xfId="21297" xr:uid="{00000000-0005-0000-0000-00008F530000}"/>
    <cellStyle name="40% - Accent2 27 50" xfId="21298" xr:uid="{00000000-0005-0000-0000-000090530000}"/>
    <cellStyle name="40% - Accent2 27 51" xfId="21299" xr:uid="{00000000-0005-0000-0000-000091530000}"/>
    <cellStyle name="40% - Accent2 27 52" xfId="21300" xr:uid="{00000000-0005-0000-0000-000092530000}"/>
    <cellStyle name="40% - Accent2 27 53" xfId="21301" xr:uid="{00000000-0005-0000-0000-000093530000}"/>
    <cellStyle name="40% - Accent2 27 54" xfId="21302" xr:uid="{00000000-0005-0000-0000-000094530000}"/>
    <cellStyle name="40% - Accent2 27 55" xfId="21303" xr:uid="{00000000-0005-0000-0000-000095530000}"/>
    <cellStyle name="40% - Accent2 27 56" xfId="21304" xr:uid="{00000000-0005-0000-0000-000096530000}"/>
    <cellStyle name="40% - Accent2 27 57" xfId="21305" xr:uid="{00000000-0005-0000-0000-000097530000}"/>
    <cellStyle name="40% - Accent2 27 58" xfId="21306" xr:uid="{00000000-0005-0000-0000-000098530000}"/>
    <cellStyle name="40% - Accent2 27 59" xfId="21307" xr:uid="{00000000-0005-0000-0000-000099530000}"/>
    <cellStyle name="40% - Accent2 27 6" xfId="21308" xr:uid="{00000000-0005-0000-0000-00009A530000}"/>
    <cellStyle name="40% - Accent2 27 60" xfId="21309" xr:uid="{00000000-0005-0000-0000-00009B530000}"/>
    <cellStyle name="40% - Accent2 27 61" xfId="21310" xr:uid="{00000000-0005-0000-0000-00009C530000}"/>
    <cellStyle name="40% - Accent2 27 62" xfId="21311" xr:uid="{00000000-0005-0000-0000-00009D530000}"/>
    <cellStyle name="40% - Accent2 27 63" xfId="21312" xr:uid="{00000000-0005-0000-0000-00009E530000}"/>
    <cellStyle name="40% - Accent2 27 64" xfId="21313" xr:uid="{00000000-0005-0000-0000-00009F530000}"/>
    <cellStyle name="40% - Accent2 27 65" xfId="21314" xr:uid="{00000000-0005-0000-0000-0000A0530000}"/>
    <cellStyle name="40% - Accent2 27 66" xfId="21315" xr:uid="{00000000-0005-0000-0000-0000A1530000}"/>
    <cellStyle name="40% - Accent2 27 67" xfId="21316" xr:uid="{00000000-0005-0000-0000-0000A2530000}"/>
    <cellStyle name="40% - Accent2 27 68" xfId="21317" xr:uid="{00000000-0005-0000-0000-0000A3530000}"/>
    <cellStyle name="40% - Accent2 27 69" xfId="21318" xr:uid="{00000000-0005-0000-0000-0000A4530000}"/>
    <cellStyle name="40% - Accent2 27 7" xfId="21319" xr:uid="{00000000-0005-0000-0000-0000A5530000}"/>
    <cellStyle name="40% - Accent2 27 70" xfId="21320" xr:uid="{00000000-0005-0000-0000-0000A6530000}"/>
    <cellStyle name="40% - Accent2 27 71" xfId="21321" xr:uid="{00000000-0005-0000-0000-0000A7530000}"/>
    <cellStyle name="40% - Accent2 27 72" xfId="21322" xr:uid="{00000000-0005-0000-0000-0000A8530000}"/>
    <cellStyle name="40% - Accent2 27 73" xfId="21323" xr:uid="{00000000-0005-0000-0000-0000A9530000}"/>
    <cellStyle name="40% - Accent2 27 8" xfId="21324" xr:uid="{00000000-0005-0000-0000-0000AA530000}"/>
    <cellStyle name="40% - Accent2 27 9" xfId="21325" xr:uid="{00000000-0005-0000-0000-0000AB530000}"/>
    <cellStyle name="40% - Accent2 28" xfId="21326" xr:uid="{00000000-0005-0000-0000-0000AC530000}"/>
    <cellStyle name="40% - Accent2 28 10" xfId="21327" xr:uid="{00000000-0005-0000-0000-0000AD530000}"/>
    <cellStyle name="40% - Accent2 28 11" xfId="21328" xr:uid="{00000000-0005-0000-0000-0000AE530000}"/>
    <cellStyle name="40% - Accent2 28 12" xfId="21329" xr:uid="{00000000-0005-0000-0000-0000AF530000}"/>
    <cellStyle name="40% - Accent2 28 13" xfId="21330" xr:uid="{00000000-0005-0000-0000-0000B0530000}"/>
    <cellStyle name="40% - Accent2 28 14" xfId="21331" xr:uid="{00000000-0005-0000-0000-0000B1530000}"/>
    <cellStyle name="40% - Accent2 28 15" xfId="21332" xr:uid="{00000000-0005-0000-0000-0000B2530000}"/>
    <cellStyle name="40% - Accent2 28 16" xfId="21333" xr:uid="{00000000-0005-0000-0000-0000B3530000}"/>
    <cellStyle name="40% - Accent2 28 17" xfId="21334" xr:uid="{00000000-0005-0000-0000-0000B4530000}"/>
    <cellStyle name="40% - Accent2 28 18" xfId="21335" xr:uid="{00000000-0005-0000-0000-0000B5530000}"/>
    <cellStyle name="40% - Accent2 28 19" xfId="21336" xr:uid="{00000000-0005-0000-0000-0000B6530000}"/>
    <cellStyle name="40% - Accent2 28 2" xfId="21337" xr:uid="{00000000-0005-0000-0000-0000B7530000}"/>
    <cellStyle name="40% - Accent2 28 20" xfId="21338" xr:uid="{00000000-0005-0000-0000-0000B8530000}"/>
    <cellStyle name="40% - Accent2 28 21" xfId="21339" xr:uid="{00000000-0005-0000-0000-0000B9530000}"/>
    <cellStyle name="40% - Accent2 28 22" xfId="21340" xr:uid="{00000000-0005-0000-0000-0000BA530000}"/>
    <cellStyle name="40% - Accent2 28 23" xfId="21341" xr:uid="{00000000-0005-0000-0000-0000BB530000}"/>
    <cellStyle name="40% - Accent2 28 24" xfId="21342" xr:uid="{00000000-0005-0000-0000-0000BC530000}"/>
    <cellStyle name="40% - Accent2 28 25" xfId="21343" xr:uid="{00000000-0005-0000-0000-0000BD530000}"/>
    <cellStyle name="40% - Accent2 28 26" xfId="21344" xr:uid="{00000000-0005-0000-0000-0000BE530000}"/>
    <cellStyle name="40% - Accent2 28 27" xfId="21345" xr:uid="{00000000-0005-0000-0000-0000BF530000}"/>
    <cellStyle name="40% - Accent2 28 28" xfId="21346" xr:uid="{00000000-0005-0000-0000-0000C0530000}"/>
    <cellStyle name="40% - Accent2 28 29" xfId="21347" xr:uid="{00000000-0005-0000-0000-0000C1530000}"/>
    <cellStyle name="40% - Accent2 28 3" xfId="21348" xr:uid="{00000000-0005-0000-0000-0000C2530000}"/>
    <cellStyle name="40% - Accent2 28 30" xfId="21349" xr:uid="{00000000-0005-0000-0000-0000C3530000}"/>
    <cellStyle name="40% - Accent2 28 31" xfId="21350" xr:uid="{00000000-0005-0000-0000-0000C4530000}"/>
    <cellStyle name="40% - Accent2 28 32" xfId="21351" xr:uid="{00000000-0005-0000-0000-0000C5530000}"/>
    <cellStyle name="40% - Accent2 28 33" xfId="21352" xr:uid="{00000000-0005-0000-0000-0000C6530000}"/>
    <cellStyle name="40% - Accent2 28 34" xfId="21353" xr:uid="{00000000-0005-0000-0000-0000C7530000}"/>
    <cellStyle name="40% - Accent2 28 35" xfId="21354" xr:uid="{00000000-0005-0000-0000-0000C8530000}"/>
    <cellStyle name="40% - Accent2 28 36" xfId="21355" xr:uid="{00000000-0005-0000-0000-0000C9530000}"/>
    <cellStyle name="40% - Accent2 28 37" xfId="21356" xr:uid="{00000000-0005-0000-0000-0000CA530000}"/>
    <cellStyle name="40% - Accent2 28 38" xfId="21357" xr:uid="{00000000-0005-0000-0000-0000CB530000}"/>
    <cellStyle name="40% - Accent2 28 39" xfId="21358" xr:uid="{00000000-0005-0000-0000-0000CC530000}"/>
    <cellStyle name="40% - Accent2 28 4" xfId="21359" xr:uid="{00000000-0005-0000-0000-0000CD530000}"/>
    <cellStyle name="40% - Accent2 28 40" xfId="21360" xr:uid="{00000000-0005-0000-0000-0000CE530000}"/>
    <cellStyle name="40% - Accent2 28 41" xfId="21361" xr:uid="{00000000-0005-0000-0000-0000CF530000}"/>
    <cellStyle name="40% - Accent2 28 42" xfId="21362" xr:uid="{00000000-0005-0000-0000-0000D0530000}"/>
    <cellStyle name="40% - Accent2 28 43" xfId="21363" xr:uid="{00000000-0005-0000-0000-0000D1530000}"/>
    <cellStyle name="40% - Accent2 28 44" xfId="21364" xr:uid="{00000000-0005-0000-0000-0000D2530000}"/>
    <cellStyle name="40% - Accent2 28 45" xfId="21365" xr:uid="{00000000-0005-0000-0000-0000D3530000}"/>
    <cellStyle name="40% - Accent2 28 46" xfId="21366" xr:uid="{00000000-0005-0000-0000-0000D4530000}"/>
    <cellStyle name="40% - Accent2 28 47" xfId="21367" xr:uid="{00000000-0005-0000-0000-0000D5530000}"/>
    <cellStyle name="40% - Accent2 28 48" xfId="21368" xr:uid="{00000000-0005-0000-0000-0000D6530000}"/>
    <cellStyle name="40% - Accent2 28 49" xfId="21369" xr:uid="{00000000-0005-0000-0000-0000D7530000}"/>
    <cellStyle name="40% - Accent2 28 5" xfId="21370" xr:uid="{00000000-0005-0000-0000-0000D8530000}"/>
    <cellStyle name="40% - Accent2 28 50" xfId="21371" xr:uid="{00000000-0005-0000-0000-0000D9530000}"/>
    <cellStyle name="40% - Accent2 28 51" xfId="21372" xr:uid="{00000000-0005-0000-0000-0000DA530000}"/>
    <cellStyle name="40% - Accent2 28 52" xfId="21373" xr:uid="{00000000-0005-0000-0000-0000DB530000}"/>
    <cellStyle name="40% - Accent2 28 53" xfId="21374" xr:uid="{00000000-0005-0000-0000-0000DC530000}"/>
    <cellStyle name="40% - Accent2 28 54" xfId="21375" xr:uid="{00000000-0005-0000-0000-0000DD530000}"/>
    <cellStyle name="40% - Accent2 28 55" xfId="21376" xr:uid="{00000000-0005-0000-0000-0000DE530000}"/>
    <cellStyle name="40% - Accent2 28 56" xfId="21377" xr:uid="{00000000-0005-0000-0000-0000DF530000}"/>
    <cellStyle name="40% - Accent2 28 57" xfId="21378" xr:uid="{00000000-0005-0000-0000-0000E0530000}"/>
    <cellStyle name="40% - Accent2 28 58" xfId="21379" xr:uid="{00000000-0005-0000-0000-0000E1530000}"/>
    <cellStyle name="40% - Accent2 28 59" xfId="21380" xr:uid="{00000000-0005-0000-0000-0000E2530000}"/>
    <cellStyle name="40% - Accent2 28 6" xfId="21381" xr:uid="{00000000-0005-0000-0000-0000E3530000}"/>
    <cellStyle name="40% - Accent2 28 60" xfId="21382" xr:uid="{00000000-0005-0000-0000-0000E4530000}"/>
    <cellStyle name="40% - Accent2 28 61" xfId="21383" xr:uid="{00000000-0005-0000-0000-0000E5530000}"/>
    <cellStyle name="40% - Accent2 28 62" xfId="21384" xr:uid="{00000000-0005-0000-0000-0000E6530000}"/>
    <cellStyle name="40% - Accent2 28 63" xfId="21385" xr:uid="{00000000-0005-0000-0000-0000E7530000}"/>
    <cellStyle name="40% - Accent2 28 64" xfId="21386" xr:uid="{00000000-0005-0000-0000-0000E8530000}"/>
    <cellStyle name="40% - Accent2 28 65" xfId="21387" xr:uid="{00000000-0005-0000-0000-0000E9530000}"/>
    <cellStyle name="40% - Accent2 28 66" xfId="21388" xr:uid="{00000000-0005-0000-0000-0000EA530000}"/>
    <cellStyle name="40% - Accent2 28 67" xfId="21389" xr:uid="{00000000-0005-0000-0000-0000EB530000}"/>
    <cellStyle name="40% - Accent2 28 68" xfId="21390" xr:uid="{00000000-0005-0000-0000-0000EC530000}"/>
    <cellStyle name="40% - Accent2 28 69" xfId="21391" xr:uid="{00000000-0005-0000-0000-0000ED530000}"/>
    <cellStyle name="40% - Accent2 28 7" xfId="21392" xr:uid="{00000000-0005-0000-0000-0000EE530000}"/>
    <cellStyle name="40% - Accent2 28 70" xfId="21393" xr:uid="{00000000-0005-0000-0000-0000EF530000}"/>
    <cellStyle name="40% - Accent2 28 71" xfId="21394" xr:uid="{00000000-0005-0000-0000-0000F0530000}"/>
    <cellStyle name="40% - Accent2 28 72" xfId="21395" xr:uid="{00000000-0005-0000-0000-0000F1530000}"/>
    <cellStyle name="40% - Accent2 28 73" xfId="21396" xr:uid="{00000000-0005-0000-0000-0000F2530000}"/>
    <cellStyle name="40% - Accent2 28 8" xfId="21397" xr:uid="{00000000-0005-0000-0000-0000F3530000}"/>
    <cellStyle name="40% - Accent2 28 9" xfId="21398" xr:uid="{00000000-0005-0000-0000-0000F4530000}"/>
    <cellStyle name="40% - Accent2 29" xfId="21399" xr:uid="{00000000-0005-0000-0000-0000F5530000}"/>
    <cellStyle name="40% - Accent2 29 10" xfId="21400" xr:uid="{00000000-0005-0000-0000-0000F6530000}"/>
    <cellStyle name="40% - Accent2 29 11" xfId="21401" xr:uid="{00000000-0005-0000-0000-0000F7530000}"/>
    <cellStyle name="40% - Accent2 29 12" xfId="21402" xr:uid="{00000000-0005-0000-0000-0000F8530000}"/>
    <cellStyle name="40% - Accent2 29 13" xfId="21403" xr:uid="{00000000-0005-0000-0000-0000F9530000}"/>
    <cellStyle name="40% - Accent2 29 14" xfId="21404" xr:uid="{00000000-0005-0000-0000-0000FA530000}"/>
    <cellStyle name="40% - Accent2 29 15" xfId="21405" xr:uid="{00000000-0005-0000-0000-0000FB530000}"/>
    <cellStyle name="40% - Accent2 29 16" xfId="21406" xr:uid="{00000000-0005-0000-0000-0000FC530000}"/>
    <cellStyle name="40% - Accent2 29 17" xfId="21407" xr:uid="{00000000-0005-0000-0000-0000FD530000}"/>
    <cellStyle name="40% - Accent2 29 18" xfId="21408" xr:uid="{00000000-0005-0000-0000-0000FE530000}"/>
    <cellStyle name="40% - Accent2 29 19" xfId="21409" xr:uid="{00000000-0005-0000-0000-0000FF530000}"/>
    <cellStyle name="40% - Accent2 29 2" xfId="21410" xr:uid="{00000000-0005-0000-0000-000000540000}"/>
    <cellStyle name="40% - Accent2 29 20" xfId="21411" xr:uid="{00000000-0005-0000-0000-000001540000}"/>
    <cellStyle name="40% - Accent2 29 21" xfId="21412" xr:uid="{00000000-0005-0000-0000-000002540000}"/>
    <cellStyle name="40% - Accent2 29 22" xfId="21413" xr:uid="{00000000-0005-0000-0000-000003540000}"/>
    <cellStyle name="40% - Accent2 29 23" xfId="21414" xr:uid="{00000000-0005-0000-0000-000004540000}"/>
    <cellStyle name="40% - Accent2 29 24" xfId="21415" xr:uid="{00000000-0005-0000-0000-000005540000}"/>
    <cellStyle name="40% - Accent2 29 25" xfId="21416" xr:uid="{00000000-0005-0000-0000-000006540000}"/>
    <cellStyle name="40% - Accent2 29 26" xfId="21417" xr:uid="{00000000-0005-0000-0000-000007540000}"/>
    <cellStyle name="40% - Accent2 29 27" xfId="21418" xr:uid="{00000000-0005-0000-0000-000008540000}"/>
    <cellStyle name="40% - Accent2 29 28" xfId="21419" xr:uid="{00000000-0005-0000-0000-000009540000}"/>
    <cellStyle name="40% - Accent2 29 29" xfId="21420" xr:uid="{00000000-0005-0000-0000-00000A540000}"/>
    <cellStyle name="40% - Accent2 29 3" xfId="21421" xr:uid="{00000000-0005-0000-0000-00000B540000}"/>
    <cellStyle name="40% - Accent2 29 30" xfId="21422" xr:uid="{00000000-0005-0000-0000-00000C540000}"/>
    <cellStyle name="40% - Accent2 29 31" xfId="21423" xr:uid="{00000000-0005-0000-0000-00000D540000}"/>
    <cellStyle name="40% - Accent2 29 32" xfId="21424" xr:uid="{00000000-0005-0000-0000-00000E540000}"/>
    <cellStyle name="40% - Accent2 29 33" xfId="21425" xr:uid="{00000000-0005-0000-0000-00000F540000}"/>
    <cellStyle name="40% - Accent2 29 34" xfId="21426" xr:uid="{00000000-0005-0000-0000-000010540000}"/>
    <cellStyle name="40% - Accent2 29 35" xfId="21427" xr:uid="{00000000-0005-0000-0000-000011540000}"/>
    <cellStyle name="40% - Accent2 29 36" xfId="21428" xr:uid="{00000000-0005-0000-0000-000012540000}"/>
    <cellStyle name="40% - Accent2 29 37" xfId="21429" xr:uid="{00000000-0005-0000-0000-000013540000}"/>
    <cellStyle name="40% - Accent2 29 38" xfId="21430" xr:uid="{00000000-0005-0000-0000-000014540000}"/>
    <cellStyle name="40% - Accent2 29 39" xfId="21431" xr:uid="{00000000-0005-0000-0000-000015540000}"/>
    <cellStyle name="40% - Accent2 29 4" xfId="21432" xr:uid="{00000000-0005-0000-0000-000016540000}"/>
    <cellStyle name="40% - Accent2 29 40" xfId="21433" xr:uid="{00000000-0005-0000-0000-000017540000}"/>
    <cellStyle name="40% - Accent2 29 41" xfId="21434" xr:uid="{00000000-0005-0000-0000-000018540000}"/>
    <cellStyle name="40% - Accent2 29 42" xfId="21435" xr:uid="{00000000-0005-0000-0000-000019540000}"/>
    <cellStyle name="40% - Accent2 29 43" xfId="21436" xr:uid="{00000000-0005-0000-0000-00001A540000}"/>
    <cellStyle name="40% - Accent2 29 44" xfId="21437" xr:uid="{00000000-0005-0000-0000-00001B540000}"/>
    <cellStyle name="40% - Accent2 29 45" xfId="21438" xr:uid="{00000000-0005-0000-0000-00001C540000}"/>
    <cellStyle name="40% - Accent2 29 46" xfId="21439" xr:uid="{00000000-0005-0000-0000-00001D540000}"/>
    <cellStyle name="40% - Accent2 29 47" xfId="21440" xr:uid="{00000000-0005-0000-0000-00001E540000}"/>
    <cellStyle name="40% - Accent2 29 48" xfId="21441" xr:uid="{00000000-0005-0000-0000-00001F540000}"/>
    <cellStyle name="40% - Accent2 29 49" xfId="21442" xr:uid="{00000000-0005-0000-0000-000020540000}"/>
    <cellStyle name="40% - Accent2 29 5" xfId="21443" xr:uid="{00000000-0005-0000-0000-000021540000}"/>
    <cellStyle name="40% - Accent2 29 50" xfId="21444" xr:uid="{00000000-0005-0000-0000-000022540000}"/>
    <cellStyle name="40% - Accent2 29 51" xfId="21445" xr:uid="{00000000-0005-0000-0000-000023540000}"/>
    <cellStyle name="40% - Accent2 29 52" xfId="21446" xr:uid="{00000000-0005-0000-0000-000024540000}"/>
    <cellStyle name="40% - Accent2 29 53" xfId="21447" xr:uid="{00000000-0005-0000-0000-000025540000}"/>
    <cellStyle name="40% - Accent2 29 54" xfId="21448" xr:uid="{00000000-0005-0000-0000-000026540000}"/>
    <cellStyle name="40% - Accent2 29 55" xfId="21449" xr:uid="{00000000-0005-0000-0000-000027540000}"/>
    <cellStyle name="40% - Accent2 29 56" xfId="21450" xr:uid="{00000000-0005-0000-0000-000028540000}"/>
    <cellStyle name="40% - Accent2 29 57" xfId="21451" xr:uid="{00000000-0005-0000-0000-000029540000}"/>
    <cellStyle name="40% - Accent2 29 58" xfId="21452" xr:uid="{00000000-0005-0000-0000-00002A540000}"/>
    <cellStyle name="40% - Accent2 29 59" xfId="21453" xr:uid="{00000000-0005-0000-0000-00002B540000}"/>
    <cellStyle name="40% - Accent2 29 6" xfId="21454" xr:uid="{00000000-0005-0000-0000-00002C540000}"/>
    <cellStyle name="40% - Accent2 29 60" xfId="21455" xr:uid="{00000000-0005-0000-0000-00002D540000}"/>
    <cellStyle name="40% - Accent2 29 61" xfId="21456" xr:uid="{00000000-0005-0000-0000-00002E540000}"/>
    <cellStyle name="40% - Accent2 29 62" xfId="21457" xr:uid="{00000000-0005-0000-0000-00002F540000}"/>
    <cellStyle name="40% - Accent2 29 63" xfId="21458" xr:uid="{00000000-0005-0000-0000-000030540000}"/>
    <cellStyle name="40% - Accent2 29 64" xfId="21459" xr:uid="{00000000-0005-0000-0000-000031540000}"/>
    <cellStyle name="40% - Accent2 29 65" xfId="21460" xr:uid="{00000000-0005-0000-0000-000032540000}"/>
    <cellStyle name="40% - Accent2 29 66" xfId="21461" xr:uid="{00000000-0005-0000-0000-000033540000}"/>
    <cellStyle name="40% - Accent2 29 67" xfId="21462" xr:uid="{00000000-0005-0000-0000-000034540000}"/>
    <cellStyle name="40% - Accent2 29 68" xfId="21463" xr:uid="{00000000-0005-0000-0000-000035540000}"/>
    <cellStyle name="40% - Accent2 29 69" xfId="21464" xr:uid="{00000000-0005-0000-0000-000036540000}"/>
    <cellStyle name="40% - Accent2 29 7" xfId="21465" xr:uid="{00000000-0005-0000-0000-000037540000}"/>
    <cellStyle name="40% - Accent2 29 70" xfId="21466" xr:uid="{00000000-0005-0000-0000-000038540000}"/>
    <cellStyle name="40% - Accent2 29 71" xfId="21467" xr:uid="{00000000-0005-0000-0000-000039540000}"/>
    <cellStyle name="40% - Accent2 29 72" xfId="21468" xr:uid="{00000000-0005-0000-0000-00003A540000}"/>
    <cellStyle name="40% - Accent2 29 73" xfId="21469" xr:uid="{00000000-0005-0000-0000-00003B540000}"/>
    <cellStyle name="40% - Accent2 29 8" xfId="21470" xr:uid="{00000000-0005-0000-0000-00003C540000}"/>
    <cellStyle name="40% - Accent2 29 9" xfId="21471" xr:uid="{00000000-0005-0000-0000-00003D540000}"/>
    <cellStyle name="40% - Accent2 3" xfId="21472" xr:uid="{00000000-0005-0000-0000-00003E540000}"/>
    <cellStyle name="40% - Accent2 3 10" xfId="21473" xr:uid="{00000000-0005-0000-0000-00003F540000}"/>
    <cellStyle name="40% - Accent2 3 11" xfId="21474" xr:uid="{00000000-0005-0000-0000-000040540000}"/>
    <cellStyle name="40% - Accent2 3 12" xfId="21475" xr:uid="{00000000-0005-0000-0000-000041540000}"/>
    <cellStyle name="40% - Accent2 3 13" xfId="21476" xr:uid="{00000000-0005-0000-0000-000042540000}"/>
    <cellStyle name="40% - Accent2 3 14" xfId="21477" xr:uid="{00000000-0005-0000-0000-000043540000}"/>
    <cellStyle name="40% - Accent2 3 15" xfId="21478" xr:uid="{00000000-0005-0000-0000-000044540000}"/>
    <cellStyle name="40% - Accent2 3 16" xfId="21479" xr:uid="{00000000-0005-0000-0000-000045540000}"/>
    <cellStyle name="40% - Accent2 3 17" xfId="21480" xr:uid="{00000000-0005-0000-0000-000046540000}"/>
    <cellStyle name="40% - Accent2 3 18" xfId="21481" xr:uid="{00000000-0005-0000-0000-000047540000}"/>
    <cellStyle name="40% - Accent2 3 19" xfId="21482" xr:uid="{00000000-0005-0000-0000-000048540000}"/>
    <cellStyle name="40% - Accent2 3 2" xfId="21483" xr:uid="{00000000-0005-0000-0000-000049540000}"/>
    <cellStyle name="40% - Accent2 3 2 2" xfId="53164" xr:uid="{00000000-0005-0000-0000-00004A540000}"/>
    <cellStyle name="40% - Accent2 3 20" xfId="21484" xr:uid="{00000000-0005-0000-0000-00004B540000}"/>
    <cellStyle name="40% - Accent2 3 21" xfId="21485" xr:uid="{00000000-0005-0000-0000-00004C540000}"/>
    <cellStyle name="40% - Accent2 3 22" xfId="21486" xr:uid="{00000000-0005-0000-0000-00004D540000}"/>
    <cellStyle name="40% - Accent2 3 23" xfId="21487" xr:uid="{00000000-0005-0000-0000-00004E540000}"/>
    <cellStyle name="40% - Accent2 3 24" xfId="21488" xr:uid="{00000000-0005-0000-0000-00004F540000}"/>
    <cellStyle name="40% - Accent2 3 25" xfId="21489" xr:uid="{00000000-0005-0000-0000-000050540000}"/>
    <cellStyle name="40% - Accent2 3 26" xfId="21490" xr:uid="{00000000-0005-0000-0000-000051540000}"/>
    <cellStyle name="40% - Accent2 3 27" xfId="21491" xr:uid="{00000000-0005-0000-0000-000052540000}"/>
    <cellStyle name="40% - Accent2 3 28" xfId="21492" xr:uid="{00000000-0005-0000-0000-000053540000}"/>
    <cellStyle name="40% - Accent2 3 29" xfId="21493" xr:uid="{00000000-0005-0000-0000-000054540000}"/>
    <cellStyle name="40% - Accent2 3 3" xfId="21494" xr:uid="{00000000-0005-0000-0000-000055540000}"/>
    <cellStyle name="40% - Accent2 3 3 2" xfId="53222" xr:uid="{00000000-0005-0000-0000-000056540000}"/>
    <cellStyle name="40% - Accent2 3 30" xfId="21495" xr:uid="{00000000-0005-0000-0000-000057540000}"/>
    <cellStyle name="40% - Accent2 3 31" xfId="21496" xr:uid="{00000000-0005-0000-0000-000058540000}"/>
    <cellStyle name="40% - Accent2 3 32" xfId="21497" xr:uid="{00000000-0005-0000-0000-000059540000}"/>
    <cellStyle name="40% - Accent2 3 33" xfId="21498" xr:uid="{00000000-0005-0000-0000-00005A540000}"/>
    <cellStyle name="40% - Accent2 3 34" xfId="21499" xr:uid="{00000000-0005-0000-0000-00005B540000}"/>
    <cellStyle name="40% - Accent2 3 35" xfId="21500" xr:uid="{00000000-0005-0000-0000-00005C540000}"/>
    <cellStyle name="40% - Accent2 3 36" xfId="21501" xr:uid="{00000000-0005-0000-0000-00005D540000}"/>
    <cellStyle name="40% - Accent2 3 37" xfId="21502" xr:uid="{00000000-0005-0000-0000-00005E540000}"/>
    <cellStyle name="40% - Accent2 3 38" xfId="21503" xr:uid="{00000000-0005-0000-0000-00005F540000}"/>
    <cellStyle name="40% - Accent2 3 39" xfId="21504" xr:uid="{00000000-0005-0000-0000-000060540000}"/>
    <cellStyle name="40% - Accent2 3 4" xfId="21505" xr:uid="{00000000-0005-0000-0000-000061540000}"/>
    <cellStyle name="40% - Accent2 3 40" xfId="21506" xr:uid="{00000000-0005-0000-0000-000062540000}"/>
    <cellStyle name="40% - Accent2 3 41" xfId="21507" xr:uid="{00000000-0005-0000-0000-000063540000}"/>
    <cellStyle name="40% - Accent2 3 42" xfId="21508" xr:uid="{00000000-0005-0000-0000-000064540000}"/>
    <cellStyle name="40% - Accent2 3 43" xfId="21509" xr:uid="{00000000-0005-0000-0000-000065540000}"/>
    <cellStyle name="40% - Accent2 3 44" xfId="21510" xr:uid="{00000000-0005-0000-0000-000066540000}"/>
    <cellStyle name="40% - Accent2 3 45" xfId="21511" xr:uid="{00000000-0005-0000-0000-000067540000}"/>
    <cellStyle name="40% - Accent2 3 46" xfId="21512" xr:uid="{00000000-0005-0000-0000-000068540000}"/>
    <cellStyle name="40% - Accent2 3 47" xfId="21513" xr:uid="{00000000-0005-0000-0000-000069540000}"/>
    <cellStyle name="40% - Accent2 3 48" xfId="21514" xr:uid="{00000000-0005-0000-0000-00006A540000}"/>
    <cellStyle name="40% - Accent2 3 49" xfId="21515" xr:uid="{00000000-0005-0000-0000-00006B540000}"/>
    <cellStyle name="40% - Accent2 3 5" xfId="21516" xr:uid="{00000000-0005-0000-0000-00006C540000}"/>
    <cellStyle name="40% - Accent2 3 50" xfId="21517" xr:uid="{00000000-0005-0000-0000-00006D540000}"/>
    <cellStyle name="40% - Accent2 3 51" xfId="21518" xr:uid="{00000000-0005-0000-0000-00006E540000}"/>
    <cellStyle name="40% - Accent2 3 52" xfId="21519" xr:uid="{00000000-0005-0000-0000-00006F540000}"/>
    <cellStyle name="40% - Accent2 3 53" xfId="21520" xr:uid="{00000000-0005-0000-0000-000070540000}"/>
    <cellStyle name="40% - Accent2 3 54" xfId="21521" xr:uid="{00000000-0005-0000-0000-000071540000}"/>
    <cellStyle name="40% - Accent2 3 55" xfId="21522" xr:uid="{00000000-0005-0000-0000-000072540000}"/>
    <cellStyle name="40% - Accent2 3 56" xfId="21523" xr:uid="{00000000-0005-0000-0000-000073540000}"/>
    <cellStyle name="40% - Accent2 3 57" xfId="21524" xr:uid="{00000000-0005-0000-0000-000074540000}"/>
    <cellStyle name="40% - Accent2 3 58" xfId="21525" xr:uid="{00000000-0005-0000-0000-000075540000}"/>
    <cellStyle name="40% - Accent2 3 59" xfId="21526" xr:uid="{00000000-0005-0000-0000-000076540000}"/>
    <cellStyle name="40% - Accent2 3 6" xfId="21527" xr:uid="{00000000-0005-0000-0000-000077540000}"/>
    <cellStyle name="40% - Accent2 3 60" xfId="21528" xr:uid="{00000000-0005-0000-0000-000078540000}"/>
    <cellStyle name="40% - Accent2 3 61" xfId="21529" xr:uid="{00000000-0005-0000-0000-000079540000}"/>
    <cellStyle name="40% - Accent2 3 62" xfId="21530" xr:uid="{00000000-0005-0000-0000-00007A540000}"/>
    <cellStyle name="40% - Accent2 3 63" xfId="21531" xr:uid="{00000000-0005-0000-0000-00007B540000}"/>
    <cellStyle name="40% - Accent2 3 64" xfId="21532" xr:uid="{00000000-0005-0000-0000-00007C540000}"/>
    <cellStyle name="40% - Accent2 3 65" xfId="21533" xr:uid="{00000000-0005-0000-0000-00007D540000}"/>
    <cellStyle name="40% - Accent2 3 66" xfId="21534" xr:uid="{00000000-0005-0000-0000-00007E540000}"/>
    <cellStyle name="40% - Accent2 3 67" xfId="21535" xr:uid="{00000000-0005-0000-0000-00007F540000}"/>
    <cellStyle name="40% - Accent2 3 68" xfId="21536" xr:uid="{00000000-0005-0000-0000-000080540000}"/>
    <cellStyle name="40% - Accent2 3 69" xfId="21537" xr:uid="{00000000-0005-0000-0000-000081540000}"/>
    <cellStyle name="40% - Accent2 3 7" xfId="21538" xr:uid="{00000000-0005-0000-0000-000082540000}"/>
    <cellStyle name="40% - Accent2 3 70" xfId="21539" xr:uid="{00000000-0005-0000-0000-000083540000}"/>
    <cellStyle name="40% - Accent2 3 71" xfId="21540" xr:uid="{00000000-0005-0000-0000-000084540000}"/>
    <cellStyle name="40% - Accent2 3 72" xfId="21541" xr:uid="{00000000-0005-0000-0000-000085540000}"/>
    <cellStyle name="40% - Accent2 3 73" xfId="21542" xr:uid="{00000000-0005-0000-0000-000086540000}"/>
    <cellStyle name="40% - Accent2 3 74" xfId="53031" xr:uid="{00000000-0005-0000-0000-000087540000}"/>
    <cellStyle name="40% - Accent2 3 8" xfId="21543" xr:uid="{00000000-0005-0000-0000-000088540000}"/>
    <cellStyle name="40% - Accent2 3 9" xfId="21544" xr:uid="{00000000-0005-0000-0000-000089540000}"/>
    <cellStyle name="40% - Accent2 30" xfId="21545" xr:uid="{00000000-0005-0000-0000-00008A540000}"/>
    <cellStyle name="40% - Accent2 30 10" xfId="21546" xr:uid="{00000000-0005-0000-0000-00008B540000}"/>
    <cellStyle name="40% - Accent2 30 11" xfId="21547" xr:uid="{00000000-0005-0000-0000-00008C540000}"/>
    <cellStyle name="40% - Accent2 30 12" xfId="21548" xr:uid="{00000000-0005-0000-0000-00008D540000}"/>
    <cellStyle name="40% - Accent2 30 13" xfId="21549" xr:uid="{00000000-0005-0000-0000-00008E540000}"/>
    <cellStyle name="40% - Accent2 30 14" xfId="21550" xr:uid="{00000000-0005-0000-0000-00008F540000}"/>
    <cellStyle name="40% - Accent2 30 15" xfId="21551" xr:uid="{00000000-0005-0000-0000-000090540000}"/>
    <cellStyle name="40% - Accent2 30 16" xfId="21552" xr:uid="{00000000-0005-0000-0000-000091540000}"/>
    <cellStyle name="40% - Accent2 30 17" xfId="21553" xr:uid="{00000000-0005-0000-0000-000092540000}"/>
    <cellStyle name="40% - Accent2 30 18" xfId="21554" xr:uid="{00000000-0005-0000-0000-000093540000}"/>
    <cellStyle name="40% - Accent2 30 19" xfId="21555" xr:uid="{00000000-0005-0000-0000-000094540000}"/>
    <cellStyle name="40% - Accent2 30 2" xfId="21556" xr:uid="{00000000-0005-0000-0000-000095540000}"/>
    <cellStyle name="40% - Accent2 30 20" xfId="21557" xr:uid="{00000000-0005-0000-0000-000096540000}"/>
    <cellStyle name="40% - Accent2 30 21" xfId="21558" xr:uid="{00000000-0005-0000-0000-000097540000}"/>
    <cellStyle name="40% - Accent2 30 22" xfId="21559" xr:uid="{00000000-0005-0000-0000-000098540000}"/>
    <cellStyle name="40% - Accent2 30 23" xfId="21560" xr:uid="{00000000-0005-0000-0000-000099540000}"/>
    <cellStyle name="40% - Accent2 30 24" xfId="21561" xr:uid="{00000000-0005-0000-0000-00009A540000}"/>
    <cellStyle name="40% - Accent2 30 25" xfId="21562" xr:uid="{00000000-0005-0000-0000-00009B540000}"/>
    <cellStyle name="40% - Accent2 30 26" xfId="21563" xr:uid="{00000000-0005-0000-0000-00009C540000}"/>
    <cellStyle name="40% - Accent2 30 27" xfId="21564" xr:uid="{00000000-0005-0000-0000-00009D540000}"/>
    <cellStyle name="40% - Accent2 30 28" xfId="21565" xr:uid="{00000000-0005-0000-0000-00009E540000}"/>
    <cellStyle name="40% - Accent2 30 29" xfId="21566" xr:uid="{00000000-0005-0000-0000-00009F540000}"/>
    <cellStyle name="40% - Accent2 30 3" xfId="21567" xr:uid="{00000000-0005-0000-0000-0000A0540000}"/>
    <cellStyle name="40% - Accent2 30 30" xfId="21568" xr:uid="{00000000-0005-0000-0000-0000A1540000}"/>
    <cellStyle name="40% - Accent2 30 31" xfId="21569" xr:uid="{00000000-0005-0000-0000-0000A2540000}"/>
    <cellStyle name="40% - Accent2 30 32" xfId="21570" xr:uid="{00000000-0005-0000-0000-0000A3540000}"/>
    <cellStyle name="40% - Accent2 30 33" xfId="21571" xr:uid="{00000000-0005-0000-0000-0000A4540000}"/>
    <cellStyle name="40% - Accent2 30 34" xfId="21572" xr:uid="{00000000-0005-0000-0000-0000A5540000}"/>
    <cellStyle name="40% - Accent2 30 35" xfId="21573" xr:uid="{00000000-0005-0000-0000-0000A6540000}"/>
    <cellStyle name="40% - Accent2 30 36" xfId="21574" xr:uid="{00000000-0005-0000-0000-0000A7540000}"/>
    <cellStyle name="40% - Accent2 30 37" xfId="21575" xr:uid="{00000000-0005-0000-0000-0000A8540000}"/>
    <cellStyle name="40% - Accent2 30 38" xfId="21576" xr:uid="{00000000-0005-0000-0000-0000A9540000}"/>
    <cellStyle name="40% - Accent2 30 39" xfId="21577" xr:uid="{00000000-0005-0000-0000-0000AA540000}"/>
    <cellStyle name="40% - Accent2 30 4" xfId="21578" xr:uid="{00000000-0005-0000-0000-0000AB540000}"/>
    <cellStyle name="40% - Accent2 30 40" xfId="21579" xr:uid="{00000000-0005-0000-0000-0000AC540000}"/>
    <cellStyle name="40% - Accent2 30 41" xfId="21580" xr:uid="{00000000-0005-0000-0000-0000AD540000}"/>
    <cellStyle name="40% - Accent2 30 42" xfId="21581" xr:uid="{00000000-0005-0000-0000-0000AE540000}"/>
    <cellStyle name="40% - Accent2 30 43" xfId="21582" xr:uid="{00000000-0005-0000-0000-0000AF540000}"/>
    <cellStyle name="40% - Accent2 30 44" xfId="21583" xr:uid="{00000000-0005-0000-0000-0000B0540000}"/>
    <cellStyle name="40% - Accent2 30 45" xfId="21584" xr:uid="{00000000-0005-0000-0000-0000B1540000}"/>
    <cellStyle name="40% - Accent2 30 46" xfId="21585" xr:uid="{00000000-0005-0000-0000-0000B2540000}"/>
    <cellStyle name="40% - Accent2 30 47" xfId="21586" xr:uid="{00000000-0005-0000-0000-0000B3540000}"/>
    <cellStyle name="40% - Accent2 30 48" xfId="21587" xr:uid="{00000000-0005-0000-0000-0000B4540000}"/>
    <cellStyle name="40% - Accent2 30 49" xfId="21588" xr:uid="{00000000-0005-0000-0000-0000B5540000}"/>
    <cellStyle name="40% - Accent2 30 5" xfId="21589" xr:uid="{00000000-0005-0000-0000-0000B6540000}"/>
    <cellStyle name="40% - Accent2 30 50" xfId="21590" xr:uid="{00000000-0005-0000-0000-0000B7540000}"/>
    <cellStyle name="40% - Accent2 30 51" xfId="21591" xr:uid="{00000000-0005-0000-0000-0000B8540000}"/>
    <cellStyle name="40% - Accent2 30 52" xfId="21592" xr:uid="{00000000-0005-0000-0000-0000B9540000}"/>
    <cellStyle name="40% - Accent2 30 53" xfId="21593" xr:uid="{00000000-0005-0000-0000-0000BA540000}"/>
    <cellStyle name="40% - Accent2 30 54" xfId="21594" xr:uid="{00000000-0005-0000-0000-0000BB540000}"/>
    <cellStyle name="40% - Accent2 30 55" xfId="21595" xr:uid="{00000000-0005-0000-0000-0000BC540000}"/>
    <cellStyle name="40% - Accent2 30 56" xfId="21596" xr:uid="{00000000-0005-0000-0000-0000BD540000}"/>
    <cellStyle name="40% - Accent2 30 57" xfId="21597" xr:uid="{00000000-0005-0000-0000-0000BE540000}"/>
    <cellStyle name="40% - Accent2 30 58" xfId="21598" xr:uid="{00000000-0005-0000-0000-0000BF540000}"/>
    <cellStyle name="40% - Accent2 30 59" xfId="21599" xr:uid="{00000000-0005-0000-0000-0000C0540000}"/>
    <cellStyle name="40% - Accent2 30 6" xfId="21600" xr:uid="{00000000-0005-0000-0000-0000C1540000}"/>
    <cellStyle name="40% - Accent2 30 60" xfId="21601" xr:uid="{00000000-0005-0000-0000-0000C2540000}"/>
    <cellStyle name="40% - Accent2 30 61" xfId="21602" xr:uid="{00000000-0005-0000-0000-0000C3540000}"/>
    <cellStyle name="40% - Accent2 30 62" xfId="21603" xr:uid="{00000000-0005-0000-0000-0000C4540000}"/>
    <cellStyle name="40% - Accent2 30 63" xfId="21604" xr:uid="{00000000-0005-0000-0000-0000C5540000}"/>
    <cellStyle name="40% - Accent2 30 64" xfId="21605" xr:uid="{00000000-0005-0000-0000-0000C6540000}"/>
    <cellStyle name="40% - Accent2 30 65" xfId="21606" xr:uid="{00000000-0005-0000-0000-0000C7540000}"/>
    <cellStyle name="40% - Accent2 30 66" xfId="21607" xr:uid="{00000000-0005-0000-0000-0000C8540000}"/>
    <cellStyle name="40% - Accent2 30 67" xfId="21608" xr:uid="{00000000-0005-0000-0000-0000C9540000}"/>
    <cellStyle name="40% - Accent2 30 68" xfId="21609" xr:uid="{00000000-0005-0000-0000-0000CA540000}"/>
    <cellStyle name="40% - Accent2 30 69" xfId="21610" xr:uid="{00000000-0005-0000-0000-0000CB540000}"/>
    <cellStyle name="40% - Accent2 30 7" xfId="21611" xr:uid="{00000000-0005-0000-0000-0000CC540000}"/>
    <cellStyle name="40% - Accent2 30 70" xfId="21612" xr:uid="{00000000-0005-0000-0000-0000CD540000}"/>
    <cellStyle name="40% - Accent2 30 71" xfId="21613" xr:uid="{00000000-0005-0000-0000-0000CE540000}"/>
    <cellStyle name="40% - Accent2 30 72" xfId="21614" xr:uid="{00000000-0005-0000-0000-0000CF540000}"/>
    <cellStyle name="40% - Accent2 30 73" xfId="21615" xr:uid="{00000000-0005-0000-0000-0000D0540000}"/>
    <cellStyle name="40% - Accent2 30 8" xfId="21616" xr:uid="{00000000-0005-0000-0000-0000D1540000}"/>
    <cellStyle name="40% - Accent2 30 9" xfId="21617" xr:uid="{00000000-0005-0000-0000-0000D2540000}"/>
    <cellStyle name="40% - Accent2 31" xfId="21618" xr:uid="{00000000-0005-0000-0000-0000D3540000}"/>
    <cellStyle name="40% - Accent2 31 10" xfId="21619" xr:uid="{00000000-0005-0000-0000-0000D4540000}"/>
    <cellStyle name="40% - Accent2 31 11" xfId="21620" xr:uid="{00000000-0005-0000-0000-0000D5540000}"/>
    <cellStyle name="40% - Accent2 31 12" xfId="21621" xr:uid="{00000000-0005-0000-0000-0000D6540000}"/>
    <cellStyle name="40% - Accent2 31 13" xfId="21622" xr:uid="{00000000-0005-0000-0000-0000D7540000}"/>
    <cellStyle name="40% - Accent2 31 14" xfId="21623" xr:uid="{00000000-0005-0000-0000-0000D8540000}"/>
    <cellStyle name="40% - Accent2 31 15" xfId="21624" xr:uid="{00000000-0005-0000-0000-0000D9540000}"/>
    <cellStyle name="40% - Accent2 31 16" xfId="21625" xr:uid="{00000000-0005-0000-0000-0000DA540000}"/>
    <cellStyle name="40% - Accent2 31 17" xfId="21626" xr:uid="{00000000-0005-0000-0000-0000DB540000}"/>
    <cellStyle name="40% - Accent2 31 18" xfId="21627" xr:uid="{00000000-0005-0000-0000-0000DC540000}"/>
    <cellStyle name="40% - Accent2 31 19" xfId="21628" xr:uid="{00000000-0005-0000-0000-0000DD540000}"/>
    <cellStyle name="40% - Accent2 31 2" xfId="21629" xr:uid="{00000000-0005-0000-0000-0000DE540000}"/>
    <cellStyle name="40% - Accent2 31 20" xfId="21630" xr:uid="{00000000-0005-0000-0000-0000DF540000}"/>
    <cellStyle name="40% - Accent2 31 21" xfId="21631" xr:uid="{00000000-0005-0000-0000-0000E0540000}"/>
    <cellStyle name="40% - Accent2 31 22" xfId="21632" xr:uid="{00000000-0005-0000-0000-0000E1540000}"/>
    <cellStyle name="40% - Accent2 31 23" xfId="21633" xr:uid="{00000000-0005-0000-0000-0000E2540000}"/>
    <cellStyle name="40% - Accent2 31 24" xfId="21634" xr:uid="{00000000-0005-0000-0000-0000E3540000}"/>
    <cellStyle name="40% - Accent2 31 25" xfId="21635" xr:uid="{00000000-0005-0000-0000-0000E4540000}"/>
    <cellStyle name="40% - Accent2 31 26" xfId="21636" xr:uid="{00000000-0005-0000-0000-0000E5540000}"/>
    <cellStyle name="40% - Accent2 31 27" xfId="21637" xr:uid="{00000000-0005-0000-0000-0000E6540000}"/>
    <cellStyle name="40% - Accent2 31 28" xfId="21638" xr:uid="{00000000-0005-0000-0000-0000E7540000}"/>
    <cellStyle name="40% - Accent2 31 29" xfId="21639" xr:uid="{00000000-0005-0000-0000-0000E8540000}"/>
    <cellStyle name="40% - Accent2 31 3" xfId="21640" xr:uid="{00000000-0005-0000-0000-0000E9540000}"/>
    <cellStyle name="40% - Accent2 31 30" xfId="21641" xr:uid="{00000000-0005-0000-0000-0000EA540000}"/>
    <cellStyle name="40% - Accent2 31 31" xfId="21642" xr:uid="{00000000-0005-0000-0000-0000EB540000}"/>
    <cellStyle name="40% - Accent2 31 32" xfId="21643" xr:uid="{00000000-0005-0000-0000-0000EC540000}"/>
    <cellStyle name="40% - Accent2 31 33" xfId="21644" xr:uid="{00000000-0005-0000-0000-0000ED540000}"/>
    <cellStyle name="40% - Accent2 31 34" xfId="21645" xr:uid="{00000000-0005-0000-0000-0000EE540000}"/>
    <cellStyle name="40% - Accent2 31 35" xfId="21646" xr:uid="{00000000-0005-0000-0000-0000EF540000}"/>
    <cellStyle name="40% - Accent2 31 36" xfId="21647" xr:uid="{00000000-0005-0000-0000-0000F0540000}"/>
    <cellStyle name="40% - Accent2 31 37" xfId="21648" xr:uid="{00000000-0005-0000-0000-0000F1540000}"/>
    <cellStyle name="40% - Accent2 31 38" xfId="21649" xr:uid="{00000000-0005-0000-0000-0000F2540000}"/>
    <cellStyle name="40% - Accent2 31 39" xfId="21650" xr:uid="{00000000-0005-0000-0000-0000F3540000}"/>
    <cellStyle name="40% - Accent2 31 4" xfId="21651" xr:uid="{00000000-0005-0000-0000-0000F4540000}"/>
    <cellStyle name="40% - Accent2 31 40" xfId="21652" xr:uid="{00000000-0005-0000-0000-0000F5540000}"/>
    <cellStyle name="40% - Accent2 31 41" xfId="21653" xr:uid="{00000000-0005-0000-0000-0000F6540000}"/>
    <cellStyle name="40% - Accent2 31 42" xfId="21654" xr:uid="{00000000-0005-0000-0000-0000F7540000}"/>
    <cellStyle name="40% - Accent2 31 43" xfId="21655" xr:uid="{00000000-0005-0000-0000-0000F8540000}"/>
    <cellStyle name="40% - Accent2 31 44" xfId="21656" xr:uid="{00000000-0005-0000-0000-0000F9540000}"/>
    <cellStyle name="40% - Accent2 31 45" xfId="21657" xr:uid="{00000000-0005-0000-0000-0000FA540000}"/>
    <cellStyle name="40% - Accent2 31 46" xfId="21658" xr:uid="{00000000-0005-0000-0000-0000FB540000}"/>
    <cellStyle name="40% - Accent2 31 47" xfId="21659" xr:uid="{00000000-0005-0000-0000-0000FC540000}"/>
    <cellStyle name="40% - Accent2 31 48" xfId="21660" xr:uid="{00000000-0005-0000-0000-0000FD540000}"/>
    <cellStyle name="40% - Accent2 31 49" xfId="21661" xr:uid="{00000000-0005-0000-0000-0000FE540000}"/>
    <cellStyle name="40% - Accent2 31 5" xfId="21662" xr:uid="{00000000-0005-0000-0000-0000FF540000}"/>
    <cellStyle name="40% - Accent2 31 50" xfId="21663" xr:uid="{00000000-0005-0000-0000-000000550000}"/>
    <cellStyle name="40% - Accent2 31 51" xfId="21664" xr:uid="{00000000-0005-0000-0000-000001550000}"/>
    <cellStyle name="40% - Accent2 31 52" xfId="21665" xr:uid="{00000000-0005-0000-0000-000002550000}"/>
    <cellStyle name="40% - Accent2 31 53" xfId="21666" xr:uid="{00000000-0005-0000-0000-000003550000}"/>
    <cellStyle name="40% - Accent2 31 54" xfId="21667" xr:uid="{00000000-0005-0000-0000-000004550000}"/>
    <cellStyle name="40% - Accent2 31 55" xfId="21668" xr:uid="{00000000-0005-0000-0000-000005550000}"/>
    <cellStyle name="40% - Accent2 31 56" xfId="21669" xr:uid="{00000000-0005-0000-0000-000006550000}"/>
    <cellStyle name="40% - Accent2 31 57" xfId="21670" xr:uid="{00000000-0005-0000-0000-000007550000}"/>
    <cellStyle name="40% - Accent2 31 58" xfId="21671" xr:uid="{00000000-0005-0000-0000-000008550000}"/>
    <cellStyle name="40% - Accent2 31 59" xfId="21672" xr:uid="{00000000-0005-0000-0000-000009550000}"/>
    <cellStyle name="40% - Accent2 31 6" xfId="21673" xr:uid="{00000000-0005-0000-0000-00000A550000}"/>
    <cellStyle name="40% - Accent2 31 60" xfId="21674" xr:uid="{00000000-0005-0000-0000-00000B550000}"/>
    <cellStyle name="40% - Accent2 31 61" xfId="21675" xr:uid="{00000000-0005-0000-0000-00000C550000}"/>
    <cellStyle name="40% - Accent2 31 62" xfId="21676" xr:uid="{00000000-0005-0000-0000-00000D550000}"/>
    <cellStyle name="40% - Accent2 31 63" xfId="21677" xr:uid="{00000000-0005-0000-0000-00000E550000}"/>
    <cellStyle name="40% - Accent2 31 64" xfId="21678" xr:uid="{00000000-0005-0000-0000-00000F550000}"/>
    <cellStyle name="40% - Accent2 31 65" xfId="21679" xr:uid="{00000000-0005-0000-0000-000010550000}"/>
    <cellStyle name="40% - Accent2 31 66" xfId="21680" xr:uid="{00000000-0005-0000-0000-000011550000}"/>
    <cellStyle name="40% - Accent2 31 67" xfId="21681" xr:uid="{00000000-0005-0000-0000-000012550000}"/>
    <cellStyle name="40% - Accent2 31 68" xfId="21682" xr:uid="{00000000-0005-0000-0000-000013550000}"/>
    <cellStyle name="40% - Accent2 31 69" xfId="21683" xr:uid="{00000000-0005-0000-0000-000014550000}"/>
    <cellStyle name="40% - Accent2 31 7" xfId="21684" xr:uid="{00000000-0005-0000-0000-000015550000}"/>
    <cellStyle name="40% - Accent2 31 70" xfId="21685" xr:uid="{00000000-0005-0000-0000-000016550000}"/>
    <cellStyle name="40% - Accent2 31 71" xfId="21686" xr:uid="{00000000-0005-0000-0000-000017550000}"/>
    <cellStyle name="40% - Accent2 31 72" xfId="21687" xr:uid="{00000000-0005-0000-0000-000018550000}"/>
    <cellStyle name="40% - Accent2 31 73" xfId="21688" xr:uid="{00000000-0005-0000-0000-000019550000}"/>
    <cellStyle name="40% - Accent2 31 8" xfId="21689" xr:uid="{00000000-0005-0000-0000-00001A550000}"/>
    <cellStyle name="40% - Accent2 31 9" xfId="21690" xr:uid="{00000000-0005-0000-0000-00001B550000}"/>
    <cellStyle name="40% - Accent2 32" xfId="21691" xr:uid="{00000000-0005-0000-0000-00001C550000}"/>
    <cellStyle name="40% - Accent2 32 10" xfId="21692" xr:uid="{00000000-0005-0000-0000-00001D550000}"/>
    <cellStyle name="40% - Accent2 32 11" xfId="21693" xr:uid="{00000000-0005-0000-0000-00001E550000}"/>
    <cellStyle name="40% - Accent2 32 12" xfId="21694" xr:uid="{00000000-0005-0000-0000-00001F550000}"/>
    <cellStyle name="40% - Accent2 32 13" xfId="21695" xr:uid="{00000000-0005-0000-0000-000020550000}"/>
    <cellStyle name="40% - Accent2 32 14" xfId="21696" xr:uid="{00000000-0005-0000-0000-000021550000}"/>
    <cellStyle name="40% - Accent2 32 15" xfId="21697" xr:uid="{00000000-0005-0000-0000-000022550000}"/>
    <cellStyle name="40% - Accent2 32 16" xfId="21698" xr:uid="{00000000-0005-0000-0000-000023550000}"/>
    <cellStyle name="40% - Accent2 32 17" xfId="21699" xr:uid="{00000000-0005-0000-0000-000024550000}"/>
    <cellStyle name="40% - Accent2 32 18" xfId="21700" xr:uid="{00000000-0005-0000-0000-000025550000}"/>
    <cellStyle name="40% - Accent2 32 19" xfId="21701" xr:uid="{00000000-0005-0000-0000-000026550000}"/>
    <cellStyle name="40% - Accent2 32 2" xfId="21702" xr:uid="{00000000-0005-0000-0000-000027550000}"/>
    <cellStyle name="40% - Accent2 32 20" xfId="21703" xr:uid="{00000000-0005-0000-0000-000028550000}"/>
    <cellStyle name="40% - Accent2 32 21" xfId="21704" xr:uid="{00000000-0005-0000-0000-000029550000}"/>
    <cellStyle name="40% - Accent2 32 22" xfId="21705" xr:uid="{00000000-0005-0000-0000-00002A550000}"/>
    <cellStyle name="40% - Accent2 32 23" xfId="21706" xr:uid="{00000000-0005-0000-0000-00002B550000}"/>
    <cellStyle name="40% - Accent2 32 24" xfId="21707" xr:uid="{00000000-0005-0000-0000-00002C550000}"/>
    <cellStyle name="40% - Accent2 32 25" xfId="21708" xr:uid="{00000000-0005-0000-0000-00002D550000}"/>
    <cellStyle name="40% - Accent2 32 26" xfId="21709" xr:uid="{00000000-0005-0000-0000-00002E550000}"/>
    <cellStyle name="40% - Accent2 32 27" xfId="21710" xr:uid="{00000000-0005-0000-0000-00002F550000}"/>
    <cellStyle name="40% - Accent2 32 28" xfId="21711" xr:uid="{00000000-0005-0000-0000-000030550000}"/>
    <cellStyle name="40% - Accent2 32 29" xfId="21712" xr:uid="{00000000-0005-0000-0000-000031550000}"/>
    <cellStyle name="40% - Accent2 32 3" xfId="21713" xr:uid="{00000000-0005-0000-0000-000032550000}"/>
    <cellStyle name="40% - Accent2 32 30" xfId="21714" xr:uid="{00000000-0005-0000-0000-000033550000}"/>
    <cellStyle name="40% - Accent2 32 31" xfId="21715" xr:uid="{00000000-0005-0000-0000-000034550000}"/>
    <cellStyle name="40% - Accent2 32 32" xfId="21716" xr:uid="{00000000-0005-0000-0000-000035550000}"/>
    <cellStyle name="40% - Accent2 32 33" xfId="21717" xr:uid="{00000000-0005-0000-0000-000036550000}"/>
    <cellStyle name="40% - Accent2 32 34" xfId="21718" xr:uid="{00000000-0005-0000-0000-000037550000}"/>
    <cellStyle name="40% - Accent2 32 35" xfId="21719" xr:uid="{00000000-0005-0000-0000-000038550000}"/>
    <cellStyle name="40% - Accent2 32 36" xfId="21720" xr:uid="{00000000-0005-0000-0000-000039550000}"/>
    <cellStyle name="40% - Accent2 32 37" xfId="21721" xr:uid="{00000000-0005-0000-0000-00003A550000}"/>
    <cellStyle name="40% - Accent2 32 38" xfId="21722" xr:uid="{00000000-0005-0000-0000-00003B550000}"/>
    <cellStyle name="40% - Accent2 32 39" xfId="21723" xr:uid="{00000000-0005-0000-0000-00003C550000}"/>
    <cellStyle name="40% - Accent2 32 4" xfId="21724" xr:uid="{00000000-0005-0000-0000-00003D550000}"/>
    <cellStyle name="40% - Accent2 32 40" xfId="21725" xr:uid="{00000000-0005-0000-0000-00003E550000}"/>
    <cellStyle name="40% - Accent2 32 41" xfId="21726" xr:uid="{00000000-0005-0000-0000-00003F550000}"/>
    <cellStyle name="40% - Accent2 32 42" xfId="21727" xr:uid="{00000000-0005-0000-0000-000040550000}"/>
    <cellStyle name="40% - Accent2 32 43" xfId="21728" xr:uid="{00000000-0005-0000-0000-000041550000}"/>
    <cellStyle name="40% - Accent2 32 44" xfId="21729" xr:uid="{00000000-0005-0000-0000-000042550000}"/>
    <cellStyle name="40% - Accent2 32 45" xfId="21730" xr:uid="{00000000-0005-0000-0000-000043550000}"/>
    <cellStyle name="40% - Accent2 32 46" xfId="21731" xr:uid="{00000000-0005-0000-0000-000044550000}"/>
    <cellStyle name="40% - Accent2 32 47" xfId="21732" xr:uid="{00000000-0005-0000-0000-000045550000}"/>
    <cellStyle name="40% - Accent2 32 48" xfId="21733" xr:uid="{00000000-0005-0000-0000-000046550000}"/>
    <cellStyle name="40% - Accent2 32 49" xfId="21734" xr:uid="{00000000-0005-0000-0000-000047550000}"/>
    <cellStyle name="40% - Accent2 32 5" xfId="21735" xr:uid="{00000000-0005-0000-0000-000048550000}"/>
    <cellStyle name="40% - Accent2 32 50" xfId="21736" xr:uid="{00000000-0005-0000-0000-000049550000}"/>
    <cellStyle name="40% - Accent2 32 51" xfId="21737" xr:uid="{00000000-0005-0000-0000-00004A550000}"/>
    <cellStyle name="40% - Accent2 32 52" xfId="21738" xr:uid="{00000000-0005-0000-0000-00004B550000}"/>
    <cellStyle name="40% - Accent2 32 53" xfId="21739" xr:uid="{00000000-0005-0000-0000-00004C550000}"/>
    <cellStyle name="40% - Accent2 32 54" xfId="21740" xr:uid="{00000000-0005-0000-0000-00004D550000}"/>
    <cellStyle name="40% - Accent2 32 55" xfId="21741" xr:uid="{00000000-0005-0000-0000-00004E550000}"/>
    <cellStyle name="40% - Accent2 32 56" xfId="21742" xr:uid="{00000000-0005-0000-0000-00004F550000}"/>
    <cellStyle name="40% - Accent2 32 57" xfId="21743" xr:uid="{00000000-0005-0000-0000-000050550000}"/>
    <cellStyle name="40% - Accent2 32 58" xfId="21744" xr:uid="{00000000-0005-0000-0000-000051550000}"/>
    <cellStyle name="40% - Accent2 32 59" xfId="21745" xr:uid="{00000000-0005-0000-0000-000052550000}"/>
    <cellStyle name="40% - Accent2 32 6" xfId="21746" xr:uid="{00000000-0005-0000-0000-000053550000}"/>
    <cellStyle name="40% - Accent2 32 60" xfId="21747" xr:uid="{00000000-0005-0000-0000-000054550000}"/>
    <cellStyle name="40% - Accent2 32 61" xfId="21748" xr:uid="{00000000-0005-0000-0000-000055550000}"/>
    <cellStyle name="40% - Accent2 32 62" xfId="21749" xr:uid="{00000000-0005-0000-0000-000056550000}"/>
    <cellStyle name="40% - Accent2 32 63" xfId="21750" xr:uid="{00000000-0005-0000-0000-000057550000}"/>
    <cellStyle name="40% - Accent2 32 64" xfId="21751" xr:uid="{00000000-0005-0000-0000-000058550000}"/>
    <cellStyle name="40% - Accent2 32 65" xfId="21752" xr:uid="{00000000-0005-0000-0000-000059550000}"/>
    <cellStyle name="40% - Accent2 32 66" xfId="21753" xr:uid="{00000000-0005-0000-0000-00005A550000}"/>
    <cellStyle name="40% - Accent2 32 67" xfId="21754" xr:uid="{00000000-0005-0000-0000-00005B550000}"/>
    <cellStyle name="40% - Accent2 32 68" xfId="21755" xr:uid="{00000000-0005-0000-0000-00005C550000}"/>
    <cellStyle name="40% - Accent2 32 69" xfId="21756" xr:uid="{00000000-0005-0000-0000-00005D550000}"/>
    <cellStyle name="40% - Accent2 32 7" xfId="21757" xr:uid="{00000000-0005-0000-0000-00005E550000}"/>
    <cellStyle name="40% - Accent2 32 70" xfId="21758" xr:uid="{00000000-0005-0000-0000-00005F550000}"/>
    <cellStyle name="40% - Accent2 32 71" xfId="21759" xr:uid="{00000000-0005-0000-0000-000060550000}"/>
    <cellStyle name="40% - Accent2 32 72" xfId="21760" xr:uid="{00000000-0005-0000-0000-000061550000}"/>
    <cellStyle name="40% - Accent2 32 73" xfId="21761" xr:uid="{00000000-0005-0000-0000-000062550000}"/>
    <cellStyle name="40% - Accent2 32 8" xfId="21762" xr:uid="{00000000-0005-0000-0000-000063550000}"/>
    <cellStyle name="40% - Accent2 32 9" xfId="21763" xr:uid="{00000000-0005-0000-0000-000064550000}"/>
    <cellStyle name="40% - Accent2 33" xfId="21764" xr:uid="{00000000-0005-0000-0000-000065550000}"/>
    <cellStyle name="40% - Accent2 33 10" xfId="21765" xr:uid="{00000000-0005-0000-0000-000066550000}"/>
    <cellStyle name="40% - Accent2 33 11" xfId="21766" xr:uid="{00000000-0005-0000-0000-000067550000}"/>
    <cellStyle name="40% - Accent2 33 12" xfId="21767" xr:uid="{00000000-0005-0000-0000-000068550000}"/>
    <cellStyle name="40% - Accent2 33 13" xfId="21768" xr:uid="{00000000-0005-0000-0000-000069550000}"/>
    <cellStyle name="40% - Accent2 33 14" xfId="21769" xr:uid="{00000000-0005-0000-0000-00006A550000}"/>
    <cellStyle name="40% - Accent2 33 15" xfId="21770" xr:uid="{00000000-0005-0000-0000-00006B550000}"/>
    <cellStyle name="40% - Accent2 33 16" xfId="21771" xr:uid="{00000000-0005-0000-0000-00006C550000}"/>
    <cellStyle name="40% - Accent2 33 17" xfId="21772" xr:uid="{00000000-0005-0000-0000-00006D550000}"/>
    <cellStyle name="40% - Accent2 33 18" xfId="21773" xr:uid="{00000000-0005-0000-0000-00006E550000}"/>
    <cellStyle name="40% - Accent2 33 19" xfId="21774" xr:uid="{00000000-0005-0000-0000-00006F550000}"/>
    <cellStyle name="40% - Accent2 33 2" xfId="21775" xr:uid="{00000000-0005-0000-0000-000070550000}"/>
    <cellStyle name="40% - Accent2 33 20" xfId="21776" xr:uid="{00000000-0005-0000-0000-000071550000}"/>
    <cellStyle name="40% - Accent2 33 21" xfId="21777" xr:uid="{00000000-0005-0000-0000-000072550000}"/>
    <cellStyle name="40% - Accent2 33 22" xfId="21778" xr:uid="{00000000-0005-0000-0000-000073550000}"/>
    <cellStyle name="40% - Accent2 33 23" xfId="21779" xr:uid="{00000000-0005-0000-0000-000074550000}"/>
    <cellStyle name="40% - Accent2 33 24" xfId="21780" xr:uid="{00000000-0005-0000-0000-000075550000}"/>
    <cellStyle name="40% - Accent2 33 25" xfId="21781" xr:uid="{00000000-0005-0000-0000-000076550000}"/>
    <cellStyle name="40% - Accent2 33 26" xfId="21782" xr:uid="{00000000-0005-0000-0000-000077550000}"/>
    <cellStyle name="40% - Accent2 33 27" xfId="21783" xr:uid="{00000000-0005-0000-0000-000078550000}"/>
    <cellStyle name="40% - Accent2 33 28" xfId="21784" xr:uid="{00000000-0005-0000-0000-000079550000}"/>
    <cellStyle name="40% - Accent2 33 29" xfId="21785" xr:uid="{00000000-0005-0000-0000-00007A550000}"/>
    <cellStyle name="40% - Accent2 33 3" xfId="21786" xr:uid="{00000000-0005-0000-0000-00007B550000}"/>
    <cellStyle name="40% - Accent2 33 30" xfId="21787" xr:uid="{00000000-0005-0000-0000-00007C550000}"/>
    <cellStyle name="40% - Accent2 33 31" xfId="21788" xr:uid="{00000000-0005-0000-0000-00007D550000}"/>
    <cellStyle name="40% - Accent2 33 32" xfId="21789" xr:uid="{00000000-0005-0000-0000-00007E550000}"/>
    <cellStyle name="40% - Accent2 33 33" xfId="21790" xr:uid="{00000000-0005-0000-0000-00007F550000}"/>
    <cellStyle name="40% - Accent2 33 34" xfId="21791" xr:uid="{00000000-0005-0000-0000-000080550000}"/>
    <cellStyle name="40% - Accent2 33 35" xfId="21792" xr:uid="{00000000-0005-0000-0000-000081550000}"/>
    <cellStyle name="40% - Accent2 33 36" xfId="21793" xr:uid="{00000000-0005-0000-0000-000082550000}"/>
    <cellStyle name="40% - Accent2 33 37" xfId="21794" xr:uid="{00000000-0005-0000-0000-000083550000}"/>
    <cellStyle name="40% - Accent2 33 38" xfId="21795" xr:uid="{00000000-0005-0000-0000-000084550000}"/>
    <cellStyle name="40% - Accent2 33 39" xfId="21796" xr:uid="{00000000-0005-0000-0000-000085550000}"/>
    <cellStyle name="40% - Accent2 33 4" xfId="21797" xr:uid="{00000000-0005-0000-0000-000086550000}"/>
    <cellStyle name="40% - Accent2 33 40" xfId="21798" xr:uid="{00000000-0005-0000-0000-000087550000}"/>
    <cellStyle name="40% - Accent2 33 41" xfId="21799" xr:uid="{00000000-0005-0000-0000-000088550000}"/>
    <cellStyle name="40% - Accent2 33 42" xfId="21800" xr:uid="{00000000-0005-0000-0000-000089550000}"/>
    <cellStyle name="40% - Accent2 33 43" xfId="21801" xr:uid="{00000000-0005-0000-0000-00008A550000}"/>
    <cellStyle name="40% - Accent2 33 44" xfId="21802" xr:uid="{00000000-0005-0000-0000-00008B550000}"/>
    <cellStyle name="40% - Accent2 33 45" xfId="21803" xr:uid="{00000000-0005-0000-0000-00008C550000}"/>
    <cellStyle name="40% - Accent2 33 46" xfId="21804" xr:uid="{00000000-0005-0000-0000-00008D550000}"/>
    <cellStyle name="40% - Accent2 33 47" xfId="21805" xr:uid="{00000000-0005-0000-0000-00008E550000}"/>
    <cellStyle name="40% - Accent2 33 48" xfId="21806" xr:uid="{00000000-0005-0000-0000-00008F550000}"/>
    <cellStyle name="40% - Accent2 33 49" xfId="21807" xr:uid="{00000000-0005-0000-0000-000090550000}"/>
    <cellStyle name="40% - Accent2 33 5" xfId="21808" xr:uid="{00000000-0005-0000-0000-000091550000}"/>
    <cellStyle name="40% - Accent2 33 50" xfId="21809" xr:uid="{00000000-0005-0000-0000-000092550000}"/>
    <cellStyle name="40% - Accent2 33 51" xfId="21810" xr:uid="{00000000-0005-0000-0000-000093550000}"/>
    <cellStyle name="40% - Accent2 33 52" xfId="21811" xr:uid="{00000000-0005-0000-0000-000094550000}"/>
    <cellStyle name="40% - Accent2 33 53" xfId="21812" xr:uid="{00000000-0005-0000-0000-000095550000}"/>
    <cellStyle name="40% - Accent2 33 54" xfId="21813" xr:uid="{00000000-0005-0000-0000-000096550000}"/>
    <cellStyle name="40% - Accent2 33 55" xfId="21814" xr:uid="{00000000-0005-0000-0000-000097550000}"/>
    <cellStyle name="40% - Accent2 33 56" xfId="21815" xr:uid="{00000000-0005-0000-0000-000098550000}"/>
    <cellStyle name="40% - Accent2 33 57" xfId="21816" xr:uid="{00000000-0005-0000-0000-000099550000}"/>
    <cellStyle name="40% - Accent2 33 58" xfId="21817" xr:uid="{00000000-0005-0000-0000-00009A550000}"/>
    <cellStyle name="40% - Accent2 33 59" xfId="21818" xr:uid="{00000000-0005-0000-0000-00009B550000}"/>
    <cellStyle name="40% - Accent2 33 6" xfId="21819" xr:uid="{00000000-0005-0000-0000-00009C550000}"/>
    <cellStyle name="40% - Accent2 33 60" xfId="21820" xr:uid="{00000000-0005-0000-0000-00009D550000}"/>
    <cellStyle name="40% - Accent2 33 61" xfId="21821" xr:uid="{00000000-0005-0000-0000-00009E550000}"/>
    <cellStyle name="40% - Accent2 33 62" xfId="21822" xr:uid="{00000000-0005-0000-0000-00009F550000}"/>
    <cellStyle name="40% - Accent2 33 63" xfId="21823" xr:uid="{00000000-0005-0000-0000-0000A0550000}"/>
    <cellStyle name="40% - Accent2 33 64" xfId="21824" xr:uid="{00000000-0005-0000-0000-0000A1550000}"/>
    <cellStyle name="40% - Accent2 33 65" xfId="21825" xr:uid="{00000000-0005-0000-0000-0000A2550000}"/>
    <cellStyle name="40% - Accent2 33 66" xfId="21826" xr:uid="{00000000-0005-0000-0000-0000A3550000}"/>
    <cellStyle name="40% - Accent2 33 67" xfId="21827" xr:uid="{00000000-0005-0000-0000-0000A4550000}"/>
    <cellStyle name="40% - Accent2 33 68" xfId="21828" xr:uid="{00000000-0005-0000-0000-0000A5550000}"/>
    <cellStyle name="40% - Accent2 33 69" xfId="21829" xr:uid="{00000000-0005-0000-0000-0000A6550000}"/>
    <cellStyle name="40% - Accent2 33 7" xfId="21830" xr:uid="{00000000-0005-0000-0000-0000A7550000}"/>
    <cellStyle name="40% - Accent2 33 70" xfId="21831" xr:uid="{00000000-0005-0000-0000-0000A8550000}"/>
    <cellStyle name="40% - Accent2 33 71" xfId="21832" xr:uid="{00000000-0005-0000-0000-0000A9550000}"/>
    <cellStyle name="40% - Accent2 33 72" xfId="21833" xr:uid="{00000000-0005-0000-0000-0000AA550000}"/>
    <cellStyle name="40% - Accent2 33 73" xfId="21834" xr:uid="{00000000-0005-0000-0000-0000AB550000}"/>
    <cellStyle name="40% - Accent2 33 8" xfId="21835" xr:uid="{00000000-0005-0000-0000-0000AC550000}"/>
    <cellStyle name="40% - Accent2 33 9" xfId="21836" xr:uid="{00000000-0005-0000-0000-0000AD550000}"/>
    <cellStyle name="40% - Accent2 34" xfId="21837" xr:uid="{00000000-0005-0000-0000-0000AE550000}"/>
    <cellStyle name="40% - Accent2 34 10" xfId="21838" xr:uid="{00000000-0005-0000-0000-0000AF550000}"/>
    <cellStyle name="40% - Accent2 34 11" xfId="21839" xr:uid="{00000000-0005-0000-0000-0000B0550000}"/>
    <cellStyle name="40% - Accent2 34 12" xfId="21840" xr:uid="{00000000-0005-0000-0000-0000B1550000}"/>
    <cellStyle name="40% - Accent2 34 13" xfId="21841" xr:uid="{00000000-0005-0000-0000-0000B2550000}"/>
    <cellStyle name="40% - Accent2 34 14" xfId="21842" xr:uid="{00000000-0005-0000-0000-0000B3550000}"/>
    <cellStyle name="40% - Accent2 34 15" xfId="21843" xr:uid="{00000000-0005-0000-0000-0000B4550000}"/>
    <cellStyle name="40% - Accent2 34 16" xfId="21844" xr:uid="{00000000-0005-0000-0000-0000B5550000}"/>
    <cellStyle name="40% - Accent2 34 17" xfId="21845" xr:uid="{00000000-0005-0000-0000-0000B6550000}"/>
    <cellStyle name="40% - Accent2 34 18" xfId="21846" xr:uid="{00000000-0005-0000-0000-0000B7550000}"/>
    <cellStyle name="40% - Accent2 34 19" xfId="21847" xr:uid="{00000000-0005-0000-0000-0000B8550000}"/>
    <cellStyle name="40% - Accent2 34 2" xfId="21848" xr:uid="{00000000-0005-0000-0000-0000B9550000}"/>
    <cellStyle name="40% - Accent2 34 20" xfId="21849" xr:uid="{00000000-0005-0000-0000-0000BA550000}"/>
    <cellStyle name="40% - Accent2 34 21" xfId="21850" xr:uid="{00000000-0005-0000-0000-0000BB550000}"/>
    <cellStyle name="40% - Accent2 34 22" xfId="21851" xr:uid="{00000000-0005-0000-0000-0000BC550000}"/>
    <cellStyle name="40% - Accent2 34 23" xfId="21852" xr:uid="{00000000-0005-0000-0000-0000BD550000}"/>
    <cellStyle name="40% - Accent2 34 24" xfId="21853" xr:uid="{00000000-0005-0000-0000-0000BE550000}"/>
    <cellStyle name="40% - Accent2 34 25" xfId="21854" xr:uid="{00000000-0005-0000-0000-0000BF550000}"/>
    <cellStyle name="40% - Accent2 34 26" xfId="21855" xr:uid="{00000000-0005-0000-0000-0000C0550000}"/>
    <cellStyle name="40% - Accent2 34 27" xfId="21856" xr:uid="{00000000-0005-0000-0000-0000C1550000}"/>
    <cellStyle name="40% - Accent2 34 28" xfId="21857" xr:uid="{00000000-0005-0000-0000-0000C2550000}"/>
    <cellStyle name="40% - Accent2 34 29" xfId="21858" xr:uid="{00000000-0005-0000-0000-0000C3550000}"/>
    <cellStyle name="40% - Accent2 34 3" xfId="21859" xr:uid="{00000000-0005-0000-0000-0000C4550000}"/>
    <cellStyle name="40% - Accent2 34 30" xfId="21860" xr:uid="{00000000-0005-0000-0000-0000C5550000}"/>
    <cellStyle name="40% - Accent2 34 31" xfId="21861" xr:uid="{00000000-0005-0000-0000-0000C6550000}"/>
    <cellStyle name="40% - Accent2 34 32" xfId="21862" xr:uid="{00000000-0005-0000-0000-0000C7550000}"/>
    <cellStyle name="40% - Accent2 34 33" xfId="21863" xr:uid="{00000000-0005-0000-0000-0000C8550000}"/>
    <cellStyle name="40% - Accent2 34 34" xfId="21864" xr:uid="{00000000-0005-0000-0000-0000C9550000}"/>
    <cellStyle name="40% - Accent2 34 35" xfId="21865" xr:uid="{00000000-0005-0000-0000-0000CA550000}"/>
    <cellStyle name="40% - Accent2 34 36" xfId="21866" xr:uid="{00000000-0005-0000-0000-0000CB550000}"/>
    <cellStyle name="40% - Accent2 34 37" xfId="21867" xr:uid="{00000000-0005-0000-0000-0000CC550000}"/>
    <cellStyle name="40% - Accent2 34 38" xfId="21868" xr:uid="{00000000-0005-0000-0000-0000CD550000}"/>
    <cellStyle name="40% - Accent2 34 39" xfId="21869" xr:uid="{00000000-0005-0000-0000-0000CE550000}"/>
    <cellStyle name="40% - Accent2 34 4" xfId="21870" xr:uid="{00000000-0005-0000-0000-0000CF550000}"/>
    <cellStyle name="40% - Accent2 34 40" xfId="21871" xr:uid="{00000000-0005-0000-0000-0000D0550000}"/>
    <cellStyle name="40% - Accent2 34 41" xfId="21872" xr:uid="{00000000-0005-0000-0000-0000D1550000}"/>
    <cellStyle name="40% - Accent2 34 42" xfId="21873" xr:uid="{00000000-0005-0000-0000-0000D2550000}"/>
    <cellStyle name="40% - Accent2 34 43" xfId="21874" xr:uid="{00000000-0005-0000-0000-0000D3550000}"/>
    <cellStyle name="40% - Accent2 34 44" xfId="21875" xr:uid="{00000000-0005-0000-0000-0000D4550000}"/>
    <cellStyle name="40% - Accent2 34 45" xfId="21876" xr:uid="{00000000-0005-0000-0000-0000D5550000}"/>
    <cellStyle name="40% - Accent2 34 46" xfId="21877" xr:uid="{00000000-0005-0000-0000-0000D6550000}"/>
    <cellStyle name="40% - Accent2 34 47" xfId="21878" xr:uid="{00000000-0005-0000-0000-0000D7550000}"/>
    <cellStyle name="40% - Accent2 34 48" xfId="21879" xr:uid="{00000000-0005-0000-0000-0000D8550000}"/>
    <cellStyle name="40% - Accent2 34 49" xfId="21880" xr:uid="{00000000-0005-0000-0000-0000D9550000}"/>
    <cellStyle name="40% - Accent2 34 5" xfId="21881" xr:uid="{00000000-0005-0000-0000-0000DA550000}"/>
    <cellStyle name="40% - Accent2 34 50" xfId="21882" xr:uid="{00000000-0005-0000-0000-0000DB550000}"/>
    <cellStyle name="40% - Accent2 34 51" xfId="21883" xr:uid="{00000000-0005-0000-0000-0000DC550000}"/>
    <cellStyle name="40% - Accent2 34 52" xfId="21884" xr:uid="{00000000-0005-0000-0000-0000DD550000}"/>
    <cellStyle name="40% - Accent2 34 53" xfId="21885" xr:uid="{00000000-0005-0000-0000-0000DE550000}"/>
    <cellStyle name="40% - Accent2 34 54" xfId="21886" xr:uid="{00000000-0005-0000-0000-0000DF550000}"/>
    <cellStyle name="40% - Accent2 34 55" xfId="21887" xr:uid="{00000000-0005-0000-0000-0000E0550000}"/>
    <cellStyle name="40% - Accent2 34 56" xfId="21888" xr:uid="{00000000-0005-0000-0000-0000E1550000}"/>
    <cellStyle name="40% - Accent2 34 57" xfId="21889" xr:uid="{00000000-0005-0000-0000-0000E2550000}"/>
    <cellStyle name="40% - Accent2 34 58" xfId="21890" xr:uid="{00000000-0005-0000-0000-0000E3550000}"/>
    <cellStyle name="40% - Accent2 34 59" xfId="21891" xr:uid="{00000000-0005-0000-0000-0000E4550000}"/>
    <cellStyle name="40% - Accent2 34 6" xfId="21892" xr:uid="{00000000-0005-0000-0000-0000E5550000}"/>
    <cellStyle name="40% - Accent2 34 60" xfId="21893" xr:uid="{00000000-0005-0000-0000-0000E6550000}"/>
    <cellStyle name="40% - Accent2 34 61" xfId="21894" xr:uid="{00000000-0005-0000-0000-0000E7550000}"/>
    <cellStyle name="40% - Accent2 34 62" xfId="21895" xr:uid="{00000000-0005-0000-0000-0000E8550000}"/>
    <cellStyle name="40% - Accent2 34 63" xfId="21896" xr:uid="{00000000-0005-0000-0000-0000E9550000}"/>
    <cellStyle name="40% - Accent2 34 64" xfId="21897" xr:uid="{00000000-0005-0000-0000-0000EA550000}"/>
    <cellStyle name="40% - Accent2 34 65" xfId="21898" xr:uid="{00000000-0005-0000-0000-0000EB550000}"/>
    <cellStyle name="40% - Accent2 34 66" xfId="21899" xr:uid="{00000000-0005-0000-0000-0000EC550000}"/>
    <cellStyle name="40% - Accent2 34 67" xfId="21900" xr:uid="{00000000-0005-0000-0000-0000ED550000}"/>
    <cellStyle name="40% - Accent2 34 68" xfId="21901" xr:uid="{00000000-0005-0000-0000-0000EE550000}"/>
    <cellStyle name="40% - Accent2 34 69" xfId="21902" xr:uid="{00000000-0005-0000-0000-0000EF550000}"/>
    <cellStyle name="40% - Accent2 34 7" xfId="21903" xr:uid="{00000000-0005-0000-0000-0000F0550000}"/>
    <cellStyle name="40% - Accent2 34 70" xfId="21904" xr:uid="{00000000-0005-0000-0000-0000F1550000}"/>
    <cellStyle name="40% - Accent2 34 71" xfId="21905" xr:uid="{00000000-0005-0000-0000-0000F2550000}"/>
    <cellStyle name="40% - Accent2 34 72" xfId="21906" xr:uid="{00000000-0005-0000-0000-0000F3550000}"/>
    <cellStyle name="40% - Accent2 34 73" xfId="21907" xr:uid="{00000000-0005-0000-0000-0000F4550000}"/>
    <cellStyle name="40% - Accent2 34 8" xfId="21908" xr:uid="{00000000-0005-0000-0000-0000F5550000}"/>
    <cellStyle name="40% - Accent2 34 9" xfId="21909" xr:uid="{00000000-0005-0000-0000-0000F6550000}"/>
    <cellStyle name="40% - Accent2 35" xfId="21910" xr:uid="{00000000-0005-0000-0000-0000F7550000}"/>
    <cellStyle name="40% - Accent2 35 10" xfId="21911" xr:uid="{00000000-0005-0000-0000-0000F8550000}"/>
    <cellStyle name="40% - Accent2 35 11" xfId="21912" xr:uid="{00000000-0005-0000-0000-0000F9550000}"/>
    <cellStyle name="40% - Accent2 35 12" xfId="21913" xr:uid="{00000000-0005-0000-0000-0000FA550000}"/>
    <cellStyle name="40% - Accent2 35 13" xfId="21914" xr:uid="{00000000-0005-0000-0000-0000FB550000}"/>
    <cellStyle name="40% - Accent2 35 14" xfId="21915" xr:uid="{00000000-0005-0000-0000-0000FC550000}"/>
    <cellStyle name="40% - Accent2 35 15" xfId="21916" xr:uid="{00000000-0005-0000-0000-0000FD550000}"/>
    <cellStyle name="40% - Accent2 35 16" xfId="21917" xr:uid="{00000000-0005-0000-0000-0000FE550000}"/>
    <cellStyle name="40% - Accent2 35 17" xfId="21918" xr:uid="{00000000-0005-0000-0000-0000FF550000}"/>
    <cellStyle name="40% - Accent2 35 18" xfId="21919" xr:uid="{00000000-0005-0000-0000-000000560000}"/>
    <cellStyle name="40% - Accent2 35 19" xfId="21920" xr:uid="{00000000-0005-0000-0000-000001560000}"/>
    <cellStyle name="40% - Accent2 35 2" xfId="21921" xr:uid="{00000000-0005-0000-0000-000002560000}"/>
    <cellStyle name="40% - Accent2 35 20" xfId="21922" xr:uid="{00000000-0005-0000-0000-000003560000}"/>
    <cellStyle name="40% - Accent2 35 21" xfId="21923" xr:uid="{00000000-0005-0000-0000-000004560000}"/>
    <cellStyle name="40% - Accent2 35 22" xfId="21924" xr:uid="{00000000-0005-0000-0000-000005560000}"/>
    <cellStyle name="40% - Accent2 35 23" xfId="21925" xr:uid="{00000000-0005-0000-0000-000006560000}"/>
    <cellStyle name="40% - Accent2 35 24" xfId="21926" xr:uid="{00000000-0005-0000-0000-000007560000}"/>
    <cellStyle name="40% - Accent2 35 25" xfId="21927" xr:uid="{00000000-0005-0000-0000-000008560000}"/>
    <cellStyle name="40% - Accent2 35 26" xfId="21928" xr:uid="{00000000-0005-0000-0000-000009560000}"/>
    <cellStyle name="40% - Accent2 35 27" xfId="21929" xr:uid="{00000000-0005-0000-0000-00000A560000}"/>
    <cellStyle name="40% - Accent2 35 28" xfId="21930" xr:uid="{00000000-0005-0000-0000-00000B560000}"/>
    <cellStyle name="40% - Accent2 35 29" xfId="21931" xr:uid="{00000000-0005-0000-0000-00000C560000}"/>
    <cellStyle name="40% - Accent2 35 3" xfId="21932" xr:uid="{00000000-0005-0000-0000-00000D560000}"/>
    <cellStyle name="40% - Accent2 35 30" xfId="21933" xr:uid="{00000000-0005-0000-0000-00000E560000}"/>
    <cellStyle name="40% - Accent2 35 31" xfId="21934" xr:uid="{00000000-0005-0000-0000-00000F560000}"/>
    <cellStyle name="40% - Accent2 35 32" xfId="21935" xr:uid="{00000000-0005-0000-0000-000010560000}"/>
    <cellStyle name="40% - Accent2 35 33" xfId="21936" xr:uid="{00000000-0005-0000-0000-000011560000}"/>
    <cellStyle name="40% - Accent2 35 34" xfId="21937" xr:uid="{00000000-0005-0000-0000-000012560000}"/>
    <cellStyle name="40% - Accent2 35 35" xfId="21938" xr:uid="{00000000-0005-0000-0000-000013560000}"/>
    <cellStyle name="40% - Accent2 35 36" xfId="21939" xr:uid="{00000000-0005-0000-0000-000014560000}"/>
    <cellStyle name="40% - Accent2 35 37" xfId="21940" xr:uid="{00000000-0005-0000-0000-000015560000}"/>
    <cellStyle name="40% - Accent2 35 38" xfId="21941" xr:uid="{00000000-0005-0000-0000-000016560000}"/>
    <cellStyle name="40% - Accent2 35 39" xfId="21942" xr:uid="{00000000-0005-0000-0000-000017560000}"/>
    <cellStyle name="40% - Accent2 35 4" xfId="21943" xr:uid="{00000000-0005-0000-0000-000018560000}"/>
    <cellStyle name="40% - Accent2 35 40" xfId="21944" xr:uid="{00000000-0005-0000-0000-000019560000}"/>
    <cellStyle name="40% - Accent2 35 41" xfId="21945" xr:uid="{00000000-0005-0000-0000-00001A560000}"/>
    <cellStyle name="40% - Accent2 35 42" xfId="21946" xr:uid="{00000000-0005-0000-0000-00001B560000}"/>
    <cellStyle name="40% - Accent2 35 43" xfId="21947" xr:uid="{00000000-0005-0000-0000-00001C560000}"/>
    <cellStyle name="40% - Accent2 35 44" xfId="21948" xr:uid="{00000000-0005-0000-0000-00001D560000}"/>
    <cellStyle name="40% - Accent2 35 45" xfId="21949" xr:uid="{00000000-0005-0000-0000-00001E560000}"/>
    <cellStyle name="40% - Accent2 35 46" xfId="21950" xr:uid="{00000000-0005-0000-0000-00001F560000}"/>
    <cellStyle name="40% - Accent2 35 47" xfId="21951" xr:uid="{00000000-0005-0000-0000-000020560000}"/>
    <cellStyle name="40% - Accent2 35 48" xfId="21952" xr:uid="{00000000-0005-0000-0000-000021560000}"/>
    <cellStyle name="40% - Accent2 35 49" xfId="21953" xr:uid="{00000000-0005-0000-0000-000022560000}"/>
    <cellStyle name="40% - Accent2 35 5" xfId="21954" xr:uid="{00000000-0005-0000-0000-000023560000}"/>
    <cellStyle name="40% - Accent2 35 50" xfId="21955" xr:uid="{00000000-0005-0000-0000-000024560000}"/>
    <cellStyle name="40% - Accent2 35 51" xfId="21956" xr:uid="{00000000-0005-0000-0000-000025560000}"/>
    <cellStyle name="40% - Accent2 35 52" xfId="21957" xr:uid="{00000000-0005-0000-0000-000026560000}"/>
    <cellStyle name="40% - Accent2 35 53" xfId="21958" xr:uid="{00000000-0005-0000-0000-000027560000}"/>
    <cellStyle name="40% - Accent2 35 54" xfId="21959" xr:uid="{00000000-0005-0000-0000-000028560000}"/>
    <cellStyle name="40% - Accent2 35 55" xfId="21960" xr:uid="{00000000-0005-0000-0000-000029560000}"/>
    <cellStyle name="40% - Accent2 35 56" xfId="21961" xr:uid="{00000000-0005-0000-0000-00002A560000}"/>
    <cellStyle name="40% - Accent2 35 57" xfId="21962" xr:uid="{00000000-0005-0000-0000-00002B560000}"/>
    <cellStyle name="40% - Accent2 35 58" xfId="21963" xr:uid="{00000000-0005-0000-0000-00002C560000}"/>
    <cellStyle name="40% - Accent2 35 59" xfId="21964" xr:uid="{00000000-0005-0000-0000-00002D560000}"/>
    <cellStyle name="40% - Accent2 35 6" xfId="21965" xr:uid="{00000000-0005-0000-0000-00002E560000}"/>
    <cellStyle name="40% - Accent2 35 60" xfId="21966" xr:uid="{00000000-0005-0000-0000-00002F560000}"/>
    <cellStyle name="40% - Accent2 35 61" xfId="21967" xr:uid="{00000000-0005-0000-0000-000030560000}"/>
    <cellStyle name="40% - Accent2 35 62" xfId="21968" xr:uid="{00000000-0005-0000-0000-000031560000}"/>
    <cellStyle name="40% - Accent2 35 63" xfId="21969" xr:uid="{00000000-0005-0000-0000-000032560000}"/>
    <cellStyle name="40% - Accent2 35 64" xfId="21970" xr:uid="{00000000-0005-0000-0000-000033560000}"/>
    <cellStyle name="40% - Accent2 35 65" xfId="21971" xr:uid="{00000000-0005-0000-0000-000034560000}"/>
    <cellStyle name="40% - Accent2 35 66" xfId="21972" xr:uid="{00000000-0005-0000-0000-000035560000}"/>
    <cellStyle name="40% - Accent2 35 67" xfId="21973" xr:uid="{00000000-0005-0000-0000-000036560000}"/>
    <cellStyle name="40% - Accent2 35 68" xfId="21974" xr:uid="{00000000-0005-0000-0000-000037560000}"/>
    <cellStyle name="40% - Accent2 35 69" xfId="21975" xr:uid="{00000000-0005-0000-0000-000038560000}"/>
    <cellStyle name="40% - Accent2 35 7" xfId="21976" xr:uid="{00000000-0005-0000-0000-000039560000}"/>
    <cellStyle name="40% - Accent2 35 70" xfId="21977" xr:uid="{00000000-0005-0000-0000-00003A560000}"/>
    <cellStyle name="40% - Accent2 35 71" xfId="21978" xr:uid="{00000000-0005-0000-0000-00003B560000}"/>
    <cellStyle name="40% - Accent2 35 72" xfId="21979" xr:uid="{00000000-0005-0000-0000-00003C560000}"/>
    <cellStyle name="40% - Accent2 35 73" xfId="21980" xr:uid="{00000000-0005-0000-0000-00003D560000}"/>
    <cellStyle name="40% - Accent2 35 8" xfId="21981" xr:uid="{00000000-0005-0000-0000-00003E560000}"/>
    <cellStyle name="40% - Accent2 35 9" xfId="21982" xr:uid="{00000000-0005-0000-0000-00003F560000}"/>
    <cellStyle name="40% - Accent2 36" xfId="21983" xr:uid="{00000000-0005-0000-0000-000040560000}"/>
    <cellStyle name="40% - Accent2 36 10" xfId="21984" xr:uid="{00000000-0005-0000-0000-000041560000}"/>
    <cellStyle name="40% - Accent2 36 11" xfId="21985" xr:uid="{00000000-0005-0000-0000-000042560000}"/>
    <cellStyle name="40% - Accent2 36 12" xfId="21986" xr:uid="{00000000-0005-0000-0000-000043560000}"/>
    <cellStyle name="40% - Accent2 36 13" xfId="21987" xr:uid="{00000000-0005-0000-0000-000044560000}"/>
    <cellStyle name="40% - Accent2 36 14" xfId="21988" xr:uid="{00000000-0005-0000-0000-000045560000}"/>
    <cellStyle name="40% - Accent2 36 15" xfId="21989" xr:uid="{00000000-0005-0000-0000-000046560000}"/>
    <cellStyle name="40% - Accent2 36 16" xfId="21990" xr:uid="{00000000-0005-0000-0000-000047560000}"/>
    <cellStyle name="40% - Accent2 36 17" xfId="21991" xr:uid="{00000000-0005-0000-0000-000048560000}"/>
    <cellStyle name="40% - Accent2 36 18" xfId="21992" xr:uid="{00000000-0005-0000-0000-000049560000}"/>
    <cellStyle name="40% - Accent2 36 19" xfId="21993" xr:uid="{00000000-0005-0000-0000-00004A560000}"/>
    <cellStyle name="40% - Accent2 36 2" xfId="21994" xr:uid="{00000000-0005-0000-0000-00004B560000}"/>
    <cellStyle name="40% - Accent2 36 20" xfId="21995" xr:uid="{00000000-0005-0000-0000-00004C560000}"/>
    <cellStyle name="40% - Accent2 36 21" xfId="21996" xr:uid="{00000000-0005-0000-0000-00004D560000}"/>
    <cellStyle name="40% - Accent2 36 22" xfId="21997" xr:uid="{00000000-0005-0000-0000-00004E560000}"/>
    <cellStyle name="40% - Accent2 36 23" xfId="21998" xr:uid="{00000000-0005-0000-0000-00004F560000}"/>
    <cellStyle name="40% - Accent2 36 24" xfId="21999" xr:uid="{00000000-0005-0000-0000-000050560000}"/>
    <cellStyle name="40% - Accent2 36 25" xfId="22000" xr:uid="{00000000-0005-0000-0000-000051560000}"/>
    <cellStyle name="40% - Accent2 36 26" xfId="22001" xr:uid="{00000000-0005-0000-0000-000052560000}"/>
    <cellStyle name="40% - Accent2 36 27" xfId="22002" xr:uid="{00000000-0005-0000-0000-000053560000}"/>
    <cellStyle name="40% - Accent2 36 28" xfId="22003" xr:uid="{00000000-0005-0000-0000-000054560000}"/>
    <cellStyle name="40% - Accent2 36 29" xfId="22004" xr:uid="{00000000-0005-0000-0000-000055560000}"/>
    <cellStyle name="40% - Accent2 36 3" xfId="22005" xr:uid="{00000000-0005-0000-0000-000056560000}"/>
    <cellStyle name="40% - Accent2 36 30" xfId="22006" xr:uid="{00000000-0005-0000-0000-000057560000}"/>
    <cellStyle name="40% - Accent2 36 31" xfId="22007" xr:uid="{00000000-0005-0000-0000-000058560000}"/>
    <cellStyle name="40% - Accent2 36 32" xfId="22008" xr:uid="{00000000-0005-0000-0000-000059560000}"/>
    <cellStyle name="40% - Accent2 36 33" xfId="22009" xr:uid="{00000000-0005-0000-0000-00005A560000}"/>
    <cellStyle name="40% - Accent2 36 34" xfId="22010" xr:uid="{00000000-0005-0000-0000-00005B560000}"/>
    <cellStyle name="40% - Accent2 36 35" xfId="22011" xr:uid="{00000000-0005-0000-0000-00005C560000}"/>
    <cellStyle name="40% - Accent2 36 36" xfId="22012" xr:uid="{00000000-0005-0000-0000-00005D560000}"/>
    <cellStyle name="40% - Accent2 36 37" xfId="22013" xr:uid="{00000000-0005-0000-0000-00005E560000}"/>
    <cellStyle name="40% - Accent2 36 38" xfId="22014" xr:uid="{00000000-0005-0000-0000-00005F560000}"/>
    <cellStyle name="40% - Accent2 36 39" xfId="22015" xr:uid="{00000000-0005-0000-0000-000060560000}"/>
    <cellStyle name="40% - Accent2 36 4" xfId="22016" xr:uid="{00000000-0005-0000-0000-000061560000}"/>
    <cellStyle name="40% - Accent2 36 40" xfId="22017" xr:uid="{00000000-0005-0000-0000-000062560000}"/>
    <cellStyle name="40% - Accent2 36 41" xfId="22018" xr:uid="{00000000-0005-0000-0000-000063560000}"/>
    <cellStyle name="40% - Accent2 36 42" xfId="22019" xr:uid="{00000000-0005-0000-0000-000064560000}"/>
    <cellStyle name="40% - Accent2 36 43" xfId="22020" xr:uid="{00000000-0005-0000-0000-000065560000}"/>
    <cellStyle name="40% - Accent2 36 44" xfId="22021" xr:uid="{00000000-0005-0000-0000-000066560000}"/>
    <cellStyle name="40% - Accent2 36 45" xfId="22022" xr:uid="{00000000-0005-0000-0000-000067560000}"/>
    <cellStyle name="40% - Accent2 36 46" xfId="22023" xr:uid="{00000000-0005-0000-0000-000068560000}"/>
    <cellStyle name="40% - Accent2 36 47" xfId="22024" xr:uid="{00000000-0005-0000-0000-000069560000}"/>
    <cellStyle name="40% - Accent2 36 48" xfId="22025" xr:uid="{00000000-0005-0000-0000-00006A560000}"/>
    <cellStyle name="40% - Accent2 36 49" xfId="22026" xr:uid="{00000000-0005-0000-0000-00006B560000}"/>
    <cellStyle name="40% - Accent2 36 5" xfId="22027" xr:uid="{00000000-0005-0000-0000-00006C560000}"/>
    <cellStyle name="40% - Accent2 36 50" xfId="22028" xr:uid="{00000000-0005-0000-0000-00006D560000}"/>
    <cellStyle name="40% - Accent2 36 51" xfId="22029" xr:uid="{00000000-0005-0000-0000-00006E560000}"/>
    <cellStyle name="40% - Accent2 36 52" xfId="22030" xr:uid="{00000000-0005-0000-0000-00006F560000}"/>
    <cellStyle name="40% - Accent2 36 53" xfId="22031" xr:uid="{00000000-0005-0000-0000-000070560000}"/>
    <cellStyle name="40% - Accent2 36 54" xfId="22032" xr:uid="{00000000-0005-0000-0000-000071560000}"/>
    <cellStyle name="40% - Accent2 36 55" xfId="22033" xr:uid="{00000000-0005-0000-0000-000072560000}"/>
    <cellStyle name="40% - Accent2 36 56" xfId="22034" xr:uid="{00000000-0005-0000-0000-000073560000}"/>
    <cellStyle name="40% - Accent2 36 57" xfId="22035" xr:uid="{00000000-0005-0000-0000-000074560000}"/>
    <cellStyle name="40% - Accent2 36 58" xfId="22036" xr:uid="{00000000-0005-0000-0000-000075560000}"/>
    <cellStyle name="40% - Accent2 36 59" xfId="22037" xr:uid="{00000000-0005-0000-0000-000076560000}"/>
    <cellStyle name="40% - Accent2 36 6" xfId="22038" xr:uid="{00000000-0005-0000-0000-000077560000}"/>
    <cellStyle name="40% - Accent2 36 60" xfId="22039" xr:uid="{00000000-0005-0000-0000-000078560000}"/>
    <cellStyle name="40% - Accent2 36 61" xfId="22040" xr:uid="{00000000-0005-0000-0000-000079560000}"/>
    <cellStyle name="40% - Accent2 36 62" xfId="22041" xr:uid="{00000000-0005-0000-0000-00007A560000}"/>
    <cellStyle name="40% - Accent2 36 63" xfId="22042" xr:uid="{00000000-0005-0000-0000-00007B560000}"/>
    <cellStyle name="40% - Accent2 36 64" xfId="22043" xr:uid="{00000000-0005-0000-0000-00007C560000}"/>
    <cellStyle name="40% - Accent2 36 65" xfId="22044" xr:uid="{00000000-0005-0000-0000-00007D560000}"/>
    <cellStyle name="40% - Accent2 36 66" xfId="22045" xr:uid="{00000000-0005-0000-0000-00007E560000}"/>
    <cellStyle name="40% - Accent2 36 67" xfId="22046" xr:uid="{00000000-0005-0000-0000-00007F560000}"/>
    <cellStyle name="40% - Accent2 36 68" xfId="22047" xr:uid="{00000000-0005-0000-0000-000080560000}"/>
    <cellStyle name="40% - Accent2 36 69" xfId="22048" xr:uid="{00000000-0005-0000-0000-000081560000}"/>
    <cellStyle name="40% - Accent2 36 7" xfId="22049" xr:uid="{00000000-0005-0000-0000-000082560000}"/>
    <cellStyle name="40% - Accent2 36 70" xfId="22050" xr:uid="{00000000-0005-0000-0000-000083560000}"/>
    <cellStyle name="40% - Accent2 36 71" xfId="22051" xr:uid="{00000000-0005-0000-0000-000084560000}"/>
    <cellStyle name="40% - Accent2 36 72" xfId="22052" xr:uid="{00000000-0005-0000-0000-000085560000}"/>
    <cellStyle name="40% - Accent2 36 73" xfId="22053" xr:uid="{00000000-0005-0000-0000-000086560000}"/>
    <cellStyle name="40% - Accent2 36 8" xfId="22054" xr:uid="{00000000-0005-0000-0000-000087560000}"/>
    <cellStyle name="40% - Accent2 36 9" xfId="22055" xr:uid="{00000000-0005-0000-0000-000088560000}"/>
    <cellStyle name="40% - Accent2 37" xfId="22056" xr:uid="{00000000-0005-0000-0000-000089560000}"/>
    <cellStyle name="40% - Accent2 37 10" xfId="22057" xr:uid="{00000000-0005-0000-0000-00008A560000}"/>
    <cellStyle name="40% - Accent2 37 11" xfId="22058" xr:uid="{00000000-0005-0000-0000-00008B560000}"/>
    <cellStyle name="40% - Accent2 37 12" xfId="22059" xr:uid="{00000000-0005-0000-0000-00008C560000}"/>
    <cellStyle name="40% - Accent2 37 13" xfId="22060" xr:uid="{00000000-0005-0000-0000-00008D560000}"/>
    <cellStyle name="40% - Accent2 37 14" xfId="22061" xr:uid="{00000000-0005-0000-0000-00008E560000}"/>
    <cellStyle name="40% - Accent2 37 15" xfId="22062" xr:uid="{00000000-0005-0000-0000-00008F560000}"/>
    <cellStyle name="40% - Accent2 37 16" xfId="22063" xr:uid="{00000000-0005-0000-0000-000090560000}"/>
    <cellStyle name="40% - Accent2 37 17" xfId="22064" xr:uid="{00000000-0005-0000-0000-000091560000}"/>
    <cellStyle name="40% - Accent2 37 18" xfId="22065" xr:uid="{00000000-0005-0000-0000-000092560000}"/>
    <cellStyle name="40% - Accent2 37 19" xfId="22066" xr:uid="{00000000-0005-0000-0000-000093560000}"/>
    <cellStyle name="40% - Accent2 37 2" xfId="22067" xr:uid="{00000000-0005-0000-0000-000094560000}"/>
    <cellStyle name="40% - Accent2 37 20" xfId="22068" xr:uid="{00000000-0005-0000-0000-000095560000}"/>
    <cellStyle name="40% - Accent2 37 21" xfId="22069" xr:uid="{00000000-0005-0000-0000-000096560000}"/>
    <cellStyle name="40% - Accent2 37 22" xfId="22070" xr:uid="{00000000-0005-0000-0000-000097560000}"/>
    <cellStyle name="40% - Accent2 37 23" xfId="22071" xr:uid="{00000000-0005-0000-0000-000098560000}"/>
    <cellStyle name="40% - Accent2 37 24" xfId="22072" xr:uid="{00000000-0005-0000-0000-000099560000}"/>
    <cellStyle name="40% - Accent2 37 25" xfId="22073" xr:uid="{00000000-0005-0000-0000-00009A560000}"/>
    <cellStyle name="40% - Accent2 37 26" xfId="22074" xr:uid="{00000000-0005-0000-0000-00009B560000}"/>
    <cellStyle name="40% - Accent2 37 27" xfId="22075" xr:uid="{00000000-0005-0000-0000-00009C560000}"/>
    <cellStyle name="40% - Accent2 37 28" xfId="22076" xr:uid="{00000000-0005-0000-0000-00009D560000}"/>
    <cellStyle name="40% - Accent2 37 29" xfId="22077" xr:uid="{00000000-0005-0000-0000-00009E560000}"/>
    <cellStyle name="40% - Accent2 37 3" xfId="22078" xr:uid="{00000000-0005-0000-0000-00009F560000}"/>
    <cellStyle name="40% - Accent2 37 30" xfId="22079" xr:uid="{00000000-0005-0000-0000-0000A0560000}"/>
    <cellStyle name="40% - Accent2 37 31" xfId="22080" xr:uid="{00000000-0005-0000-0000-0000A1560000}"/>
    <cellStyle name="40% - Accent2 37 32" xfId="22081" xr:uid="{00000000-0005-0000-0000-0000A2560000}"/>
    <cellStyle name="40% - Accent2 37 33" xfId="22082" xr:uid="{00000000-0005-0000-0000-0000A3560000}"/>
    <cellStyle name="40% - Accent2 37 34" xfId="22083" xr:uid="{00000000-0005-0000-0000-0000A4560000}"/>
    <cellStyle name="40% - Accent2 37 35" xfId="22084" xr:uid="{00000000-0005-0000-0000-0000A5560000}"/>
    <cellStyle name="40% - Accent2 37 36" xfId="22085" xr:uid="{00000000-0005-0000-0000-0000A6560000}"/>
    <cellStyle name="40% - Accent2 37 37" xfId="22086" xr:uid="{00000000-0005-0000-0000-0000A7560000}"/>
    <cellStyle name="40% - Accent2 37 38" xfId="22087" xr:uid="{00000000-0005-0000-0000-0000A8560000}"/>
    <cellStyle name="40% - Accent2 37 39" xfId="22088" xr:uid="{00000000-0005-0000-0000-0000A9560000}"/>
    <cellStyle name="40% - Accent2 37 4" xfId="22089" xr:uid="{00000000-0005-0000-0000-0000AA560000}"/>
    <cellStyle name="40% - Accent2 37 40" xfId="22090" xr:uid="{00000000-0005-0000-0000-0000AB560000}"/>
    <cellStyle name="40% - Accent2 37 41" xfId="22091" xr:uid="{00000000-0005-0000-0000-0000AC560000}"/>
    <cellStyle name="40% - Accent2 37 42" xfId="22092" xr:uid="{00000000-0005-0000-0000-0000AD560000}"/>
    <cellStyle name="40% - Accent2 37 43" xfId="22093" xr:uid="{00000000-0005-0000-0000-0000AE560000}"/>
    <cellStyle name="40% - Accent2 37 44" xfId="22094" xr:uid="{00000000-0005-0000-0000-0000AF560000}"/>
    <cellStyle name="40% - Accent2 37 45" xfId="22095" xr:uid="{00000000-0005-0000-0000-0000B0560000}"/>
    <cellStyle name="40% - Accent2 37 46" xfId="22096" xr:uid="{00000000-0005-0000-0000-0000B1560000}"/>
    <cellStyle name="40% - Accent2 37 47" xfId="22097" xr:uid="{00000000-0005-0000-0000-0000B2560000}"/>
    <cellStyle name="40% - Accent2 37 48" xfId="22098" xr:uid="{00000000-0005-0000-0000-0000B3560000}"/>
    <cellStyle name="40% - Accent2 37 49" xfId="22099" xr:uid="{00000000-0005-0000-0000-0000B4560000}"/>
    <cellStyle name="40% - Accent2 37 5" xfId="22100" xr:uid="{00000000-0005-0000-0000-0000B5560000}"/>
    <cellStyle name="40% - Accent2 37 50" xfId="22101" xr:uid="{00000000-0005-0000-0000-0000B6560000}"/>
    <cellStyle name="40% - Accent2 37 51" xfId="22102" xr:uid="{00000000-0005-0000-0000-0000B7560000}"/>
    <cellStyle name="40% - Accent2 37 52" xfId="22103" xr:uid="{00000000-0005-0000-0000-0000B8560000}"/>
    <cellStyle name="40% - Accent2 37 53" xfId="22104" xr:uid="{00000000-0005-0000-0000-0000B9560000}"/>
    <cellStyle name="40% - Accent2 37 54" xfId="22105" xr:uid="{00000000-0005-0000-0000-0000BA560000}"/>
    <cellStyle name="40% - Accent2 37 55" xfId="22106" xr:uid="{00000000-0005-0000-0000-0000BB560000}"/>
    <cellStyle name="40% - Accent2 37 56" xfId="22107" xr:uid="{00000000-0005-0000-0000-0000BC560000}"/>
    <cellStyle name="40% - Accent2 37 57" xfId="22108" xr:uid="{00000000-0005-0000-0000-0000BD560000}"/>
    <cellStyle name="40% - Accent2 37 58" xfId="22109" xr:uid="{00000000-0005-0000-0000-0000BE560000}"/>
    <cellStyle name="40% - Accent2 37 59" xfId="22110" xr:uid="{00000000-0005-0000-0000-0000BF560000}"/>
    <cellStyle name="40% - Accent2 37 6" xfId="22111" xr:uid="{00000000-0005-0000-0000-0000C0560000}"/>
    <cellStyle name="40% - Accent2 37 60" xfId="22112" xr:uid="{00000000-0005-0000-0000-0000C1560000}"/>
    <cellStyle name="40% - Accent2 37 61" xfId="22113" xr:uid="{00000000-0005-0000-0000-0000C2560000}"/>
    <cellStyle name="40% - Accent2 37 62" xfId="22114" xr:uid="{00000000-0005-0000-0000-0000C3560000}"/>
    <cellStyle name="40% - Accent2 37 63" xfId="22115" xr:uid="{00000000-0005-0000-0000-0000C4560000}"/>
    <cellStyle name="40% - Accent2 37 64" xfId="22116" xr:uid="{00000000-0005-0000-0000-0000C5560000}"/>
    <cellStyle name="40% - Accent2 37 65" xfId="22117" xr:uid="{00000000-0005-0000-0000-0000C6560000}"/>
    <cellStyle name="40% - Accent2 37 66" xfId="22118" xr:uid="{00000000-0005-0000-0000-0000C7560000}"/>
    <cellStyle name="40% - Accent2 37 67" xfId="22119" xr:uid="{00000000-0005-0000-0000-0000C8560000}"/>
    <cellStyle name="40% - Accent2 37 68" xfId="22120" xr:uid="{00000000-0005-0000-0000-0000C9560000}"/>
    <cellStyle name="40% - Accent2 37 69" xfId="22121" xr:uid="{00000000-0005-0000-0000-0000CA560000}"/>
    <cellStyle name="40% - Accent2 37 7" xfId="22122" xr:uid="{00000000-0005-0000-0000-0000CB560000}"/>
    <cellStyle name="40% - Accent2 37 70" xfId="22123" xr:uid="{00000000-0005-0000-0000-0000CC560000}"/>
    <cellStyle name="40% - Accent2 37 71" xfId="22124" xr:uid="{00000000-0005-0000-0000-0000CD560000}"/>
    <cellStyle name="40% - Accent2 37 72" xfId="22125" xr:uid="{00000000-0005-0000-0000-0000CE560000}"/>
    <cellStyle name="40% - Accent2 37 73" xfId="22126" xr:uid="{00000000-0005-0000-0000-0000CF560000}"/>
    <cellStyle name="40% - Accent2 37 8" xfId="22127" xr:uid="{00000000-0005-0000-0000-0000D0560000}"/>
    <cellStyle name="40% - Accent2 37 9" xfId="22128" xr:uid="{00000000-0005-0000-0000-0000D1560000}"/>
    <cellStyle name="40% - Accent2 38" xfId="22129" xr:uid="{00000000-0005-0000-0000-0000D2560000}"/>
    <cellStyle name="40% - Accent2 38 10" xfId="22130" xr:uid="{00000000-0005-0000-0000-0000D3560000}"/>
    <cellStyle name="40% - Accent2 38 11" xfId="22131" xr:uid="{00000000-0005-0000-0000-0000D4560000}"/>
    <cellStyle name="40% - Accent2 38 12" xfId="22132" xr:uid="{00000000-0005-0000-0000-0000D5560000}"/>
    <cellStyle name="40% - Accent2 38 13" xfId="22133" xr:uid="{00000000-0005-0000-0000-0000D6560000}"/>
    <cellStyle name="40% - Accent2 38 14" xfId="22134" xr:uid="{00000000-0005-0000-0000-0000D7560000}"/>
    <cellStyle name="40% - Accent2 38 15" xfId="22135" xr:uid="{00000000-0005-0000-0000-0000D8560000}"/>
    <cellStyle name="40% - Accent2 38 16" xfId="22136" xr:uid="{00000000-0005-0000-0000-0000D9560000}"/>
    <cellStyle name="40% - Accent2 38 17" xfId="22137" xr:uid="{00000000-0005-0000-0000-0000DA560000}"/>
    <cellStyle name="40% - Accent2 38 18" xfId="22138" xr:uid="{00000000-0005-0000-0000-0000DB560000}"/>
    <cellStyle name="40% - Accent2 38 19" xfId="22139" xr:uid="{00000000-0005-0000-0000-0000DC560000}"/>
    <cellStyle name="40% - Accent2 38 2" xfId="22140" xr:uid="{00000000-0005-0000-0000-0000DD560000}"/>
    <cellStyle name="40% - Accent2 38 20" xfId="22141" xr:uid="{00000000-0005-0000-0000-0000DE560000}"/>
    <cellStyle name="40% - Accent2 38 21" xfId="22142" xr:uid="{00000000-0005-0000-0000-0000DF560000}"/>
    <cellStyle name="40% - Accent2 38 22" xfId="22143" xr:uid="{00000000-0005-0000-0000-0000E0560000}"/>
    <cellStyle name="40% - Accent2 38 23" xfId="22144" xr:uid="{00000000-0005-0000-0000-0000E1560000}"/>
    <cellStyle name="40% - Accent2 38 24" xfId="22145" xr:uid="{00000000-0005-0000-0000-0000E2560000}"/>
    <cellStyle name="40% - Accent2 38 25" xfId="22146" xr:uid="{00000000-0005-0000-0000-0000E3560000}"/>
    <cellStyle name="40% - Accent2 38 26" xfId="22147" xr:uid="{00000000-0005-0000-0000-0000E4560000}"/>
    <cellStyle name="40% - Accent2 38 27" xfId="22148" xr:uid="{00000000-0005-0000-0000-0000E5560000}"/>
    <cellStyle name="40% - Accent2 38 28" xfId="22149" xr:uid="{00000000-0005-0000-0000-0000E6560000}"/>
    <cellStyle name="40% - Accent2 38 29" xfId="22150" xr:uid="{00000000-0005-0000-0000-0000E7560000}"/>
    <cellStyle name="40% - Accent2 38 3" xfId="22151" xr:uid="{00000000-0005-0000-0000-0000E8560000}"/>
    <cellStyle name="40% - Accent2 38 30" xfId="22152" xr:uid="{00000000-0005-0000-0000-0000E9560000}"/>
    <cellStyle name="40% - Accent2 38 31" xfId="22153" xr:uid="{00000000-0005-0000-0000-0000EA560000}"/>
    <cellStyle name="40% - Accent2 38 32" xfId="22154" xr:uid="{00000000-0005-0000-0000-0000EB560000}"/>
    <cellStyle name="40% - Accent2 38 33" xfId="22155" xr:uid="{00000000-0005-0000-0000-0000EC560000}"/>
    <cellStyle name="40% - Accent2 38 34" xfId="22156" xr:uid="{00000000-0005-0000-0000-0000ED560000}"/>
    <cellStyle name="40% - Accent2 38 35" xfId="22157" xr:uid="{00000000-0005-0000-0000-0000EE560000}"/>
    <cellStyle name="40% - Accent2 38 36" xfId="22158" xr:uid="{00000000-0005-0000-0000-0000EF560000}"/>
    <cellStyle name="40% - Accent2 38 37" xfId="22159" xr:uid="{00000000-0005-0000-0000-0000F0560000}"/>
    <cellStyle name="40% - Accent2 38 38" xfId="22160" xr:uid="{00000000-0005-0000-0000-0000F1560000}"/>
    <cellStyle name="40% - Accent2 38 39" xfId="22161" xr:uid="{00000000-0005-0000-0000-0000F2560000}"/>
    <cellStyle name="40% - Accent2 38 4" xfId="22162" xr:uid="{00000000-0005-0000-0000-0000F3560000}"/>
    <cellStyle name="40% - Accent2 38 40" xfId="22163" xr:uid="{00000000-0005-0000-0000-0000F4560000}"/>
    <cellStyle name="40% - Accent2 38 41" xfId="22164" xr:uid="{00000000-0005-0000-0000-0000F5560000}"/>
    <cellStyle name="40% - Accent2 38 42" xfId="22165" xr:uid="{00000000-0005-0000-0000-0000F6560000}"/>
    <cellStyle name="40% - Accent2 38 43" xfId="22166" xr:uid="{00000000-0005-0000-0000-0000F7560000}"/>
    <cellStyle name="40% - Accent2 38 44" xfId="22167" xr:uid="{00000000-0005-0000-0000-0000F8560000}"/>
    <cellStyle name="40% - Accent2 38 45" xfId="22168" xr:uid="{00000000-0005-0000-0000-0000F9560000}"/>
    <cellStyle name="40% - Accent2 38 46" xfId="22169" xr:uid="{00000000-0005-0000-0000-0000FA560000}"/>
    <cellStyle name="40% - Accent2 38 47" xfId="22170" xr:uid="{00000000-0005-0000-0000-0000FB560000}"/>
    <cellStyle name="40% - Accent2 38 48" xfId="22171" xr:uid="{00000000-0005-0000-0000-0000FC560000}"/>
    <cellStyle name="40% - Accent2 38 49" xfId="22172" xr:uid="{00000000-0005-0000-0000-0000FD560000}"/>
    <cellStyle name="40% - Accent2 38 5" xfId="22173" xr:uid="{00000000-0005-0000-0000-0000FE560000}"/>
    <cellStyle name="40% - Accent2 38 50" xfId="22174" xr:uid="{00000000-0005-0000-0000-0000FF560000}"/>
    <cellStyle name="40% - Accent2 38 51" xfId="22175" xr:uid="{00000000-0005-0000-0000-000000570000}"/>
    <cellStyle name="40% - Accent2 38 52" xfId="22176" xr:uid="{00000000-0005-0000-0000-000001570000}"/>
    <cellStyle name="40% - Accent2 38 53" xfId="22177" xr:uid="{00000000-0005-0000-0000-000002570000}"/>
    <cellStyle name="40% - Accent2 38 54" xfId="22178" xr:uid="{00000000-0005-0000-0000-000003570000}"/>
    <cellStyle name="40% - Accent2 38 55" xfId="22179" xr:uid="{00000000-0005-0000-0000-000004570000}"/>
    <cellStyle name="40% - Accent2 38 56" xfId="22180" xr:uid="{00000000-0005-0000-0000-000005570000}"/>
    <cellStyle name="40% - Accent2 38 57" xfId="22181" xr:uid="{00000000-0005-0000-0000-000006570000}"/>
    <cellStyle name="40% - Accent2 38 58" xfId="22182" xr:uid="{00000000-0005-0000-0000-000007570000}"/>
    <cellStyle name="40% - Accent2 38 59" xfId="22183" xr:uid="{00000000-0005-0000-0000-000008570000}"/>
    <cellStyle name="40% - Accent2 38 6" xfId="22184" xr:uid="{00000000-0005-0000-0000-000009570000}"/>
    <cellStyle name="40% - Accent2 38 60" xfId="22185" xr:uid="{00000000-0005-0000-0000-00000A570000}"/>
    <cellStyle name="40% - Accent2 38 61" xfId="22186" xr:uid="{00000000-0005-0000-0000-00000B570000}"/>
    <cellStyle name="40% - Accent2 38 62" xfId="22187" xr:uid="{00000000-0005-0000-0000-00000C570000}"/>
    <cellStyle name="40% - Accent2 38 63" xfId="22188" xr:uid="{00000000-0005-0000-0000-00000D570000}"/>
    <cellStyle name="40% - Accent2 38 64" xfId="22189" xr:uid="{00000000-0005-0000-0000-00000E570000}"/>
    <cellStyle name="40% - Accent2 38 65" xfId="22190" xr:uid="{00000000-0005-0000-0000-00000F570000}"/>
    <cellStyle name="40% - Accent2 38 66" xfId="22191" xr:uid="{00000000-0005-0000-0000-000010570000}"/>
    <cellStyle name="40% - Accent2 38 67" xfId="22192" xr:uid="{00000000-0005-0000-0000-000011570000}"/>
    <cellStyle name="40% - Accent2 38 68" xfId="22193" xr:uid="{00000000-0005-0000-0000-000012570000}"/>
    <cellStyle name="40% - Accent2 38 69" xfId="22194" xr:uid="{00000000-0005-0000-0000-000013570000}"/>
    <cellStyle name="40% - Accent2 38 7" xfId="22195" xr:uid="{00000000-0005-0000-0000-000014570000}"/>
    <cellStyle name="40% - Accent2 38 70" xfId="22196" xr:uid="{00000000-0005-0000-0000-000015570000}"/>
    <cellStyle name="40% - Accent2 38 71" xfId="22197" xr:uid="{00000000-0005-0000-0000-000016570000}"/>
    <cellStyle name="40% - Accent2 38 72" xfId="22198" xr:uid="{00000000-0005-0000-0000-000017570000}"/>
    <cellStyle name="40% - Accent2 38 73" xfId="22199" xr:uid="{00000000-0005-0000-0000-000018570000}"/>
    <cellStyle name="40% - Accent2 38 8" xfId="22200" xr:uid="{00000000-0005-0000-0000-000019570000}"/>
    <cellStyle name="40% - Accent2 38 9" xfId="22201" xr:uid="{00000000-0005-0000-0000-00001A570000}"/>
    <cellStyle name="40% - Accent2 39" xfId="22202" xr:uid="{00000000-0005-0000-0000-00001B570000}"/>
    <cellStyle name="40% - Accent2 39 10" xfId="22203" xr:uid="{00000000-0005-0000-0000-00001C570000}"/>
    <cellStyle name="40% - Accent2 39 11" xfId="22204" xr:uid="{00000000-0005-0000-0000-00001D570000}"/>
    <cellStyle name="40% - Accent2 39 12" xfId="22205" xr:uid="{00000000-0005-0000-0000-00001E570000}"/>
    <cellStyle name="40% - Accent2 39 13" xfId="22206" xr:uid="{00000000-0005-0000-0000-00001F570000}"/>
    <cellStyle name="40% - Accent2 39 14" xfId="22207" xr:uid="{00000000-0005-0000-0000-000020570000}"/>
    <cellStyle name="40% - Accent2 39 15" xfId="22208" xr:uid="{00000000-0005-0000-0000-000021570000}"/>
    <cellStyle name="40% - Accent2 39 16" xfId="22209" xr:uid="{00000000-0005-0000-0000-000022570000}"/>
    <cellStyle name="40% - Accent2 39 17" xfId="22210" xr:uid="{00000000-0005-0000-0000-000023570000}"/>
    <cellStyle name="40% - Accent2 39 18" xfId="22211" xr:uid="{00000000-0005-0000-0000-000024570000}"/>
    <cellStyle name="40% - Accent2 39 19" xfId="22212" xr:uid="{00000000-0005-0000-0000-000025570000}"/>
    <cellStyle name="40% - Accent2 39 2" xfId="22213" xr:uid="{00000000-0005-0000-0000-000026570000}"/>
    <cellStyle name="40% - Accent2 39 20" xfId="22214" xr:uid="{00000000-0005-0000-0000-000027570000}"/>
    <cellStyle name="40% - Accent2 39 21" xfId="22215" xr:uid="{00000000-0005-0000-0000-000028570000}"/>
    <cellStyle name="40% - Accent2 39 22" xfId="22216" xr:uid="{00000000-0005-0000-0000-000029570000}"/>
    <cellStyle name="40% - Accent2 39 23" xfId="22217" xr:uid="{00000000-0005-0000-0000-00002A570000}"/>
    <cellStyle name="40% - Accent2 39 24" xfId="22218" xr:uid="{00000000-0005-0000-0000-00002B570000}"/>
    <cellStyle name="40% - Accent2 39 25" xfId="22219" xr:uid="{00000000-0005-0000-0000-00002C570000}"/>
    <cellStyle name="40% - Accent2 39 26" xfId="22220" xr:uid="{00000000-0005-0000-0000-00002D570000}"/>
    <cellStyle name="40% - Accent2 39 27" xfId="22221" xr:uid="{00000000-0005-0000-0000-00002E570000}"/>
    <cellStyle name="40% - Accent2 39 28" xfId="22222" xr:uid="{00000000-0005-0000-0000-00002F570000}"/>
    <cellStyle name="40% - Accent2 39 29" xfId="22223" xr:uid="{00000000-0005-0000-0000-000030570000}"/>
    <cellStyle name="40% - Accent2 39 3" xfId="22224" xr:uid="{00000000-0005-0000-0000-000031570000}"/>
    <cellStyle name="40% - Accent2 39 30" xfId="22225" xr:uid="{00000000-0005-0000-0000-000032570000}"/>
    <cellStyle name="40% - Accent2 39 31" xfId="22226" xr:uid="{00000000-0005-0000-0000-000033570000}"/>
    <cellStyle name="40% - Accent2 39 32" xfId="22227" xr:uid="{00000000-0005-0000-0000-000034570000}"/>
    <cellStyle name="40% - Accent2 39 33" xfId="22228" xr:uid="{00000000-0005-0000-0000-000035570000}"/>
    <cellStyle name="40% - Accent2 39 34" xfId="22229" xr:uid="{00000000-0005-0000-0000-000036570000}"/>
    <cellStyle name="40% - Accent2 39 35" xfId="22230" xr:uid="{00000000-0005-0000-0000-000037570000}"/>
    <cellStyle name="40% - Accent2 39 36" xfId="22231" xr:uid="{00000000-0005-0000-0000-000038570000}"/>
    <cellStyle name="40% - Accent2 39 37" xfId="22232" xr:uid="{00000000-0005-0000-0000-000039570000}"/>
    <cellStyle name="40% - Accent2 39 38" xfId="22233" xr:uid="{00000000-0005-0000-0000-00003A570000}"/>
    <cellStyle name="40% - Accent2 39 39" xfId="22234" xr:uid="{00000000-0005-0000-0000-00003B570000}"/>
    <cellStyle name="40% - Accent2 39 4" xfId="22235" xr:uid="{00000000-0005-0000-0000-00003C570000}"/>
    <cellStyle name="40% - Accent2 39 40" xfId="22236" xr:uid="{00000000-0005-0000-0000-00003D570000}"/>
    <cellStyle name="40% - Accent2 39 41" xfId="22237" xr:uid="{00000000-0005-0000-0000-00003E570000}"/>
    <cellStyle name="40% - Accent2 39 42" xfId="22238" xr:uid="{00000000-0005-0000-0000-00003F570000}"/>
    <cellStyle name="40% - Accent2 39 43" xfId="22239" xr:uid="{00000000-0005-0000-0000-000040570000}"/>
    <cellStyle name="40% - Accent2 39 44" xfId="22240" xr:uid="{00000000-0005-0000-0000-000041570000}"/>
    <cellStyle name="40% - Accent2 39 45" xfId="22241" xr:uid="{00000000-0005-0000-0000-000042570000}"/>
    <cellStyle name="40% - Accent2 39 46" xfId="22242" xr:uid="{00000000-0005-0000-0000-000043570000}"/>
    <cellStyle name="40% - Accent2 39 47" xfId="22243" xr:uid="{00000000-0005-0000-0000-000044570000}"/>
    <cellStyle name="40% - Accent2 39 48" xfId="22244" xr:uid="{00000000-0005-0000-0000-000045570000}"/>
    <cellStyle name="40% - Accent2 39 49" xfId="22245" xr:uid="{00000000-0005-0000-0000-000046570000}"/>
    <cellStyle name="40% - Accent2 39 5" xfId="22246" xr:uid="{00000000-0005-0000-0000-000047570000}"/>
    <cellStyle name="40% - Accent2 39 50" xfId="22247" xr:uid="{00000000-0005-0000-0000-000048570000}"/>
    <cellStyle name="40% - Accent2 39 51" xfId="22248" xr:uid="{00000000-0005-0000-0000-000049570000}"/>
    <cellStyle name="40% - Accent2 39 52" xfId="22249" xr:uid="{00000000-0005-0000-0000-00004A570000}"/>
    <cellStyle name="40% - Accent2 39 53" xfId="22250" xr:uid="{00000000-0005-0000-0000-00004B570000}"/>
    <cellStyle name="40% - Accent2 39 54" xfId="22251" xr:uid="{00000000-0005-0000-0000-00004C570000}"/>
    <cellStyle name="40% - Accent2 39 55" xfId="22252" xr:uid="{00000000-0005-0000-0000-00004D570000}"/>
    <cellStyle name="40% - Accent2 39 56" xfId="22253" xr:uid="{00000000-0005-0000-0000-00004E570000}"/>
    <cellStyle name="40% - Accent2 39 57" xfId="22254" xr:uid="{00000000-0005-0000-0000-00004F570000}"/>
    <cellStyle name="40% - Accent2 39 58" xfId="22255" xr:uid="{00000000-0005-0000-0000-000050570000}"/>
    <cellStyle name="40% - Accent2 39 59" xfId="22256" xr:uid="{00000000-0005-0000-0000-000051570000}"/>
    <cellStyle name="40% - Accent2 39 6" xfId="22257" xr:uid="{00000000-0005-0000-0000-000052570000}"/>
    <cellStyle name="40% - Accent2 39 60" xfId="22258" xr:uid="{00000000-0005-0000-0000-000053570000}"/>
    <cellStyle name="40% - Accent2 39 61" xfId="22259" xr:uid="{00000000-0005-0000-0000-000054570000}"/>
    <cellStyle name="40% - Accent2 39 62" xfId="22260" xr:uid="{00000000-0005-0000-0000-000055570000}"/>
    <cellStyle name="40% - Accent2 39 63" xfId="22261" xr:uid="{00000000-0005-0000-0000-000056570000}"/>
    <cellStyle name="40% - Accent2 39 64" xfId="22262" xr:uid="{00000000-0005-0000-0000-000057570000}"/>
    <cellStyle name="40% - Accent2 39 65" xfId="22263" xr:uid="{00000000-0005-0000-0000-000058570000}"/>
    <cellStyle name="40% - Accent2 39 66" xfId="22264" xr:uid="{00000000-0005-0000-0000-000059570000}"/>
    <cellStyle name="40% - Accent2 39 67" xfId="22265" xr:uid="{00000000-0005-0000-0000-00005A570000}"/>
    <cellStyle name="40% - Accent2 39 68" xfId="22266" xr:uid="{00000000-0005-0000-0000-00005B570000}"/>
    <cellStyle name="40% - Accent2 39 69" xfId="22267" xr:uid="{00000000-0005-0000-0000-00005C570000}"/>
    <cellStyle name="40% - Accent2 39 7" xfId="22268" xr:uid="{00000000-0005-0000-0000-00005D570000}"/>
    <cellStyle name="40% - Accent2 39 70" xfId="22269" xr:uid="{00000000-0005-0000-0000-00005E570000}"/>
    <cellStyle name="40% - Accent2 39 71" xfId="22270" xr:uid="{00000000-0005-0000-0000-00005F570000}"/>
    <cellStyle name="40% - Accent2 39 72" xfId="22271" xr:uid="{00000000-0005-0000-0000-000060570000}"/>
    <cellStyle name="40% - Accent2 39 73" xfId="22272" xr:uid="{00000000-0005-0000-0000-000061570000}"/>
    <cellStyle name="40% - Accent2 39 8" xfId="22273" xr:uid="{00000000-0005-0000-0000-000062570000}"/>
    <cellStyle name="40% - Accent2 39 9" xfId="22274" xr:uid="{00000000-0005-0000-0000-000063570000}"/>
    <cellStyle name="40% - Accent2 4" xfId="22275" xr:uid="{00000000-0005-0000-0000-000064570000}"/>
    <cellStyle name="40% - Accent2 4 10" xfId="22276" xr:uid="{00000000-0005-0000-0000-000065570000}"/>
    <cellStyle name="40% - Accent2 4 11" xfId="22277" xr:uid="{00000000-0005-0000-0000-000066570000}"/>
    <cellStyle name="40% - Accent2 4 12" xfId="22278" xr:uid="{00000000-0005-0000-0000-000067570000}"/>
    <cellStyle name="40% - Accent2 4 13" xfId="22279" xr:uid="{00000000-0005-0000-0000-000068570000}"/>
    <cellStyle name="40% - Accent2 4 14" xfId="22280" xr:uid="{00000000-0005-0000-0000-000069570000}"/>
    <cellStyle name="40% - Accent2 4 15" xfId="22281" xr:uid="{00000000-0005-0000-0000-00006A570000}"/>
    <cellStyle name="40% - Accent2 4 16" xfId="22282" xr:uid="{00000000-0005-0000-0000-00006B570000}"/>
    <cellStyle name="40% - Accent2 4 17" xfId="22283" xr:uid="{00000000-0005-0000-0000-00006C570000}"/>
    <cellStyle name="40% - Accent2 4 18" xfId="22284" xr:uid="{00000000-0005-0000-0000-00006D570000}"/>
    <cellStyle name="40% - Accent2 4 19" xfId="22285" xr:uid="{00000000-0005-0000-0000-00006E570000}"/>
    <cellStyle name="40% - Accent2 4 2" xfId="22286" xr:uid="{00000000-0005-0000-0000-00006F570000}"/>
    <cellStyle name="40% - Accent2 4 2 2" xfId="53246" xr:uid="{00000000-0005-0000-0000-000070570000}"/>
    <cellStyle name="40% - Accent2 4 20" xfId="22287" xr:uid="{00000000-0005-0000-0000-000071570000}"/>
    <cellStyle name="40% - Accent2 4 21" xfId="22288" xr:uid="{00000000-0005-0000-0000-000072570000}"/>
    <cellStyle name="40% - Accent2 4 22" xfId="22289" xr:uid="{00000000-0005-0000-0000-000073570000}"/>
    <cellStyle name="40% - Accent2 4 23" xfId="22290" xr:uid="{00000000-0005-0000-0000-000074570000}"/>
    <cellStyle name="40% - Accent2 4 24" xfId="22291" xr:uid="{00000000-0005-0000-0000-000075570000}"/>
    <cellStyle name="40% - Accent2 4 25" xfId="22292" xr:uid="{00000000-0005-0000-0000-000076570000}"/>
    <cellStyle name="40% - Accent2 4 26" xfId="22293" xr:uid="{00000000-0005-0000-0000-000077570000}"/>
    <cellStyle name="40% - Accent2 4 27" xfId="22294" xr:uid="{00000000-0005-0000-0000-000078570000}"/>
    <cellStyle name="40% - Accent2 4 28" xfId="22295" xr:uid="{00000000-0005-0000-0000-000079570000}"/>
    <cellStyle name="40% - Accent2 4 29" xfId="22296" xr:uid="{00000000-0005-0000-0000-00007A570000}"/>
    <cellStyle name="40% - Accent2 4 3" xfId="22297" xr:uid="{00000000-0005-0000-0000-00007B570000}"/>
    <cellStyle name="40% - Accent2 4 30" xfId="22298" xr:uid="{00000000-0005-0000-0000-00007C570000}"/>
    <cellStyle name="40% - Accent2 4 31" xfId="22299" xr:uid="{00000000-0005-0000-0000-00007D570000}"/>
    <cellStyle name="40% - Accent2 4 32" xfId="22300" xr:uid="{00000000-0005-0000-0000-00007E570000}"/>
    <cellStyle name="40% - Accent2 4 33" xfId="22301" xr:uid="{00000000-0005-0000-0000-00007F570000}"/>
    <cellStyle name="40% - Accent2 4 34" xfId="22302" xr:uid="{00000000-0005-0000-0000-000080570000}"/>
    <cellStyle name="40% - Accent2 4 35" xfId="22303" xr:uid="{00000000-0005-0000-0000-000081570000}"/>
    <cellStyle name="40% - Accent2 4 36" xfId="22304" xr:uid="{00000000-0005-0000-0000-000082570000}"/>
    <cellStyle name="40% - Accent2 4 37" xfId="22305" xr:uid="{00000000-0005-0000-0000-000083570000}"/>
    <cellStyle name="40% - Accent2 4 38" xfId="22306" xr:uid="{00000000-0005-0000-0000-000084570000}"/>
    <cellStyle name="40% - Accent2 4 39" xfId="22307" xr:uid="{00000000-0005-0000-0000-000085570000}"/>
    <cellStyle name="40% - Accent2 4 4" xfId="22308" xr:uid="{00000000-0005-0000-0000-000086570000}"/>
    <cellStyle name="40% - Accent2 4 40" xfId="22309" xr:uid="{00000000-0005-0000-0000-000087570000}"/>
    <cellStyle name="40% - Accent2 4 41" xfId="22310" xr:uid="{00000000-0005-0000-0000-000088570000}"/>
    <cellStyle name="40% - Accent2 4 42" xfId="22311" xr:uid="{00000000-0005-0000-0000-000089570000}"/>
    <cellStyle name="40% - Accent2 4 43" xfId="22312" xr:uid="{00000000-0005-0000-0000-00008A570000}"/>
    <cellStyle name="40% - Accent2 4 44" xfId="22313" xr:uid="{00000000-0005-0000-0000-00008B570000}"/>
    <cellStyle name="40% - Accent2 4 45" xfId="22314" xr:uid="{00000000-0005-0000-0000-00008C570000}"/>
    <cellStyle name="40% - Accent2 4 46" xfId="22315" xr:uid="{00000000-0005-0000-0000-00008D570000}"/>
    <cellStyle name="40% - Accent2 4 47" xfId="22316" xr:uid="{00000000-0005-0000-0000-00008E570000}"/>
    <cellStyle name="40% - Accent2 4 48" xfId="22317" xr:uid="{00000000-0005-0000-0000-00008F570000}"/>
    <cellStyle name="40% - Accent2 4 49" xfId="22318" xr:uid="{00000000-0005-0000-0000-000090570000}"/>
    <cellStyle name="40% - Accent2 4 5" xfId="22319" xr:uid="{00000000-0005-0000-0000-000091570000}"/>
    <cellStyle name="40% - Accent2 4 50" xfId="22320" xr:uid="{00000000-0005-0000-0000-000092570000}"/>
    <cellStyle name="40% - Accent2 4 51" xfId="22321" xr:uid="{00000000-0005-0000-0000-000093570000}"/>
    <cellStyle name="40% - Accent2 4 52" xfId="22322" xr:uid="{00000000-0005-0000-0000-000094570000}"/>
    <cellStyle name="40% - Accent2 4 53" xfId="22323" xr:uid="{00000000-0005-0000-0000-000095570000}"/>
    <cellStyle name="40% - Accent2 4 54" xfId="22324" xr:uid="{00000000-0005-0000-0000-000096570000}"/>
    <cellStyle name="40% - Accent2 4 55" xfId="22325" xr:uid="{00000000-0005-0000-0000-000097570000}"/>
    <cellStyle name="40% - Accent2 4 56" xfId="22326" xr:uid="{00000000-0005-0000-0000-000098570000}"/>
    <cellStyle name="40% - Accent2 4 57" xfId="22327" xr:uid="{00000000-0005-0000-0000-000099570000}"/>
    <cellStyle name="40% - Accent2 4 58" xfId="22328" xr:uid="{00000000-0005-0000-0000-00009A570000}"/>
    <cellStyle name="40% - Accent2 4 59" xfId="22329" xr:uid="{00000000-0005-0000-0000-00009B570000}"/>
    <cellStyle name="40% - Accent2 4 6" xfId="22330" xr:uid="{00000000-0005-0000-0000-00009C570000}"/>
    <cellStyle name="40% - Accent2 4 60" xfId="22331" xr:uid="{00000000-0005-0000-0000-00009D570000}"/>
    <cellStyle name="40% - Accent2 4 61" xfId="22332" xr:uid="{00000000-0005-0000-0000-00009E570000}"/>
    <cellStyle name="40% - Accent2 4 62" xfId="22333" xr:uid="{00000000-0005-0000-0000-00009F570000}"/>
    <cellStyle name="40% - Accent2 4 63" xfId="22334" xr:uid="{00000000-0005-0000-0000-0000A0570000}"/>
    <cellStyle name="40% - Accent2 4 64" xfId="22335" xr:uid="{00000000-0005-0000-0000-0000A1570000}"/>
    <cellStyle name="40% - Accent2 4 65" xfId="22336" xr:uid="{00000000-0005-0000-0000-0000A2570000}"/>
    <cellStyle name="40% - Accent2 4 66" xfId="22337" xr:uid="{00000000-0005-0000-0000-0000A3570000}"/>
    <cellStyle name="40% - Accent2 4 67" xfId="22338" xr:uid="{00000000-0005-0000-0000-0000A4570000}"/>
    <cellStyle name="40% - Accent2 4 68" xfId="22339" xr:uid="{00000000-0005-0000-0000-0000A5570000}"/>
    <cellStyle name="40% - Accent2 4 69" xfId="22340" xr:uid="{00000000-0005-0000-0000-0000A6570000}"/>
    <cellStyle name="40% - Accent2 4 7" xfId="22341" xr:uid="{00000000-0005-0000-0000-0000A7570000}"/>
    <cellStyle name="40% - Accent2 4 70" xfId="22342" xr:uid="{00000000-0005-0000-0000-0000A8570000}"/>
    <cellStyle name="40% - Accent2 4 71" xfId="22343" xr:uid="{00000000-0005-0000-0000-0000A9570000}"/>
    <cellStyle name="40% - Accent2 4 72" xfId="22344" xr:uid="{00000000-0005-0000-0000-0000AA570000}"/>
    <cellStyle name="40% - Accent2 4 73" xfId="22345" xr:uid="{00000000-0005-0000-0000-0000AB570000}"/>
    <cellStyle name="40% - Accent2 4 74" xfId="53130" xr:uid="{00000000-0005-0000-0000-0000AC570000}"/>
    <cellStyle name="40% - Accent2 4 8" xfId="22346" xr:uid="{00000000-0005-0000-0000-0000AD570000}"/>
    <cellStyle name="40% - Accent2 4 9" xfId="22347" xr:uid="{00000000-0005-0000-0000-0000AE570000}"/>
    <cellStyle name="40% - Accent2 40" xfId="22348" xr:uid="{00000000-0005-0000-0000-0000AF570000}"/>
    <cellStyle name="40% - Accent2 40 10" xfId="22349" xr:uid="{00000000-0005-0000-0000-0000B0570000}"/>
    <cellStyle name="40% - Accent2 40 11" xfId="22350" xr:uid="{00000000-0005-0000-0000-0000B1570000}"/>
    <cellStyle name="40% - Accent2 40 12" xfId="22351" xr:uid="{00000000-0005-0000-0000-0000B2570000}"/>
    <cellStyle name="40% - Accent2 40 13" xfId="22352" xr:uid="{00000000-0005-0000-0000-0000B3570000}"/>
    <cellStyle name="40% - Accent2 40 14" xfId="22353" xr:uid="{00000000-0005-0000-0000-0000B4570000}"/>
    <cellStyle name="40% - Accent2 40 15" xfId="22354" xr:uid="{00000000-0005-0000-0000-0000B5570000}"/>
    <cellStyle name="40% - Accent2 40 16" xfId="22355" xr:uid="{00000000-0005-0000-0000-0000B6570000}"/>
    <cellStyle name="40% - Accent2 40 17" xfId="22356" xr:uid="{00000000-0005-0000-0000-0000B7570000}"/>
    <cellStyle name="40% - Accent2 40 18" xfId="22357" xr:uid="{00000000-0005-0000-0000-0000B8570000}"/>
    <cellStyle name="40% - Accent2 40 19" xfId="22358" xr:uid="{00000000-0005-0000-0000-0000B9570000}"/>
    <cellStyle name="40% - Accent2 40 2" xfId="22359" xr:uid="{00000000-0005-0000-0000-0000BA570000}"/>
    <cellStyle name="40% - Accent2 40 20" xfId="22360" xr:uid="{00000000-0005-0000-0000-0000BB570000}"/>
    <cellStyle name="40% - Accent2 40 21" xfId="22361" xr:uid="{00000000-0005-0000-0000-0000BC570000}"/>
    <cellStyle name="40% - Accent2 40 22" xfId="22362" xr:uid="{00000000-0005-0000-0000-0000BD570000}"/>
    <cellStyle name="40% - Accent2 40 23" xfId="22363" xr:uid="{00000000-0005-0000-0000-0000BE570000}"/>
    <cellStyle name="40% - Accent2 40 24" xfId="22364" xr:uid="{00000000-0005-0000-0000-0000BF570000}"/>
    <cellStyle name="40% - Accent2 40 25" xfId="22365" xr:uid="{00000000-0005-0000-0000-0000C0570000}"/>
    <cellStyle name="40% - Accent2 40 26" xfId="22366" xr:uid="{00000000-0005-0000-0000-0000C1570000}"/>
    <cellStyle name="40% - Accent2 40 27" xfId="22367" xr:uid="{00000000-0005-0000-0000-0000C2570000}"/>
    <cellStyle name="40% - Accent2 40 28" xfId="22368" xr:uid="{00000000-0005-0000-0000-0000C3570000}"/>
    <cellStyle name="40% - Accent2 40 29" xfId="22369" xr:uid="{00000000-0005-0000-0000-0000C4570000}"/>
    <cellStyle name="40% - Accent2 40 3" xfId="22370" xr:uid="{00000000-0005-0000-0000-0000C5570000}"/>
    <cellStyle name="40% - Accent2 40 30" xfId="22371" xr:uid="{00000000-0005-0000-0000-0000C6570000}"/>
    <cellStyle name="40% - Accent2 40 31" xfId="22372" xr:uid="{00000000-0005-0000-0000-0000C7570000}"/>
    <cellStyle name="40% - Accent2 40 32" xfId="22373" xr:uid="{00000000-0005-0000-0000-0000C8570000}"/>
    <cellStyle name="40% - Accent2 40 33" xfId="22374" xr:uid="{00000000-0005-0000-0000-0000C9570000}"/>
    <cellStyle name="40% - Accent2 40 34" xfId="22375" xr:uid="{00000000-0005-0000-0000-0000CA570000}"/>
    <cellStyle name="40% - Accent2 40 35" xfId="22376" xr:uid="{00000000-0005-0000-0000-0000CB570000}"/>
    <cellStyle name="40% - Accent2 40 36" xfId="22377" xr:uid="{00000000-0005-0000-0000-0000CC570000}"/>
    <cellStyle name="40% - Accent2 40 37" xfId="22378" xr:uid="{00000000-0005-0000-0000-0000CD570000}"/>
    <cellStyle name="40% - Accent2 40 38" xfId="22379" xr:uid="{00000000-0005-0000-0000-0000CE570000}"/>
    <cellStyle name="40% - Accent2 40 39" xfId="22380" xr:uid="{00000000-0005-0000-0000-0000CF570000}"/>
    <cellStyle name="40% - Accent2 40 4" xfId="22381" xr:uid="{00000000-0005-0000-0000-0000D0570000}"/>
    <cellStyle name="40% - Accent2 40 40" xfId="22382" xr:uid="{00000000-0005-0000-0000-0000D1570000}"/>
    <cellStyle name="40% - Accent2 40 41" xfId="22383" xr:uid="{00000000-0005-0000-0000-0000D2570000}"/>
    <cellStyle name="40% - Accent2 40 42" xfId="22384" xr:uid="{00000000-0005-0000-0000-0000D3570000}"/>
    <cellStyle name="40% - Accent2 40 43" xfId="22385" xr:uid="{00000000-0005-0000-0000-0000D4570000}"/>
    <cellStyle name="40% - Accent2 40 44" xfId="22386" xr:uid="{00000000-0005-0000-0000-0000D5570000}"/>
    <cellStyle name="40% - Accent2 40 45" xfId="22387" xr:uid="{00000000-0005-0000-0000-0000D6570000}"/>
    <cellStyle name="40% - Accent2 40 46" xfId="22388" xr:uid="{00000000-0005-0000-0000-0000D7570000}"/>
    <cellStyle name="40% - Accent2 40 47" xfId="22389" xr:uid="{00000000-0005-0000-0000-0000D8570000}"/>
    <cellStyle name="40% - Accent2 40 48" xfId="22390" xr:uid="{00000000-0005-0000-0000-0000D9570000}"/>
    <cellStyle name="40% - Accent2 40 49" xfId="22391" xr:uid="{00000000-0005-0000-0000-0000DA570000}"/>
    <cellStyle name="40% - Accent2 40 5" xfId="22392" xr:uid="{00000000-0005-0000-0000-0000DB570000}"/>
    <cellStyle name="40% - Accent2 40 50" xfId="22393" xr:uid="{00000000-0005-0000-0000-0000DC570000}"/>
    <cellStyle name="40% - Accent2 40 51" xfId="22394" xr:uid="{00000000-0005-0000-0000-0000DD570000}"/>
    <cellStyle name="40% - Accent2 40 52" xfId="22395" xr:uid="{00000000-0005-0000-0000-0000DE570000}"/>
    <cellStyle name="40% - Accent2 40 53" xfId="22396" xr:uid="{00000000-0005-0000-0000-0000DF570000}"/>
    <cellStyle name="40% - Accent2 40 54" xfId="22397" xr:uid="{00000000-0005-0000-0000-0000E0570000}"/>
    <cellStyle name="40% - Accent2 40 55" xfId="22398" xr:uid="{00000000-0005-0000-0000-0000E1570000}"/>
    <cellStyle name="40% - Accent2 40 56" xfId="22399" xr:uid="{00000000-0005-0000-0000-0000E2570000}"/>
    <cellStyle name="40% - Accent2 40 57" xfId="22400" xr:uid="{00000000-0005-0000-0000-0000E3570000}"/>
    <cellStyle name="40% - Accent2 40 58" xfId="22401" xr:uid="{00000000-0005-0000-0000-0000E4570000}"/>
    <cellStyle name="40% - Accent2 40 59" xfId="22402" xr:uid="{00000000-0005-0000-0000-0000E5570000}"/>
    <cellStyle name="40% - Accent2 40 6" xfId="22403" xr:uid="{00000000-0005-0000-0000-0000E6570000}"/>
    <cellStyle name="40% - Accent2 40 60" xfId="22404" xr:uid="{00000000-0005-0000-0000-0000E7570000}"/>
    <cellStyle name="40% - Accent2 40 61" xfId="22405" xr:uid="{00000000-0005-0000-0000-0000E8570000}"/>
    <cellStyle name="40% - Accent2 40 62" xfId="22406" xr:uid="{00000000-0005-0000-0000-0000E9570000}"/>
    <cellStyle name="40% - Accent2 40 63" xfId="22407" xr:uid="{00000000-0005-0000-0000-0000EA570000}"/>
    <cellStyle name="40% - Accent2 40 64" xfId="22408" xr:uid="{00000000-0005-0000-0000-0000EB570000}"/>
    <cellStyle name="40% - Accent2 40 65" xfId="22409" xr:uid="{00000000-0005-0000-0000-0000EC570000}"/>
    <cellStyle name="40% - Accent2 40 66" xfId="22410" xr:uid="{00000000-0005-0000-0000-0000ED570000}"/>
    <cellStyle name="40% - Accent2 40 67" xfId="22411" xr:uid="{00000000-0005-0000-0000-0000EE570000}"/>
    <cellStyle name="40% - Accent2 40 68" xfId="22412" xr:uid="{00000000-0005-0000-0000-0000EF570000}"/>
    <cellStyle name="40% - Accent2 40 69" xfId="22413" xr:uid="{00000000-0005-0000-0000-0000F0570000}"/>
    <cellStyle name="40% - Accent2 40 7" xfId="22414" xr:uid="{00000000-0005-0000-0000-0000F1570000}"/>
    <cellStyle name="40% - Accent2 40 70" xfId="22415" xr:uid="{00000000-0005-0000-0000-0000F2570000}"/>
    <cellStyle name="40% - Accent2 40 71" xfId="22416" xr:uid="{00000000-0005-0000-0000-0000F3570000}"/>
    <cellStyle name="40% - Accent2 40 72" xfId="22417" xr:uid="{00000000-0005-0000-0000-0000F4570000}"/>
    <cellStyle name="40% - Accent2 40 73" xfId="22418" xr:uid="{00000000-0005-0000-0000-0000F5570000}"/>
    <cellStyle name="40% - Accent2 40 8" xfId="22419" xr:uid="{00000000-0005-0000-0000-0000F6570000}"/>
    <cellStyle name="40% - Accent2 40 9" xfId="22420" xr:uid="{00000000-0005-0000-0000-0000F7570000}"/>
    <cellStyle name="40% - Accent2 5" xfId="22421" xr:uid="{00000000-0005-0000-0000-0000F8570000}"/>
    <cellStyle name="40% - Accent2 5 10" xfId="22422" xr:uid="{00000000-0005-0000-0000-0000F9570000}"/>
    <cellStyle name="40% - Accent2 5 11" xfId="22423" xr:uid="{00000000-0005-0000-0000-0000FA570000}"/>
    <cellStyle name="40% - Accent2 5 12" xfId="22424" xr:uid="{00000000-0005-0000-0000-0000FB570000}"/>
    <cellStyle name="40% - Accent2 5 13" xfId="22425" xr:uid="{00000000-0005-0000-0000-0000FC570000}"/>
    <cellStyle name="40% - Accent2 5 14" xfId="22426" xr:uid="{00000000-0005-0000-0000-0000FD570000}"/>
    <cellStyle name="40% - Accent2 5 15" xfId="22427" xr:uid="{00000000-0005-0000-0000-0000FE570000}"/>
    <cellStyle name="40% - Accent2 5 16" xfId="22428" xr:uid="{00000000-0005-0000-0000-0000FF570000}"/>
    <cellStyle name="40% - Accent2 5 17" xfId="22429" xr:uid="{00000000-0005-0000-0000-000000580000}"/>
    <cellStyle name="40% - Accent2 5 18" xfId="22430" xr:uid="{00000000-0005-0000-0000-000001580000}"/>
    <cellStyle name="40% - Accent2 5 19" xfId="22431" xr:uid="{00000000-0005-0000-0000-000002580000}"/>
    <cellStyle name="40% - Accent2 5 2" xfId="22432" xr:uid="{00000000-0005-0000-0000-000003580000}"/>
    <cellStyle name="40% - Accent2 5 2 2" xfId="53289" xr:uid="{00000000-0005-0000-0000-000004580000}"/>
    <cellStyle name="40% - Accent2 5 20" xfId="22433" xr:uid="{00000000-0005-0000-0000-000005580000}"/>
    <cellStyle name="40% - Accent2 5 21" xfId="22434" xr:uid="{00000000-0005-0000-0000-000006580000}"/>
    <cellStyle name="40% - Accent2 5 22" xfId="22435" xr:uid="{00000000-0005-0000-0000-000007580000}"/>
    <cellStyle name="40% - Accent2 5 23" xfId="22436" xr:uid="{00000000-0005-0000-0000-000008580000}"/>
    <cellStyle name="40% - Accent2 5 24" xfId="22437" xr:uid="{00000000-0005-0000-0000-000009580000}"/>
    <cellStyle name="40% - Accent2 5 25" xfId="22438" xr:uid="{00000000-0005-0000-0000-00000A580000}"/>
    <cellStyle name="40% - Accent2 5 26" xfId="22439" xr:uid="{00000000-0005-0000-0000-00000B580000}"/>
    <cellStyle name="40% - Accent2 5 27" xfId="22440" xr:uid="{00000000-0005-0000-0000-00000C580000}"/>
    <cellStyle name="40% - Accent2 5 28" xfId="22441" xr:uid="{00000000-0005-0000-0000-00000D580000}"/>
    <cellStyle name="40% - Accent2 5 29" xfId="22442" xr:uid="{00000000-0005-0000-0000-00000E580000}"/>
    <cellStyle name="40% - Accent2 5 3" xfId="22443" xr:uid="{00000000-0005-0000-0000-00000F580000}"/>
    <cellStyle name="40% - Accent2 5 30" xfId="22444" xr:uid="{00000000-0005-0000-0000-000010580000}"/>
    <cellStyle name="40% - Accent2 5 31" xfId="22445" xr:uid="{00000000-0005-0000-0000-000011580000}"/>
    <cellStyle name="40% - Accent2 5 32" xfId="22446" xr:uid="{00000000-0005-0000-0000-000012580000}"/>
    <cellStyle name="40% - Accent2 5 33" xfId="22447" xr:uid="{00000000-0005-0000-0000-000013580000}"/>
    <cellStyle name="40% - Accent2 5 34" xfId="22448" xr:uid="{00000000-0005-0000-0000-000014580000}"/>
    <cellStyle name="40% - Accent2 5 35" xfId="22449" xr:uid="{00000000-0005-0000-0000-000015580000}"/>
    <cellStyle name="40% - Accent2 5 36" xfId="22450" xr:uid="{00000000-0005-0000-0000-000016580000}"/>
    <cellStyle name="40% - Accent2 5 37" xfId="22451" xr:uid="{00000000-0005-0000-0000-000017580000}"/>
    <cellStyle name="40% - Accent2 5 38" xfId="22452" xr:uid="{00000000-0005-0000-0000-000018580000}"/>
    <cellStyle name="40% - Accent2 5 39" xfId="22453" xr:uid="{00000000-0005-0000-0000-000019580000}"/>
    <cellStyle name="40% - Accent2 5 4" xfId="22454" xr:uid="{00000000-0005-0000-0000-00001A580000}"/>
    <cellStyle name="40% - Accent2 5 40" xfId="22455" xr:uid="{00000000-0005-0000-0000-00001B580000}"/>
    <cellStyle name="40% - Accent2 5 41" xfId="22456" xr:uid="{00000000-0005-0000-0000-00001C580000}"/>
    <cellStyle name="40% - Accent2 5 42" xfId="22457" xr:uid="{00000000-0005-0000-0000-00001D580000}"/>
    <cellStyle name="40% - Accent2 5 43" xfId="22458" xr:uid="{00000000-0005-0000-0000-00001E580000}"/>
    <cellStyle name="40% - Accent2 5 44" xfId="22459" xr:uid="{00000000-0005-0000-0000-00001F580000}"/>
    <cellStyle name="40% - Accent2 5 45" xfId="22460" xr:uid="{00000000-0005-0000-0000-000020580000}"/>
    <cellStyle name="40% - Accent2 5 46" xfId="22461" xr:uid="{00000000-0005-0000-0000-000021580000}"/>
    <cellStyle name="40% - Accent2 5 47" xfId="22462" xr:uid="{00000000-0005-0000-0000-000022580000}"/>
    <cellStyle name="40% - Accent2 5 48" xfId="22463" xr:uid="{00000000-0005-0000-0000-000023580000}"/>
    <cellStyle name="40% - Accent2 5 49" xfId="22464" xr:uid="{00000000-0005-0000-0000-000024580000}"/>
    <cellStyle name="40% - Accent2 5 5" xfId="22465" xr:uid="{00000000-0005-0000-0000-000025580000}"/>
    <cellStyle name="40% - Accent2 5 50" xfId="22466" xr:uid="{00000000-0005-0000-0000-000026580000}"/>
    <cellStyle name="40% - Accent2 5 51" xfId="22467" xr:uid="{00000000-0005-0000-0000-000027580000}"/>
    <cellStyle name="40% - Accent2 5 52" xfId="22468" xr:uid="{00000000-0005-0000-0000-000028580000}"/>
    <cellStyle name="40% - Accent2 5 53" xfId="22469" xr:uid="{00000000-0005-0000-0000-000029580000}"/>
    <cellStyle name="40% - Accent2 5 54" xfId="22470" xr:uid="{00000000-0005-0000-0000-00002A580000}"/>
    <cellStyle name="40% - Accent2 5 55" xfId="22471" xr:uid="{00000000-0005-0000-0000-00002B580000}"/>
    <cellStyle name="40% - Accent2 5 56" xfId="22472" xr:uid="{00000000-0005-0000-0000-00002C580000}"/>
    <cellStyle name="40% - Accent2 5 57" xfId="22473" xr:uid="{00000000-0005-0000-0000-00002D580000}"/>
    <cellStyle name="40% - Accent2 5 58" xfId="22474" xr:uid="{00000000-0005-0000-0000-00002E580000}"/>
    <cellStyle name="40% - Accent2 5 59" xfId="22475" xr:uid="{00000000-0005-0000-0000-00002F580000}"/>
    <cellStyle name="40% - Accent2 5 6" xfId="22476" xr:uid="{00000000-0005-0000-0000-000030580000}"/>
    <cellStyle name="40% - Accent2 5 60" xfId="22477" xr:uid="{00000000-0005-0000-0000-000031580000}"/>
    <cellStyle name="40% - Accent2 5 61" xfId="22478" xr:uid="{00000000-0005-0000-0000-000032580000}"/>
    <cellStyle name="40% - Accent2 5 62" xfId="22479" xr:uid="{00000000-0005-0000-0000-000033580000}"/>
    <cellStyle name="40% - Accent2 5 63" xfId="22480" xr:uid="{00000000-0005-0000-0000-000034580000}"/>
    <cellStyle name="40% - Accent2 5 64" xfId="22481" xr:uid="{00000000-0005-0000-0000-000035580000}"/>
    <cellStyle name="40% - Accent2 5 65" xfId="22482" xr:uid="{00000000-0005-0000-0000-000036580000}"/>
    <cellStyle name="40% - Accent2 5 66" xfId="22483" xr:uid="{00000000-0005-0000-0000-000037580000}"/>
    <cellStyle name="40% - Accent2 5 67" xfId="22484" xr:uid="{00000000-0005-0000-0000-000038580000}"/>
    <cellStyle name="40% - Accent2 5 68" xfId="22485" xr:uid="{00000000-0005-0000-0000-000039580000}"/>
    <cellStyle name="40% - Accent2 5 69" xfId="22486" xr:uid="{00000000-0005-0000-0000-00003A580000}"/>
    <cellStyle name="40% - Accent2 5 7" xfId="22487" xr:uid="{00000000-0005-0000-0000-00003B580000}"/>
    <cellStyle name="40% - Accent2 5 70" xfId="22488" xr:uid="{00000000-0005-0000-0000-00003C580000}"/>
    <cellStyle name="40% - Accent2 5 71" xfId="22489" xr:uid="{00000000-0005-0000-0000-00003D580000}"/>
    <cellStyle name="40% - Accent2 5 72" xfId="22490" xr:uid="{00000000-0005-0000-0000-00003E580000}"/>
    <cellStyle name="40% - Accent2 5 73" xfId="22491" xr:uid="{00000000-0005-0000-0000-00003F580000}"/>
    <cellStyle name="40% - Accent2 5 74" xfId="53107" xr:uid="{00000000-0005-0000-0000-000040580000}"/>
    <cellStyle name="40% - Accent2 5 75" xfId="53194" xr:uid="{00000000-0005-0000-0000-000041580000}"/>
    <cellStyle name="40% - Accent2 5 8" xfId="22492" xr:uid="{00000000-0005-0000-0000-000042580000}"/>
    <cellStyle name="40% - Accent2 5 9" xfId="22493" xr:uid="{00000000-0005-0000-0000-000043580000}"/>
    <cellStyle name="40% - Accent2 6" xfId="22494" xr:uid="{00000000-0005-0000-0000-000044580000}"/>
    <cellStyle name="40% - Accent2 6 10" xfId="22495" xr:uid="{00000000-0005-0000-0000-000045580000}"/>
    <cellStyle name="40% - Accent2 6 11" xfId="22496" xr:uid="{00000000-0005-0000-0000-000046580000}"/>
    <cellStyle name="40% - Accent2 6 12" xfId="22497" xr:uid="{00000000-0005-0000-0000-000047580000}"/>
    <cellStyle name="40% - Accent2 6 13" xfId="22498" xr:uid="{00000000-0005-0000-0000-000048580000}"/>
    <cellStyle name="40% - Accent2 6 14" xfId="22499" xr:uid="{00000000-0005-0000-0000-000049580000}"/>
    <cellStyle name="40% - Accent2 6 15" xfId="22500" xr:uid="{00000000-0005-0000-0000-00004A580000}"/>
    <cellStyle name="40% - Accent2 6 16" xfId="22501" xr:uid="{00000000-0005-0000-0000-00004B580000}"/>
    <cellStyle name="40% - Accent2 6 17" xfId="22502" xr:uid="{00000000-0005-0000-0000-00004C580000}"/>
    <cellStyle name="40% - Accent2 6 18" xfId="22503" xr:uid="{00000000-0005-0000-0000-00004D580000}"/>
    <cellStyle name="40% - Accent2 6 19" xfId="22504" xr:uid="{00000000-0005-0000-0000-00004E580000}"/>
    <cellStyle name="40% - Accent2 6 2" xfId="22505" xr:uid="{00000000-0005-0000-0000-00004F580000}"/>
    <cellStyle name="40% - Accent2 6 20" xfId="22506" xr:uid="{00000000-0005-0000-0000-000050580000}"/>
    <cellStyle name="40% - Accent2 6 21" xfId="22507" xr:uid="{00000000-0005-0000-0000-000051580000}"/>
    <cellStyle name="40% - Accent2 6 22" xfId="22508" xr:uid="{00000000-0005-0000-0000-000052580000}"/>
    <cellStyle name="40% - Accent2 6 23" xfId="22509" xr:uid="{00000000-0005-0000-0000-000053580000}"/>
    <cellStyle name="40% - Accent2 6 24" xfId="22510" xr:uid="{00000000-0005-0000-0000-000054580000}"/>
    <cellStyle name="40% - Accent2 6 25" xfId="22511" xr:uid="{00000000-0005-0000-0000-000055580000}"/>
    <cellStyle name="40% - Accent2 6 26" xfId="22512" xr:uid="{00000000-0005-0000-0000-000056580000}"/>
    <cellStyle name="40% - Accent2 6 27" xfId="22513" xr:uid="{00000000-0005-0000-0000-000057580000}"/>
    <cellStyle name="40% - Accent2 6 28" xfId="22514" xr:uid="{00000000-0005-0000-0000-000058580000}"/>
    <cellStyle name="40% - Accent2 6 29" xfId="22515" xr:uid="{00000000-0005-0000-0000-000059580000}"/>
    <cellStyle name="40% - Accent2 6 3" xfId="22516" xr:uid="{00000000-0005-0000-0000-00005A580000}"/>
    <cellStyle name="40% - Accent2 6 30" xfId="22517" xr:uid="{00000000-0005-0000-0000-00005B580000}"/>
    <cellStyle name="40% - Accent2 6 31" xfId="22518" xr:uid="{00000000-0005-0000-0000-00005C580000}"/>
    <cellStyle name="40% - Accent2 6 32" xfId="22519" xr:uid="{00000000-0005-0000-0000-00005D580000}"/>
    <cellStyle name="40% - Accent2 6 33" xfId="22520" xr:uid="{00000000-0005-0000-0000-00005E580000}"/>
    <cellStyle name="40% - Accent2 6 34" xfId="22521" xr:uid="{00000000-0005-0000-0000-00005F580000}"/>
    <cellStyle name="40% - Accent2 6 35" xfId="22522" xr:uid="{00000000-0005-0000-0000-000060580000}"/>
    <cellStyle name="40% - Accent2 6 36" xfId="22523" xr:uid="{00000000-0005-0000-0000-000061580000}"/>
    <cellStyle name="40% - Accent2 6 37" xfId="22524" xr:uid="{00000000-0005-0000-0000-000062580000}"/>
    <cellStyle name="40% - Accent2 6 38" xfId="22525" xr:uid="{00000000-0005-0000-0000-000063580000}"/>
    <cellStyle name="40% - Accent2 6 39" xfId="22526" xr:uid="{00000000-0005-0000-0000-000064580000}"/>
    <cellStyle name="40% - Accent2 6 4" xfId="22527" xr:uid="{00000000-0005-0000-0000-000065580000}"/>
    <cellStyle name="40% - Accent2 6 40" xfId="22528" xr:uid="{00000000-0005-0000-0000-000066580000}"/>
    <cellStyle name="40% - Accent2 6 41" xfId="22529" xr:uid="{00000000-0005-0000-0000-000067580000}"/>
    <cellStyle name="40% - Accent2 6 42" xfId="22530" xr:uid="{00000000-0005-0000-0000-000068580000}"/>
    <cellStyle name="40% - Accent2 6 43" xfId="22531" xr:uid="{00000000-0005-0000-0000-000069580000}"/>
    <cellStyle name="40% - Accent2 6 44" xfId="22532" xr:uid="{00000000-0005-0000-0000-00006A580000}"/>
    <cellStyle name="40% - Accent2 6 45" xfId="22533" xr:uid="{00000000-0005-0000-0000-00006B580000}"/>
    <cellStyle name="40% - Accent2 6 46" xfId="22534" xr:uid="{00000000-0005-0000-0000-00006C580000}"/>
    <cellStyle name="40% - Accent2 6 47" xfId="22535" xr:uid="{00000000-0005-0000-0000-00006D580000}"/>
    <cellStyle name="40% - Accent2 6 48" xfId="22536" xr:uid="{00000000-0005-0000-0000-00006E580000}"/>
    <cellStyle name="40% - Accent2 6 49" xfId="22537" xr:uid="{00000000-0005-0000-0000-00006F580000}"/>
    <cellStyle name="40% - Accent2 6 5" xfId="22538" xr:uid="{00000000-0005-0000-0000-000070580000}"/>
    <cellStyle name="40% - Accent2 6 50" xfId="22539" xr:uid="{00000000-0005-0000-0000-000071580000}"/>
    <cellStyle name="40% - Accent2 6 51" xfId="22540" xr:uid="{00000000-0005-0000-0000-000072580000}"/>
    <cellStyle name="40% - Accent2 6 52" xfId="22541" xr:uid="{00000000-0005-0000-0000-000073580000}"/>
    <cellStyle name="40% - Accent2 6 53" xfId="22542" xr:uid="{00000000-0005-0000-0000-000074580000}"/>
    <cellStyle name="40% - Accent2 6 54" xfId="22543" xr:uid="{00000000-0005-0000-0000-000075580000}"/>
    <cellStyle name="40% - Accent2 6 55" xfId="22544" xr:uid="{00000000-0005-0000-0000-000076580000}"/>
    <cellStyle name="40% - Accent2 6 56" xfId="22545" xr:uid="{00000000-0005-0000-0000-000077580000}"/>
    <cellStyle name="40% - Accent2 6 57" xfId="22546" xr:uid="{00000000-0005-0000-0000-000078580000}"/>
    <cellStyle name="40% - Accent2 6 58" xfId="22547" xr:uid="{00000000-0005-0000-0000-000079580000}"/>
    <cellStyle name="40% - Accent2 6 59" xfId="22548" xr:uid="{00000000-0005-0000-0000-00007A580000}"/>
    <cellStyle name="40% - Accent2 6 6" xfId="22549" xr:uid="{00000000-0005-0000-0000-00007B580000}"/>
    <cellStyle name="40% - Accent2 6 60" xfId="22550" xr:uid="{00000000-0005-0000-0000-00007C580000}"/>
    <cellStyle name="40% - Accent2 6 61" xfId="22551" xr:uid="{00000000-0005-0000-0000-00007D580000}"/>
    <cellStyle name="40% - Accent2 6 62" xfId="22552" xr:uid="{00000000-0005-0000-0000-00007E580000}"/>
    <cellStyle name="40% - Accent2 6 63" xfId="22553" xr:uid="{00000000-0005-0000-0000-00007F580000}"/>
    <cellStyle name="40% - Accent2 6 64" xfId="22554" xr:uid="{00000000-0005-0000-0000-000080580000}"/>
    <cellStyle name="40% - Accent2 6 65" xfId="22555" xr:uid="{00000000-0005-0000-0000-000081580000}"/>
    <cellStyle name="40% - Accent2 6 66" xfId="22556" xr:uid="{00000000-0005-0000-0000-000082580000}"/>
    <cellStyle name="40% - Accent2 6 67" xfId="22557" xr:uid="{00000000-0005-0000-0000-000083580000}"/>
    <cellStyle name="40% - Accent2 6 68" xfId="22558" xr:uid="{00000000-0005-0000-0000-000084580000}"/>
    <cellStyle name="40% - Accent2 6 69" xfId="22559" xr:uid="{00000000-0005-0000-0000-000085580000}"/>
    <cellStyle name="40% - Accent2 6 7" xfId="22560" xr:uid="{00000000-0005-0000-0000-000086580000}"/>
    <cellStyle name="40% - Accent2 6 70" xfId="22561" xr:uid="{00000000-0005-0000-0000-000087580000}"/>
    <cellStyle name="40% - Accent2 6 71" xfId="22562" xr:uid="{00000000-0005-0000-0000-000088580000}"/>
    <cellStyle name="40% - Accent2 6 72" xfId="22563" xr:uid="{00000000-0005-0000-0000-000089580000}"/>
    <cellStyle name="40% - Accent2 6 73" xfId="22564" xr:uid="{00000000-0005-0000-0000-00008A580000}"/>
    <cellStyle name="40% - Accent2 6 8" xfId="22565" xr:uid="{00000000-0005-0000-0000-00008B580000}"/>
    <cellStyle name="40% - Accent2 6 9" xfId="22566" xr:uid="{00000000-0005-0000-0000-00008C580000}"/>
    <cellStyle name="40% - Accent2 7" xfId="22567" xr:uid="{00000000-0005-0000-0000-00008D580000}"/>
    <cellStyle name="40% - Accent2 7 10" xfId="22568" xr:uid="{00000000-0005-0000-0000-00008E580000}"/>
    <cellStyle name="40% - Accent2 7 11" xfId="22569" xr:uid="{00000000-0005-0000-0000-00008F580000}"/>
    <cellStyle name="40% - Accent2 7 12" xfId="22570" xr:uid="{00000000-0005-0000-0000-000090580000}"/>
    <cellStyle name="40% - Accent2 7 13" xfId="22571" xr:uid="{00000000-0005-0000-0000-000091580000}"/>
    <cellStyle name="40% - Accent2 7 14" xfId="22572" xr:uid="{00000000-0005-0000-0000-000092580000}"/>
    <cellStyle name="40% - Accent2 7 15" xfId="22573" xr:uid="{00000000-0005-0000-0000-000093580000}"/>
    <cellStyle name="40% - Accent2 7 16" xfId="22574" xr:uid="{00000000-0005-0000-0000-000094580000}"/>
    <cellStyle name="40% - Accent2 7 17" xfId="22575" xr:uid="{00000000-0005-0000-0000-000095580000}"/>
    <cellStyle name="40% - Accent2 7 18" xfId="22576" xr:uid="{00000000-0005-0000-0000-000096580000}"/>
    <cellStyle name="40% - Accent2 7 19" xfId="22577" xr:uid="{00000000-0005-0000-0000-000097580000}"/>
    <cellStyle name="40% - Accent2 7 2" xfId="22578" xr:uid="{00000000-0005-0000-0000-000098580000}"/>
    <cellStyle name="40% - Accent2 7 20" xfId="22579" xr:uid="{00000000-0005-0000-0000-000099580000}"/>
    <cellStyle name="40% - Accent2 7 21" xfId="22580" xr:uid="{00000000-0005-0000-0000-00009A580000}"/>
    <cellStyle name="40% - Accent2 7 22" xfId="22581" xr:uid="{00000000-0005-0000-0000-00009B580000}"/>
    <cellStyle name="40% - Accent2 7 23" xfId="22582" xr:uid="{00000000-0005-0000-0000-00009C580000}"/>
    <cellStyle name="40% - Accent2 7 24" xfId="22583" xr:uid="{00000000-0005-0000-0000-00009D580000}"/>
    <cellStyle name="40% - Accent2 7 25" xfId="22584" xr:uid="{00000000-0005-0000-0000-00009E580000}"/>
    <cellStyle name="40% - Accent2 7 26" xfId="22585" xr:uid="{00000000-0005-0000-0000-00009F580000}"/>
    <cellStyle name="40% - Accent2 7 27" xfId="22586" xr:uid="{00000000-0005-0000-0000-0000A0580000}"/>
    <cellStyle name="40% - Accent2 7 28" xfId="22587" xr:uid="{00000000-0005-0000-0000-0000A1580000}"/>
    <cellStyle name="40% - Accent2 7 29" xfId="22588" xr:uid="{00000000-0005-0000-0000-0000A2580000}"/>
    <cellStyle name="40% - Accent2 7 3" xfId="22589" xr:uid="{00000000-0005-0000-0000-0000A3580000}"/>
    <cellStyle name="40% - Accent2 7 30" xfId="22590" xr:uid="{00000000-0005-0000-0000-0000A4580000}"/>
    <cellStyle name="40% - Accent2 7 31" xfId="22591" xr:uid="{00000000-0005-0000-0000-0000A5580000}"/>
    <cellStyle name="40% - Accent2 7 32" xfId="22592" xr:uid="{00000000-0005-0000-0000-0000A6580000}"/>
    <cellStyle name="40% - Accent2 7 33" xfId="22593" xr:uid="{00000000-0005-0000-0000-0000A7580000}"/>
    <cellStyle name="40% - Accent2 7 34" xfId="22594" xr:uid="{00000000-0005-0000-0000-0000A8580000}"/>
    <cellStyle name="40% - Accent2 7 35" xfId="22595" xr:uid="{00000000-0005-0000-0000-0000A9580000}"/>
    <cellStyle name="40% - Accent2 7 36" xfId="22596" xr:uid="{00000000-0005-0000-0000-0000AA580000}"/>
    <cellStyle name="40% - Accent2 7 37" xfId="22597" xr:uid="{00000000-0005-0000-0000-0000AB580000}"/>
    <cellStyle name="40% - Accent2 7 38" xfId="22598" xr:uid="{00000000-0005-0000-0000-0000AC580000}"/>
    <cellStyle name="40% - Accent2 7 39" xfId="22599" xr:uid="{00000000-0005-0000-0000-0000AD580000}"/>
    <cellStyle name="40% - Accent2 7 4" xfId="22600" xr:uid="{00000000-0005-0000-0000-0000AE580000}"/>
    <cellStyle name="40% - Accent2 7 40" xfId="22601" xr:uid="{00000000-0005-0000-0000-0000AF580000}"/>
    <cellStyle name="40% - Accent2 7 41" xfId="22602" xr:uid="{00000000-0005-0000-0000-0000B0580000}"/>
    <cellStyle name="40% - Accent2 7 42" xfId="22603" xr:uid="{00000000-0005-0000-0000-0000B1580000}"/>
    <cellStyle name="40% - Accent2 7 43" xfId="22604" xr:uid="{00000000-0005-0000-0000-0000B2580000}"/>
    <cellStyle name="40% - Accent2 7 44" xfId="22605" xr:uid="{00000000-0005-0000-0000-0000B3580000}"/>
    <cellStyle name="40% - Accent2 7 45" xfId="22606" xr:uid="{00000000-0005-0000-0000-0000B4580000}"/>
    <cellStyle name="40% - Accent2 7 46" xfId="22607" xr:uid="{00000000-0005-0000-0000-0000B5580000}"/>
    <cellStyle name="40% - Accent2 7 47" xfId="22608" xr:uid="{00000000-0005-0000-0000-0000B6580000}"/>
    <cellStyle name="40% - Accent2 7 48" xfId="22609" xr:uid="{00000000-0005-0000-0000-0000B7580000}"/>
    <cellStyle name="40% - Accent2 7 49" xfId="22610" xr:uid="{00000000-0005-0000-0000-0000B8580000}"/>
    <cellStyle name="40% - Accent2 7 5" xfId="22611" xr:uid="{00000000-0005-0000-0000-0000B9580000}"/>
    <cellStyle name="40% - Accent2 7 50" xfId="22612" xr:uid="{00000000-0005-0000-0000-0000BA580000}"/>
    <cellStyle name="40% - Accent2 7 51" xfId="22613" xr:uid="{00000000-0005-0000-0000-0000BB580000}"/>
    <cellStyle name="40% - Accent2 7 52" xfId="22614" xr:uid="{00000000-0005-0000-0000-0000BC580000}"/>
    <cellStyle name="40% - Accent2 7 53" xfId="22615" xr:uid="{00000000-0005-0000-0000-0000BD580000}"/>
    <cellStyle name="40% - Accent2 7 54" xfId="22616" xr:uid="{00000000-0005-0000-0000-0000BE580000}"/>
    <cellStyle name="40% - Accent2 7 55" xfId="22617" xr:uid="{00000000-0005-0000-0000-0000BF580000}"/>
    <cellStyle name="40% - Accent2 7 56" xfId="22618" xr:uid="{00000000-0005-0000-0000-0000C0580000}"/>
    <cellStyle name="40% - Accent2 7 57" xfId="22619" xr:uid="{00000000-0005-0000-0000-0000C1580000}"/>
    <cellStyle name="40% - Accent2 7 58" xfId="22620" xr:uid="{00000000-0005-0000-0000-0000C2580000}"/>
    <cellStyle name="40% - Accent2 7 59" xfId="22621" xr:uid="{00000000-0005-0000-0000-0000C3580000}"/>
    <cellStyle name="40% - Accent2 7 6" xfId="22622" xr:uid="{00000000-0005-0000-0000-0000C4580000}"/>
    <cellStyle name="40% - Accent2 7 60" xfId="22623" xr:uid="{00000000-0005-0000-0000-0000C5580000}"/>
    <cellStyle name="40% - Accent2 7 61" xfId="22624" xr:uid="{00000000-0005-0000-0000-0000C6580000}"/>
    <cellStyle name="40% - Accent2 7 62" xfId="22625" xr:uid="{00000000-0005-0000-0000-0000C7580000}"/>
    <cellStyle name="40% - Accent2 7 63" xfId="22626" xr:uid="{00000000-0005-0000-0000-0000C8580000}"/>
    <cellStyle name="40% - Accent2 7 64" xfId="22627" xr:uid="{00000000-0005-0000-0000-0000C9580000}"/>
    <cellStyle name="40% - Accent2 7 65" xfId="22628" xr:uid="{00000000-0005-0000-0000-0000CA580000}"/>
    <cellStyle name="40% - Accent2 7 66" xfId="22629" xr:uid="{00000000-0005-0000-0000-0000CB580000}"/>
    <cellStyle name="40% - Accent2 7 67" xfId="22630" xr:uid="{00000000-0005-0000-0000-0000CC580000}"/>
    <cellStyle name="40% - Accent2 7 68" xfId="22631" xr:uid="{00000000-0005-0000-0000-0000CD580000}"/>
    <cellStyle name="40% - Accent2 7 69" xfId="22632" xr:uid="{00000000-0005-0000-0000-0000CE580000}"/>
    <cellStyle name="40% - Accent2 7 7" xfId="22633" xr:uid="{00000000-0005-0000-0000-0000CF580000}"/>
    <cellStyle name="40% - Accent2 7 70" xfId="22634" xr:uid="{00000000-0005-0000-0000-0000D0580000}"/>
    <cellStyle name="40% - Accent2 7 71" xfId="22635" xr:uid="{00000000-0005-0000-0000-0000D1580000}"/>
    <cellStyle name="40% - Accent2 7 72" xfId="22636" xr:uid="{00000000-0005-0000-0000-0000D2580000}"/>
    <cellStyle name="40% - Accent2 7 73" xfId="22637" xr:uid="{00000000-0005-0000-0000-0000D3580000}"/>
    <cellStyle name="40% - Accent2 7 8" xfId="22638" xr:uid="{00000000-0005-0000-0000-0000D4580000}"/>
    <cellStyle name="40% - Accent2 7 9" xfId="22639" xr:uid="{00000000-0005-0000-0000-0000D5580000}"/>
    <cellStyle name="40% - Accent2 8" xfId="22640" xr:uid="{00000000-0005-0000-0000-0000D6580000}"/>
    <cellStyle name="40% - Accent2 8 10" xfId="22641" xr:uid="{00000000-0005-0000-0000-0000D7580000}"/>
    <cellStyle name="40% - Accent2 8 11" xfId="22642" xr:uid="{00000000-0005-0000-0000-0000D8580000}"/>
    <cellStyle name="40% - Accent2 8 12" xfId="22643" xr:uid="{00000000-0005-0000-0000-0000D9580000}"/>
    <cellStyle name="40% - Accent2 8 13" xfId="22644" xr:uid="{00000000-0005-0000-0000-0000DA580000}"/>
    <cellStyle name="40% - Accent2 8 14" xfId="22645" xr:uid="{00000000-0005-0000-0000-0000DB580000}"/>
    <cellStyle name="40% - Accent2 8 15" xfId="22646" xr:uid="{00000000-0005-0000-0000-0000DC580000}"/>
    <cellStyle name="40% - Accent2 8 16" xfId="22647" xr:uid="{00000000-0005-0000-0000-0000DD580000}"/>
    <cellStyle name="40% - Accent2 8 17" xfId="22648" xr:uid="{00000000-0005-0000-0000-0000DE580000}"/>
    <cellStyle name="40% - Accent2 8 18" xfId="22649" xr:uid="{00000000-0005-0000-0000-0000DF580000}"/>
    <cellStyle name="40% - Accent2 8 19" xfId="22650" xr:uid="{00000000-0005-0000-0000-0000E0580000}"/>
    <cellStyle name="40% - Accent2 8 2" xfId="22651" xr:uid="{00000000-0005-0000-0000-0000E1580000}"/>
    <cellStyle name="40% - Accent2 8 20" xfId="22652" xr:uid="{00000000-0005-0000-0000-0000E2580000}"/>
    <cellStyle name="40% - Accent2 8 21" xfId="22653" xr:uid="{00000000-0005-0000-0000-0000E3580000}"/>
    <cellStyle name="40% - Accent2 8 22" xfId="22654" xr:uid="{00000000-0005-0000-0000-0000E4580000}"/>
    <cellStyle name="40% - Accent2 8 23" xfId="22655" xr:uid="{00000000-0005-0000-0000-0000E5580000}"/>
    <cellStyle name="40% - Accent2 8 24" xfId="22656" xr:uid="{00000000-0005-0000-0000-0000E6580000}"/>
    <cellStyle name="40% - Accent2 8 25" xfId="22657" xr:uid="{00000000-0005-0000-0000-0000E7580000}"/>
    <cellStyle name="40% - Accent2 8 26" xfId="22658" xr:uid="{00000000-0005-0000-0000-0000E8580000}"/>
    <cellStyle name="40% - Accent2 8 27" xfId="22659" xr:uid="{00000000-0005-0000-0000-0000E9580000}"/>
    <cellStyle name="40% - Accent2 8 28" xfId="22660" xr:uid="{00000000-0005-0000-0000-0000EA580000}"/>
    <cellStyle name="40% - Accent2 8 29" xfId="22661" xr:uid="{00000000-0005-0000-0000-0000EB580000}"/>
    <cellStyle name="40% - Accent2 8 3" xfId="22662" xr:uid="{00000000-0005-0000-0000-0000EC580000}"/>
    <cellStyle name="40% - Accent2 8 30" xfId="22663" xr:uid="{00000000-0005-0000-0000-0000ED580000}"/>
    <cellStyle name="40% - Accent2 8 31" xfId="22664" xr:uid="{00000000-0005-0000-0000-0000EE580000}"/>
    <cellStyle name="40% - Accent2 8 32" xfId="22665" xr:uid="{00000000-0005-0000-0000-0000EF580000}"/>
    <cellStyle name="40% - Accent2 8 33" xfId="22666" xr:uid="{00000000-0005-0000-0000-0000F0580000}"/>
    <cellStyle name="40% - Accent2 8 34" xfId="22667" xr:uid="{00000000-0005-0000-0000-0000F1580000}"/>
    <cellStyle name="40% - Accent2 8 35" xfId="22668" xr:uid="{00000000-0005-0000-0000-0000F2580000}"/>
    <cellStyle name="40% - Accent2 8 36" xfId="22669" xr:uid="{00000000-0005-0000-0000-0000F3580000}"/>
    <cellStyle name="40% - Accent2 8 37" xfId="22670" xr:uid="{00000000-0005-0000-0000-0000F4580000}"/>
    <cellStyle name="40% - Accent2 8 38" xfId="22671" xr:uid="{00000000-0005-0000-0000-0000F5580000}"/>
    <cellStyle name="40% - Accent2 8 39" xfId="22672" xr:uid="{00000000-0005-0000-0000-0000F6580000}"/>
    <cellStyle name="40% - Accent2 8 4" xfId="22673" xr:uid="{00000000-0005-0000-0000-0000F7580000}"/>
    <cellStyle name="40% - Accent2 8 40" xfId="22674" xr:uid="{00000000-0005-0000-0000-0000F8580000}"/>
    <cellStyle name="40% - Accent2 8 41" xfId="22675" xr:uid="{00000000-0005-0000-0000-0000F9580000}"/>
    <cellStyle name="40% - Accent2 8 42" xfId="22676" xr:uid="{00000000-0005-0000-0000-0000FA580000}"/>
    <cellStyle name="40% - Accent2 8 43" xfId="22677" xr:uid="{00000000-0005-0000-0000-0000FB580000}"/>
    <cellStyle name="40% - Accent2 8 44" xfId="22678" xr:uid="{00000000-0005-0000-0000-0000FC580000}"/>
    <cellStyle name="40% - Accent2 8 45" xfId="22679" xr:uid="{00000000-0005-0000-0000-0000FD580000}"/>
    <cellStyle name="40% - Accent2 8 46" xfId="22680" xr:uid="{00000000-0005-0000-0000-0000FE580000}"/>
    <cellStyle name="40% - Accent2 8 47" xfId="22681" xr:uid="{00000000-0005-0000-0000-0000FF580000}"/>
    <cellStyle name="40% - Accent2 8 48" xfId="22682" xr:uid="{00000000-0005-0000-0000-000000590000}"/>
    <cellStyle name="40% - Accent2 8 49" xfId="22683" xr:uid="{00000000-0005-0000-0000-000001590000}"/>
    <cellStyle name="40% - Accent2 8 5" xfId="22684" xr:uid="{00000000-0005-0000-0000-000002590000}"/>
    <cellStyle name="40% - Accent2 8 50" xfId="22685" xr:uid="{00000000-0005-0000-0000-000003590000}"/>
    <cellStyle name="40% - Accent2 8 51" xfId="22686" xr:uid="{00000000-0005-0000-0000-000004590000}"/>
    <cellStyle name="40% - Accent2 8 52" xfId="22687" xr:uid="{00000000-0005-0000-0000-000005590000}"/>
    <cellStyle name="40% - Accent2 8 53" xfId="22688" xr:uid="{00000000-0005-0000-0000-000006590000}"/>
    <cellStyle name="40% - Accent2 8 54" xfId="22689" xr:uid="{00000000-0005-0000-0000-000007590000}"/>
    <cellStyle name="40% - Accent2 8 55" xfId="22690" xr:uid="{00000000-0005-0000-0000-000008590000}"/>
    <cellStyle name="40% - Accent2 8 56" xfId="22691" xr:uid="{00000000-0005-0000-0000-000009590000}"/>
    <cellStyle name="40% - Accent2 8 57" xfId="22692" xr:uid="{00000000-0005-0000-0000-00000A590000}"/>
    <cellStyle name="40% - Accent2 8 58" xfId="22693" xr:uid="{00000000-0005-0000-0000-00000B590000}"/>
    <cellStyle name="40% - Accent2 8 59" xfId="22694" xr:uid="{00000000-0005-0000-0000-00000C590000}"/>
    <cellStyle name="40% - Accent2 8 6" xfId="22695" xr:uid="{00000000-0005-0000-0000-00000D590000}"/>
    <cellStyle name="40% - Accent2 8 60" xfId="22696" xr:uid="{00000000-0005-0000-0000-00000E590000}"/>
    <cellStyle name="40% - Accent2 8 61" xfId="22697" xr:uid="{00000000-0005-0000-0000-00000F590000}"/>
    <cellStyle name="40% - Accent2 8 62" xfId="22698" xr:uid="{00000000-0005-0000-0000-000010590000}"/>
    <cellStyle name="40% - Accent2 8 63" xfId="22699" xr:uid="{00000000-0005-0000-0000-000011590000}"/>
    <cellStyle name="40% - Accent2 8 64" xfId="22700" xr:uid="{00000000-0005-0000-0000-000012590000}"/>
    <cellStyle name="40% - Accent2 8 65" xfId="22701" xr:uid="{00000000-0005-0000-0000-000013590000}"/>
    <cellStyle name="40% - Accent2 8 66" xfId="22702" xr:uid="{00000000-0005-0000-0000-000014590000}"/>
    <cellStyle name="40% - Accent2 8 67" xfId="22703" xr:uid="{00000000-0005-0000-0000-000015590000}"/>
    <cellStyle name="40% - Accent2 8 68" xfId="22704" xr:uid="{00000000-0005-0000-0000-000016590000}"/>
    <cellStyle name="40% - Accent2 8 69" xfId="22705" xr:uid="{00000000-0005-0000-0000-000017590000}"/>
    <cellStyle name="40% - Accent2 8 7" xfId="22706" xr:uid="{00000000-0005-0000-0000-000018590000}"/>
    <cellStyle name="40% - Accent2 8 70" xfId="22707" xr:uid="{00000000-0005-0000-0000-000019590000}"/>
    <cellStyle name="40% - Accent2 8 71" xfId="22708" xr:uid="{00000000-0005-0000-0000-00001A590000}"/>
    <cellStyle name="40% - Accent2 8 72" xfId="22709" xr:uid="{00000000-0005-0000-0000-00001B590000}"/>
    <cellStyle name="40% - Accent2 8 73" xfId="22710" xr:uid="{00000000-0005-0000-0000-00001C590000}"/>
    <cellStyle name="40% - Accent2 8 8" xfId="22711" xr:uid="{00000000-0005-0000-0000-00001D590000}"/>
    <cellStyle name="40% - Accent2 8 9" xfId="22712" xr:uid="{00000000-0005-0000-0000-00001E590000}"/>
    <cellStyle name="40% - Accent2 9" xfId="22713" xr:uid="{00000000-0005-0000-0000-00001F590000}"/>
    <cellStyle name="40% - Accent2 9 10" xfId="22714" xr:uid="{00000000-0005-0000-0000-000020590000}"/>
    <cellStyle name="40% - Accent2 9 11" xfId="22715" xr:uid="{00000000-0005-0000-0000-000021590000}"/>
    <cellStyle name="40% - Accent2 9 12" xfId="22716" xr:uid="{00000000-0005-0000-0000-000022590000}"/>
    <cellStyle name="40% - Accent2 9 13" xfId="22717" xr:uid="{00000000-0005-0000-0000-000023590000}"/>
    <cellStyle name="40% - Accent2 9 14" xfId="22718" xr:uid="{00000000-0005-0000-0000-000024590000}"/>
    <cellStyle name="40% - Accent2 9 15" xfId="22719" xr:uid="{00000000-0005-0000-0000-000025590000}"/>
    <cellStyle name="40% - Accent2 9 16" xfId="22720" xr:uid="{00000000-0005-0000-0000-000026590000}"/>
    <cellStyle name="40% - Accent2 9 17" xfId="22721" xr:uid="{00000000-0005-0000-0000-000027590000}"/>
    <cellStyle name="40% - Accent2 9 18" xfId="22722" xr:uid="{00000000-0005-0000-0000-000028590000}"/>
    <cellStyle name="40% - Accent2 9 19" xfId="22723" xr:uid="{00000000-0005-0000-0000-000029590000}"/>
    <cellStyle name="40% - Accent2 9 2" xfId="22724" xr:uid="{00000000-0005-0000-0000-00002A590000}"/>
    <cellStyle name="40% - Accent2 9 20" xfId="22725" xr:uid="{00000000-0005-0000-0000-00002B590000}"/>
    <cellStyle name="40% - Accent2 9 21" xfId="22726" xr:uid="{00000000-0005-0000-0000-00002C590000}"/>
    <cellStyle name="40% - Accent2 9 22" xfId="22727" xr:uid="{00000000-0005-0000-0000-00002D590000}"/>
    <cellStyle name="40% - Accent2 9 23" xfId="22728" xr:uid="{00000000-0005-0000-0000-00002E590000}"/>
    <cellStyle name="40% - Accent2 9 24" xfId="22729" xr:uid="{00000000-0005-0000-0000-00002F590000}"/>
    <cellStyle name="40% - Accent2 9 25" xfId="22730" xr:uid="{00000000-0005-0000-0000-000030590000}"/>
    <cellStyle name="40% - Accent2 9 26" xfId="22731" xr:uid="{00000000-0005-0000-0000-000031590000}"/>
    <cellStyle name="40% - Accent2 9 27" xfId="22732" xr:uid="{00000000-0005-0000-0000-000032590000}"/>
    <cellStyle name="40% - Accent2 9 28" xfId="22733" xr:uid="{00000000-0005-0000-0000-000033590000}"/>
    <cellStyle name="40% - Accent2 9 29" xfId="22734" xr:uid="{00000000-0005-0000-0000-000034590000}"/>
    <cellStyle name="40% - Accent2 9 3" xfId="22735" xr:uid="{00000000-0005-0000-0000-000035590000}"/>
    <cellStyle name="40% - Accent2 9 30" xfId="22736" xr:uid="{00000000-0005-0000-0000-000036590000}"/>
    <cellStyle name="40% - Accent2 9 31" xfId="22737" xr:uid="{00000000-0005-0000-0000-000037590000}"/>
    <cellStyle name="40% - Accent2 9 32" xfId="22738" xr:uid="{00000000-0005-0000-0000-000038590000}"/>
    <cellStyle name="40% - Accent2 9 33" xfId="22739" xr:uid="{00000000-0005-0000-0000-000039590000}"/>
    <cellStyle name="40% - Accent2 9 34" xfId="22740" xr:uid="{00000000-0005-0000-0000-00003A590000}"/>
    <cellStyle name="40% - Accent2 9 35" xfId="22741" xr:uid="{00000000-0005-0000-0000-00003B590000}"/>
    <cellStyle name="40% - Accent2 9 36" xfId="22742" xr:uid="{00000000-0005-0000-0000-00003C590000}"/>
    <cellStyle name="40% - Accent2 9 37" xfId="22743" xr:uid="{00000000-0005-0000-0000-00003D590000}"/>
    <cellStyle name="40% - Accent2 9 38" xfId="22744" xr:uid="{00000000-0005-0000-0000-00003E590000}"/>
    <cellStyle name="40% - Accent2 9 39" xfId="22745" xr:uid="{00000000-0005-0000-0000-00003F590000}"/>
    <cellStyle name="40% - Accent2 9 4" xfId="22746" xr:uid="{00000000-0005-0000-0000-000040590000}"/>
    <cellStyle name="40% - Accent2 9 40" xfId="22747" xr:uid="{00000000-0005-0000-0000-000041590000}"/>
    <cellStyle name="40% - Accent2 9 41" xfId="22748" xr:uid="{00000000-0005-0000-0000-000042590000}"/>
    <cellStyle name="40% - Accent2 9 42" xfId="22749" xr:uid="{00000000-0005-0000-0000-000043590000}"/>
    <cellStyle name="40% - Accent2 9 43" xfId="22750" xr:uid="{00000000-0005-0000-0000-000044590000}"/>
    <cellStyle name="40% - Accent2 9 44" xfId="22751" xr:uid="{00000000-0005-0000-0000-000045590000}"/>
    <cellStyle name="40% - Accent2 9 45" xfId="22752" xr:uid="{00000000-0005-0000-0000-000046590000}"/>
    <cellStyle name="40% - Accent2 9 46" xfId="22753" xr:uid="{00000000-0005-0000-0000-000047590000}"/>
    <cellStyle name="40% - Accent2 9 47" xfId="22754" xr:uid="{00000000-0005-0000-0000-000048590000}"/>
    <cellStyle name="40% - Accent2 9 48" xfId="22755" xr:uid="{00000000-0005-0000-0000-000049590000}"/>
    <cellStyle name="40% - Accent2 9 49" xfId="22756" xr:uid="{00000000-0005-0000-0000-00004A590000}"/>
    <cellStyle name="40% - Accent2 9 5" xfId="22757" xr:uid="{00000000-0005-0000-0000-00004B590000}"/>
    <cellStyle name="40% - Accent2 9 50" xfId="22758" xr:uid="{00000000-0005-0000-0000-00004C590000}"/>
    <cellStyle name="40% - Accent2 9 51" xfId="22759" xr:uid="{00000000-0005-0000-0000-00004D590000}"/>
    <cellStyle name="40% - Accent2 9 52" xfId="22760" xr:uid="{00000000-0005-0000-0000-00004E590000}"/>
    <cellStyle name="40% - Accent2 9 53" xfId="22761" xr:uid="{00000000-0005-0000-0000-00004F590000}"/>
    <cellStyle name="40% - Accent2 9 54" xfId="22762" xr:uid="{00000000-0005-0000-0000-000050590000}"/>
    <cellStyle name="40% - Accent2 9 55" xfId="22763" xr:uid="{00000000-0005-0000-0000-000051590000}"/>
    <cellStyle name="40% - Accent2 9 56" xfId="22764" xr:uid="{00000000-0005-0000-0000-000052590000}"/>
    <cellStyle name="40% - Accent2 9 57" xfId="22765" xr:uid="{00000000-0005-0000-0000-000053590000}"/>
    <cellStyle name="40% - Accent2 9 58" xfId="22766" xr:uid="{00000000-0005-0000-0000-000054590000}"/>
    <cellStyle name="40% - Accent2 9 59" xfId="22767" xr:uid="{00000000-0005-0000-0000-000055590000}"/>
    <cellStyle name="40% - Accent2 9 6" xfId="22768" xr:uid="{00000000-0005-0000-0000-000056590000}"/>
    <cellStyle name="40% - Accent2 9 60" xfId="22769" xr:uid="{00000000-0005-0000-0000-000057590000}"/>
    <cellStyle name="40% - Accent2 9 61" xfId="22770" xr:uid="{00000000-0005-0000-0000-000058590000}"/>
    <cellStyle name="40% - Accent2 9 62" xfId="22771" xr:uid="{00000000-0005-0000-0000-000059590000}"/>
    <cellStyle name="40% - Accent2 9 63" xfId="22772" xr:uid="{00000000-0005-0000-0000-00005A590000}"/>
    <cellStyle name="40% - Accent2 9 64" xfId="22773" xr:uid="{00000000-0005-0000-0000-00005B590000}"/>
    <cellStyle name="40% - Accent2 9 65" xfId="22774" xr:uid="{00000000-0005-0000-0000-00005C590000}"/>
    <cellStyle name="40% - Accent2 9 66" xfId="22775" xr:uid="{00000000-0005-0000-0000-00005D590000}"/>
    <cellStyle name="40% - Accent2 9 67" xfId="22776" xr:uid="{00000000-0005-0000-0000-00005E590000}"/>
    <cellStyle name="40% - Accent2 9 68" xfId="22777" xr:uid="{00000000-0005-0000-0000-00005F590000}"/>
    <cellStyle name="40% - Accent2 9 69" xfId="22778" xr:uid="{00000000-0005-0000-0000-000060590000}"/>
    <cellStyle name="40% - Accent2 9 7" xfId="22779" xr:uid="{00000000-0005-0000-0000-000061590000}"/>
    <cellStyle name="40% - Accent2 9 70" xfId="22780" xr:uid="{00000000-0005-0000-0000-000062590000}"/>
    <cellStyle name="40% - Accent2 9 71" xfId="22781" xr:uid="{00000000-0005-0000-0000-000063590000}"/>
    <cellStyle name="40% - Accent2 9 72" xfId="22782" xr:uid="{00000000-0005-0000-0000-000064590000}"/>
    <cellStyle name="40% - Accent2 9 73" xfId="22783" xr:uid="{00000000-0005-0000-0000-000065590000}"/>
    <cellStyle name="40% - Accent2 9 8" xfId="22784" xr:uid="{00000000-0005-0000-0000-000066590000}"/>
    <cellStyle name="40% - Accent2 9 9" xfId="22785" xr:uid="{00000000-0005-0000-0000-000067590000}"/>
    <cellStyle name="40% - Accent3 10" xfId="22786" xr:uid="{00000000-0005-0000-0000-000068590000}"/>
    <cellStyle name="40% - Accent3 10 10" xfId="22787" xr:uid="{00000000-0005-0000-0000-000069590000}"/>
    <cellStyle name="40% - Accent3 10 11" xfId="22788" xr:uid="{00000000-0005-0000-0000-00006A590000}"/>
    <cellStyle name="40% - Accent3 10 12" xfId="22789" xr:uid="{00000000-0005-0000-0000-00006B590000}"/>
    <cellStyle name="40% - Accent3 10 13" xfId="22790" xr:uid="{00000000-0005-0000-0000-00006C590000}"/>
    <cellStyle name="40% - Accent3 10 14" xfId="22791" xr:uid="{00000000-0005-0000-0000-00006D590000}"/>
    <cellStyle name="40% - Accent3 10 15" xfId="22792" xr:uid="{00000000-0005-0000-0000-00006E590000}"/>
    <cellStyle name="40% - Accent3 10 16" xfId="22793" xr:uid="{00000000-0005-0000-0000-00006F590000}"/>
    <cellStyle name="40% - Accent3 10 17" xfId="22794" xr:uid="{00000000-0005-0000-0000-000070590000}"/>
    <cellStyle name="40% - Accent3 10 18" xfId="22795" xr:uid="{00000000-0005-0000-0000-000071590000}"/>
    <cellStyle name="40% - Accent3 10 19" xfId="22796" xr:uid="{00000000-0005-0000-0000-000072590000}"/>
    <cellStyle name="40% - Accent3 10 2" xfId="22797" xr:uid="{00000000-0005-0000-0000-000073590000}"/>
    <cellStyle name="40% - Accent3 10 20" xfId="22798" xr:uid="{00000000-0005-0000-0000-000074590000}"/>
    <cellStyle name="40% - Accent3 10 21" xfId="22799" xr:uid="{00000000-0005-0000-0000-000075590000}"/>
    <cellStyle name="40% - Accent3 10 22" xfId="22800" xr:uid="{00000000-0005-0000-0000-000076590000}"/>
    <cellStyle name="40% - Accent3 10 23" xfId="22801" xr:uid="{00000000-0005-0000-0000-000077590000}"/>
    <cellStyle name="40% - Accent3 10 24" xfId="22802" xr:uid="{00000000-0005-0000-0000-000078590000}"/>
    <cellStyle name="40% - Accent3 10 25" xfId="22803" xr:uid="{00000000-0005-0000-0000-000079590000}"/>
    <cellStyle name="40% - Accent3 10 26" xfId="22804" xr:uid="{00000000-0005-0000-0000-00007A590000}"/>
    <cellStyle name="40% - Accent3 10 27" xfId="22805" xr:uid="{00000000-0005-0000-0000-00007B590000}"/>
    <cellStyle name="40% - Accent3 10 28" xfId="22806" xr:uid="{00000000-0005-0000-0000-00007C590000}"/>
    <cellStyle name="40% - Accent3 10 29" xfId="22807" xr:uid="{00000000-0005-0000-0000-00007D590000}"/>
    <cellStyle name="40% - Accent3 10 3" xfId="22808" xr:uid="{00000000-0005-0000-0000-00007E590000}"/>
    <cellStyle name="40% - Accent3 10 30" xfId="22809" xr:uid="{00000000-0005-0000-0000-00007F590000}"/>
    <cellStyle name="40% - Accent3 10 31" xfId="22810" xr:uid="{00000000-0005-0000-0000-000080590000}"/>
    <cellStyle name="40% - Accent3 10 32" xfId="22811" xr:uid="{00000000-0005-0000-0000-000081590000}"/>
    <cellStyle name="40% - Accent3 10 33" xfId="22812" xr:uid="{00000000-0005-0000-0000-000082590000}"/>
    <cellStyle name="40% - Accent3 10 34" xfId="22813" xr:uid="{00000000-0005-0000-0000-000083590000}"/>
    <cellStyle name="40% - Accent3 10 35" xfId="22814" xr:uid="{00000000-0005-0000-0000-000084590000}"/>
    <cellStyle name="40% - Accent3 10 36" xfId="22815" xr:uid="{00000000-0005-0000-0000-000085590000}"/>
    <cellStyle name="40% - Accent3 10 37" xfId="22816" xr:uid="{00000000-0005-0000-0000-000086590000}"/>
    <cellStyle name="40% - Accent3 10 38" xfId="22817" xr:uid="{00000000-0005-0000-0000-000087590000}"/>
    <cellStyle name="40% - Accent3 10 39" xfId="22818" xr:uid="{00000000-0005-0000-0000-000088590000}"/>
    <cellStyle name="40% - Accent3 10 4" xfId="22819" xr:uid="{00000000-0005-0000-0000-000089590000}"/>
    <cellStyle name="40% - Accent3 10 40" xfId="22820" xr:uid="{00000000-0005-0000-0000-00008A590000}"/>
    <cellStyle name="40% - Accent3 10 41" xfId="22821" xr:uid="{00000000-0005-0000-0000-00008B590000}"/>
    <cellStyle name="40% - Accent3 10 42" xfId="22822" xr:uid="{00000000-0005-0000-0000-00008C590000}"/>
    <cellStyle name="40% - Accent3 10 43" xfId="22823" xr:uid="{00000000-0005-0000-0000-00008D590000}"/>
    <cellStyle name="40% - Accent3 10 44" xfId="22824" xr:uid="{00000000-0005-0000-0000-00008E590000}"/>
    <cellStyle name="40% - Accent3 10 45" xfId="22825" xr:uid="{00000000-0005-0000-0000-00008F590000}"/>
    <cellStyle name="40% - Accent3 10 46" xfId="22826" xr:uid="{00000000-0005-0000-0000-000090590000}"/>
    <cellStyle name="40% - Accent3 10 47" xfId="22827" xr:uid="{00000000-0005-0000-0000-000091590000}"/>
    <cellStyle name="40% - Accent3 10 48" xfId="22828" xr:uid="{00000000-0005-0000-0000-000092590000}"/>
    <cellStyle name="40% - Accent3 10 49" xfId="22829" xr:uid="{00000000-0005-0000-0000-000093590000}"/>
    <cellStyle name="40% - Accent3 10 5" xfId="22830" xr:uid="{00000000-0005-0000-0000-000094590000}"/>
    <cellStyle name="40% - Accent3 10 50" xfId="22831" xr:uid="{00000000-0005-0000-0000-000095590000}"/>
    <cellStyle name="40% - Accent3 10 51" xfId="22832" xr:uid="{00000000-0005-0000-0000-000096590000}"/>
    <cellStyle name="40% - Accent3 10 52" xfId="22833" xr:uid="{00000000-0005-0000-0000-000097590000}"/>
    <cellStyle name="40% - Accent3 10 53" xfId="22834" xr:uid="{00000000-0005-0000-0000-000098590000}"/>
    <cellStyle name="40% - Accent3 10 54" xfId="22835" xr:uid="{00000000-0005-0000-0000-000099590000}"/>
    <cellStyle name="40% - Accent3 10 55" xfId="22836" xr:uid="{00000000-0005-0000-0000-00009A590000}"/>
    <cellStyle name="40% - Accent3 10 56" xfId="22837" xr:uid="{00000000-0005-0000-0000-00009B590000}"/>
    <cellStyle name="40% - Accent3 10 57" xfId="22838" xr:uid="{00000000-0005-0000-0000-00009C590000}"/>
    <cellStyle name="40% - Accent3 10 58" xfId="22839" xr:uid="{00000000-0005-0000-0000-00009D590000}"/>
    <cellStyle name="40% - Accent3 10 59" xfId="22840" xr:uid="{00000000-0005-0000-0000-00009E590000}"/>
    <cellStyle name="40% - Accent3 10 6" xfId="22841" xr:uid="{00000000-0005-0000-0000-00009F590000}"/>
    <cellStyle name="40% - Accent3 10 60" xfId="22842" xr:uid="{00000000-0005-0000-0000-0000A0590000}"/>
    <cellStyle name="40% - Accent3 10 61" xfId="22843" xr:uid="{00000000-0005-0000-0000-0000A1590000}"/>
    <cellStyle name="40% - Accent3 10 62" xfId="22844" xr:uid="{00000000-0005-0000-0000-0000A2590000}"/>
    <cellStyle name="40% - Accent3 10 63" xfId="22845" xr:uid="{00000000-0005-0000-0000-0000A3590000}"/>
    <cellStyle name="40% - Accent3 10 64" xfId="22846" xr:uid="{00000000-0005-0000-0000-0000A4590000}"/>
    <cellStyle name="40% - Accent3 10 65" xfId="22847" xr:uid="{00000000-0005-0000-0000-0000A5590000}"/>
    <cellStyle name="40% - Accent3 10 66" xfId="22848" xr:uid="{00000000-0005-0000-0000-0000A6590000}"/>
    <cellStyle name="40% - Accent3 10 67" xfId="22849" xr:uid="{00000000-0005-0000-0000-0000A7590000}"/>
    <cellStyle name="40% - Accent3 10 68" xfId="22850" xr:uid="{00000000-0005-0000-0000-0000A8590000}"/>
    <cellStyle name="40% - Accent3 10 69" xfId="22851" xr:uid="{00000000-0005-0000-0000-0000A9590000}"/>
    <cellStyle name="40% - Accent3 10 7" xfId="22852" xr:uid="{00000000-0005-0000-0000-0000AA590000}"/>
    <cellStyle name="40% - Accent3 10 70" xfId="22853" xr:uid="{00000000-0005-0000-0000-0000AB590000}"/>
    <cellStyle name="40% - Accent3 10 71" xfId="22854" xr:uid="{00000000-0005-0000-0000-0000AC590000}"/>
    <cellStyle name="40% - Accent3 10 72" xfId="22855" xr:uid="{00000000-0005-0000-0000-0000AD590000}"/>
    <cellStyle name="40% - Accent3 10 73" xfId="22856" xr:uid="{00000000-0005-0000-0000-0000AE590000}"/>
    <cellStyle name="40% - Accent3 10 8" xfId="22857" xr:uid="{00000000-0005-0000-0000-0000AF590000}"/>
    <cellStyle name="40% - Accent3 10 9" xfId="22858" xr:uid="{00000000-0005-0000-0000-0000B0590000}"/>
    <cellStyle name="40% - Accent3 11" xfId="22859" xr:uid="{00000000-0005-0000-0000-0000B1590000}"/>
    <cellStyle name="40% - Accent3 11 10" xfId="22860" xr:uid="{00000000-0005-0000-0000-0000B2590000}"/>
    <cellStyle name="40% - Accent3 11 11" xfId="22861" xr:uid="{00000000-0005-0000-0000-0000B3590000}"/>
    <cellStyle name="40% - Accent3 11 12" xfId="22862" xr:uid="{00000000-0005-0000-0000-0000B4590000}"/>
    <cellStyle name="40% - Accent3 11 13" xfId="22863" xr:uid="{00000000-0005-0000-0000-0000B5590000}"/>
    <cellStyle name="40% - Accent3 11 14" xfId="22864" xr:uid="{00000000-0005-0000-0000-0000B6590000}"/>
    <cellStyle name="40% - Accent3 11 15" xfId="22865" xr:uid="{00000000-0005-0000-0000-0000B7590000}"/>
    <cellStyle name="40% - Accent3 11 16" xfId="22866" xr:uid="{00000000-0005-0000-0000-0000B8590000}"/>
    <cellStyle name="40% - Accent3 11 17" xfId="22867" xr:uid="{00000000-0005-0000-0000-0000B9590000}"/>
    <cellStyle name="40% - Accent3 11 18" xfId="22868" xr:uid="{00000000-0005-0000-0000-0000BA590000}"/>
    <cellStyle name="40% - Accent3 11 19" xfId="22869" xr:uid="{00000000-0005-0000-0000-0000BB590000}"/>
    <cellStyle name="40% - Accent3 11 2" xfId="22870" xr:uid="{00000000-0005-0000-0000-0000BC590000}"/>
    <cellStyle name="40% - Accent3 11 20" xfId="22871" xr:uid="{00000000-0005-0000-0000-0000BD590000}"/>
    <cellStyle name="40% - Accent3 11 21" xfId="22872" xr:uid="{00000000-0005-0000-0000-0000BE590000}"/>
    <cellStyle name="40% - Accent3 11 22" xfId="22873" xr:uid="{00000000-0005-0000-0000-0000BF590000}"/>
    <cellStyle name="40% - Accent3 11 23" xfId="22874" xr:uid="{00000000-0005-0000-0000-0000C0590000}"/>
    <cellStyle name="40% - Accent3 11 24" xfId="22875" xr:uid="{00000000-0005-0000-0000-0000C1590000}"/>
    <cellStyle name="40% - Accent3 11 25" xfId="22876" xr:uid="{00000000-0005-0000-0000-0000C2590000}"/>
    <cellStyle name="40% - Accent3 11 26" xfId="22877" xr:uid="{00000000-0005-0000-0000-0000C3590000}"/>
    <cellStyle name="40% - Accent3 11 27" xfId="22878" xr:uid="{00000000-0005-0000-0000-0000C4590000}"/>
    <cellStyle name="40% - Accent3 11 28" xfId="22879" xr:uid="{00000000-0005-0000-0000-0000C5590000}"/>
    <cellStyle name="40% - Accent3 11 29" xfId="22880" xr:uid="{00000000-0005-0000-0000-0000C6590000}"/>
    <cellStyle name="40% - Accent3 11 3" xfId="22881" xr:uid="{00000000-0005-0000-0000-0000C7590000}"/>
    <cellStyle name="40% - Accent3 11 30" xfId="22882" xr:uid="{00000000-0005-0000-0000-0000C8590000}"/>
    <cellStyle name="40% - Accent3 11 31" xfId="22883" xr:uid="{00000000-0005-0000-0000-0000C9590000}"/>
    <cellStyle name="40% - Accent3 11 32" xfId="22884" xr:uid="{00000000-0005-0000-0000-0000CA590000}"/>
    <cellStyle name="40% - Accent3 11 33" xfId="22885" xr:uid="{00000000-0005-0000-0000-0000CB590000}"/>
    <cellStyle name="40% - Accent3 11 34" xfId="22886" xr:uid="{00000000-0005-0000-0000-0000CC590000}"/>
    <cellStyle name="40% - Accent3 11 35" xfId="22887" xr:uid="{00000000-0005-0000-0000-0000CD590000}"/>
    <cellStyle name="40% - Accent3 11 36" xfId="22888" xr:uid="{00000000-0005-0000-0000-0000CE590000}"/>
    <cellStyle name="40% - Accent3 11 37" xfId="22889" xr:uid="{00000000-0005-0000-0000-0000CF590000}"/>
    <cellStyle name="40% - Accent3 11 38" xfId="22890" xr:uid="{00000000-0005-0000-0000-0000D0590000}"/>
    <cellStyle name="40% - Accent3 11 39" xfId="22891" xr:uid="{00000000-0005-0000-0000-0000D1590000}"/>
    <cellStyle name="40% - Accent3 11 4" xfId="22892" xr:uid="{00000000-0005-0000-0000-0000D2590000}"/>
    <cellStyle name="40% - Accent3 11 40" xfId="22893" xr:uid="{00000000-0005-0000-0000-0000D3590000}"/>
    <cellStyle name="40% - Accent3 11 41" xfId="22894" xr:uid="{00000000-0005-0000-0000-0000D4590000}"/>
    <cellStyle name="40% - Accent3 11 42" xfId="22895" xr:uid="{00000000-0005-0000-0000-0000D5590000}"/>
    <cellStyle name="40% - Accent3 11 43" xfId="22896" xr:uid="{00000000-0005-0000-0000-0000D6590000}"/>
    <cellStyle name="40% - Accent3 11 44" xfId="22897" xr:uid="{00000000-0005-0000-0000-0000D7590000}"/>
    <cellStyle name="40% - Accent3 11 45" xfId="22898" xr:uid="{00000000-0005-0000-0000-0000D8590000}"/>
    <cellStyle name="40% - Accent3 11 46" xfId="22899" xr:uid="{00000000-0005-0000-0000-0000D9590000}"/>
    <cellStyle name="40% - Accent3 11 47" xfId="22900" xr:uid="{00000000-0005-0000-0000-0000DA590000}"/>
    <cellStyle name="40% - Accent3 11 48" xfId="22901" xr:uid="{00000000-0005-0000-0000-0000DB590000}"/>
    <cellStyle name="40% - Accent3 11 49" xfId="22902" xr:uid="{00000000-0005-0000-0000-0000DC590000}"/>
    <cellStyle name="40% - Accent3 11 5" xfId="22903" xr:uid="{00000000-0005-0000-0000-0000DD590000}"/>
    <cellStyle name="40% - Accent3 11 50" xfId="22904" xr:uid="{00000000-0005-0000-0000-0000DE590000}"/>
    <cellStyle name="40% - Accent3 11 51" xfId="22905" xr:uid="{00000000-0005-0000-0000-0000DF590000}"/>
    <cellStyle name="40% - Accent3 11 52" xfId="22906" xr:uid="{00000000-0005-0000-0000-0000E0590000}"/>
    <cellStyle name="40% - Accent3 11 53" xfId="22907" xr:uid="{00000000-0005-0000-0000-0000E1590000}"/>
    <cellStyle name="40% - Accent3 11 54" xfId="22908" xr:uid="{00000000-0005-0000-0000-0000E2590000}"/>
    <cellStyle name="40% - Accent3 11 55" xfId="22909" xr:uid="{00000000-0005-0000-0000-0000E3590000}"/>
    <cellStyle name="40% - Accent3 11 56" xfId="22910" xr:uid="{00000000-0005-0000-0000-0000E4590000}"/>
    <cellStyle name="40% - Accent3 11 57" xfId="22911" xr:uid="{00000000-0005-0000-0000-0000E5590000}"/>
    <cellStyle name="40% - Accent3 11 58" xfId="22912" xr:uid="{00000000-0005-0000-0000-0000E6590000}"/>
    <cellStyle name="40% - Accent3 11 59" xfId="22913" xr:uid="{00000000-0005-0000-0000-0000E7590000}"/>
    <cellStyle name="40% - Accent3 11 6" xfId="22914" xr:uid="{00000000-0005-0000-0000-0000E8590000}"/>
    <cellStyle name="40% - Accent3 11 60" xfId="22915" xr:uid="{00000000-0005-0000-0000-0000E9590000}"/>
    <cellStyle name="40% - Accent3 11 61" xfId="22916" xr:uid="{00000000-0005-0000-0000-0000EA590000}"/>
    <cellStyle name="40% - Accent3 11 62" xfId="22917" xr:uid="{00000000-0005-0000-0000-0000EB590000}"/>
    <cellStyle name="40% - Accent3 11 63" xfId="22918" xr:uid="{00000000-0005-0000-0000-0000EC590000}"/>
    <cellStyle name="40% - Accent3 11 64" xfId="22919" xr:uid="{00000000-0005-0000-0000-0000ED590000}"/>
    <cellStyle name="40% - Accent3 11 65" xfId="22920" xr:uid="{00000000-0005-0000-0000-0000EE590000}"/>
    <cellStyle name="40% - Accent3 11 66" xfId="22921" xr:uid="{00000000-0005-0000-0000-0000EF590000}"/>
    <cellStyle name="40% - Accent3 11 67" xfId="22922" xr:uid="{00000000-0005-0000-0000-0000F0590000}"/>
    <cellStyle name="40% - Accent3 11 68" xfId="22923" xr:uid="{00000000-0005-0000-0000-0000F1590000}"/>
    <cellStyle name="40% - Accent3 11 69" xfId="22924" xr:uid="{00000000-0005-0000-0000-0000F2590000}"/>
    <cellStyle name="40% - Accent3 11 7" xfId="22925" xr:uid="{00000000-0005-0000-0000-0000F3590000}"/>
    <cellStyle name="40% - Accent3 11 70" xfId="22926" xr:uid="{00000000-0005-0000-0000-0000F4590000}"/>
    <cellStyle name="40% - Accent3 11 71" xfId="22927" xr:uid="{00000000-0005-0000-0000-0000F5590000}"/>
    <cellStyle name="40% - Accent3 11 72" xfId="22928" xr:uid="{00000000-0005-0000-0000-0000F6590000}"/>
    <cellStyle name="40% - Accent3 11 73" xfId="22929" xr:uid="{00000000-0005-0000-0000-0000F7590000}"/>
    <cellStyle name="40% - Accent3 11 8" xfId="22930" xr:uid="{00000000-0005-0000-0000-0000F8590000}"/>
    <cellStyle name="40% - Accent3 11 9" xfId="22931" xr:uid="{00000000-0005-0000-0000-0000F9590000}"/>
    <cellStyle name="40% - Accent3 12" xfId="22932" xr:uid="{00000000-0005-0000-0000-0000FA590000}"/>
    <cellStyle name="40% - Accent3 12 10" xfId="22933" xr:uid="{00000000-0005-0000-0000-0000FB590000}"/>
    <cellStyle name="40% - Accent3 12 11" xfId="22934" xr:uid="{00000000-0005-0000-0000-0000FC590000}"/>
    <cellStyle name="40% - Accent3 12 12" xfId="22935" xr:uid="{00000000-0005-0000-0000-0000FD590000}"/>
    <cellStyle name="40% - Accent3 12 13" xfId="22936" xr:uid="{00000000-0005-0000-0000-0000FE590000}"/>
    <cellStyle name="40% - Accent3 12 14" xfId="22937" xr:uid="{00000000-0005-0000-0000-0000FF590000}"/>
    <cellStyle name="40% - Accent3 12 15" xfId="22938" xr:uid="{00000000-0005-0000-0000-0000005A0000}"/>
    <cellStyle name="40% - Accent3 12 16" xfId="22939" xr:uid="{00000000-0005-0000-0000-0000015A0000}"/>
    <cellStyle name="40% - Accent3 12 17" xfId="22940" xr:uid="{00000000-0005-0000-0000-0000025A0000}"/>
    <cellStyle name="40% - Accent3 12 18" xfId="22941" xr:uid="{00000000-0005-0000-0000-0000035A0000}"/>
    <cellStyle name="40% - Accent3 12 19" xfId="22942" xr:uid="{00000000-0005-0000-0000-0000045A0000}"/>
    <cellStyle name="40% - Accent3 12 2" xfId="22943" xr:uid="{00000000-0005-0000-0000-0000055A0000}"/>
    <cellStyle name="40% - Accent3 12 20" xfId="22944" xr:uid="{00000000-0005-0000-0000-0000065A0000}"/>
    <cellStyle name="40% - Accent3 12 21" xfId="22945" xr:uid="{00000000-0005-0000-0000-0000075A0000}"/>
    <cellStyle name="40% - Accent3 12 22" xfId="22946" xr:uid="{00000000-0005-0000-0000-0000085A0000}"/>
    <cellStyle name="40% - Accent3 12 23" xfId="22947" xr:uid="{00000000-0005-0000-0000-0000095A0000}"/>
    <cellStyle name="40% - Accent3 12 24" xfId="22948" xr:uid="{00000000-0005-0000-0000-00000A5A0000}"/>
    <cellStyle name="40% - Accent3 12 25" xfId="22949" xr:uid="{00000000-0005-0000-0000-00000B5A0000}"/>
    <cellStyle name="40% - Accent3 12 26" xfId="22950" xr:uid="{00000000-0005-0000-0000-00000C5A0000}"/>
    <cellStyle name="40% - Accent3 12 27" xfId="22951" xr:uid="{00000000-0005-0000-0000-00000D5A0000}"/>
    <cellStyle name="40% - Accent3 12 28" xfId="22952" xr:uid="{00000000-0005-0000-0000-00000E5A0000}"/>
    <cellStyle name="40% - Accent3 12 29" xfId="22953" xr:uid="{00000000-0005-0000-0000-00000F5A0000}"/>
    <cellStyle name="40% - Accent3 12 3" xfId="22954" xr:uid="{00000000-0005-0000-0000-0000105A0000}"/>
    <cellStyle name="40% - Accent3 12 30" xfId="22955" xr:uid="{00000000-0005-0000-0000-0000115A0000}"/>
    <cellStyle name="40% - Accent3 12 31" xfId="22956" xr:uid="{00000000-0005-0000-0000-0000125A0000}"/>
    <cellStyle name="40% - Accent3 12 32" xfId="22957" xr:uid="{00000000-0005-0000-0000-0000135A0000}"/>
    <cellStyle name="40% - Accent3 12 33" xfId="22958" xr:uid="{00000000-0005-0000-0000-0000145A0000}"/>
    <cellStyle name="40% - Accent3 12 34" xfId="22959" xr:uid="{00000000-0005-0000-0000-0000155A0000}"/>
    <cellStyle name="40% - Accent3 12 35" xfId="22960" xr:uid="{00000000-0005-0000-0000-0000165A0000}"/>
    <cellStyle name="40% - Accent3 12 36" xfId="22961" xr:uid="{00000000-0005-0000-0000-0000175A0000}"/>
    <cellStyle name="40% - Accent3 12 37" xfId="22962" xr:uid="{00000000-0005-0000-0000-0000185A0000}"/>
    <cellStyle name="40% - Accent3 12 38" xfId="22963" xr:uid="{00000000-0005-0000-0000-0000195A0000}"/>
    <cellStyle name="40% - Accent3 12 39" xfId="22964" xr:uid="{00000000-0005-0000-0000-00001A5A0000}"/>
    <cellStyle name="40% - Accent3 12 4" xfId="22965" xr:uid="{00000000-0005-0000-0000-00001B5A0000}"/>
    <cellStyle name="40% - Accent3 12 40" xfId="22966" xr:uid="{00000000-0005-0000-0000-00001C5A0000}"/>
    <cellStyle name="40% - Accent3 12 41" xfId="22967" xr:uid="{00000000-0005-0000-0000-00001D5A0000}"/>
    <cellStyle name="40% - Accent3 12 42" xfId="22968" xr:uid="{00000000-0005-0000-0000-00001E5A0000}"/>
    <cellStyle name="40% - Accent3 12 43" xfId="22969" xr:uid="{00000000-0005-0000-0000-00001F5A0000}"/>
    <cellStyle name="40% - Accent3 12 44" xfId="22970" xr:uid="{00000000-0005-0000-0000-0000205A0000}"/>
    <cellStyle name="40% - Accent3 12 45" xfId="22971" xr:uid="{00000000-0005-0000-0000-0000215A0000}"/>
    <cellStyle name="40% - Accent3 12 46" xfId="22972" xr:uid="{00000000-0005-0000-0000-0000225A0000}"/>
    <cellStyle name="40% - Accent3 12 47" xfId="22973" xr:uid="{00000000-0005-0000-0000-0000235A0000}"/>
    <cellStyle name="40% - Accent3 12 48" xfId="22974" xr:uid="{00000000-0005-0000-0000-0000245A0000}"/>
    <cellStyle name="40% - Accent3 12 49" xfId="22975" xr:uid="{00000000-0005-0000-0000-0000255A0000}"/>
    <cellStyle name="40% - Accent3 12 5" xfId="22976" xr:uid="{00000000-0005-0000-0000-0000265A0000}"/>
    <cellStyle name="40% - Accent3 12 50" xfId="22977" xr:uid="{00000000-0005-0000-0000-0000275A0000}"/>
    <cellStyle name="40% - Accent3 12 51" xfId="22978" xr:uid="{00000000-0005-0000-0000-0000285A0000}"/>
    <cellStyle name="40% - Accent3 12 52" xfId="22979" xr:uid="{00000000-0005-0000-0000-0000295A0000}"/>
    <cellStyle name="40% - Accent3 12 53" xfId="22980" xr:uid="{00000000-0005-0000-0000-00002A5A0000}"/>
    <cellStyle name="40% - Accent3 12 54" xfId="22981" xr:uid="{00000000-0005-0000-0000-00002B5A0000}"/>
    <cellStyle name="40% - Accent3 12 55" xfId="22982" xr:uid="{00000000-0005-0000-0000-00002C5A0000}"/>
    <cellStyle name="40% - Accent3 12 56" xfId="22983" xr:uid="{00000000-0005-0000-0000-00002D5A0000}"/>
    <cellStyle name="40% - Accent3 12 57" xfId="22984" xr:uid="{00000000-0005-0000-0000-00002E5A0000}"/>
    <cellStyle name="40% - Accent3 12 58" xfId="22985" xr:uid="{00000000-0005-0000-0000-00002F5A0000}"/>
    <cellStyle name="40% - Accent3 12 59" xfId="22986" xr:uid="{00000000-0005-0000-0000-0000305A0000}"/>
    <cellStyle name="40% - Accent3 12 6" xfId="22987" xr:uid="{00000000-0005-0000-0000-0000315A0000}"/>
    <cellStyle name="40% - Accent3 12 60" xfId="22988" xr:uid="{00000000-0005-0000-0000-0000325A0000}"/>
    <cellStyle name="40% - Accent3 12 61" xfId="22989" xr:uid="{00000000-0005-0000-0000-0000335A0000}"/>
    <cellStyle name="40% - Accent3 12 62" xfId="22990" xr:uid="{00000000-0005-0000-0000-0000345A0000}"/>
    <cellStyle name="40% - Accent3 12 63" xfId="22991" xr:uid="{00000000-0005-0000-0000-0000355A0000}"/>
    <cellStyle name="40% - Accent3 12 64" xfId="22992" xr:uid="{00000000-0005-0000-0000-0000365A0000}"/>
    <cellStyle name="40% - Accent3 12 65" xfId="22993" xr:uid="{00000000-0005-0000-0000-0000375A0000}"/>
    <cellStyle name="40% - Accent3 12 66" xfId="22994" xr:uid="{00000000-0005-0000-0000-0000385A0000}"/>
    <cellStyle name="40% - Accent3 12 67" xfId="22995" xr:uid="{00000000-0005-0000-0000-0000395A0000}"/>
    <cellStyle name="40% - Accent3 12 68" xfId="22996" xr:uid="{00000000-0005-0000-0000-00003A5A0000}"/>
    <cellStyle name="40% - Accent3 12 69" xfId="22997" xr:uid="{00000000-0005-0000-0000-00003B5A0000}"/>
    <cellStyle name="40% - Accent3 12 7" xfId="22998" xr:uid="{00000000-0005-0000-0000-00003C5A0000}"/>
    <cellStyle name="40% - Accent3 12 70" xfId="22999" xr:uid="{00000000-0005-0000-0000-00003D5A0000}"/>
    <cellStyle name="40% - Accent3 12 71" xfId="23000" xr:uid="{00000000-0005-0000-0000-00003E5A0000}"/>
    <cellStyle name="40% - Accent3 12 72" xfId="23001" xr:uid="{00000000-0005-0000-0000-00003F5A0000}"/>
    <cellStyle name="40% - Accent3 12 73" xfId="23002" xr:uid="{00000000-0005-0000-0000-0000405A0000}"/>
    <cellStyle name="40% - Accent3 12 8" xfId="23003" xr:uid="{00000000-0005-0000-0000-0000415A0000}"/>
    <cellStyle name="40% - Accent3 12 9" xfId="23004" xr:uid="{00000000-0005-0000-0000-0000425A0000}"/>
    <cellStyle name="40% - Accent3 13" xfId="23005" xr:uid="{00000000-0005-0000-0000-0000435A0000}"/>
    <cellStyle name="40% - Accent3 13 10" xfId="23006" xr:uid="{00000000-0005-0000-0000-0000445A0000}"/>
    <cellStyle name="40% - Accent3 13 11" xfId="23007" xr:uid="{00000000-0005-0000-0000-0000455A0000}"/>
    <cellStyle name="40% - Accent3 13 12" xfId="23008" xr:uid="{00000000-0005-0000-0000-0000465A0000}"/>
    <cellStyle name="40% - Accent3 13 13" xfId="23009" xr:uid="{00000000-0005-0000-0000-0000475A0000}"/>
    <cellStyle name="40% - Accent3 13 14" xfId="23010" xr:uid="{00000000-0005-0000-0000-0000485A0000}"/>
    <cellStyle name="40% - Accent3 13 15" xfId="23011" xr:uid="{00000000-0005-0000-0000-0000495A0000}"/>
    <cellStyle name="40% - Accent3 13 16" xfId="23012" xr:uid="{00000000-0005-0000-0000-00004A5A0000}"/>
    <cellStyle name="40% - Accent3 13 17" xfId="23013" xr:uid="{00000000-0005-0000-0000-00004B5A0000}"/>
    <cellStyle name="40% - Accent3 13 18" xfId="23014" xr:uid="{00000000-0005-0000-0000-00004C5A0000}"/>
    <cellStyle name="40% - Accent3 13 19" xfId="23015" xr:uid="{00000000-0005-0000-0000-00004D5A0000}"/>
    <cellStyle name="40% - Accent3 13 2" xfId="23016" xr:uid="{00000000-0005-0000-0000-00004E5A0000}"/>
    <cellStyle name="40% - Accent3 13 20" xfId="23017" xr:uid="{00000000-0005-0000-0000-00004F5A0000}"/>
    <cellStyle name="40% - Accent3 13 21" xfId="23018" xr:uid="{00000000-0005-0000-0000-0000505A0000}"/>
    <cellStyle name="40% - Accent3 13 22" xfId="23019" xr:uid="{00000000-0005-0000-0000-0000515A0000}"/>
    <cellStyle name="40% - Accent3 13 23" xfId="23020" xr:uid="{00000000-0005-0000-0000-0000525A0000}"/>
    <cellStyle name="40% - Accent3 13 24" xfId="23021" xr:uid="{00000000-0005-0000-0000-0000535A0000}"/>
    <cellStyle name="40% - Accent3 13 25" xfId="23022" xr:uid="{00000000-0005-0000-0000-0000545A0000}"/>
    <cellStyle name="40% - Accent3 13 26" xfId="23023" xr:uid="{00000000-0005-0000-0000-0000555A0000}"/>
    <cellStyle name="40% - Accent3 13 27" xfId="23024" xr:uid="{00000000-0005-0000-0000-0000565A0000}"/>
    <cellStyle name="40% - Accent3 13 28" xfId="23025" xr:uid="{00000000-0005-0000-0000-0000575A0000}"/>
    <cellStyle name="40% - Accent3 13 29" xfId="23026" xr:uid="{00000000-0005-0000-0000-0000585A0000}"/>
    <cellStyle name="40% - Accent3 13 3" xfId="23027" xr:uid="{00000000-0005-0000-0000-0000595A0000}"/>
    <cellStyle name="40% - Accent3 13 30" xfId="23028" xr:uid="{00000000-0005-0000-0000-00005A5A0000}"/>
    <cellStyle name="40% - Accent3 13 31" xfId="23029" xr:uid="{00000000-0005-0000-0000-00005B5A0000}"/>
    <cellStyle name="40% - Accent3 13 32" xfId="23030" xr:uid="{00000000-0005-0000-0000-00005C5A0000}"/>
    <cellStyle name="40% - Accent3 13 33" xfId="23031" xr:uid="{00000000-0005-0000-0000-00005D5A0000}"/>
    <cellStyle name="40% - Accent3 13 34" xfId="23032" xr:uid="{00000000-0005-0000-0000-00005E5A0000}"/>
    <cellStyle name="40% - Accent3 13 35" xfId="23033" xr:uid="{00000000-0005-0000-0000-00005F5A0000}"/>
    <cellStyle name="40% - Accent3 13 36" xfId="23034" xr:uid="{00000000-0005-0000-0000-0000605A0000}"/>
    <cellStyle name="40% - Accent3 13 37" xfId="23035" xr:uid="{00000000-0005-0000-0000-0000615A0000}"/>
    <cellStyle name="40% - Accent3 13 38" xfId="23036" xr:uid="{00000000-0005-0000-0000-0000625A0000}"/>
    <cellStyle name="40% - Accent3 13 39" xfId="23037" xr:uid="{00000000-0005-0000-0000-0000635A0000}"/>
    <cellStyle name="40% - Accent3 13 4" xfId="23038" xr:uid="{00000000-0005-0000-0000-0000645A0000}"/>
    <cellStyle name="40% - Accent3 13 40" xfId="23039" xr:uid="{00000000-0005-0000-0000-0000655A0000}"/>
    <cellStyle name="40% - Accent3 13 41" xfId="23040" xr:uid="{00000000-0005-0000-0000-0000665A0000}"/>
    <cellStyle name="40% - Accent3 13 42" xfId="23041" xr:uid="{00000000-0005-0000-0000-0000675A0000}"/>
    <cellStyle name="40% - Accent3 13 43" xfId="23042" xr:uid="{00000000-0005-0000-0000-0000685A0000}"/>
    <cellStyle name="40% - Accent3 13 44" xfId="23043" xr:uid="{00000000-0005-0000-0000-0000695A0000}"/>
    <cellStyle name="40% - Accent3 13 45" xfId="23044" xr:uid="{00000000-0005-0000-0000-00006A5A0000}"/>
    <cellStyle name="40% - Accent3 13 46" xfId="23045" xr:uid="{00000000-0005-0000-0000-00006B5A0000}"/>
    <cellStyle name="40% - Accent3 13 47" xfId="23046" xr:uid="{00000000-0005-0000-0000-00006C5A0000}"/>
    <cellStyle name="40% - Accent3 13 48" xfId="23047" xr:uid="{00000000-0005-0000-0000-00006D5A0000}"/>
    <cellStyle name="40% - Accent3 13 49" xfId="23048" xr:uid="{00000000-0005-0000-0000-00006E5A0000}"/>
    <cellStyle name="40% - Accent3 13 5" xfId="23049" xr:uid="{00000000-0005-0000-0000-00006F5A0000}"/>
    <cellStyle name="40% - Accent3 13 50" xfId="23050" xr:uid="{00000000-0005-0000-0000-0000705A0000}"/>
    <cellStyle name="40% - Accent3 13 51" xfId="23051" xr:uid="{00000000-0005-0000-0000-0000715A0000}"/>
    <cellStyle name="40% - Accent3 13 52" xfId="23052" xr:uid="{00000000-0005-0000-0000-0000725A0000}"/>
    <cellStyle name="40% - Accent3 13 53" xfId="23053" xr:uid="{00000000-0005-0000-0000-0000735A0000}"/>
    <cellStyle name="40% - Accent3 13 54" xfId="23054" xr:uid="{00000000-0005-0000-0000-0000745A0000}"/>
    <cellStyle name="40% - Accent3 13 55" xfId="23055" xr:uid="{00000000-0005-0000-0000-0000755A0000}"/>
    <cellStyle name="40% - Accent3 13 56" xfId="23056" xr:uid="{00000000-0005-0000-0000-0000765A0000}"/>
    <cellStyle name="40% - Accent3 13 57" xfId="23057" xr:uid="{00000000-0005-0000-0000-0000775A0000}"/>
    <cellStyle name="40% - Accent3 13 58" xfId="23058" xr:uid="{00000000-0005-0000-0000-0000785A0000}"/>
    <cellStyle name="40% - Accent3 13 59" xfId="23059" xr:uid="{00000000-0005-0000-0000-0000795A0000}"/>
    <cellStyle name="40% - Accent3 13 6" xfId="23060" xr:uid="{00000000-0005-0000-0000-00007A5A0000}"/>
    <cellStyle name="40% - Accent3 13 60" xfId="23061" xr:uid="{00000000-0005-0000-0000-00007B5A0000}"/>
    <cellStyle name="40% - Accent3 13 61" xfId="23062" xr:uid="{00000000-0005-0000-0000-00007C5A0000}"/>
    <cellStyle name="40% - Accent3 13 62" xfId="23063" xr:uid="{00000000-0005-0000-0000-00007D5A0000}"/>
    <cellStyle name="40% - Accent3 13 63" xfId="23064" xr:uid="{00000000-0005-0000-0000-00007E5A0000}"/>
    <cellStyle name="40% - Accent3 13 64" xfId="23065" xr:uid="{00000000-0005-0000-0000-00007F5A0000}"/>
    <cellStyle name="40% - Accent3 13 65" xfId="23066" xr:uid="{00000000-0005-0000-0000-0000805A0000}"/>
    <cellStyle name="40% - Accent3 13 66" xfId="23067" xr:uid="{00000000-0005-0000-0000-0000815A0000}"/>
    <cellStyle name="40% - Accent3 13 67" xfId="23068" xr:uid="{00000000-0005-0000-0000-0000825A0000}"/>
    <cellStyle name="40% - Accent3 13 68" xfId="23069" xr:uid="{00000000-0005-0000-0000-0000835A0000}"/>
    <cellStyle name="40% - Accent3 13 69" xfId="23070" xr:uid="{00000000-0005-0000-0000-0000845A0000}"/>
    <cellStyle name="40% - Accent3 13 7" xfId="23071" xr:uid="{00000000-0005-0000-0000-0000855A0000}"/>
    <cellStyle name="40% - Accent3 13 70" xfId="23072" xr:uid="{00000000-0005-0000-0000-0000865A0000}"/>
    <cellStyle name="40% - Accent3 13 71" xfId="23073" xr:uid="{00000000-0005-0000-0000-0000875A0000}"/>
    <cellStyle name="40% - Accent3 13 72" xfId="23074" xr:uid="{00000000-0005-0000-0000-0000885A0000}"/>
    <cellStyle name="40% - Accent3 13 73" xfId="23075" xr:uid="{00000000-0005-0000-0000-0000895A0000}"/>
    <cellStyle name="40% - Accent3 13 8" xfId="23076" xr:uid="{00000000-0005-0000-0000-00008A5A0000}"/>
    <cellStyle name="40% - Accent3 13 9" xfId="23077" xr:uid="{00000000-0005-0000-0000-00008B5A0000}"/>
    <cellStyle name="40% - Accent3 14" xfId="23078" xr:uid="{00000000-0005-0000-0000-00008C5A0000}"/>
    <cellStyle name="40% - Accent3 14 10" xfId="23079" xr:uid="{00000000-0005-0000-0000-00008D5A0000}"/>
    <cellStyle name="40% - Accent3 14 11" xfId="23080" xr:uid="{00000000-0005-0000-0000-00008E5A0000}"/>
    <cellStyle name="40% - Accent3 14 12" xfId="23081" xr:uid="{00000000-0005-0000-0000-00008F5A0000}"/>
    <cellStyle name="40% - Accent3 14 13" xfId="23082" xr:uid="{00000000-0005-0000-0000-0000905A0000}"/>
    <cellStyle name="40% - Accent3 14 14" xfId="23083" xr:uid="{00000000-0005-0000-0000-0000915A0000}"/>
    <cellStyle name="40% - Accent3 14 15" xfId="23084" xr:uid="{00000000-0005-0000-0000-0000925A0000}"/>
    <cellStyle name="40% - Accent3 14 16" xfId="23085" xr:uid="{00000000-0005-0000-0000-0000935A0000}"/>
    <cellStyle name="40% - Accent3 14 17" xfId="23086" xr:uid="{00000000-0005-0000-0000-0000945A0000}"/>
    <cellStyle name="40% - Accent3 14 18" xfId="23087" xr:uid="{00000000-0005-0000-0000-0000955A0000}"/>
    <cellStyle name="40% - Accent3 14 19" xfId="23088" xr:uid="{00000000-0005-0000-0000-0000965A0000}"/>
    <cellStyle name="40% - Accent3 14 2" xfId="23089" xr:uid="{00000000-0005-0000-0000-0000975A0000}"/>
    <cellStyle name="40% - Accent3 14 20" xfId="23090" xr:uid="{00000000-0005-0000-0000-0000985A0000}"/>
    <cellStyle name="40% - Accent3 14 21" xfId="23091" xr:uid="{00000000-0005-0000-0000-0000995A0000}"/>
    <cellStyle name="40% - Accent3 14 22" xfId="23092" xr:uid="{00000000-0005-0000-0000-00009A5A0000}"/>
    <cellStyle name="40% - Accent3 14 23" xfId="23093" xr:uid="{00000000-0005-0000-0000-00009B5A0000}"/>
    <cellStyle name="40% - Accent3 14 24" xfId="23094" xr:uid="{00000000-0005-0000-0000-00009C5A0000}"/>
    <cellStyle name="40% - Accent3 14 25" xfId="23095" xr:uid="{00000000-0005-0000-0000-00009D5A0000}"/>
    <cellStyle name="40% - Accent3 14 26" xfId="23096" xr:uid="{00000000-0005-0000-0000-00009E5A0000}"/>
    <cellStyle name="40% - Accent3 14 27" xfId="23097" xr:uid="{00000000-0005-0000-0000-00009F5A0000}"/>
    <cellStyle name="40% - Accent3 14 28" xfId="23098" xr:uid="{00000000-0005-0000-0000-0000A05A0000}"/>
    <cellStyle name="40% - Accent3 14 29" xfId="23099" xr:uid="{00000000-0005-0000-0000-0000A15A0000}"/>
    <cellStyle name="40% - Accent3 14 3" xfId="23100" xr:uid="{00000000-0005-0000-0000-0000A25A0000}"/>
    <cellStyle name="40% - Accent3 14 30" xfId="23101" xr:uid="{00000000-0005-0000-0000-0000A35A0000}"/>
    <cellStyle name="40% - Accent3 14 31" xfId="23102" xr:uid="{00000000-0005-0000-0000-0000A45A0000}"/>
    <cellStyle name="40% - Accent3 14 32" xfId="23103" xr:uid="{00000000-0005-0000-0000-0000A55A0000}"/>
    <cellStyle name="40% - Accent3 14 33" xfId="23104" xr:uid="{00000000-0005-0000-0000-0000A65A0000}"/>
    <cellStyle name="40% - Accent3 14 34" xfId="23105" xr:uid="{00000000-0005-0000-0000-0000A75A0000}"/>
    <cellStyle name="40% - Accent3 14 35" xfId="23106" xr:uid="{00000000-0005-0000-0000-0000A85A0000}"/>
    <cellStyle name="40% - Accent3 14 36" xfId="23107" xr:uid="{00000000-0005-0000-0000-0000A95A0000}"/>
    <cellStyle name="40% - Accent3 14 37" xfId="23108" xr:uid="{00000000-0005-0000-0000-0000AA5A0000}"/>
    <cellStyle name="40% - Accent3 14 38" xfId="23109" xr:uid="{00000000-0005-0000-0000-0000AB5A0000}"/>
    <cellStyle name="40% - Accent3 14 39" xfId="23110" xr:uid="{00000000-0005-0000-0000-0000AC5A0000}"/>
    <cellStyle name="40% - Accent3 14 4" xfId="23111" xr:uid="{00000000-0005-0000-0000-0000AD5A0000}"/>
    <cellStyle name="40% - Accent3 14 40" xfId="23112" xr:uid="{00000000-0005-0000-0000-0000AE5A0000}"/>
    <cellStyle name="40% - Accent3 14 41" xfId="23113" xr:uid="{00000000-0005-0000-0000-0000AF5A0000}"/>
    <cellStyle name="40% - Accent3 14 42" xfId="23114" xr:uid="{00000000-0005-0000-0000-0000B05A0000}"/>
    <cellStyle name="40% - Accent3 14 43" xfId="23115" xr:uid="{00000000-0005-0000-0000-0000B15A0000}"/>
    <cellStyle name="40% - Accent3 14 44" xfId="23116" xr:uid="{00000000-0005-0000-0000-0000B25A0000}"/>
    <cellStyle name="40% - Accent3 14 45" xfId="23117" xr:uid="{00000000-0005-0000-0000-0000B35A0000}"/>
    <cellStyle name="40% - Accent3 14 46" xfId="23118" xr:uid="{00000000-0005-0000-0000-0000B45A0000}"/>
    <cellStyle name="40% - Accent3 14 47" xfId="23119" xr:uid="{00000000-0005-0000-0000-0000B55A0000}"/>
    <cellStyle name="40% - Accent3 14 48" xfId="23120" xr:uid="{00000000-0005-0000-0000-0000B65A0000}"/>
    <cellStyle name="40% - Accent3 14 49" xfId="23121" xr:uid="{00000000-0005-0000-0000-0000B75A0000}"/>
    <cellStyle name="40% - Accent3 14 5" xfId="23122" xr:uid="{00000000-0005-0000-0000-0000B85A0000}"/>
    <cellStyle name="40% - Accent3 14 50" xfId="23123" xr:uid="{00000000-0005-0000-0000-0000B95A0000}"/>
    <cellStyle name="40% - Accent3 14 51" xfId="23124" xr:uid="{00000000-0005-0000-0000-0000BA5A0000}"/>
    <cellStyle name="40% - Accent3 14 52" xfId="23125" xr:uid="{00000000-0005-0000-0000-0000BB5A0000}"/>
    <cellStyle name="40% - Accent3 14 53" xfId="23126" xr:uid="{00000000-0005-0000-0000-0000BC5A0000}"/>
    <cellStyle name="40% - Accent3 14 54" xfId="23127" xr:uid="{00000000-0005-0000-0000-0000BD5A0000}"/>
    <cellStyle name="40% - Accent3 14 55" xfId="23128" xr:uid="{00000000-0005-0000-0000-0000BE5A0000}"/>
    <cellStyle name="40% - Accent3 14 56" xfId="23129" xr:uid="{00000000-0005-0000-0000-0000BF5A0000}"/>
    <cellStyle name="40% - Accent3 14 57" xfId="23130" xr:uid="{00000000-0005-0000-0000-0000C05A0000}"/>
    <cellStyle name="40% - Accent3 14 58" xfId="23131" xr:uid="{00000000-0005-0000-0000-0000C15A0000}"/>
    <cellStyle name="40% - Accent3 14 59" xfId="23132" xr:uid="{00000000-0005-0000-0000-0000C25A0000}"/>
    <cellStyle name="40% - Accent3 14 6" xfId="23133" xr:uid="{00000000-0005-0000-0000-0000C35A0000}"/>
    <cellStyle name="40% - Accent3 14 60" xfId="23134" xr:uid="{00000000-0005-0000-0000-0000C45A0000}"/>
    <cellStyle name="40% - Accent3 14 61" xfId="23135" xr:uid="{00000000-0005-0000-0000-0000C55A0000}"/>
    <cellStyle name="40% - Accent3 14 62" xfId="23136" xr:uid="{00000000-0005-0000-0000-0000C65A0000}"/>
    <cellStyle name="40% - Accent3 14 63" xfId="23137" xr:uid="{00000000-0005-0000-0000-0000C75A0000}"/>
    <cellStyle name="40% - Accent3 14 64" xfId="23138" xr:uid="{00000000-0005-0000-0000-0000C85A0000}"/>
    <cellStyle name="40% - Accent3 14 65" xfId="23139" xr:uid="{00000000-0005-0000-0000-0000C95A0000}"/>
    <cellStyle name="40% - Accent3 14 66" xfId="23140" xr:uid="{00000000-0005-0000-0000-0000CA5A0000}"/>
    <cellStyle name="40% - Accent3 14 67" xfId="23141" xr:uid="{00000000-0005-0000-0000-0000CB5A0000}"/>
    <cellStyle name="40% - Accent3 14 68" xfId="23142" xr:uid="{00000000-0005-0000-0000-0000CC5A0000}"/>
    <cellStyle name="40% - Accent3 14 69" xfId="23143" xr:uid="{00000000-0005-0000-0000-0000CD5A0000}"/>
    <cellStyle name="40% - Accent3 14 7" xfId="23144" xr:uid="{00000000-0005-0000-0000-0000CE5A0000}"/>
    <cellStyle name="40% - Accent3 14 70" xfId="23145" xr:uid="{00000000-0005-0000-0000-0000CF5A0000}"/>
    <cellStyle name="40% - Accent3 14 71" xfId="23146" xr:uid="{00000000-0005-0000-0000-0000D05A0000}"/>
    <cellStyle name="40% - Accent3 14 72" xfId="23147" xr:uid="{00000000-0005-0000-0000-0000D15A0000}"/>
    <cellStyle name="40% - Accent3 14 73" xfId="23148" xr:uid="{00000000-0005-0000-0000-0000D25A0000}"/>
    <cellStyle name="40% - Accent3 14 8" xfId="23149" xr:uid="{00000000-0005-0000-0000-0000D35A0000}"/>
    <cellStyle name="40% - Accent3 14 9" xfId="23150" xr:uid="{00000000-0005-0000-0000-0000D45A0000}"/>
    <cellStyle name="40% - Accent3 15" xfId="23151" xr:uid="{00000000-0005-0000-0000-0000D55A0000}"/>
    <cellStyle name="40% - Accent3 15 10" xfId="23152" xr:uid="{00000000-0005-0000-0000-0000D65A0000}"/>
    <cellStyle name="40% - Accent3 15 11" xfId="23153" xr:uid="{00000000-0005-0000-0000-0000D75A0000}"/>
    <cellStyle name="40% - Accent3 15 12" xfId="23154" xr:uid="{00000000-0005-0000-0000-0000D85A0000}"/>
    <cellStyle name="40% - Accent3 15 13" xfId="23155" xr:uid="{00000000-0005-0000-0000-0000D95A0000}"/>
    <cellStyle name="40% - Accent3 15 14" xfId="23156" xr:uid="{00000000-0005-0000-0000-0000DA5A0000}"/>
    <cellStyle name="40% - Accent3 15 15" xfId="23157" xr:uid="{00000000-0005-0000-0000-0000DB5A0000}"/>
    <cellStyle name="40% - Accent3 15 16" xfId="23158" xr:uid="{00000000-0005-0000-0000-0000DC5A0000}"/>
    <cellStyle name="40% - Accent3 15 17" xfId="23159" xr:uid="{00000000-0005-0000-0000-0000DD5A0000}"/>
    <cellStyle name="40% - Accent3 15 18" xfId="23160" xr:uid="{00000000-0005-0000-0000-0000DE5A0000}"/>
    <cellStyle name="40% - Accent3 15 19" xfId="23161" xr:uid="{00000000-0005-0000-0000-0000DF5A0000}"/>
    <cellStyle name="40% - Accent3 15 2" xfId="23162" xr:uid="{00000000-0005-0000-0000-0000E05A0000}"/>
    <cellStyle name="40% - Accent3 15 20" xfId="23163" xr:uid="{00000000-0005-0000-0000-0000E15A0000}"/>
    <cellStyle name="40% - Accent3 15 21" xfId="23164" xr:uid="{00000000-0005-0000-0000-0000E25A0000}"/>
    <cellStyle name="40% - Accent3 15 22" xfId="23165" xr:uid="{00000000-0005-0000-0000-0000E35A0000}"/>
    <cellStyle name="40% - Accent3 15 23" xfId="23166" xr:uid="{00000000-0005-0000-0000-0000E45A0000}"/>
    <cellStyle name="40% - Accent3 15 24" xfId="23167" xr:uid="{00000000-0005-0000-0000-0000E55A0000}"/>
    <cellStyle name="40% - Accent3 15 25" xfId="23168" xr:uid="{00000000-0005-0000-0000-0000E65A0000}"/>
    <cellStyle name="40% - Accent3 15 26" xfId="23169" xr:uid="{00000000-0005-0000-0000-0000E75A0000}"/>
    <cellStyle name="40% - Accent3 15 27" xfId="23170" xr:uid="{00000000-0005-0000-0000-0000E85A0000}"/>
    <cellStyle name="40% - Accent3 15 28" xfId="23171" xr:uid="{00000000-0005-0000-0000-0000E95A0000}"/>
    <cellStyle name="40% - Accent3 15 29" xfId="23172" xr:uid="{00000000-0005-0000-0000-0000EA5A0000}"/>
    <cellStyle name="40% - Accent3 15 3" xfId="23173" xr:uid="{00000000-0005-0000-0000-0000EB5A0000}"/>
    <cellStyle name="40% - Accent3 15 30" xfId="23174" xr:uid="{00000000-0005-0000-0000-0000EC5A0000}"/>
    <cellStyle name="40% - Accent3 15 31" xfId="23175" xr:uid="{00000000-0005-0000-0000-0000ED5A0000}"/>
    <cellStyle name="40% - Accent3 15 32" xfId="23176" xr:uid="{00000000-0005-0000-0000-0000EE5A0000}"/>
    <cellStyle name="40% - Accent3 15 33" xfId="23177" xr:uid="{00000000-0005-0000-0000-0000EF5A0000}"/>
    <cellStyle name="40% - Accent3 15 34" xfId="23178" xr:uid="{00000000-0005-0000-0000-0000F05A0000}"/>
    <cellStyle name="40% - Accent3 15 35" xfId="23179" xr:uid="{00000000-0005-0000-0000-0000F15A0000}"/>
    <cellStyle name="40% - Accent3 15 36" xfId="23180" xr:uid="{00000000-0005-0000-0000-0000F25A0000}"/>
    <cellStyle name="40% - Accent3 15 37" xfId="23181" xr:uid="{00000000-0005-0000-0000-0000F35A0000}"/>
    <cellStyle name="40% - Accent3 15 38" xfId="23182" xr:uid="{00000000-0005-0000-0000-0000F45A0000}"/>
    <cellStyle name="40% - Accent3 15 39" xfId="23183" xr:uid="{00000000-0005-0000-0000-0000F55A0000}"/>
    <cellStyle name="40% - Accent3 15 4" xfId="23184" xr:uid="{00000000-0005-0000-0000-0000F65A0000}"/>
    <cellStyle name="40% - Accent3 15 40" xfId="23185" xr:uid="{00000000-0005-0000-0000-0000F75A0000}"/>
    <cellStyle name="40% - Accent3 15 41" xfId="23186" xr:uid="{00000000-0005-0000-0000-0000F85A0000}"/>
    <cellStyle name="40% - Accent3 15 42" xfId="23187" xr:uid="{00000000-0005-0000-0000-0000F95A0000}"/>
    <cellStyle name="40% - Accent3 15 43" xfId="23188" xr:uid="{00000000-0005-0000-0000-0000FA5A0000}"/>
    <cellStyle name="40% - Accent3 15 44" xfId="23189" xr:uid="{00000000-0005-0000-0000-0000FB5A0000}"/>
    <cellStyle name="40% - Accent3 15 45" xfId="23190" xr:uid="{00000000-0005-0000-0000-0000FC5A0000}"/>
    <cellStyle name="40% - Accent3 15 46" xfId="23191" xr:uid="{00000000-0005-0000-0000-0000FD5A0000}"/>
    <cellStyle name="40% - Accent3 15 47" xfId="23192" xr:uid="{00000000-0005-0000-0000-0000FE5A0000}"/>
    <cellStyle name="40% - Accent3 15 48" xfId="23193" xr:uid="{00000000-0005-0000-0000-0000FF5A0000}"/>
    <cellStyle name="40% - Accent3 15 49" xfId="23194" xr:uid="{00000000-0005-0000-0000-0000005B0000}"/>
    <cellStyle name="40% - Accent3 15 5" xfId="23195" xr:uid="{00000000-0005-0000-0000-0000015B0000}"/>
    <cellStyle name="40% - Accent3 15 50" xfId="23196" xr:uid="{00000000-0005-0000-0000-0000025B0000}"/>
    <cellStyle name="40% - Accent3 15 51" xfId="23197" xr:uid="{00000000-0005-0000-0000-0000035B0000}"/>
    <cellStyle name="40% - Accent3 15 52" xfId="23198" xr:uid="{00000000-0005-0000-0000-0000045B0000}"/>
    <cellStyle name="40% - Accent3 15 53" xfId="23199" xr:uid="{00000000-0005-0000-0000-0000055B0000}"/>
    <cellStyle name="40% - Accent3 15 54" xfId="23200" xr:uid="{00000000-0005-0000-0000-0000065B0000}"/>
    <cellStyle name="40% - Accent3 15 55" xfId="23201" xr:uid="{00000000-0005-0000-0000-0000075B0000}"/>
    <cellStyle name="40% - Accent3 15 56" xfId="23202" xr:uid="{00000000-0005-0000-0000-0000085B0000}"/>
    <cellStyle name="40% - Accent3 15 57" xfId="23203" xr:uid="{00000000-0005-0000-0000-0000095B0000}"/>
    <cellStyle name="40% - Accent3 15 58" xfId="23204" xr:uid="{00000000-0005-0000-0000-00000A5B0000}"/>
    <cellStyle name="40% - Accent3 15 59" xfId="23205" xr:uid="{00000000-0005-0000-0000-00000B5B0000}"/>
    <cellStyle name="40% - Accent3 15 6" xfId="23206" xr:uid="{00000000-0005-0000-0000-00000C5B0000}"/>
    <cellStyle name="40% - Accent3 15 60" xfId="23207" xr:uid="{00000000-0005-0000-0000-00000D5B0000}"/>
    <cellStyle name="40% - Accent3 15 61" xfId="23208" xr:uid="{00000000-0005-0000-0000-00000E5B0000}"/>
    <cellStyle name="40% - Accent3 15 62" xfId="23209" xr:uid="{00000000-0005-0000-0000-00000F5B0000}"/>
    <cellStyle name="40% - Accent3 15 63" xfId="23210" xr:uid="{00000000-0005-0000-0000-0000105B0000}"/>
    <cellStyle name="40% - Accent3 15 64" xfId="23211" xr:uid="{00000000-0005-0000-0000-0000115B0000}"/>
    <cellStyle name="40% - Accent3 15 65" xfId="23212" xr:uid="{00000000-0005-0000-0000-0000125B0000}"/>
    <cellStyle name="40% - Accent3 15 66" xfId="23213" xr:uid="{00000000-0005-0000-0000-0000135B0000}"/>
    <cellStyle name="40% - Accent3 15 67" xfId="23214" xr:uid="{00000000-0005-0000-0000-0000145B0000}"/>
    <cellStyle name="40% - Accent3 15 68" xfId="23215" xr:uid="{00000000-0005-0000-0000-0000155B0000}"/>
    <cellStyle name="40% - Accent3 15 69" xfId="23216" xr:uid="{00000000-0005-0000-0000-0000165B0000}"/>
    <cellStyle name="40% - Accent3 15 7" xfId="23217" xr:uid="{00000000-0005-0000-0000-0000175B0000}"/>
    <cellStyle name="40% - Accent3 15 70" xfId="23218" xr:uid="{00000000-0005-0000-0000-0000185B0000}"/>
    <cellStyle name="40% - Accent3 15 71" xfId="23219" xr:uid="{00000000-0005-0000-0000-0000195B0000}"/>
    <cellStyle name="40% - Accent3 15 72" xfId="23220" xr:uid="{00000000-0005-0000-0000-00001A5B0000}"/>
    <cellStyle name="40% - Accent3 15 73" xfId="23221" xr:uid="{00000000-0005-0000-0000-00001B5B0000}"/>
    <cellStyle name="40% - Accent3 15 8" xfId="23222" xr:uid="{00000000-0005-0000-0000-00001C5B0000}"/>
    <cellStyle name="40% - Accent3 15 9" xfId="23223" xr:uid="{00000000-0005-0000-0000-00001D5B0000}"/>
    <cellStyle name="40% - Accent3 16" xfId="23224" xr:uid="{00000000-0005-0000-0000-00001E5B0000}"/>
    <cellStyle name="40% - Accent3 16 10" xfId="23225" xr:uid="{00000000-0005-0000-0000-00001F5B0000}"/>
    <cellStyle name="40% - Accent3 16 11" xfId="23226" xr:uid="{00000000-0005-0000-0000-0000205B0000}"/>
    <cellStyle name="40% - Accent3 16 12" xfId="23227" xr:uid="{00000000-0005-0000-0000-0000215B0000}"/>
    <cellStyle name="40% - Accent3 16 13" xfId="23228" xr:uid="{00000000-0005-0000-0000-0000225B0000}"/>
    <cellStyle name="40% - Accent3 16 14" xfId="23229" xr:uid="{00000000-0005-0000-0000-0000235B0000}"/>
    <cellStyle name="40% - Accent3 16 15" xfId="23230" xr:uid="{00000000-0005-0000-0000-0000245B0000}"/>
    <cellStyle name="40% - Accent3 16 16" xfId="23231" xr:uid="{00000000-0005-0000-0000-0000255B0000}"/>
    <cellStyle name="40% - Accent3 16 17" xfId="23232" xr:uid="{00000000-0005-0000-0000-0000265B0000}"/>
    <cellStyle name="40% - Accent3 16 18" xfId="23233" xr:uid="{00000000-0005-0000-0000-0000275B0000}"/>
    <cellStyle name="40% - Accent3 16 19" xfId="23234" xr:uid="{00000000-0005-0000-0000-0000285B0000}"/>
    <cellStyle name="40% - Accent3 16 2" xfId="23235" xr:uid="{00000000-0005-0000-0000-0000295B0000}"/>
    <cellStyle name="40% - Accent3 16 20" xfId="23236" xr:uid="{00000000-0005-0000-0000-00002A5B0000}"/>
    <cellStyle name="40% - Accent3 16 21" xfId="23237" xr:uid="{00000000-0005-0000-0000-00002B5B0000}"/>
    <cellStyle name="40% - Accent3 16 22" xfId="23238" xr:uid="{00000000-0005-0000-0000-00002C5B0000}"/>
    <cellStyle name="40% - Accent3 16 23" xfId="23239" xr:uid="{00000000-0005-0000-0000-00002D5B0000}"/>
    <cellStyle name="40% - Accent3 16 24" xfId="23240" xr:uid="{00000000-0005-0000-0000-00002E5B0000}"/>
    <cellStyle name="40% - Accent3 16 25" xfId="23241" xr:uid="{00000000-0005-0000-0000-00002F5B0000}"/>
    <cellStyle name="40% - Accent3 16 26" xfId="23242" xr:uid="{00000000-0005-0000-0000-0000305B0000}"/>
    <cellStyle name="40% - Accent3 16 27" xfId="23243" xr:uid="{00000000-0005-0000-0000-0000315B0000}"/>
    <cellStyle name="40% - Accent3 16 28" xfId="23244" xr:uid="{00000000-0005-0000-0000-0000325B0000}"/>
    <cellStyle name="40% - Accent3 16 29" xfId="23245" xr:uid="{00000000-0005-0000-0000-0000335B0000}"/>
    <cellStyle name="40% - Accent3 16 3" xfId="23246" xr:uid="{00000000-0005-0000-0000-0000345B0000}"/>
    <cellStyle name="40% - Accent3 16 30" xfId="23247" xr:uid="{00000000-0005-0000-0000-0000355B0000}"/>
    <cellStyle name="40% - Accent3 16 31" xfId="23248" xr:uid="{00000000-0005-0000-0000-0000365B0000}"/>
    <cellStyle name="40% - Accent3 16 32" xfId="23249" xr:uid="{00000000-0005-0000-0000-0000375B0000}"/>
    <cellStyle name="40% - Accent3 16 33" xfId="23250" xr:uid="{00000000-0005-0000-0000-0000385B0000}"/>
    <cellStyle name="40% - Accent3 16 34" xfId="23251" xr:uid="{00000000-0005-0000-0000-0000395B0000}"/>
    <cellStyle name="40% - Accent3 16 35" xfId="23252" xr:uid="{00000000-0005-0000-0000-00003A5B0000}"/>
    <cellStyle name="40% - Accent3 16 36" xfId="23253" xr:uid="{00000000-0005-0000-0000-00003B5B0000}"/>
    <cellStyle name="40% - Accent3 16 37" xfId="23254" xr:uid="{00000000-0005-0000-0000-00003C5B0000}"/>
    <cellStyle name="40% - Accent3 16 38" xfId="23255" xr:uid="{00000000-0005-0000-0000-00003D5B0000}"/>
    <cellStyle name="40% - Accent3 16 39" xfId="23256" xr:uid="{00000000-0005-0000-0000-00003E5B0000}"/>
    <cellStyle name="40% - Accent3 16 4" xfId="23257" xr:uid="{00000000-0005-0000-0000-00003F5B0000}"/>
    <cellStyle name="40% - Accent3 16 40" xfId="23258" xr:uid="{00000000-0005-0000-0000-0000405B0000}"/>
    <cellStyle name="40% - Accent3 16 41" xfId="23259" xr:uid="{00000000-0005-0000-0000-0000415B0000}"/>
    <cellStyle name="40% - Accent3 16 42" xfId="23260" xr:uid="{00000000-0005-0000-0000-0000425B0000}"/>
    <cellStyle name="40% - Accent3 16 43" xfId="23261" xr:uid="{00000000-0005-0000-0000-0000435B0000}"/>
    <cellStyle name="40% - Accent3 16 44" xfId="23262" xr:uid="{00000000-0005-0000-0000-0000445B0000}"/>
    <cellStyle name="40% - Accent3 16 45" xfId="23263" xr:uid="{00000000-0005-0000-0000-0000455B0000}"/>
    <cellStyle name="40% - Accent3 16 46" xfId="23264" xr:uid="{00000000-0005-0000-0000-0000465B0000}"/>
    <cellStyle name="40% - Accent3 16 47" xfId="23265" xr:uid="{00000000-0005-0000-0000-0000475B0000}"/>
    <cellStyle name="40% - Accent3 16 48" xfId="23266" xr:uid="{00000000-0005-0000-0000-0000485B0000}"/>
    <cellStyle name="40% - Accent3 16 49" xfId="23267" xr:uid="{00000000-0005-0000-0000-0000495B0000}"/>
    <cellStyle name="40% - Accent3 16 5" xfId="23268" xr:uid="{00000000-0005-0000-0000-00004A5B0000}"/>
    <cellStyle name="40% - Accent3 16 50" xfId="23269" xr:uid="{00000000-0005-0000-0000-00004B5B0000}"/>
    <cellStyle name="40% - Accent3 16 51" xfId="23270" xr:uid="{00000000-0005-0000-0000-00004C5B0000}"/>
    <cellStyle name="40% - Accent3 16 52" xfId="23271" xr:uid="{00000000-0005-0000-0000-00004D5B0000}"/>
    <cellStyle name="40% - Accent3 16 53" xfId="23272" xr:uid="{00000000-0005-0000-0000-00004E5B0000}"/>
    <cellStyle name="40% - Accent3 16 54" xfId="23273" xr:uid="{00000000-0005-0000-0000-00004F5B0000}"/>
    <cellStyle name="40% - Accent3 16 55" xfId="23274" xr:uid="{00000000-0005-0000-0000-0000505B0000}"/>
    <cellStyle name="40% - Accent3 16 56" xfId="23275" xr:uid="{00000000-0005-0000-0000-0000515B0000}"/>
    <cellStyle name="40% - Accent3 16 57" xfId="23276" xr:uid="{00000000-0005-0000-0000-0000525B0000}"/>
    <cellStyle name="40% - Accent3 16 58" xfId="23277" xr:uid="{00000000-0005-0000-0000-0000535B0000}"/>
    <cellStyle name="40% - Accent3 16 59" xfId="23278" xr:uid="{00000000-0005-0000-0000-0000545B0000}"/>
    <cellStyle name="40% - Accent3 16 6" xfId="23279" xr:uid="{00000000-0005-0000-0000-0000555B0000}"/>
    <cellStyle name="40% - Accent3 16 60" xfId="23280" xr:uid="{00000000-0005-0000-0000-0000565B0000}"/>
    <cellStyle name="40% - Accent3 16 61" xfId="23281" xr:uid="{00000000-0005-0000-0000-0000575B0000}"/>
    <cellStyle name="40% - Accent3 16 62" xfId="23282" xr:uid="{00000000-0005-0000-0000-0000585B0000}"/>
    <cellStyle name="40% - Accent3 16 63" xfId="23283" xr:uid="{00000000-0005-0000-0000-0000595B0000}"/>
    <cellStyle name="40% - Accent3 16 64" xfId="23284" xr:uid="{00000000-0005-0000-0000-00005A5B0000}"/>
    <cellStyle name="40% - Accent3 16 65" xfId="23285" xr:uid="{00000000-0005-0000-0000-00005B5B0000}"/>
    <cellStyle name="40% - Accent3 16 66" xfId="23286" xr:uid="{00000000-0005-0000-0000-00005C5B0000}"/>
    <cellStyle name="40% - Accent3 16 67" xfId="23287" xr:uid="{00000000-0005-0000-0000-00005D5B0000}"/>
    <cellStyle name="40% - Accent3 16 68" xfId="23288" xr:uid="{00000000-0005-0000-0000-00005E5B0000}"/>
    <cellStyle name="40% - Accent3 16 69" xfId="23289" xr:uid="{00000000-0005-0000-0000-00005F5B0000}"/>
    <cellStyle name="40% - Accent3 16 7" xfId="23290" xr:uid="{00000000-0005-0000-0000-0000605B0000}"/>
    <cellStyle name="40% - Accent3 16 70" xfId="23291" xr:uid="{00000000-0005-0000-0000-0000615B0000}"/>
    <cellStyle name="40% - Accent3 16 71" xfId="23292" xr:uid="{00000000-0005-0000-0000-0000625B0000}"/>
    <cellStyle name="40% - Accent3 16 72" xfId="23293" xr:uid="{00000000-0005-0000-0000-0000635B0000}"/>
    <cellStyle name="40% - Accent3 16 73" xfId="23294" xr:uid="{00000000-0005-0000-0000-0000645B0000}"/>
    <cellStyle name="40% - Accent3 16 8" xfId="23295" xr:uid="{00000000-0005-0000-0000-0000655B0000}"/>
    <cellStyle name="40% - Accent3 16 9" xfId="23296" xr:uid="{00000000-0005-0000-0000-0000665B0000}"/>
    <cellStyle name="40% - Accent3 17" xfId="23297" xr:uid="{00000000-0005-0000-0000-0000675B0000}"/>
    <cellStyle name="40% - Accent3 17 10" xfId="23298" xr:uid="{00000000-0005-0000-0000-0000685B0000}"/>
    <cellStyle name="40% - Accent3 17 11" xfId="23299" xr:uid="{00000000-0005-0000-0000-0000695B0000}"/>
    <cellStyle name="40% - Accent3 17 12" xfId="23300" xr:uid="{00000000-0005-0000-0000-00006A5B0000}"/>
    <cellStyle name="40% - Accent3 17 13" xfId="23301" xr:uid="{00000000-0005-0000-0000-00006B5B0000}"/>
    <cellStyle name="40% - Accent3 17 14" xfId="23302" xr:uid="{00000000-0005-0000-0000-00006C5B0000}"/>
    <cellStyle name="40% - Accent3 17 15" xfId="23303" xr:uid="{00000000-0005-0000-0000-00006D5B0000}"/>
    <cellStyle name="40% - Accent3 17 16" xfId="23304" xr:uid="{00000000-0005-0000-0000-00006E5B0000}"/>
    <cellStyle name="40% - Accent3 17 17" xfId="23305" xr:uid="{00000000-0005-0000-0000-00006F5B0000}"/>
    <cellStyle name="40% - Accent3 17 18" xfId="23306" xr:uid="{00000000-0005-0000-0000-0000705B0000}"/>
    <cellStyle name="40% - Accent3 17 19" xfId="23307" xr:uid="{00000000-0005-0000-0000-0000715B0000}"/>
    <cellStyle name="40% - Accent3 17 2" xfId="23308" xr:uid="{00000000-0005-0000-0000-0000725B0000}"/>
    <cellStyle name="40% - Accent3 17 20" xfId="23309" xr:uid="{00000000-0005-0000-0000-0000735B0000}"/>
    <cellStyle name="40% - Accent3 17 21" xfId="23310" xr:uid="{00000000-0005-0000-0000-0000745B0000}"/>
    <cellStyle name="40% - Accent3 17 22" xfId="23311" xr:uid="{00000000-0005-0000-0000-0000755B0000}"/>
    <cellStyle name="40% - Accent3 17 23" xfId="23312" xr:uid="{00000000-0005-0000-0000-0000765B0000}"/>
    <cellStyle name="40% - Accent3 17 24" xfId="23313" xr:uid="{00000000-0005-0000-0000-0000775B0000}"/>
    <cellStyle name="40% - Accent3 17 25" xfId="23314" xr:uid="{00000000-0005-0000-0000-0000785B0000}"/>
    <cellStyle name="40% - Accent3 17 26" xfId="23315" xr:uid="{00000000-0005-0000-0000-0000795B0000}"/>
    <cellStyle name="40% - Accent3 17 27" xfId="23316" xr:uid="{00000000-0005-0000-0000-00007A5B0000}"/>
    <cellStyle name="40% - Accent3 17 28" xfId="23317" xr:uid="{00000000-0005-0000-0000-00007B5B0000}"/>
    <cellStyle name="40% - Accent3 17 29" xfId="23318" xr:uid="{00000000-0005-0000-0000-00007C5B0000}"/>
    <cellStyle name="40% - Accent3 17 3" xfId="23319" xr:uid="{00000000-0005-0000-0000-00007D5B0000}"/>
    <cellStyle name="40% - Accent3 17 30" xfId="23320" xr:uid="{00000000-0005-0000-0000-00007E5B0000}"/>
    <cellStyle name="40% - Accent3 17 31" xfId="23321" xr:uid="{00000000-0005-0000-0000-00007F5B0000}"/>
    <cellStyle name="40% - Accent3 17 32" xfId="23322" xr:uid="{00000000-0005-0000-0000-0000805B0000}"/>
    <cellStyle name="40% - Accent3 17 33" xfId="23323" xr:uid="{00000000-0005-0000-0000-0000815B0000}"/>
    <cellStyle name="40% - Accent3 17 34" xfId="23324" xr:uid="{00000000-0005-0000-0000-0000825B0000}"/>
    <cellStyle name="40% - Accent3 17 35" xfId="23325" xr:uid="{00000000-0005-0000-0000-0000835B0000}"/>
    <cellStyle name="40% - Accent3 17 36" xfId="23326" xr:uid="{00000000-0005-0000-0000-0000845B0000}"/>
    <cellStyle name="40% - Accent3 17 37" xfId="23327" xr:uid="{00000000-0005-0000-0000-0000855B0000}"/>
    <cellStyle name="40% - Accent3 17 38" xfId="23328" xr:uid="{00000000-0005-0000-0000-0000865B0000}"/>
    <cellStyle name="40% - Accent3 17 39" xfId="23329" xr:uid="{00000000-0005-0000-0000-0000875B0000}"/>
    <cellStyle name="40% - Accent3 17 4" xfId="23330" xr:uid="{00000000-0005-0000-0000-0000885B0000}"/>
    <cellStyle name="40% - Accent3 17 40" xfId="23331" xr:uid="{00000000-0005-0000-0000-0000895B0000}"/>
    <cellStyle name="40% - Accent3 17 41" xfId="23332" xr:uid="{00000000-0005-0000-0000-00008A5B0000}"/>
    <cellStyle name="40% - Accent3 17 42" xfId="23333" xr:uid="{00000000-0005-0000-0000-00008B5B0000}"/>
    <cellStyle name="40% - Accent3 17 43" xfId="23334" xr:uid="{00000000-0005-0000-0000-00008C5B0000}"/>
    <cellStyle name="40% - Accent3 17 44" xfId="23335" xr:uid="{00000000-0005-0000-0000-00008D5B0000}"/>
    <cellStyle name="40% - Accent3 17 45" xfId="23336" xr:uid="{00000000-0005-0000-0000-00008E5B0000}"/>
    <cellStyle name="40% - Accent3 17 46" xfId="23337" xr:uid="{00000000-0005-0000-0000-00008F5B0000}"/>
    <cellStyle name="40% - Accent3 17 47" xfId="23338" xr:uid="{00000000-0005-0000-0000-0000905B0000}"/>
    <cellStyle name="40% - Accent3 17 48" xfId="23339" xr:uid="{00000000-0005-0000-0000-0000915B0000}"/>
    <cellStyle name="40% - Accent3 17 49" xfId="23340" xr:uid="{00000000-0005-0000-0000-0000925B0000}"/>
    <cellStyle name="40% - Accent3 17 5" xfId="23341" xr:uid="{00000000-0005-0000-0000-0000935B0000}"/>
    <cellStyle name="40% - Accent3 17 50" xfId="23342" xr:uid="{00000000-0005-0000-0000-0000945B0000}"/>
    <cellStyle name="40% - Accent3 17 51" xfId="23343" xr:uid="{00000000-0005-0000-0000-0000955B0000}"/>
    <cellStyle name="40% - Accent3 17 52" xfId="23344" xr:uid="{00000000-0005-0000-0000-0000965B0000}"/>
    <cellStyle name="40% - Accent3 17 53" xfId="23345" xr:uid="{00000000-0005-0000-0000-0000975B0000}"/>
    <cellStyle name="40% - Accent3 17 54" xfId="23346" xr:uid="{00000000-0005-0000-0000-0000985B0000}"/>
    <cellStyle name="40% - Accent3 17 55" xfId="23347" xr:uid="{00000000-0005-0000-0000-0000995B0000}"/>
    <cellStyle name="40% - Accent3 17 56" xfId="23348" xr:uid="{00000000-0005-0000-0000-00009A5B0000}"/>
    <cellStyle name="40% - Accent3 17 57" xfId="23349" xr:uid="{00000000-0005-0000-0000-00009B5B0000}"/>
    <cellStyle name="40% - Accent3 17 58" xfId="23350" xr:uid="{00000000-0005-0000-0000-00009C5B0000}"/>
    <cellStyle name="40% - Accent3 17 59" xfId="23351" xr:uid="{00000000-0005-0000-0000-00009D5B0000}"/>
    <cellStyle name="40% - Accent3 17 6" xfId="23352" xr:uid="{00000000-0005-0000-0000-00009E5B0000}"/>
    <cellStyle name="40% - Accent3 17 60" xfId="23353" xr:uid="{00000000-0005-0000-0000-00009F5B0000}"/>
    <cellStyle name="40% - Accent3 17 61" xfId="23354" xr:uid="{00000000-0005-0000-0000-0000A05B0000}"/>
    <cellStyle name="40% - Accent3 17 62" xfId="23355" xr:uid="{00000000-0005-0000-0000-0000A15B0000}"/>
    <cellStyle name="40% - Accent3 17 63" xfId="23356" xr:uid="{00000000-0005-0000-0000-0000A25B0000}"/>
    <cellStyle name="40% - Accent3 17 64" xfId="23357" xr:uid="{00000000-0005-0000-0000-0000A35B0000}"/>
    <cellStyle name="40% - Accent3 17 65" xfId="23358" xr:uid="{00000000-0005-0000-0000-0000A45B0000}"/>
    <cellStyle name="40% - Accent3 17 66" xfId="23359" xr:uid="{00000000-0005-0000-0000-0000A55B0000}"/>
    <cellStyle name="40% - Accent3 17 67" xfId="23360" xr:uid="{00000000-0005-0000-0000-0000A65B0000}"/>
    <cellStyle name="40% - Accent3 17 68" xfId="23361" xr:uid="{00000000-0005-0000-0000-0000A75B0000}"/>
    <cellStyle name="40% - Accent3 17 69" xfId="23362" xr:uid="{00000000-0005-0000-0000-0000A85B0000}"/>
    <cellStyle name="40% - Accent3 17 7" xfId="23363" xr:uid="{00000000-0005-0000-0000-0000A95B0000}"/>
    <cellStyle name="40% - Accent3 17 70" xfId="23364" xr:uid="{00000000-0005-0000-0000-0000AA5B0000}"/>
    <cellStyle name="40% - Accent3 17 71" xfId="23365" xr:uid="{00000000-0005-0000-0000-0000AB5B0000}"/>
    <cellStyle name="40% - Accent3 17 72" xfId="23366" xr:uid="{00000000-0005-0000-0000-0000AC5B0000}"/>
    <cellStyle name="40% - Accent3 17 73" xfId="23367" xr:uid="{00000000-0005-0000-0000-0000AD5B0000}"/>
    <cellStyle name="40% - Accent3 17 8" xfId="23368" xr:uid="{00000000-0005-0000-0000-0000AE5B0000}"/>
    <cellStyle name="40% - Accent3 17 9" xfId="23369" xr:uid="{00000000-0005-0000-0000-0000AF5B0000}"/>
    <cellStyle name="40% - Accent3 18" xfId="23370" xr:uid="{00000000-0005-0000-0000-0000B05B0000}"/>
    <cellStyle name="40% - Accent3 18 10" xfId="23371" xr:uid="{00000000-0005-0000-0000-0000B15B0000}"/>
    <cellStyle name="40% - Accent3 18 11" xfId="23372" xr:uid="{00000000-0005-0000-0000-0000B25B0000}"/>
    <cellStyle name="40% - Accent3 18 12" xfId="23373" xr:uid="{00000000-0005-0000-0000-0000B35B0000}"/>
    <cellStyle name="40% - Accent3 18 13" xfId="23374" xr:uid="{00000000-0005-0000-0000-0000B45B0000}"/>
    <cellStyle name="40% - Accent3 18 14" xfId="23375" xr:uid="{00000000-0005-0000-0000-0000B55B0000}"/>
    <cellStyle name="40% - Accent3 18 15" xfId="23376" xr:uid="{00000000-0005-0000-0000-0000B65B0000}"/>
    <cellStyle name="40% - Accent3 18 16" xfId="23377" xr:uid="{00000000-0005-0000-0000-0000B75B0000}"/>
    <cellStyle name="40% - Accent3 18 17" xfId="23378" xr:uid="{00000000-0005-0000-0000-0000B85B0000}"/>
    <cellStyle name="40% - Accent3 18 18" xfId="23379" xr:uid="{00000000-0005-0000-0000-0000B95B0000}"/>
    <cellStyle name="40% - Accent3 18 19" xfId="23380" xr:uid="{00000000-0005-0000-0000-0000BA5B0000}"/>
    <cellStyle name="40% - Accent3 18 2" xfId="23381" xr:uid="{00000000-0005-0000-0000-0000BB5B0000}"/>
    <cellStyle name="40% - Accent3 18 20" xfId="23382" xr:uid="{00000000-0005-0000-0000-0000BC5B0000}"/>
    <cellStyle name="40% - Accent3 18 21" xfId="23383" xr:uid="{00000000-0005-0000-0000-0000BD5B0000}"/>
    <cellStyle name="40% - Accent3 18 22" xfId="23384" xr:uid="{00000000-0005-0000-0000-0000BE5B0000}"/>
    <cellStyle name="40% - Accent3 18 23" xfId="23385" xr:uid="{00000000-0005-0000-0000-0000BF5B0000}"/>
    <cellStyle name="40% - Accent3 18 24" xfId="23386" xr:uid="{00000000-0005-0000-0000-0000C05B0000}"/>
    <cellStyle name="40% - Accent3 18 25" xfId="23387" xr:uid="{00000000-0005-0000-0000-0000C15B0000}"/>
    <cellStyle name="40% - Accent3 18 26" xfId="23388" xr:uid="{00000000-0005-0000-0000-0000C25B0000}"/>
    <cellStyle name="40% - Accent3 18 27" xfId="23389" xr:uid="{00000000-0005-0000-0000-0000C35B0000}"/>
    <cellStyle name="40% - Accent3 18 28" xfId="23390" xr:uid="{00000000-0005-0000-0000-0000C45B0000}"/>
    <cellStyle name="40% - Accent3 18 29" xfId="23391" xr:uid="{00000000-0005-0000-0000-0000C55B0000}"/>
    <cellStyle name="40% - Accent3 18 3" xfId="23392" xr:uid="{00000000-0005-0000-0000-0000C65B0000}"/>
    <cellStyle name="40% - Accent3 18 30" xfId="23393" xr:uid="{00000000-0005-0000-0000-0000C75B0000}"/>
    <cellStyle name="40% - Accent3 18 31" xfId="23394" xr:uid="{00000000-0005-0000-0000-0000C85B0000}"/>
    <cellStyle name="40% - Accent3 18 32" xfId="23395" xr:uid="{00000000-0005-0000-0000-0000C95B0000}"/>
    <cellStyle name="40% - Accent3 18 33" xfId="23396" xr:uid="{00000000-0005-0000-0000-0000CA5B0000}"/>
    <cellStyle name="40% - Accent3 18 34" xfId="23397" xr:uid="{00000000-0005-0000-0000-0000CB5B0000}"/>
    <cellStyle name="40% - Accent3 18 35" xfId="23398" xr:uid="{00000000-0005-0000-0000-0000CC5B0000}"/>
    <cellStyle name="40% - Accent3 18 36" xfId="23399" xr:uid="{00000000-0005-0000-0000-0000CD5B0000}"/>
    <cellStyle name="40% - Accent3 18 37" xfId="23400" xr:uid="{00000000-0005-0000-0000-0000CE5B0000}"/>
    <cellStyle name="40% - Accent3 18 38" xfId="23401" xr:uid="{00000000-0005-0000-0000-0000CF5B0000}"/>
    <cellStyle name="40% - Accent3 18 39" xfId="23402" xr:uid="{00000000-0005-0000-0000-0000D05B0000}"/>
    <cellStyle name="40% - Accent3 18 4" xfId="23403" xr:uid="{00000000-0005-0000-0000-0000D15B0000}"/>
    <cellStyle name="40% - Accent3 18 40" xfId="23404" xr:uid="{00000000-0005-0000-0000-0000D25B0000}"/>
    <cellStyle name="40% - Accent3 18 41" xfId="23405" xr:uid="{00000000-0005-0000-0000-0000D35B0000}"/>
    <cellStyle name="40% - Accent3 18 42" xfId="23406" xr:uid="{00000000-0005-0000-0000-0000D45B0000}"/>
    <cellStyle name="40% - Accent3 18 43" xfId="23407" xr:uid="{00000000-0005-0000-0000-0000D55B0000}"/>
    <cellStyle name="40% - Accent3 18 44" xfId="23408" xr:uid="{00000000-0005-0000-0000-0000D65B0000}"/>
    <cellStyle name="40% - Accent3 18 45" xfId="23409" xr:uid="{00000000-0005-0000-0000-0000D75B0000}"/>
    <cellStyle name="40% - Accent3 18 46" xfId="23410" xr:uid="{00000000-0005-0000-0000-0000D85B0000}"/>
    <cellStyle name="40% - Accent3 18 47" xfId="23411" xr:uid="{00000000-0005-0000-0000-0000D95B0000}"/>
    <cellStyle name="40% - Accent3 18 48" xfId="23412" xr:uid="{00000000-0005-0000-0000-0000DA5B0000}"/>
    <cellStyle name="40% - Accent3 18 49" xfId="23413" xr:uid="{00000000-0005-0000-0000-0000DB5B0000}"/>
    <cellStyle name="40% - Accent3 18 5" xfId="23414" xr:uid="{00000000-0005-0000-0000-0000DC5B0000}"/>
    <cellStyle name="40% - Accent3 18 50" xfId="23415" xr:uid="{00000000-0005-0000-0000-0000DD5B0000}"/>
    <cellStyle name="40% - Accent3 18 51" xfId="23416" xr:uid="{00000000-0005-0000-0000-0000DE5B0000}"/>
    <cellStyle name="40% - Accent3 18 52" xfId="23417" xr:uid="{00000000-0005-0000-0000-0000DF5B0000}"/>
    <cellStyle name="40% - Accent3 18 53" xfId="23418" xr:uid="{00000000-0005-0000-0000-0000E05B0000}"/>
    <cellStyle name="40% - Accent3 18 54" xfId="23419" xr:uid="{00000000-0005-0000-0000-0000E15B0000}"/>
    <cellStyle name="40% - Accent3 18 55" xfId="23420" xr:uid="{00000000-0005-0000-0000-0000E25B0000}"/>
    <cellStyle name="40% - Accent3 18 56" xfId="23421" xr:uid="{00000000-0005-0000-0000-0000E35B0000}"/>
    <cellStyle name="40% - Accent3 18 57" xfId="23422" xr:uid="{00000000-0005-0000-0000-0000E45B0000}"/>
    <cellStyle name="40% - Accent3 18 58" xfId="23423" xr:uid="{00000000-0005-0000-0000-0000E55B0000}"/>
    <cellStyle name="40% - Accent3 18 59" xfId="23424" xr:uid="{00000000-0005-0000-0000-0000E65B0000}"/>
    <cellStyle name="40% - Accent3 18 6" xfId="23425" xr:uid="{00000000-0005-0000-0000-0000E75B0000}"/>
    <cellStyle name="40% - Accent3 18 60" xfId="23426" xr:uid="{00000000-0005-0000-0000-0000E85B0000}"/>
    <cellStyle name="40% - Accent3 18 61" xfId="23427" xr:uid="{00000000-0005-0000-0000-0000E95B0000}"/>
    <cellStyle name="40% - Accent3 18 62" xfId="23428" xr:uid="{00000000-0005-0000-0000-0000EA5B0000}"/>
    <cellStyle name="40% - Accent3 18 63" xfId="23429" xr:uid="{00000000-0005-0000-0000-0000EB5B0000}"/>
    <cellStyle name="40% - Accent3 18 64" xfId="23430" xr:uid="{00000000-0005-0000-0000-0000EC5B0000}"/>
    <cellStyle name="40% - Accent3 18 65" xfId="23431" xr:uid="{00000000-0005-0000-0000-0000ED5B0000}"/>
    <cellStyle name="40% - Accent3 18 66" xfId="23432" xr:uid="{00000000-0005-0000-0000-0000EE5B0000}"/>
    <cellStyle name="40% - Accent3 18 67" xfId="23433" xr:uid="{00000000-0005-0000-0000-0000EF5B0000}"/>
    <cellStyle name="40% - Accent3 18 68" xfId="23434" xr:uid="{00000000-0005-0000-0000-0000F05B0000}"/>
    <cellStyle name="40% - Accent3 18 69" xfId="23435" xr:uid="{00000000-0005-0000-0000-0000F15B0000}"/>
    <cellStyle name="40% - Accent3 18 7" xfId="23436" xr:uid="{00000000-0005-0000-0000-0000F25B0000}"/>
    <cellStyle name="40% - Accent3 18 70" xfId="23437" xr:uid="{00000000-0005-0000-0000-0000F35B0000}"/>
    <cellStyle name="40% - Accent3 18 71" xfId="23438" xr:uid="{00000000-0005-0000-0000-0000F45B0000}"/>
    <cellStyle name="40% - Accent3 18 72" xfId="23439" xr:uid="{00000000-0005-0000-0000-0000F55B0000}"/>
    <cellStyle name="40% - Accent3 18 73" xfId="23440" xr:uid="{00000000-0005-0000-0000-0000F65B0000}"/>
    <cellStyle name="40% - Accent3 18 8" xfId="23441" xr:uid="{00000000-0005-0000-0000-0000F75B0000}"/>
    <cellStyle name="40% - Accent3 18 9" xfId="23442" xr:uid="{00000000-0005-0000-0000-0000F85B0000}"/>
    <cellStyle name="40% - Accent3 19" xfId="23443" xr:uid="{00000000-0005-0000-0000-0000F95B0000}"/>
    <cellStyle name="40% - Accent3 19 10" xfId="23444" xr:uid="{00000000-0005-0000-0000-0000FA5B0000}"/>
    <cellStyle name="40% - Accent3 19 11" xfId="23445" xr:uid="{00000000-0005-0000-0000-0000FB5B0000}"/>
    <cellStyle name="40% - Accent3 19 12" xfId="23446" xr:uid="{00000000-0005-0000-0000-0000FC5B0000}"/>
    <cellStyle name="40% - Accent3 19 13" xfId="23447" xr:uid="{00000000-0005-0000-0000-0000FD5B0000}"/>
    <cellStyle name="40% - Accent3 19 14" xfId="23448" xr:uid="{00000000-0005-0000-0000-0000FE5B0000}"/>
    <cellStyle name="40% - Accent3 19 15" xfId="23449" xr:uid="{00000000-0005-0000-0000-0000FF5B0000}"/>
    <cellStyle name="40% - Accent3 19 16" xfId="23450" xr:uid="{00000000-0005-0000-0000-0000005C0000}"/>
    <cellStyle name="40% - Accent3 19 17" xfId="23451" xr:uid="{00000000-0005-0000-0000-0000015C0000}"/>
    <cellStyle name="40% - Accent3 19 18" xfId="23452" xr:uid="{00000000-0005-0000-0000-0000025C0000}"/>
    <cellStyle name="40% - Accent3 19 19" xfId="23453" xr:uid="{00000000-0005-0000-0000-0000035C0000}"/>
    <cellStyle name="40% - Accent3 19 2" xfId="23454" xr:uid="{00000000-0005-0000-0000-0000045C0000}"/>
    <cellStyle name="40% - Accent3 19 20" xfId="23455" xr:uid="{00000000-0005-0000-0000-0000055C0000}"/>
    <cellStyle name="40% - Accent3 19 21" xfId="23456" xr:uid="{00000000-0005-0000-0000-0000065C0000}"/>
    <cellStyle name="40% - Accent3 19 22" xfId="23457" xr:uid="{00000000-0005-0000-0000-0000075C0000}"/>
    <cellStyle name="40% - Accent3 19 23" xfId="23458" xr:uid="{00000000-0005-0000-0000-0000085C0000}"/>
    <cellStyle name="40% - Accent3 19 24" xfId="23459" xr:uid="{00000000-0005-0000-0000-0000095C0000}"/>
    <cellStyle name="40% - Accent3 19 25" xfId="23460" xr:uid="{00000000-0005-0000-0000-00000A5C0000}"/>
    <cellStyle name="40% - Accent3 19 26" xfId="23461" xr:uid="{00000000-0005-0000-0000-00000B5C0000}"/>
    <cellStyle name="40% - Accent3 19 27" xfId="23462" xr:uid="{00000000-0005-0000-0000-00000C5C0000}"/>
    <cellStyle name="40% - Accent3 19 28" xfId="23463" xr:uid="{00000000-0005-0000-0000-00000D5C0000}"/>
    <cellStyle name="40% - Accent3 19 29" xfId="23464" xr:uid="{00000000-0005-0000-0000-00000E5C0000}"/>
    <cellStyle name="40% - Accent3 19 3" xfId="23465" xr:uid="{00000000-0005-0000-0000-00000F5C0000}"/>
    <cellStyle name="40% - Accent3 19 30" xfId="23466" xr:uid="{00000000-0005-0000-0000-0000105C0000}"/>
    <cellStyle name="40% - Accent3 19 31" xfId="23467" xr:uid="{00000000-0005-0000-0000-0000115C0000}"/>
    <cellStyle name="40% - Accent3 19 32" xfId="23468" xr:uid="{00000000-0005-0000-0000-0000125C0000}"/>
    <cellStyle name="40% - Accent3 19 33" xfId="23469" xr:uid="{00000000-0005-0000-0000-0000135C0000}"/>
    <cellStyle name="40% - Accent3 19 34" xfId="23470" xr:uid="{00000000-0005-0000-0000-0000145C0000}"/>
    <cellStyle name="40% - Accent3 19 35" xfId="23471" xr:uid="{00000000-0005-0000-0000-0000155C0000}"/>
    <cellStyle name="40% - Accent3 19 36" xfId="23472" xr:uid="{00000000-0005-0000-0000-0000165C0000}"/>
    <cellStyle name="40% - Accent3 19 37" xfId="23473" xr:uid="{00000000-0005-0000-0000-0000175C0000}"/>
    <cellStyle name="40% - Accent3 19 38" xfId="23474" xr:uid="{00000000-0005-0000-0000-0000185C0000}"/>
    <cellStyle name="40% - Accent3 19 39" xfId="23475" xr:uid="{00000000-0005-0000-0000-0000195C0000}"/>
    <cellStyle name="40% - Accent3 19 4" xfId="23476" xr:uid="{00000000-0005-0000-0000-00001A5C0000}"/>
    <cellStyle name="40% - Accent3 19 40" xfId="23477" xr:uid="{00000000-0005-0000-0000-00001B5C0000}"/>
    <cellStyle name="40% - Accent3 19 41" xfId="23478" xr:uid="{00000000-0005-0000-0000-00001C5C0000}"/>
    <cellStyle name="40% - Accent3 19 42" xfId="23479" xr:uid="{00000000-0005-0000-0000-00001D5C0000}"/>
    <cellStyle name="40% - Accent3 19 43" xfId="23480" xr:uid="{00000000-0005-0000-0000-00001E5C0000}"/>
    <cellStyle name="40% - Accent3 19 44" xfId="23481" xr:uid="{00000000-0005-0000-0000-00001F5C0000}"/>
    <cellStyle name="40% - Accent3 19 45" xfId="23482" xr:uid="{00000000-0005-0000-0000-0000205C0000}"/>
    <cellStyle name="40% - Accent3 19 46" xfId="23483" xr:uid="{00000000-0005-0000-0000-0000215C0000}"/>
    <cellStyle name="40% - Accent3 19 47" xfId="23484" xr:uid="{00000000-0005-0000-0000-0000225C0000}"/>
    <cellStyle name="40% - Accent3 19 48" xfId="23485" xr:uid="{00000000-0005-0000-0000-0000235C0000}"/>
    <cellStyle name="40% - Accent3 19 49" xfId="23486" xr:uid="{00000000-0005-0000-0000-0000245C0000}"/>
    <cellStyle name="40% - Accent3 19 5" xfId="23487" xr:uid="{00000000-0005-0000-0000-0000255C0000}"/>
    <cellStyle name="40% - Accent3 19 50" xfId="23488" xr:uid="{00000000-0005-0000-0000-0000265C0000}"/>
    <cellStyle name="40% - Accent3 19 51" xfId="23489" xr:uid="{00000000-0005-0000-0000-0000275C0000}"/>
    <cellStyle name="40% - Accent3 19 52" xfId="23490" xr:uid="{00000000-0005-0000-0000-0000285C0000}"/>
    <cellStyle name="40% - Accent3 19 53" xfId="23491" xr:uid="{00000000-0005-0000-0000-0000295C0000}"/>
    <cellStyle name="40% - Accent3 19 54" xfId="23492" xr:uid="{00000000-0005-0000-0000-00002A5C0000}"/>
    <cellStyle name="40% - Accent3 19 55" xfId="23493" xr:uid="{00000000-0005-0000-0000-00002B5C0000}"/>
    <cellStyle name="40% - Accent3 19 56" xfId="23494" xr:uid="{00000000-0005-0000-0000-00002C5C0000}"/>
    <cellStyle name="40% - Accent3 19 57" xfId="23495" xr:uid="{00000000-0005-0000-0000-00002D5C0000}"/>
    <cellStyle name="40% - Accent3 19 58" xfId="23496" xr:uid="{00000000-0005-0000-0000-00002E5C0000}"/>
    <cellStyle name="40% - Accent3 19 59" xfId="23497" xr:uid="{00000000-0005-0000-0000-00002F5C0000}"/>
    <cellStyle name="40% - Accent3 19 6" xfId="23498" xr:uid="{00000000-0005-0000-0000-0000305C0000}"/>
    <cellStyle name="40% - Accent3 19 60" xfId="23499" xr:uid="{00000000-0005-0000-0000-0000315C0000}"/>
    <cellStyle name="40% - Accent3 19 61" xfId="23500" xr:uid="{00000000-0005-0000-0000-0000325C0000}"/>
    <cellStyle name="40% - Accent3 19 62" xfId="23501" xr:uid="{00000000-0005-0000-0000-0000335C0000}"/>
    <cellStyle name="40% - Accent3 19 63" xfId="23502" xr:uid="{00000000-0005-0000-0000-0000345C0000}"/>
    <cellStyle name="40% - Accent3 19 64" xfId="23503" xr:uid="{00000000-0005-0000-0000-0000355C0000}"/>
    <cellStyle name="40% - Accent3 19 65" xfId="23504" xr:uid="{00000000-0005-0000-0000-0000365C0000}"/>
    <cellStyle name="40% - Accent3 19 66" xfId="23505" xr:uid="{00000000-0005-0000-0000-0000375C0000}"/>
    <cellStyle name="40% - Accent3 19 67" xfId="23506" xr:uid="{00000000-0005-0000-0000-0000385C0000}"/>
    <cellStyle name="40% - Accent3 19 68" xfId="23507" xr:uid="{00000000-0005-0000-0000-0000395C0000}"/>
    <cellStyle name="40% - Accent3 19 69" xfId="23508" xr:uid="{00000000-0005-0000-0000-00003A5C0000}"/>
    <cellStyle name="40% - Accent3 19 7" xfId="23509" xr:uid="{00000000-0005-0000-0000-00003B5C0000}"/>
    <cellStyle name="40% - Accent3 19 70" xfId="23510" xr:uid="{00000000-0005-0000-0000-00003C5C0000}"/>
    <cellStyle name="40% - Accent3 19 71" xfId="23511" xr:uid="{00000000-0005-0000-0000-00003D5C0000}"/>
    <cellStyle name="40% - Accent3 19 72" xfId="23512" xr:uid="{00000000-0005-0000-0000-00003E5C0000}"/>
    <cellStyle name="40% - Accent3 19 73" xfId="23513" xr:uid="{00000000-0005-0000-0000-00003F5C0000}"/>
    <cellStyle name="40% - Accent3 19 8" xfId="23514" xr:uid="{00000000-0005-0000-0000-0000405C0000}"/>
    <cellStyle name="40% - Accent3 19 9" xfId="23515" xr:uid="{00000000-0005-0000-0000-0000415C0000}"/>
    <cellStyle name="40% - Accent3 2" xfId="23516" xr:uid="{00000000-0005-0000-0000-0000425C0000}"/>
    <cellStyle name="40% - Accent3 2 10" xfId="23517" xr:uid="{00000000-0005-0000-0000-0000435C0000}"/>
    <cellStyle name="40% - Accent3 2 11" xfId="23518" xr:uid="{00000000-0005-0000-0000-0000445C0000}"/>
    <cellStyle name="40% - Accent3 2 12" xfId="23519" xr:uid="{00000000-0005-0000-0000-0000455C0000}"/>
    <cellStyle name="40% - Accent3 2 13" xfId="23520" xr:uid="{00000000-0005-0000-0000-0000465C0000}"/>
    <cellStyle name="40% - Accent3 2 14" xfId="23521" xr:uid="{00000000-0005-0000-0000-0000475C0000}"/>
    <cellStyle name="40% - Accent3 2 15" xfId="23522" xr:uid="{00000000-0005-0000-0000-0000485C0000}"/>
    <cellStyle name="40% - Accent3 2 16" xfId="23523" xr:uid="{00000000-0005-0000-0000-0000495C0000}"/>
    <cellStyle name="40% - Accent3 2 17" xfId="23524" xr:uid="{00000000-0005-0000-0000-00004A5C0000}"/>
    <cellStyle name="40% - Accent3 2 18" xfId="23525" xr:uid="{00000000-0005-0000-0000-00004B5C0000}"/>
    <cellStyle name="40% - Accent3 2 19" xfId="23526" xr:uid="{00000000-0005-0000-0000-00004C5C0000}"/>
    <cellStyle name="40% - Accent3 2 2" xfId="23527" xr:uid="{00000000-0005-0000-0000-00004D5C0000}"/>
    <cellStyle name="40% - Accent3 2 2 2" xfId="53166" xr:uid="{00000000-0005-0000-0000-00004E5C0000}"/>
    <cellStyle name="40% - Accent3 2 2 2 2" xfId="53263" xr:uid="{00000000-0005-0000-0000-00004F5C0000}"/>
    <cellStyle name="40% - Accent3 2 2 3" xfId="53033" xr:uid="{00000000-0005-0000-0000-0000505C0000}"/>
    <cellStyle name="40% - Accent3 2 20" xfId="23528" xr:uid="{00000000-0005-0000-0000-0000515C0000}"/>
    <cellStyle name="40% - Accent3 2 21" xfId="23529" xr:uid="{00000000-0005-0000-0000-0000525C0000}"/>
    <cellStyle name="40% - Accent3 2 22" xfId="23530" xr:uid="{00000000-0005-0000-0000-0000535C0000}"/>
    <cellStyle name="40% - Accent3 2 23" xfId="23531" xr:uid="{00000000-0005-0000-0000-0000545C0000}"/>
    <cellStyle name="40% - Accent3 2 24" xfId="23532" xr:uid="{00000000-0005-0000-0000-0000555C0000}"/>
    <cellStyle name="40% - Accent3 2 25" xfId="23533" xr:uid="{00000000-0005-0000-0000-0000565C0000}"/>
    <cellStyle name="40% - Accent3 2 26" xfId="23534" xr:uid="{00000000-0005-0000-0000-0000575C0000}"/>
    <cellStyle name="40% - Accent3 2 27" xfId="23535" xr:uid="{00000000-0005-0000-0000-0000585C0000}"/>
    <cellStyle name="40% - Accent3 2 28" xfId="23536" xr:uid="{00000000-0005-0000-0000-0000595C0000}"/>
    <cellStyle name="40% - Accent3 2 29" xfId="23537" xr:uid="{00000000-0005-0000-0000-00005A5C0000}"/>
    <cellStyle name="40% - Accent3 2 3" xfId="23538" xr:uid="{00000000-0005-0000-0000-00005B5C0000}"/>
    <cellStyle name="40% - Accent3 2 3 2" xfId="53165" xr:uid="{00000000-0005-0000-0000-00005C5C0000}"/>
    <cellStyle name="40% - Accent3 2 30" xfId="23539" xr:uid="{00000000-0005-0000-0000-00005D5C0000}"/>
    <cellStyle name="40% - Accent3 2 31" xfId="23540" xr:uid="{00000000-0005-0000-0000-00005E5C0000}"/>
    <cellStyle name="40% - Accent3 2 32" xfId="23541" xr:uid="{00000000-0005-0000-0000-00005F5C0000}"/>
    <cellStyle name="40% - Accent3 2 33" xfId="23542" xr:uid="{00000000-0005-0000-0000-0000605C0000}"/>
    <cellStyle name="40% - Accent3 2 34" xfId="23543" xr:uid="{00000000-0005-0000-0000-0000615C0000}"/>
    <cellStyle name="40% - Accent3 2 35" xfId="23544" xr:uid="{00000000-0005-0000-0000-0000625C0000}"/>
    <cellStyle name="40% - Accent3 2 36" xfId="23545" xr:uid="{00000000-0005-0000-0000-0000635C0000}"/>
    <cellStyle name="40% - Accent3 2 37" xfId="23546" xr:uid="{00000000-0005-0000-0000-0000645C0000}"/>
    <cellStyle name="40% - Accent3 2 38" xfId="23547" xr:uid="{00000000-0005-0000-0000-0000655C0000}"/>
    <cellStyle name="40% - Accent3 2 39" xfId="23548" xr:uid="{00000000-0005-0000-0000-0000665C0000}"/>
    <cellStyle name="40% - Accent3 2 4" xfId="23549" xr:uid="{00000000-0005-0000-0000-0000675C0000}"/>
    <cellStyle name="40% - Accent3 2 4 2" xfId="53223" xr:uid="{00000000-0005-0000-0000-0000685C0000}"/>
    <cellStyle name="40% - Accent3 2 40" xfId="23550" xr:uid="{00000000-0005-0000-0000-0000695C0000}"/>
    <cellStyle name="40% - Accent3 2 41" xfId="23551" xr:uid="{00000000-0005-0000-0000-00006A5C0000}"/>
    <cellStyle name="40% - Accent3 2 42" xfId="23552" xr:uid="{00000000-0005-0000-0000-00006B5C0000}"/>
    <cellStyle name="40% - Accent3 2 43" xfId="23553" xr:uid="{00000000-0005-0000-0000-00006C5C0000}"/>
    <cellStyle name="40% - Accent3 2 44" xfId="23554" xr:uid="{00000000-0005-0000-0000-00006D5C0000}"/>
    <cellStyle name="40% - Accent3 2 45" xfId="23555" xr:uid="{00000000-0005-0000-0000-00006E5C0000}"/>
    <cellStyle name="40% - Accent3 2 46" xfId="23556" xr:uid="{00000000-0005-0000-0000-00006F5C0000}"/>
    <cellStyle name="40% - Accent3 2 47" xfId="23557" xr:uid="{00000000-0005-0000-0000-0000705C0000}"/>
    <cellStyle name="40% - Accent3 2 48" xfId="23558" xr:uid="{00000000-0005-0000-0000-0000715C0000}"/>
    <cellStyle name="40% - Accent3 2 49" xfId="23559" xr:uid="{00000000-0005-0000-0000-0000725C0000}"/>
    <cellStyle name="40% - Accent3 2 5" xfId="23560" xr:uid="{00000000-0005-0000-0000-0000735C0000}"/>
    <cellStyle name="40% - Accent3 2 50" xfId="23561" xr:uid="{00000000-0005-0000-0000-0000745C0000}"/>
    <cellStyle name="40% - Accent3 2 51" xfId="23562" xr:uid="{00000000-0005-0000-0000-0000755C0000}"/>
    <cellStyle name="40% - Accent3 2 52" xfId="23563" xr:uid="{00000000-0005-0000-0000-0000765C0000}"/>
    <cellStyle name="40% - Accent3 2 53" xfId="23564" xr:uid="{00000000-0005-0000-0000-0000775C0000}"/>
    <cellStyle name="40% - Accent3 2 54" xfId="23565" xr:uid="{00000000-0005-0000-0000-0000785C0000}"/>
    <cellStyle name="40% - Accent3 2 55" xfId="23566" xr:uid="{00000000-0005-0000-0000-0000795C0000}"/>
    <cellStyle name="40% - Accent3 2 56" xfId="23567" xr:uid="{00000000-0005-0000-0000-00007A5C0000}"/>
    <cellStyle name="40% - Accent3 2 57" xfId="23568" xr:uid="{00000000-0005-0000-0000-00007B5C0000}"/>
    <cellStyle name="40% - Accent3 2 58" xfId="23569" xr:uid="{00000000-0005-0000-0000-00007C5C0000}"/>
    <cellStyle name="40% - Accent3 2 59" xfId="23570" xr:uid="{00000000-0005-0000-0000-00007D5C0000}"/>
    <cellStyle name="40% - Accent3 2 6" xfId="23571" xr:uid="{00000000-0005-0000-0000-00007E5C0000}"/>
    <cellStyle name="40% - Accent3 2 60" xfId="23572" xr:uid="{00000000-0005-0000-0000-00007F5C0000}"/>
    <cellStyle name="40% - Accent3 2 61" xfId="23573" xr:uid="{00000000-0005-0000-0000-0000805C0000}"/>
    <cellStyle name="40% - Accent3 2 62" xfId="23574" xr:uid="{00000000-0005-0000-0000-0000815C0000}"/>
    <cellStyle name="40% - Accent3 2 63" xfId="23575" xr:uid="{00000000-0005-0000-0000-0000825C0000}"/>
    <cellStyle name="40% - Accent3 2 64" xfId="23576" xr:uid="{00000000-0005-0000-0000-0000835C0000}"/>
    <cellStyle name="40% - Accent3 2 65" xfId="23577" xr:uid="{00000000-0005-0000-0000-0000845C0000}"/>
    <cellStyle name="40% - Accent3 2 66" xfId="23578" xr:uid="{00000000-0005-0000-0000-0000855C0000}"/>
    <cellStyle name="40% - Accent3 2 67" xfId="23579" xr:uid="{00000000-0005-0000-0000-0000865C0000}"/>
    <cellStyle name="40% - Accent3 2 68" xfId="23580" xr:uid="{00000000-0005-0000-0000-0000875C0000}"/>
    <cellStyle name="40% - Accent3 2 69" xfId="23581" xr:uid="{00000000-0005-0000-0000-0000885C0000}"/>
    <cellStyle name="40% - Accent3 2 7" xfId="23582" xr:uid="{00000000-0005-0000-0000-0000895C0000}"/>
    <cellStyle name="40% - Accent3 2 70" xfId="23583" xr:uid="{00000000-0005-0000-0000-00008A5C0000}"/>
    <cellStyle name="40% - Accent3 2 71" xfId="23584" xr:uid="{00000000-0005-0000-0000-00008B5C0000}"/>
    <cellStyle name="40% - Accent3 2 72" xfId="23585" xr:uid="{00000000-0005-0000-0000-00008C5C0000}"/>
    <cellStyle name="40% - Accent3 2 73" xfId="23586" xr:uid="{00000000-0005-0000-0000-00008D5C0000}"/>
    <cellStyle name="40% - Accent3 2 74" xfId="53032" xr:uid="{00000000-0005-0000-0000-00008E5C0000}"/>
    <cellStyle name="40% - Accent3 2 8" xfId="23587" xr:uid="{00000000-0005-0000-0000-00008F5C0000}"/>
    <cellStyle name="40% - Accent3 2 9" xfId="23588" xr:uid="{00000000-0005-0000-0000-0000905C0000}"/>
    <cellStyle name="40% - Accent3 20" xfId="23589" xr:uid="{00000000-0005-0000-0000-0000915C0000}"/>
    <cellStyle name="40% - Accent3 20 10" xfId="23590" xr:uid="{00000000-0005-0000-0000-0000925C0000}"/>
    <cellStyle name="40% - Accent3 20 11" xfId="23591" xr:uid="{00000000-0005-0000-0000-0000935C0000}"/>
    <cellStyle name="40% - Accent3 20 12" xfId="23592" xr:uid="{00000000-0005-0000-0000-0000945C0000}"/>
    <cellStyle name="40% - Accent3 20 13" xfId="23593" xr:uid="{00000000-0005-0000-0000-0000955C0000}"/>
    <cellStyle name="40% - Accent3 20 14" xfId="23594" xr:uid="{00000000-0005-0000-0000-0000965C0000}"/>
    <cellStyle name="40% - Accent3 20 15" xfId="23595" xr:uid="{00000000-0005-0000-0000-0000975C0000}"/>
    <cellStyle name="40% - Accent3 20 16" xfId="23596" xr:uid="{00000000-0005-0000-0000-0000985C0000}"/>
    <cellStyle name="40% - Accent3 20 17" xfId="23597" xr:uid="{00000000-0005-0000-0000-0000995C0000}"/>
    <cellStyle name="40% - Accent3 20 18" xfId="23598" xr:uid="{00000000-0005-0000-0000-00009A5C0000}"/>
    <cellStyle name="40% - Accent3 20 19" xfId="23599" xr:uid="{00000000-0005-0000-0000-00009B5C0000}"/>
    <cellStyle name="40% - Accent3 20 2" xfId="23600" xr:uid="{00000000-0005-0000-0000-00009C5C0000}"/>
    <cellStyle name="40% - Accent3 20 20" xfId="23601" xr:uid="{00000000-0005-0000-0000-00009D5C0000}"/>
    <cellStyle name="40% - Accent3 20 21" xfId="23602" xr:uid="{00000000-0005-0000-0000-00009E5C0000}"/>
    <cellStyle name="40% - Accent3 20 22" xfId="23603" xr:uid="{00000000-0005-0000-0000-00009F5C0000}"/>
    <cellStyle name="40% - Accent3 20 23" xfId="23604" xr:uid="{00000000-0005-0000-0000-0000A05C0000}"/>
    <cellStyle name="40% - Accent3 20 24" xfId="23605" xr:uid="{00000000-0005-0000-0000-0000A15C0000}"/>
    <cellStyle name="40% - Accent3 20 25" xfId="23606" xr:uid="{00000000-0005-0000-0000-0000A25C0000}"/>
    <cellStyle name="40% - Accent3 20 26" xfId="23607" xr:uid="{00000000-0005-0000-0000-0000A35C0000}"/>
    <cellStyle name="40% - Accent3 20 27" xfId="23608" xr:uid="{00000000-0005-0000-0000-0000A45C0000}"/>
    <cellStyle name="40% - Accent3 20 28" xfId="23609" xr:uid="{00000000-0005-0000-0000-0000A55C0000}"/>
    <cellStyle name="40% - Accent3 20 29" xfId="23610" xr:uid="{00000000-0005-0000-0000-0000A65C0000}"/>
    <cellStyle name="40% - Accent3 20 3" xfId="23611" xr:uid="{00000000-0005-0000-0000-0000A75C0000}"/>
    <cellStyle name="40% - Accent3 20 30" xfId="23612" xr:uid="{00000000-0005-0000-0000-0000A85C0000}"/>
    <cellStyle name="40% - Accent3 20 31" xfId="23613" xr:uid="{00000000-0005-0000-0000-0000A95C0000}"/>
    <cellStyle name="40% - Accent3 20 32" xfId="23614" xr:uid="{00000000-0005-0000-0000-0000AA5C0000}"/>
    <cellStyle name="40% - Accent3 20 33" xfId="23615" xr:uid="{00000000-0005-0000-0000-0000AB5C0000}"/>
    <cellStyle name="40% - Accent3 20 34" xfId="23616" xr:uid="{00000000-0005-0000-0000-0000AC5C0000}"/>
    <cellStyle name="40% - Accent3 20 35" xfId="23617" xr:uid="{00000000-0005-0000-0000-0000AD5C0000}"/>
    <cellStyle name="40% - Accent3 20 36" xfId="23618" xr:uid="{00000000-0005-0000-0000-0000AE5C0000}"/>
    <cellStyle name="40% - Accent3 20 37" xfId="23619" xr:uid="{00000000-0005-0000-0000-0000AF5C0000}"/>
    <cellStyle name="40% - Accent3 20 38" xfId="23620" xr:uid="{00000000-0005-0000-0000-0000B05C0000}"/>
    <cellStyle name="40% - Accent3 20 39" xfId="23621" xr:uid="{00000000-0005-0000-0000-0000B15C0000}"/>
    <cellStyle name="40% - Accent3 20 4" xfId="23622" xr:uid="{00000000-0005-0000-0000-0000B25C0000}"/>
    <cellStyle name="40% - Accent3 20 40" xfId="23623" xr:uid="{00000000-0005-0000-0000-0000B35C0000}"/>
    <cellStyle name="40% - Accent3 20 41" xfId="23624" xr:uid="{00000000-0005-0000-0000-0000B45C0000}"/>
    <cellStyle name="40% - Accent3 20 42" xfId="23625" xr:uid="{00000000-0005-0000-0000-0000B55C0000}"/>
    <cellStyle name="40% - Accent3 20 43" xfId="23626" xr:uid="{00000000-0005-0000-0000-0000B65C0000}"/>
    <cellStyle name="40% - Accent3 20 44" xfId="23627" xr:uid="{00000000-0005-0000-0000-0000B75C0000}"/>
    <cellStyle name="40% - Accent3 20 45" xfId="23628" xr:uid="{00000000-0005-0000-0000-0000B85C0000}"/>
    <cellStyle name="40% - Accent3 20 46" xfId="23629" xr:uid="{00000000-0005-0000-0000-0000B95C0000}"/>
    <cellStyle name="40% - Accent3 20 47" xfId="23630" xr:uid="{00000000-0005-0000-0000-0000BA5C0000}"/>
    <cellStyle name="40% - Accent3 20 48" xfId="23631" xr:uid="{00000000-0005-0000-0000-0000BB5C0000}"/>
    <cellStyle name="40% - Accent3 20 49" xfId="23632" xr:uid="{00000000-0005-0000-0000-0000BC5C0000}"/>
    <cellStyle name="40% - Accent3 20 5" xfId="23633" xr:uid="{00000000-0005-0000-0000-0000BD5C0000}"/>
    <cellStyle name="40% - Accent3 20 50" xfId="23634" xr:uid="{00000000-0005-0000-0000-0000BE5C0000}"/>
    <cellStyle name="40% - Accent3 20 51" xfId="23635" xr:uid="{00000000-0005-0000-0000-0000BF5C0000}"/>
    <cellStyle name="40% - Accent3 20 52" xfId="23636" xr:uid="{00000000-0005-0000-0000-0000C05C0000}"/>
    <cellStyle name="40% - Accent3 20 53" xfId="23637" xr:uid="{00000000-0005-0000-0000-0000C15C0000}"/>
    <cellStyle name="40% - Accent3 20 54" xfId="23638" xr:uid="{00000000-0005-0000-0000-0000C25C0000}"/>
    <cellStyle name="40% - Accent3 20 55" xfId="23639" xr:uid="{00000000-0005-0000-0000-0000C35C0000}"/>
    <cellStyle name="40% - Accent3 20 56" xfId="23640" xr:uid="{00000000-0005-0000-0000-0000C45C0000}"/>
    <cellStyle name="40% - Accent3 20 57" xfId="23641" xr:uid="{00000000-0005-0000-0000-0000C55C0000}"/>
    <cellStyle name="40% - Accent3 20 58" xfId="23642" xr:uid="{00000000-0005-0000-0000-0000C65C0000}"/>
    <cellStyle name="40% - Accent3 20 59" xfId="23643" xr:uid="{00000000-0005-0000-0000-0000C75C0000}"/>
    <cellStyle name="40% - Accent3 20 6" xfId="23644" xr:uid="{00000000-0005-0000-0000-0000C85C0000}"/>
    <cellStyle name="40% - Accent3 20 60" xfId="23645" xr:uid="{00000000-0005-0000-0000-0000C95C0000}"/>
    <cellStyle name="40% - Accent3 20 61" xfId="23646" xr:uid="{00000000-0005-0000-0000-0000CA5C0000}"/>
    <cellStyle name="40% - Accent3 20 62" xfId="23647" xr:uid="{00000000-0005-0000-0000-0000CB5C0000}"/>
    <cellStyle name="40% - Accent3 20 63" xfId="23648" xr:uid="{00000000-0005-0000-0000-0000CC5C0000}"/>
    <cellStyle name="40% - Accent3 20 64" xfId="23649" xr:uid="{00000000-0005-0000-0000-0000CD5C0000}"/>
    <cellStyle name="40% - Accent3 20 65" xfId="23650" xr:uid="{00000000-0005-0000-0000-0000CE5C0000}"/>
    <cellStyle name="40% - Accent3 20 66" xfId="23651" xr:uid="{00000000-0005-0000-0000-0000CF5C0000}"/>
    <cellStyle name="40% - Accent3 20 67" xfId="23652" xr:uid="{00000000-0005-0000-0000-0000D05C0000}"/>
    <cellStyle name="40% - Accent3 20 68" xfId="23653" xr:uid="{00000000-0005-0000-0000-0000D15C0000}"/>
    <cellStyle name="40% - Accent3 20 69" xfId="23654" xr:uid="{00000000-0005-0000-0000-0000D25C0000}"/>
    <cellStyle name="40% - Accent3 20 7" xfId="23655" xr:uid="{00000000-0005-0000-0000-0000D35C0000}"/>
    <cellStyle name="40% - Accent3 20 70" xfId="23656" xr:uid="{00000000-0005-0000-0000-0000D45C0000}"/>
    <cellStyle name="40% - Accent3 20 71" xfId="23657" xr:uid="{00000000-0005-0000-0000-0000D55C0000}"/>
    <cellStyle name="40% - Accent3 20 72" xfId="23658" xr:uid="{00000000-0005-0000-0000-0000D65C0000}"/>
    <cellStyle name="40% - Accent3 20 73" xfId="23659" xr:uid="{00000000-0005-0000-0000-0000D75C0000}"/>
    <cellStyle name="40% - Accent3 20 8" xfId="23660" xr:uid="{00000000-0005-0000-0000-0000D85C0000}"/>
    <cellStyle name="40% - Accent3 20 9" xfId="23661" xr:uid="{00000000-0005-0000-0000-0000D95C0000}"/>
    <cellStyle name="40% - Accent3 21" xfId="23662" xr:uid="{00000000-0005-0000-0000-0000DA5C0000}"/>
    <cellStyle name="40% - Accent3 21 10" xfId="23663" xr:uid="{00000000-0005-0000-0000-0000DB5C0000}"/>
    <cellStyle name="40% - Accent3 21 11" xfId="23664" xr:uid="{00000000-0005-0000-0000-0000DC5C0000}"/>
    <cellStyle name="40% - Accent3 21 12" xfId="23665" xr:uid="{00000000-0005-0000-0000-0000DD5C0000}"/>
    <cellStyle name="40% - Accent3 21 13" xfId="23666" xr:uid="{00000000-0005-0000-0000-0000DE5C0000}"/>
    <cellStyle name="40% - Accent3 21 14" xfId="23667" xr:uid="{00000000-0005-0000-0000-0000DF5C0000}"/>
    <cellStyle name="40% - Accent3 21 15" xfId="23668" xr:uid="{00000000-0005-0000-0000-0000E05C0000}"/>
    <cellStyle name="40% - Accent3 21 16" xfId="23669" xr:uid="{00000000-0005-0000-0000-0000E15C0000}"/>
    <cellStyle name="40% - Accent3 21 17" xfId="23670" xr:uid="{00000000-0005-0000-0000-0000E25C0000}"/>
    <cellStyle name="40% - Accent3 21 18" xfId="23671" xr:uid="{00000000-0005-0000-0000-0000E35C0000}"/>
    <cellStyle name="40% - Accent3 21 19" xfId="23672" xr:uid="{00000000-0005-0000-0000-0000E45C0000}"/>
    <cellStyle name="40% - Accent3 21 2" xfId="23673" xr:uid="{00000000-0005-0000-0000-0000E55C0000}"/>
    <cellStyle name="40% - Accent3 21 20" xfId="23674" xr:uid="{00000000-0005-0000-0000-0000E65C0000}"/>
    <cellStyle name="40% - Accent3 21 21" xfId="23675" xr:uid="{00000000-0005-0000-0000-0000E75C0000}"/>
    <cellStyle name="40% - Accent3 21 22" xfId="23676" xr:uid="{00000000-0005-0000-0000-0000E85C0000}"/>
    <cellStyle name="40% - Accent3 21 23" xfId="23677" xr:uid="{00000000-0005-0000-0000-0000E95C0000}"/>
    <cellStyle name="40% - Accent3 21 24" xfId="23678" xr:uid="{00000000-0005-0000-0000-0000EA5C0000}"/>
    <cellStyle name="40% - Accent3 21 25" xfId="23679" xr:uid="{00000000-0005-0000-0000-0000EB5C0000}"/>
    <cellStyle name="40% - Accent3 21 26" xfId="23680" xr:uid="{00000000-0005-0000-0000-0000EC5C0000}"/>
    <cellStyle name="40% - Accent3 21 27" xfId="23681" xr:uid="{00000000-0005-0000-0000-0000ED5C0000}"/>
    <cellStyle name="40% - Accent3 21 28" xfId="23682" xr:uid="{00000000-0005-0000-0000-0000EE5C0000}"/>
    <cellStyle name="40% - Accent3 21 29" xfId="23683" xr:uid="{00000000-0005-0000-0000-0000EF5C0000}"/>
    <cellStyle name="40% - Accent3 21 3" xfId="23684" xr:uid="{00000000-0005-0000-0000-0000F05C0000}"/>
    <cellStyle name="40% - Accent3 21 30" xfId="23685" xr:uid="{00000000-0005-0000-0000-0000F15C0000}"/>
    <cellStyle name="40% - Accent3 21 31" xfId="23686" xr:uid="{00000000-0005-0000-0000-0000F25C0000}"/>
    <cellStyle name="40% - Accent3 21 32" xfId="23687" xr:uid="{00000000-0005-0000-0000-0000F35C0000}"/>
    <cellStyle name="40% - Accent3 21 33" xfId="23688" xr:uid="{00000000-0005-0000-0000-0000F45C0000}"/>
    <cellStyle name="40% - Accent3 21 34" xfId="23689" xr:uid="{00000000-0005-0000-0000-0000F55C0000}"/>
    <cellStyle name="40% - Accent3 21 35" xfId="23690" xr:uid="{00000000-0005-0000-0000-0000F65C0000}"/>
    <cellStyle name="40% - Accent3 21 36" xfId="23691" xr:uid="{00000000-0005-0000-0000-0000F75C0000}"/>
    <cellStyle name="40% - Accent3 21 37" xfId="23692" xr:uid="{00000000-0005-0000-0000-0000F85C0000}"/>
    <cellStyle name="40% - Accent3 21 38" xfId="23693" xr:uid="{00000000-0005-0000-0000-0000F95C0000}"/>
    <cellStyle name="40% - Accent3 21 39" xfId="23694" xr:uid="{00000000-0005-0000-0000-0000FA5C0000}"/>
    <cellStyle name="40% - Accent3 21 4" xfId="23695" xr:uid="{00000000-0005-0000-0000-0000FB5C0000}"/>
    <cellStyle name="40% - Accent3 21 40" xfId="23696" xr:uid="{00000000-0005-0000-0000-0000FC5C0000}"/>
    <cellStyle name="40% - Accent3 21 41" xfId="23697" xr:uid="{00000000-0005-0000-0000-0000FD5C0000}"/>
    <cellStyle name="40% - Accent3 21 42" xfId="23698" xr:uid="{00000000-0005-0000-0000-0000FE5C0000}"/>
    <cellStyle name="40% - Accent3 21 43" xfId="23699" xr:uid="{00000000-0005-0000-0000-0000FF5C0000}"/>
    <cellStyle name="40% - Accent3 21 44" xfId="23700" xr:uid="{00000000-0005-0000-0000-0000005D0000}"/>
    <cellStyle name="40% - Accent3 21 45" xfId="23701" xr:uid="{00000000-0005-0000-0000-0000015D0000}"/>
    <cellStyle name="40% - Accent3 21 46" xfId="23702" xr:uid="{00000000-0005-0000-0000-0000025D0000}"/>
    <cellStyle name="40% - Accent3 21 47" xfId="23703" xr:uid="{00000000-0005-0000-0000-0000035D0000}"/>
    <cellStyle name="40% - Accent3 21 48" xfId="23704" xr:uid="{00000000-0005-0000-0000-0000045D0000}"/>
    <cellStyle name="40% - Accent3 21 49" xfId="23705" xr:uid="{00000000-0005-0000-0000-0000055D0000}"/>
    <cellStyle name="40% - Accent3 21 5" xfId="23706" xr:uid="{00000000-0005-0000-0000-0000065D0000}"/>
    <cellStyle name="40% - Accent3 21 50" xfId="23707" xr:uid="{00000000-0005-0000-0000-0000075D0000}"/>
    <cellStyle name="40% - Accent3 21 51" xfId="23708" xr:uid="{00000000-0005-0000-0000-0000085D0000}"/>
    <cellStyle name="40% - Accent3 21 52" xfId="23709" xr:uid="{00000000-0005-0000-0000-0000095D0000}"/>
    <cellStyle name="40% - Accent3 21 53" xfId="23710" xr:uid="{00000000-0005-0000-0000-00000A5D0000}"/>
    <cellStyle name="40% - Accent3 21 54" xfId="23711" xr:uid="{00000000-0005-0000-0000-00000B5D0000}"/>
    <cellStyle name="40% - Accent3 21 55" xfId="23712" xr:uid="{00000000-0005-0000-0000-00000C5D0000}"/>
    <cellStyle name="40% - Accent3 21 56" xfId="23713" xr:uid="{00000000-0005-0000-0000-00000D5D0000}"/>
    <cellStyle name="40% - Accent3 21 57" xfId="23714" xr:uid="{00000000-0005-0000-0000-00000E5D0000}"/>
    <cellStyle name="40% - Accent3 21 58" xfId="23715" xr:uid="{00000000-0005-0000-0000-00000F5D0000}"/>
    <cellStyle name="40% - Accent3 21 59" xfId="23716" xr:uid="{00000000-0005-0000-0000-0000105D0000}"/>
    <cellStyle name="40% - Accent3 21 6" xfId="23717" xr:uid="{00000000-0005-0000-0000-0000115D0000}"/>
    <cellStyle name="40% - Accent3 21 60" xfId="23718" xr:uid="{00000000-0005-0000-0000-0000125D0000}"/>
    <cellStyle name="40% - Accent3 21 61" xfId="23719" xr:uid="{00000000-0005-0000-0000-0000135D0000}"/>
    <cellStyle name="40% - Accent3 21 62" xfId="23720" xr:uid="{00000000-0005-0000-0000-0000145D0000}"/>
    <cellStyle name="40% - Accent3 21 63" xfId="23721" xr:uid="{00000000-0005-0000-0000-0000155D0000}"/>
    <cellStyle name="40% - Accent3 21 64" xfId="23722" xr:uid="{00000000-0005-0000-0000-0000165D0000}"/>
    <cellStyle name="40% - Accent3 21 65" xfId="23723" xr:uid="{00000000-0005-0000-0000-0000175D0000}"/>
    <cellStyle name="40% - Accent3 21 66" xfId="23724" xr:uid="{00000000-0005-0000-0000-0000185D0000}"/>
    <cellStyle name="40% - Accent3 21 67" xfId="23725" xr:uid="{00000000-0005-0000-0000-0000195D0000}"/>
    <cellStyle name="40% - Accent3 21 68" xfId="23726" xr:uid="{00000000-0005-0000-0000-00001A5D0000}"/>
    <cellStyle name="40% - Accent3 21 69" xfId="23727" xr:uid="{00000000-0005-0000-0000-00001B5D0000}"/>
    <cellStyle name="40% - Accent3 21 7" xfId="23728" xr:uid="{00000000-0005-0000-0000-00001C5D0000}"/>
    <cellStyle name="40% - Accent3 21 70" xfId="23729" xr:uid="{00000000-0005-0000-0000-00001D5D0000}"/>
    <cellStyle name="40% - Accent3 21 71" xfId="23730" xr:uid="{00000000-0005-0000-0000-00001E5D0000}"/>
    <cellStyle name="40% - Accent3 21 72" xfId="23731" xr:uid="{00000000-0005-0000-0000-00001F5D0000}"/>
    <cellStyle name="40% - Accent3 21 73" xfId="23732" xr:uid="{00000000-0005-0000-0000-0000205D0000}"/>
    <cellStyle name="40% - Accent3 21 8" xfId="23733" xr:uid="{00000000-0005-0000-0000-0000215D0000}"/>
    <cellStyle name="40% - Accent3 21 9" xfId="23734" xr:uid="{00000000-0005-0000-0000-0000225D0000}"/>
    <cellStyle name="40% - Accent3 22" xfId="23735" xr:uid="{00000000-0005-0000-0000-0000235D0000}"/>
    <cellStyle name="40% - Accent3 22 10" xfId="23736" xr:uid="{00000000-0005-0000-0000-0000245D0000}"/>
    <cellStyle name="40% - Accent3 22 11" xfId="23737" xr:uid="{00000000-0005-0000-0000-0000255D0000}"/>
    <cellStyle name="40% - Accent3 22 12" xfId="23738" xr:uid="{00000000-0005-0000-0000-0000265D0000}"/>
    <cellStyle name="40% - Accent3 22 13" xfId="23739" xr:uid="{00000000-0005-0000-0000-0000275D0000}"/>
    <cellStyle name="40% - Accent3 22 14" xfId="23740" xr:uid="{00000000-0005-0000-0000-0000285D0000}"/>
    <cellStyle name="40% - Accent3 22 15" xfId="23741" xr:uid="{00000000-0005-0000-0000-0000295D0000}"/>
    <cellStyle name="40% - Accent3 22 16" xfId="23742" xr:uid="{00000000-0005-0000-0000-00002A5D0000}"/>
    <cellStyle name="40% - Accent3 22 17" xfId="23743" xr:uid="{00000000-0005-0000-0000-00002B5D0000}"/>
    <cellStyle name="40% - Accent3 22 18" xfId="23744" xr:uid="{00000000-0005-0000-0000-00002C5D0000}"/>
    <cellStyle name="40% - Accent3 22 19" xfId="23745" xr:uid="{00000000-0005-0000-0000-00002D5D0000}"/>
    <cellStyle name="40% - Accent3 22 2" xfId="23746" xr:uid="{00000000-0005-0000-0000-00002E5D0000}"/>
    <cellStyle name="40% - Accent3 22 20" xfId="23747" xr:uid="{00000000-0005-0000-0000-00002F5D0000}"/>
    <cellStyle name="40% - Accent3 22 21" xfId="23748" xr:uid="{00000000-0005-0000-0000-0000305D0000}"/>
    <cellStyle name="40% - Accent3 22 22" xfId="23749" xr:uid="{00000000-0005-0000-0000-0000315D0000}"/>
    <cellStyle name="40% - Accent3 22 23" xfId="23750" xr:uid="{00000000-0005-0000-0000-0000325D0000}"/>
    <cellStyle name="40% - Accent3 22 24" xfId="23751" xr:uid="{00000000-0005-0000-0000-0000335D0000}"/>
    <cellStyle name="40% - Accent3 22 25" xfId="23752" xr:uid="{00000000-0005-0000-0000-0000345D0000}"/>
    <cellStyle name="40% - Accent3 22 26" xfId="23753" xr:uid="{00000000-0005-0000-0000-0000355D0000}"/>
    <cellStyle name="40% - Accent3 22 27" xfId="23754" xr:uid="{00000000-0005-0000-0000-0000365D0000}"/>
    <cellStyle name="40% - Accent3 22 28" xfId="23755" xr:uid="{00000000-0005-0000-0000-0000375D0000}"/>
    <cellStyle name="40% - Accent3 22 29" xfId="23756" xr:uid="{00000000-0005-0000-0000-0000385D0000}"/>
    <cellStyle name="40% - Accent3 22 3" xfId="23757" xr:uid="{00000000-0005-0000-0000-0000395D0000}"/>
    <cellStyle name="40% - Accent3 22 30" xfId="23758" xr:uid="{00000000-0005-0000-0000-00003A5D0000}"/>
    <cellStyle name="40% - Accent3 22 31" xfId="23759" xr:uid="{00000000-0005-0000-0000-00003B5D0000}"/>
    <cellStyle name="40% - Accent3 22 32" xfId="23760" xr:uid="{00000000-0005-0000-0000-00003C5D0000}"/>
    <cellStyle name="40% - Accent3 22 33" xfId="23761" xr:uid="{00000000-0005-0000-0000-00003D5D0000}"/>
    <cellStyle name="40% - Accent3 22 34" xfId="23762" xr:uid="{00000000-0005-0000-0000-00003E5D0000}"/>
    <cellStyle name="40% - Accent3 22 35" xfId="23763" xr:uid="{00000000-0005-0000-0000-00003F5D0000}"/>
    <cellStyle name="40% - Accent3 22 36" xfId="23764" xr:uid="{00000000-0005-0000-0000-0000405D0000}"/>
    <cellStyle name="40% - Accent3 22 37" xfId="23765" xr:uid="{00000000-0005-0000-0000-0000415D0000}"/>
    <cellStyle name="40% - Accent3 22 38" xfId="23766" xr:uid="{00000000-0005-0000-0000-0000425D0000}"/>
    <cellStyle name="40% - Accent3 22 39" xfId="23767" xr:uid="{00000000-0005-0000-0000-0000435D0000}"/>
    <cellStyle name="40% - Accent3 22 4" xfId="23768" xr:uid="{00000000-0005-0000-0000-0000445D0000}"/>
    <cellStyle name="40% - Accent3 22 40" xfId="23769" xr:uid="{00000000-0005-0000-0000-0000455D0000}"/>
    <cellStyle name="40% - Accent3 22 41" xfId="23770" xr:uid="{00000000-0005-0000-0000-0000465D0000}"/>
    <cellStyle name="40% - Accent3 22 42" xfId="23771" xr:uid="{00000000-0005-0000-0000-0000475D0000}"/>
    <cellStyle name="40% - Accent3 22 43" xfId="23772" xr:uid="{00000000-0005-0000-0000-0000485D0000}"/>
    <cellStyle name="40% - Accent3 22 44" xfId="23773" xr:uid="{00000000-0005-0000-0000-0000495D0000}"/>
    <cellStyle name="40% - Accent3 22 45" xfId="23774" xr:uid="{00000000-0005-0000-0000-00004A5D0000}"/>
    <cellStyle name="40% - Accent3 22 46" xfId="23775" xr:uid="{00000000-0005-0000-0000-00004B5D0000}"/>
    <cellStyle name="40% - Accent3 22 47" xfId="23776" xr:uid="{00000000-0005-0000-0000-00004C5D0000}"/>
    <cellStyle name="40% - Accent3 22 48" xfId="23777" xr:uid="{00000000-0005-0000-0000-00004D5D0000}"/>
    <cellStyle name="40% - Accent3 22 49" xfId="23778" xr:uid="{00000000-0005-0000-0000-00004E5D0000}"/>
    <cellStyle name="40% - Accent3 22 5" xfId="23779" xr:uid="{00000000-0005-0000-0000-00004F5D0000}"/>
    <cellStyle name="40% - Accent3 22 50" xfId="23780" xr:uid="{00000000-0005-0000-0000-0000505D0000}"/>
    <cellStyle name="40% - Accent3 22 51" xfId="23781" xr:uid="{00000000-0005-0000-0000-0000515D0000}"/>
    <cellStyle name="40% - Accent3 22 52" xfId="23782" xr:uid="{00000000-0005-0000-0000-0000525D0000}"/>
    <cellStyle name="40% - Accent3 22 53" xfId="23783" xr:uid="{00000000-0005-0000-0000-0000535D0000}"/>
    <cellStyle name="40% - Accent3 22 54" xfId="23784" xr:uid="{00000000-0005-0000-0000-0000545D0000}"/>
    <cellStyle name="40% - Accent3 22 55" xfId="23785" xr:uid="{00000000-0005-0000-0000-0000555D0000}"/>
    <cellStyle name="40% - Accent3 22 56" xfId="23786" xr:uid="{00000000-0005-0000-0000-0000565D0000}"/>
    <cellStyle name="40% - Accent3 22 57" xfId="23787" xr:uid="{00000000-0005-0000-0000-0000575D0000}"/>
    <cellStyle name="40% - Accent3 22 58" xfId="23788" xr:uid="{00000000-0005-0000-0000-0000585D0000}"/>
    <cellStyle name="40% - Accent3 22 59" xfId="23789" xr:uid="{00000000-0005-0000-0000-0000595D0000}"/>
    <cellStyle name="40% - Accent3 22 6" xfId="23790" xr:uid="{00000000-0005-0000-0000-00005A5D0000}"/>
    <cellStyle name="40% - Accent3 22 60" xfId="23791" xr:uid="{00000000-0005-0000-0000-00005B5D0000}"/>
    <cellStyle name="40% - Accent3 22 61" xfId="23792" xr:uid="{00000000-0005-0000-0000-00005C5D0000}"/>
    <cellStyle name="40% - Accent3 22 62" xfId="23793" xr:uid="{00000000-0005-0000-0000-00005D5D0000}"/>
    <cellStyle name="40% - Accent3 22 63" xfId="23794" xr:uid="{00000000-0005-0000-0000-00005E5D0000}"/>
    <cellStyle name="40% - Accent3 22 64" xfId="23795" xr:uid="{00000000-0005-0000-0000-00005F5D0000}"/>
    <cellStyle name="40% - Accent3 22 65" xfId="23796" xr:uid="{00000000-0005-0000-0000-0000605D0000}"/>
    <cellStyle name="40% - Accent3 22 66" xfId="23797" xr:uid="{00000000-0005-0000-0000-0000615D0000}"/>
    <cellStyle name="40% - Accent3 22 67" xfId="23798" xr:uid="{00000000-0005-0000-0000-0000625D0000}"/>
    <cellStyle name="40% - Accent3 22 68" xfId="23799" xr:uid="{00000000-0005-0000-0000-0000635D0000}"/>
    <cellStyle name="40% - Accent3 22 69" xfId="23800" xr:uid="{00000000-0005-0000-0000-0000645D0000}"/>
    <cellStyle name="40% - Accent3 22 7" xfId="23801" xr:uid="{00000000-0005-0000-0000-0000655D0000}"/>
    <cellStyle name="40% - Accent3 22 70" xfId="23802" xr:uid="{00000000-0005-0000-0000-0000665D0000}"/>
    <cellStyle name="40% - Accent3 22 71" xfId="23803" xr:uid="{00000000-0005-0000-0000-0000675D0000}"/>
    <cellStyle name="40% - Accent3 22 72" xfId="23804" xr:uid="{00000000-0005-0000-0000-0000685D0000}"/>
    <cellStyle name="40% - Accent3 22 73" xfId="23805" xr:uid="{00000000-0005-0000-0000-0000695D0000}"/>
    <cellStyle name="40% - Accent3 22 8" xfId="23806" xr:uid="{00000000-0005-0000-0000-00006A5D0000}"/>
    <cellStyle name="40% - Accent3 22 9" xfId="23807" xr:uid="{00000000-0005-0000-0000-00006B5D0000}"/>
    <cellStyle name="40% - Accent3 23" xfId="23808" xr:uid="{00000000-0005-0000-0000-00006C5D0000}"/>
    <cellStyle name="40% - Accent3 23 10" xfId="23809" xr:uid="{00000000-0005-0000-0000-00006D5D0000}"/>
    <cellStyle name="40% - Accent3 23 11" xfId="23810" xr:uid="{00000000-0005-0000-0000-00006E5D0000}"/>
    <cellStyle name="40% - Accent3 23 12" xfId="23811" xr:uid="{00000000-0005-0000-0000-00006F5D0000}"/>
    <cellStyle name="40% - Accent3 23 13" xfId="23812" xr:uid="{00000000-0005-0000-0000-0000705D0000}"/>
    <cellStyle name="40% - Accent3 23 14" xfId="23813" xr:uid="{00000000-0005-0000-0000-0000715D0000}"/>
    <cellStyle name="40% - Accent3 23 15" xfId="23814" xr:uid="{00000000-0005-0000-0000-0000725D0000}"/>
    <cellStyle name="40% - Accent3 23 16" xfId="23815" xr:uid="{00000000-0005-0000-0000-0000735D0000}"/>
    <cellStyle name="40% - Accent3 23 17" xfId="23816" xr:uid="{00000000-0005-0000-0000-0000745D0000}"/>
    <cellStyle name="40% - Accent3 23 18" xfId="23817" xr:uid="{00000000-0005-0000-0000-0000755D0000}"/>
    <cellStyle name="40% - Accent3 23 19" xfId="23818" xr:uid="{00000000-0005-0000-0000-0000765D0000}"/>
    <cellStyle name="40% - Accent3 23 2" xfId="23819" xr:uid="{00000000-0005-0000-0000-0000775D0000}"/>
    <cellStyle name="40% - Accent3 23 20" xfId="23820" xr:uid="{00000000-0005-0000-0000-0000785D0000}"/>
    <cellStyle name="40% - Accent3 23 21" xfId="23821" xr:uid="{00000000-0005-0000-0000-0000795D0000}"/>
    <cellStyle name="40% - Accent3 23 22" xfId="23822" xr:uid="{00000000-0005-0000-0000-00007A5D0000}"/>
    <cellStyle name="40% - Accent3 23 23" xfId="23823" xr:uid="{00000000-0005-0000-0000-00007B5D0000}"/>
    <cellStyle name="40% - Accent3 23 24" xfId="23824" xr:uid="{00000000-0005-0000-0000-00007C5D0000}"/>
    <cellStyle name="40% - Accent3 23 25" xfId="23825" xr:uid="{00000000-0005-0000-0000-00007D5D0000}"/>
    <cellStyle name="40% - Accent3 23 26" xfId="23826" xr:uid="{00000000-0005-0000-0000-00007E5D0000}"/>
    <cellStyle name="40% - Accent3 23 27" xfId="23827" xr:uid="{00000000-0005-0000-0000-00007F5D0000}"/>
    <cellStyle name="40% - Accent3 23 28" xfId="23828" xr:uid="{00000000-0005-0000-0000-0000805D0000}"/>
    <cellStyle name="40% - Accent3 23 29" xfId="23829" xr:uid="{00000000-0005-0000-0000-0000815D0000}"/>
    <cellStyle name="40% - Accent3 23 3" xfId="23830" xr:uid="{00000000-0005-0000-0000-0000825D0000}"/>
    <cellStyle name="40% - Accent3 23 30" xfId="23831" xr:uid="{00000000-0005-0000-0000-0000835D0000}"/>
    <cellStyle name="40% - Accent3 23 31" xfId="23832" xr:uid="{00000000-0005-0000-0000-0000845D0000}"/>
    <cellStyle name="40% - Accent3 23 32" xfId="23833" xr:uid="{00000000-0005-0000-0000-0000855D0000}"/>
    <cellStyle name="40% - Accent3 23 33" xfId="23834" xr:uid="{00000000-0005-0000-0000-0000865D0000}"/>
    <cellStyle name="40% - Accent3 23 34" xfId="23835" xr:uid="{00000000-0005-0000-0000-0000875D0000}"/>
    <cellStyle name="40% - Accent3 23 35" xfId="23836" xr:uid="{00000000-0005-0000-0000-0000885D0000}"/>
    <cellStyle name="40% - Accent3 23 36" xfId="23837" xr:uid="{00000000-0005-0000-0000-0000895D0000}"/>
    <cellStyle name="40% - Accent3 23 37" xfId="23838" xr:uid="{00000000-0005-0000-0000-00008A5D0000}"/>
    <cellStyle name="40% - Accent3 23 38" xfId="23839" xr:uid="{00000000-0005-0000-0000-00008B5D0000}"/>
    <cellStyle name="40% - Accent3 23 39" xfId="23840" xr:uid="{00000000-0005-0000-0000-00008C5D0000}"/>
    <cellStyle name="40% - Accent3 23 4" xfId="23841" xr:uid="{00000000-0005-0000-0000-00008D5D0000}"/>
    <cellStyle name="40% - Accent3 23 40" xfId="23842" xr:uid="{00000000-0005-0000-0000-00008E5D0000}"/>
    <cellStyle name="40% - Accent3 23 41" xfId="23843" xr:uid="{00000000-0005-0000-0000-00008F5D0000}"/>
    <cellStyle name="40% - Accent3 23 42" xfId="23844" xr:uid="{00000000-0005-0000-0000-0000905D0000}"/>
    <cellStyle name="40% - Accent3 23 43" xfId="23845" xr:uid="{00000000-0005-0000-0000-0000915D0000}"/>
    <cellStyle name="40% - Accent3 23 44" xfId="23846" xr:uid="{00000000-0005-0000-0000-0000925D0000}"/>
    <cellStyle name="40% - Accent3 23 45" xfId="23847" xr:uid="{00000000-0005-0000-0000-0000935D0000}"/>
    <cellStyle name="40% - Accent3 23 46" xfId="23848" xr:uid="{00000000-0005-0000-0000-0000945D0000}"/>
    <cellStyle name="40% - Accent3 23 47" xfId="23849" xr:uid="{00000000-0005-0000-0000-0000955D0000}"/>
    <cellStyle name="40% - Accent3 23 48" xfId="23850" xr:uid="{00000000-0005-0000-0000-0000965D0000}"/>
    <cellStyle name="40% - Accent3 23 49" xfId="23851" xr:uid="{00000000-0005-0000-0000-0000975D0000}"/>
    <cellStyle name="40% - Accent3 23 5" xfId="23852" xr:uid="{00000000-0005-0000-0000-0000985D0000}"/>
    <cellStyle name="40% - Accent3 23 50" xfId="23853" xr:uid="{00000000-0005-0000-0000-0000995D0000}"/>
    <cellStyle name="40% - Accent3 23 51" xfId="23854" xr:uid="{00000000-0005-0000-0000-00009A5D0000}"/>
    <cellStyle name="40% - Accent3 23 52" xfId="23855" xr:uid="{00000000-0005-0000-0000-00009B5D0000}"/>
    <cellStyle name="40% - Accent3 23 53" xfId="23856" xr:uid="{00000000-0005-0000-0000-00009C5D0000}"/>
    <cellStyle name="40% - Accent3 23 54" xfId="23857" xr:uid="{00000000-0005-0000-0000-00009D5D0000}"/>
    <cellStyle name="40% - Accent3 23 55" xfId="23858" xr:uid="{00000000-0005-0000-0000-00009E5D0000}"/>
    <cellStyle name="40% - Accent3 23 56" xfId="23859" xr:uid="{00000000-0005-0000-0000-00009F5D0000}"/>
    <cellStyle name="40% - Accent3 23 57" xfId="23860" xr:uid="{00000000-0005-0000-0000-0000A05D0000}"/>
    <cellStyle name="40% - Accent3 23 58" xfId="23861" xr:uid="{00000000-0005-0000-0000-0000A15D0000}"/>
    <cellStyle name="40% - Accent3 23 59" xfId="23862" xr:uid="{00000000-0005-0000-0000-0000A25D0000}"/>
    <cellStyle name="40% - Accent3 23 6" xfId="23863" xr:uid="{00000000-0005-0000-0000-0000A35D0000}"/>
    <cellStyle name="40% - Accent3 23 60" xfId="23864" xr:uid="{00000000-0005-0000-0000-0000A45D0000}"/>
    <cellStyle name="40% - Accent3 23 61" xfId="23865" xr:uid="{00000000-0005-0000-0000-0000A55D0000}"/>
    <cellStyle name="40% - Accent3 23 62" xfId="23866" xr:uid="{00000000-0005-0000-0000-0000A65D0000}"/>
    <cellStyle name="40% - Accent3 23 63" xfId="23867" xr:uid="{00000000-0005-0000-0000-0000A75D0000}"/>
    <cellStyle name="40% - Accent3 23 64" xfId="23868" xr:uid="{00000000-0005-0000-0000-0000A85D0000}"/>
    <cellStyle name="40% - Accent3 23 65" xfId="23869" xr:uid="{00000000-0005-0000-0000-0000A95D0000}"/>
    <cellStyle name="40% - Accent3 23 66" xfId="23870" xr:uid="{00000000-0005-0000-0000-0000AA5D0000}"/>
    <cellStyle name="40% - Accent3 23 67" xfId="23871" xr:uid="{00000000-0005-0000-0000-0000AB5D0000}"/>
    <cellStyle name="40% - Accent3 23 68" xfId="23872" xr:uid="{00000000-0005-0000-0000-0000AC5D0000}"/>
    <cellStyle name="40% - Accent3 23 69" xfId="23873" xr:uid="{00000000-0005-0000-0000-0000AD5D0000}"/>
    <cellStyle name="40% - Accent3 23 7" xfId="23874" xr:uid="{00000000-0005-0000-0000-0000AE5D0000}"/>
    <cellStyle name="40% - Accent3 23 70" xfId="23875" xr:uid="{00000000-0005-0000-0000-0000AF5D0000}"/>
    <cellStyle name="40% - Accent3 23 71" xfId="23876" xr:uid="{00000000-0005-0000-0000-0000B05D0000}"/>
    <cellStyle name="40% - Accent3 23 72" xfId="23877" xr:uid="{00000000-0005-0000-0000-0000B15D0000}"/>
    <cellStyle name="40% - Accent3 23 73" xfId="23878" xr:uid="{00000000-0005-0000-0000-0000B25D0000}"/>
    <cellStyle name="40% - Accent3 23 8" xfId="23879" xr:uid="{00000000-0005-0000-0000-0000B35D0000}"/>
    <cellStyle name="40% - Accent3 23 9" xfId="23880" xr:uid="{00000000-0005-0000-0000-0000B45D0000}"/>
    <cellStyle name="40% - Accent3 24" xfId="23881" xr:uid="{00000000-0005-0000-0000-0000B55D0000}"/>
    <cellStyle name="40% - Accent3 24 10" xfId="23882" xr:uid="{00000000-0005-0000-0000-0000B65D0000}"/>
    <cellStyle name="40% - Accent3 24 11" xfId="23883" xr:uid="{00000000-0005-0000-0000-0000B75D0000}"/>
    <cellStyle name="40% - Accent3 24 12" xfId="23884" xr:uid="{00000000-0005-0000-0000-0000B85D0000}"/>
    <cellStyle name="40% - Accent3 24 13" xfId="23885" xr:uid="{00000000-0005-0000-0000-0000B95D0000}"/>
    <cellStyle name="40% - Accent3 24 14" xfId="23886" xr:uid="{00000000-0005-0000-0000-0000BA5D0000}"/>
    <cellStyle name="40% - Accent3 24 15" xfId="23887" xr:uid="{00000000-0005-0000-0000-0000BB5D0000}"/>
    <cellStyle name="40% - Accent3 24 16" xfId="23888" xr:uid="{00000000-0005-0000-0000-0000BC5D0000}"/>
    <cellStyle name="40% - Accent3 24 17" xfId="23889" xr:uid="{00000000-0005-0000-0000-0000BD5D0000}"/>
    <cellStyle name="40% - Accent3 24 18" xfId="23890" xr:uid="{00000000-0005-0000-0000-0000BE5D0000}"/>
    <cellStyle name="40% - Accent3 24 19" xfId="23891" xr:uid="{00000000-0005-0000-0000-0000BF5D0000}"/>
    <cellStyle name="40% - Accent3 24 2" xfId="23892" xr:uid="{00000000-0005-0000-0000-0000C05D0000}"/>
    <cellStyle name="40% - Accent3 24 20" xfId="23893" xr:uid="{00000000-0005-0000-0000-0000C15D0000}"/>
    <cellStyle name="40% - Accent3 24 21" xfId="23894" xr:uid="{00000000-0005-0000-0000-0000C25D0000}"/>
    <cellStyle name="40% - Accent3 24 22" xfId="23895" xr:uid="{00000000-0005-0000-0000-0000C35D0000}"/>
    <cellStyle name="40% - Accent3 24 23" xfId="23896" xr:uid="{00000000-0005-0000-0000-0000C45D0000}"/>
    <cellStyle name="40% - Accent3 24 24" xfId="23897" xr:uid="{00000000-0005-0000-0000-0000C55D0000}"/>
    <cellStyle name="40% - Accent3 24 25" xfId="23898" xr:uid="{00000000-0005-0000-0000-0000C65D0000}"/>
    <cellStyle name="40% - Accent3 24 26" xfId="23899" xr:uid="{00000000-0005-0000-0000-0000C75D0000}"/>
    <cellStyle name="40% - Accent3 24 27" xfId="23900" xr:uid="{00000000-0005-0000-0000-0000C85D0000}"/>
    <cellStyle name="40% - Accent3 24 28" xfId="23901" xr:uid="{00000000-0005-0000-0000-0000C95D0000}"/>
    <cellStyle name="40% - Accent3 24 29" xfId="23902" xr:uid="{00000000-0005-0000-0000-0000CA5D0000}"/>
    <cellStyle name="40% - Accent3 24 3" xfId="23903" xr:uid="{00000000-0005-0000-0000-0000CB5D0000}"/>
    <cellStyle name="40% - Accent3 24 30" xfId="23904" xr:uid="{00000000-0005-0000-0000-0000CC5D0000}"/>
    <cellStyle name="40% - Accent3 24 31" xfId="23905" xr:uid="{00000000-0005-0000-0000-0000CD5D0000}"/>
    <cellStyle name="40% - Accent3 24 32" xfId="23906" xr:uid="{00000000-0005-0000-0000-0000CE5D0000}"/>
    <cellStyle name="40% - Accent3 24 33" xfId="23907" xr:uid="{00000000-0005-0000-0000-0000CF5D0000}"/>
    <cellStyle name="40% - Accent3 24 34" xfId="23908" xr:uid="{00000000-0005-0000-0000-0000D05D0000}"/>
    <cellStyle name="40% - Accent3 24 35" xfId="23909" xr:uid="{00000000-0005-0000-0000-0000D15D0000}"/>
    <cellStyle name="40% - Accent3 24 36" xfId="23910" xr:uid="{00000000-0005-0000-0000-0000D25D0000}"/>
    <cellStyle name="40% - Accent3 24 37" xfId="23911" xr:uid="{00000000-0005-0000-0000-0000D35D0000}"/>
    <cellStyle name="40% - Accent3 24 38" xfId="23912" xr:uid="{00000000-0005-0000-0000-0000D45D0000}"/>
    <cellStyle name="40% - Accent3 24 39" xfId="23913" xr:uid="{00000000-0005-0000-0000-0000D55D0000}"/>
    <cellStyle name="40% - Accent3 24 4" xfId="23914" xr:uid="{00000000-0005-0000-0000-0000D65D0000}"/>
    <cellStyle name="40% - Accent3 24 40" xfId="23915" xr:uid="{00000000-0005-0000-0000-0000D75D0000}"/>
    <cellStyle name="40% - Accent3 24 41" xfId="23916" xr:uid="{00000000-0005-0000-0000-0000D85D0000}"/>
    <cellStyle name="40% - Accent3 24 42" xfId="23917" xr:uid="{00000000-0005-0000-0000-0000D95D0000}"/>
    <cellStyle name="40% - Accent3 24 43" xfId="23918" xr:uid="{00000000-0005-0000-0000-0000DA5D0000}"/>
    <cellStyle name="40% - Accent3 24 44" xfId="23919" xr:uid="{00000000-0005-0000-0000-0000DB5D0000}"/>
    <cellStyle name="40% - Accent3 24 45" xfId="23920" xr:uid="{00000000-0005-0000-0000-0000DC5D0000}"/>
    <cellStyle name="40% - Accent3 24 46" xfId="23921" xr:uid="{00000000-0005-0000-0000-0000DD5D0000}"/>
    <cellStyle name="40% - Accent3 24 47" xfId="23922" xr:uid="{00000000-0005-0000-0000-0000DE5D0000}"/>
    <cellStyle name="40% - Accent3 24 48" xfId="23923" xr:uid="{00000000-0005-0000-0000-0000DF5D0000}"/>
    <cellStyle name="40% - Accent3 24 49" xfId="23924" xr:uid="{00000000-0005-0000-0000-0000E05D0000}"/>
    <cellStyle name="40% - Accent3 24 5" xfId="23925" xr:uid="{00000000-0005-0000-0000-0000E15D0000}"/>
    <cellStyle name="40% - Accent3 24 50" xfId="23926" xr:uid="{00000000-0005-0000-0000-0000E25D0000}"/>
    <cellStyle name="40% - Accent3 24 51" xfId="23927" xr:uid="{00000000-0005-0000-0000-0000E35D0000}"/>
    <cellStyle name="40% - Accent3 24 52" xfId="23928" xr:uid="{00000000-0005-0000-0000-0000E45D0000}"/>
    <cellStyle name="40% - Accent3 24 53" xfId="23929" xr:uid="{00000000-0005-0000-0000-0000E55D0000}"/>
    <cellStyle name="40% - Accent3 24 54" xfId="23930" xr:uid="{00000000-0005-0000-0000-0000E65D0000}"/>
    <cellStyle name="40% - Accent3 24 55" xfId="23931" xr:uid="{00000000-0005-0000-0000-0000E75D0000}"/>
    <cellStyle name="40% - Accent3 24 56" xfId="23932" xr:uid="{00000000-0005-0000-0000-0000E85D0000}"/>
    <cellStyle name="40% - Accent3 24 57" xfId="23933" xr:uid="{00000000-0005-0000-0000-0000E95D0000}"/>
    <cellStyle name="40% - Accent3 24 58" xfId="23934" xr:uid="{00000000-0005-0000-0000-0000EA5D0000}"/>
    <cellStyle name="40% - Accent3 24 59" xfId="23935" xr:uid="{00000000-0005-0000-0000-0000EB5D0000}"/>
    <cellStyle name="40% - Accent3 24 6" xfId="23936" xr:uid="{00000000-0005-0000-0000-0000EC5D0000}"/>
    <cellStyle name="40% - Accent3 24 60" xfId="23937" xr:uid="{00000000-0005-0000-0000-0000ED5D0000}"/>
    <cellStyle name="40% - Accent3 24 61" xfId="23938" xr:uid="{00000000-0005-0000-0000-0000EE5D0000}"/>
    <cellStyle name="40% - Accent3 24 62" xfId="23939" xr:uid="{00000000-0005-0000-0000-0000EF5D0000}"/>
    <cellStyle name="40% - Accent3 24 63" xfId="23940" xr:uid="{00000000-0005-0000-0000-0000F05D0000}"/>
    <cellStyle name="40% - Accent3 24 64" xfId="23941" xr:uid="{00000000-0005-0000-0000-0000F15D0000}"/>
    <cellStyle name="40% - Accent3 24 65" xfId="23942" xr:uid="{00000000-0005-0000-0000-0000F25D0000}"/>
    <cellStyle name="40% - Accent3 24 66" xfId="23943" xr:uid="{00000000-0005-0000-0000-0000F35D0000}"/>
    <cellStyle name="40% - Accent3 24 67" xfId="23944" xr:uid="{00000000-0005-0000-0000-0000F45D0000}"/>
    <cellStyle name="40% - Accent3 24 68" xfId="23945" xr:uid="{00000000-0005-0000-0000-0000F55D0000}"/>
    <cellStyle name="40% - Accent3 24 69" xfId="23946" xr:uid="{00000000-0005-0000-0000-0000F65D0000}"/>
    <cellStyle name="40% - Accent3 24 7" xfId="23947" xr:uid="{00000000-0005-0000-0000-0000F75D0000}"/>
    <cellStyle name="40% - Accent3 24 70" xfId="23948" xr:uid="{00000000-0005-0000-0000-0000F85D0000}"/>
    <cellStyle name="40% - Accent3 24 71" xfId="23949" xr:uid="{00000000-0005-0000-0000-0000F95D0000}"/>
    <cellStyle name="40% - Accent3 24 72" xfId="23950" xr:uid="{00000000-0005-0000-0000-0000FA5D0000}"/>
    <cellStyle name="40% - Accent3 24 73" xfId="23951" xr:uid="{00000000-0005-0000-0000-0000FB5D0000}"/>
    <cellStyle name="40% - Accent3 24 8" xfId="23952" xr:uid="{00000000-0005-0000-0000-0000FC5D0000}"/>
    <cellStyle name="40% - Accent3 24 9" xfId="23953" xr:uid="{00000000-0005-0000-0000-0000FD5D0000}"/>
    <cellStyle name="40% - Accent3 25" xfId="23954" xr:uid="{00000000-0005-0000-0000-0000FE5D0000}"/>
    <cellStyle name="40% - Accent3 25 10" xfId="23955" xr:uid="{00000000-0005-0000-0000-0000FF5D0000}"/>
    <cellStyle name="40% - Accent3 25 11" xfId="23956" xr:uid="{00000000-0005-0000-0000-0000005E0000}"/>
    <cellStyle name="40% - Accent3 25 12" xfId="23957" xr:uid="{00000000-0005-0000-0000-0000015E0000}"/>
    <cellStyle name="40% - Accent3 25 13" xfId="23958" xr:uid="{00000000-0005-0000-0000-0000025E0000}"/>
    <cellStyle name="40% - Accent3 25 14" xfId="23959" xr:uid="{00000000-0005-0000-0000-0000035E0000}"/>
    <cellStyle name="40% - Accent3 25 15" xfId="23960" xr:uid="{00000000-0005-0000-0000-0000045E0000}"/>
    <cellStyle name="40% - Accent3 25 16" xfId="23961" xr:uid="{00000000-0005-0000-0000-0000055E0000}"/>
    <cellStyle name="40% - Accent3 25 17" xfId="23962" xr:uid="{00000000-0005-0000-0000-0000065E0000}"/>
    <cellStyle name="40% - Accent3 25 18" xfId="23963" xr:uid="{00000000-0005-0000-0000-0000075E0000}"/>
    <cellStyle name="40% - Accent3 25 19" xfId="23964" xr:uid="{00000000-0005-0000-0000-0000085E0000}"/>
    <cellStyle name="40% - Accent3 25 2" xfId="23965" xr:uid="{00000000-0005-0000-0000-0000095E0000}"/>
    <cellStyle name="40% - Accent3 25 20" xfId="23966" xr:uid="{00000000-0005-0000-0000-00000A5E0000}"/>
    <cellStyle name="40% - Accent3 25 21" xfId="23967" xr:uid="{00000000-0005-0000-0000-00000B5E0000}"/>
    <cellStyle name="40% - Accent3 25 22" xfId="23968" xr:uid="{00000000-0005-0000-0000-00000C5E0000}"/>
    <cellStyle name="40% - Accent3 25 23" xfId="23969" xr:uid="{00000000-0005-0000-0000-00000D5E0000}"/>
    <cellStyle name="40% - Accent3 25 24" xfId="23970" xr:uid="{00000000-0005-0000-0000-00000E5E0000}"/>
    <cellStyle name="40% - Accent3 25 25" xfId="23971" xr:uid="{00000000-0005-0000-0000-00000F5E0000}"/>
    <cellStyle name="40% - Accent3 25 26" xfId="23972" xr:uid="{00000000-0005-0000-0000-0000105E0000}"/>
    <cellStyle name="40% - Accent3 25 27" xfId="23973" xr:uid="{00000000-0005-0000-0000-0000115E0000}"/>
    <cellStyle name="40% - Accent3 25 28" xfId="23974" xr:uid="{00000000-0005-0000-0000-0000125E0000}"/>
    <cellStyle name="40% - Accent3 25 29" xfId="23975" xr:uid="{00000000-0005-0000-0000-0000135E0000}"/>
    <cellStyle name="40% - Accent3 25 3" xfId="23976" xr:uid="{00000000-0005-0000-0000-0000145E0000}"/>
    <cellStyle name="40% - Accent3 25 30" xfId="23977" xr:uid="{00000000-0005-0000-0000-0000155E0000}"/>
    <cellStyle name="40% - Accent3 25 31" xfId="23978" xr:uid="{00000000-0005-0000-0000-0000165E0000}"/>
    <cellStyle name="40% - Accent3 25 32" xfId="23979" xr:uid="{00000000-0005-0000-0000-0000175E0000}"/>
    <cellStyle name="40% - Accent3 25 33" xfId="23980" xr:uid="{00000000-0005-0000-0000-0000185E0000}"/>
    <cellStyle name="40% - Accent3 25 34" xfId="23981" xr:uid="{00000000-0005-0000-0000-0000195E0000}"/>
    <cellStyle name="40% - Accent3 25 35" xfId="23982" xr:uid="{00000000-0005-0000-0000-00001A5E0000}"/>
    <cellStyle name="40% - Accent3 25 36" xfId="23983" xr:uid="{00000000-0005-0000-0000-00001B5E0000}"/>
    <cellStyle name="40% - Accent3 25 37" xfId="23984" xr:uid="{00000000-0005-0000-0000-00001C5E0000}"/>
    <cellStyle name="40% - Accent3 25 38" xfId="23985" xr:uid="{00000000-0005-0000-0000-00001D5E0000}"/>
    <cellStyle name="40% - Accent3 25 39" xfId="23986" xr:uid="{00000000-0005-0000-0000-00001E5E0000}"/>
    <cellStyle name="40% - Accent3 25 4" xfId="23987" xr:uid="{00000000-0005-0000-0000-00001F5E0000}"/>
    <cellStyle name="40% - Accent3 25 40" xfId="23988" xr:uid="{00000000-0005-0000-0000-0000205E0000}"/>
    <cellStyle name="40% - Accent3 25 41" xfId="23989" xr:uid="{00000000-0005-0000-0000-0000215E0000}"/>
    <cellStyle name="40% - Accent3 25 42" xfId="23990" xr:uid="{00000000-0005-0000-0000-0000225E0000}"/>
    <cellStyle name="40% - Accent3 25 43" xfId="23991" xr:uid="{00000000-0005-0000-0000-0000235E0000}"/>
    <cellStyle name="40% - Accent3 25 44" xfId="23992" xr:uid="{00000000-0005-0000-0000-0000245E0000}"/>
    <cellStyle name="40% - Accent3 25 45" xfId="23993" xr:uid="{00000000-0005-0000-0000-0000255E0000}"/>
    <cellStyle name="40% - Accent3 25 46" xfId="23994" xr:uid="{00000000-0005-0000-0000-0000265E0000}"/>
    <cellStyle name="40% - Accent3 25 47" xfId="23995" xr:uid="{00000000-0005-0000-0000-0000275E0000}"/>
    <cellStyle name="40% - Accent3 25 48" xfId="23996" xr:uid="{00000000-0005-0000-0000-0000285E0000}"/>
    <cellStyle name="40% - Accent3 25 49" xfId="23997" xr:uid="{00000000-0005-0000-0000-0000295E0000}"/>
    <cellStyle name="40% - Accent3 25 5" xfId="23998" xr:uid="{00000000-0005-0000-0000-00002A5E0000}"/>
    <cellStyle name="40% - Accent3 25 50" xfId="23999" xr:uid="{00000000-0005-0000-0000-00002B5E0000}"/>
    <cellStyle name="40% - Accent3 25 51" xfId="24000" xr:uid="{00000000-0005-0000-0000-00002C5E0000}"/>
    <cellStyle name="40% - Accent3 25 52" xfId="24001" xr:uid="{00000000-0005-0000-0000-00002D5E0000}"/>
    <cellStyle name="40% - Accent3 25 53" xfId="24002" xr:uid="{00000000-0005-0000-0000-00002E5E0000}"/>
    <cellStyle name="40% - Accent3 25 54" xfId="24003" xr:uid="{00000000-0005-0000-0000-00002F5E0000}"/>
    <cellStyle name="40% - Accent3 25 55" xfId="24004" xr:uid="{00000000-0005-0000-0000-0000305E0000}"/>
    <cellStyle name="40% - Accent3 25 56" xfId="24005" xr:uid="{00000000-0005-0000-0000-0000315E0000}"/>
    <cellStyle name="40% - Accent3 25 57" xfId="24006" xr:uid="{00000000-0005-0000-0000-0000325E0000}"/>
    <cellStyle name="40% - Accent3 25 58" xfId="24007" xr:uid="{00000000-0005-0000-0000-0000335E0000}"/>
    <cellStyle name="40% - Accent3 25 59" xfId="24008" xr:uid="{00000000-0005-0000-0000-0000345E0000}"/>
    <cellStyle name="40% - Accent3 25 6" xfId="24009" xr:uid="{00000000-0005-0000-0000-0000355E0000}"/>
    <cellStyle name="40% - Accent3 25 60" xfId="24010" xr:uid="{00000000-0005-0000-0000-0000365E0000}"/>
    <cellStyle name="40% - Accent3 25 61" xfId="24011" xr:uid="{00000000-0005-0000-0000-0000375E0000}"/>
    <cellStyle name="40% - Accent3 25 62" xfId="24012" xr:uid="{00000000-0005-0000-0000-0000385E0000}"/>
    <cellStyle name="40% - Accent3 25 63" xfId="24013" xr:uid="{00000000-0005-0000-0000-0000395E0000}"/>
    <cellStyle name="40% - Accent3 25 64" xfId="24014" xr:uid="{00000000-0005-0000-0000-00003A5E0000}"/>
    <cellStyle name="40% - Accent3 25 65" xfId="24015" xr:uid="{00000000-0005-0000-0000-00003B5E0000}"/>
    <cellStyle name="40% - Accent3 25 66" xfId="24016" xr:uid="{00000000-0005-0000-0000-00003C5E0000}"/>
    <cellStyle name="40% - Accent3 25 67" xfId="24017" xr:uid="{00000000-0005-0000-0000-00003D5E0000}"/>
    <cellStyle name="40% - Accent3 25 68" xfId="24018" xr:uid="{00000000-0005-0000-0000-00003E5E0000}"/>
    <cellStyle name="40% - Accent3 25 69" xfId="24019" xr:uid="{00000000-0005-0000-0000-00003F5E0000}"/>
    <cellStyle name="40% - Accent3 25 7" xfId="24020" xr:uid="{00000000-0005-0000-0000-0000405E0000}"/>
    <cellStyle name="40% - Accent3 25 70" xfId="24021" xr:uid="{00000000-0005-0000-0000-0000415E0000}"/>
    <cellStyle name="40% - Accent3 25 71" xfId="24022" xr:uid="{00000000-0005-0000-0000-0000425E0000}"/>
    <cellStyle name="40% - Accent3 25 72" xfId="24023" xr:uid="{00000000-0005-0000-0000-0000435E0000}"/>
    <cellStyle name="40% - Accent3 25 73" xfId="24024" xr:uid="{00000000-0005-0000-0000-0000445E0000}"/>
    <cellStyle name="40% - Accent3 25 8" xfId="24025" xr:uid="{00000000-0005-0000-0000-0000455E0000}"/>
    <cellStyle name="40% - Accent3 25 9" xfId="24026" xr:uid="{00000000-0005-0000-0000-0000465E0000}"/>
    <cellStyle name="40% - Accent3 26" xfId="24027" xr:uid="{00000000-0005-0000-0000-0000475E0000}"/>
    <cellStyle name="40% - Accent3 26 10" xfId="24028" xr:uid="{00000000-0005-0000-0000-0000485E0000}"/>
    <cellStyle name="40% - Accent3 26 11" xfId="24029" xr:uid="{00000000-0005-0000-0000-0000495E0000}"/>
    <cellStyle name="40% - Accent3 26 12" xfId="24030" xr:uid="{00000000-0005-0000-0000-00004A5E0000}"/>
    <cellStyle name="40% - Accent3 26 13" xfId="24031" xr:uid="{00000000-0005-0000-0000-00004B5E0000}"/>
    <cellStyle name="40% - Accent3 26 14" xfId="24032" xr:uid="{00000000-0005-0000-0000-00004C5E0000}"/>
    <cellStyle name="40% - Accent3 26 15" xfId="24033" xr:uid="{00000000-0005-0000-0000-00004D5E0000}"/>
    <cellStyle name="40% - Accent3 26 16" xfId="24034" xr:uid="{00000000-0005-0000-0000-00004E5E0000}"/>
    <cellStyle name="40% - Accent3 26 17" xfId="24035" xr:uid="{00000000-0005-0000-0000-00004F5E0000}"/>
    <cellStyle name="40% - Accent3 26 18" xfId="24036" xr:uid="{00000000-0005-0000-0000-0000505E0000}"/>
    <cellStyle name="40% - Accent3 26 19" xfId="24037" xr:uid="{00000000-0005-0000-0000-0000515E0000}"/>
    <cellStyle name="40% - Accent3 26 2" xfId="24038" xr:uid="{00000000-0005-0000-0000-0000525E0000}"/>
    <cellStyle name="40% - Accent3 26 20" xfId="24039" xr:uid="{00000000-0005-0000-0000-0000535E0000}"/>
    <cellStyle name="40% - Accent3 26 21" xfId="24040" xr:uid="{00000000-0005-0000-0000-0000545E0000}"/>
    <cellStyle name="40% - Accent3 26 22" xfId="24041" xr:uid="{00000000-0005-0000-0000-0000555E0000}"/>
    <cellStyle name="40% - Accent3 26 23" xfId="24042" xr:uid="{00000000-0005-0000-0000-0000565E0000}"/>
    <cellStyle name="40% - Accent3 26 24" xfId="24043" xr:uid="{00000000-0005-0000-0000-0000575E0000}"/>
    <cellStyle name="40% - Accent3 26 25" xfId="24044" xr:uid="{00000000-0005-0000-0000-0000585E0000}"/>
    <cellStyle name="40% - Accent3 26 26" xfId="24045" xr:uid="{00000000-0005-0000-0000-0000595E0000}"/>
    <cellStyle name="40% - Accent3 26 27" xfId="24046" xr:uid="{00000000-0005-0000-0000-00005A5E0000}"/>
    <cellStyle name="40% - Accent3 26 28" xfId="24047" xr:uid="{00000000-0005-0000-0000-00005B5E0000}"/>
    <cellStyle name="40% - Accent3 26 29" xfId="24048" xr:uid="{00000000-0005-0000-0000-00005C5E0000}"/>
    <cellStyle name="40% - Accent3 26 3" xfId="24049" xr:uid="{00000000-0005-0000-0000-00005D5E0000}"/>
    <cellStyle name="40% - Accent3 26 30" xfId="24050" xr:uid="{00000000-0005-0000-0000-00005E5E0000}"/>
    <cellStyle name="40% - Accent3 26 31" xfId="24051" xr:uid="{00000000-0005-0000-0000-00005F5E0000}"/>
    <cellStyle name="40% - Accent3 26 32" xfId="24052" xr:uid="{00000000-0005-0000-0000-0000605E0000}"/>
    <cellStyle name="40% - Accent3 26 33" xfId="24053" xr:uid="{00000000-0005-0000-0000-0000615E0000}"/>
    <cellStyle name="40% - Accent3 26 34" xfId="24054" xr:uid="{00000000-0005-0000-0000-0000625E0000}"/>
    <cellStyle name="40% - Accent3 26 35" xfId="24055" xr:uid="{00000000-0005-0000-0000-0000635E0000}"/>
    <cellStyle name="40% - Accent3 26 36" xfId="24056" xr:uid="{00000000-0005-0000-0000-0000645E0000}"/>
    <cellStyle name="40% - Accent3 26 37" xfId="24057" xr:uid="{00000000-0005-0000-0000-0000655E0000}"/>
    <cellStyle name="40% - Accent3 26 38" xfId="24058" xr:uid="{00000000-0005-0000-0000-0000665E0000}"/>
    <cellStyle name="40% - Accent3 26 39" xfId="24059" xr:uid="{00000000-0005-0000-0000-0000675E0000}"/>
    <cellStyle name="40% - Accent3 26 4" xfId="24060" xr:uid="{00000000-0005-0000-0000-0000685E0000}"/>
    <cellStyle name="40% - Accent3 26 40" xfId="24061" xr:uid="{00000000-0005-0000-0000-0000695E0000}"/>
    <cellStyle name="40% - Accent3 26 41" xfId="24062" xr:uid="{00000000-0005-0000-0000-00006A5E0000}"/>
    <cellStyle name="40% - Accent3 26 42" xfId="24063" xr:uid="{00000000-0005-0000-0000-00006B5E0000}"/>
    <cellStyle name="40% - Accent3 26 43" xfId="24064" xr:uid="{00000000-0005-0000-0000-00006C5E0000}"/>
    <cellStyle name="40% - Accent3 26 44" xfId="24065" xr:uid="{00000000-0005-0000-0000-00006D5E0000}"/>
    <cellStyle name="40% - Accent3 26 45" xfId="24066" xr:uid="{00000000-0005-0000-0000-00006E5E0000}"/>
    <cellStyle name="40% - Accent3 26 46" xfId="24067" xr:uid="{00000000-0005-0000-0000-00006F5E0000}"/>
    <cellStyle name="40% - Accent3 26 47" xfId="24068" xr:uid="{00000000-0005-0000-0000-0000705E0000}"/>
    <cellStyle name="40% - Accent3 26 48" xfId="24069" xr:uid="{00000000-0005-0000-0000-0000715E0000}"/>
    <cellStyle name="40% - Accent3 26 49" xfId="24070" xr:uid="{00000000-0005-0000-0000-0000725E0000}"/>
    <cellStyle name="40% - Accent3 26 5" xfId="24071" xr:uid="{00000000-0005-0000-0000-0000735E0000}"/>
    <cellStyle name="40% - Accent3 26 50" xfId="24072" xr:uid="{00000000-0005-0000-0000-0000745E0000}"/>
    <cellStyle name="40% - Accent3 26 51" xfId="24073" xr:uid="{00000000-0005-0000-0000-0000755E0000}"/>
    <cellStyle name="40% - Accent3 26 52" xfId="24074" xr:uid="{00000000-0005-0000-0000-0000765E0000}"/>
    <cellStyle name="40% - Accent3 26 53" xfId="24075" xr:uid="{00000000-0005-0000-0000-0000775E0000}"/>
    <cellStyle name="40% - Accent3 26 54" xfId="24076" xr:uid="{00000000-0005-0000-0000-0000785E0000}"/>
    <cellStyle name="40% - Accent3 26 55" xfId="24077" xr:uid="{00000000-0005-0000-0000-0000795E0000}"/>
    <cellStyle name="40% - Accent3 26 56" xfId="24078" xr:uid="{00000000-0005-0000-0000-00007A5E0000}"/>
    <cellStyle name="40% - Accent3 26 57" xfId="24079" xr:uid="{00000000-0005-0000-0000-00007B5E0000}"/>
    <cellStyle name="40% - Accent3 26 58" xfId="24080" xr:uid="{00000000-0005-0000-0000-00007C5E0000}"/>
    <cellStyle name="40% - Accent3 26 59" xfId="24081" xr:uid="{00000000-0005-0000-0000-00007D5E0000}"/>
    <cellStyle name="40% - Accent3 26 6" xfId="24082" xr:uid="{00000000-0005-0000-0000-00007E5E0000}"/>
    <cellStyle name="40% - Accent3 26 60" xfId="24083" xr:uid="{00000000-0005-0000-0000-00007F5E0000}"/>
    <cellStyle name="40% - Accent3 26 61" xfId="24084" xr:uid="{00000000-0005-0000-0000-0000805E0000}"/>
    <cellStyle name="40% - Accent3 26 62" xfId="24085" xr:uid="{00000000-0005-0000-0000-0000815E0000}"/>
    <cellStyle name="40% - Accent3 26 63" xfId="24086" xr:uid="{00000000-0005-0000-0000-0000825E0000}"/>
    <cellStyle name="40% - Accent3 26 64" xfId="24087" xr:uid="{00000000-0005-0000-0000-0000835E0000}"/>
    <cellStyle name="40% - Accent3 26 65" xfId="24088" xr:uid="{00000000-0005-0000-0000-0000845E0000}"/>
    <cellStyle name="40% - Accent3 26 66" xfId="24089" xr:uid="{00000000-0005-0000-0000-0000855E0000}"/>
    <cellStyle name="40% - Accent3 26 67" xfId="24090" xr:uid="{00000000-0005-0000-0000-0000865E0000}"/>
    <cellStyle name="40% - Accent3 26 68" xfId="24091" xr:uid="{00000000-0005-0000-0000-0000875E0000}"/>
    <cellStyle name="40% - Accent3 26 69" xfId="24092" xr:uid="{00000000-0005-0000-0000-0000885E0000}"/>
    <cellStyle name="40% - Accent3 26 7" xfId="24093" xr:uid="{00000000-0005-0000-0000-0000895E0000}"/>
    <cellStyle name="40% - Accent3 26 70" xfId="24094" xr:uid="{00000000-0005-0000-0000-00008A5E0000}"/>
    <cellStyle name="40% - Accent3 26 71" xfId="24095" xr:uid="{00000000-0005-0000-0000-00008B5E0000}"/>
    <cellStyle name="40% - Accent3 26 72" xfId="24096" xr:uid="{00000000-0005-0000-0000-00008C5E0000}"/>
    <cellStyle name="40% - Accent3 26 73" xfId="24097" xr:uid="{00000000-0005-0000-0000-00008D5E0000}"/>
    <cellStyle name="40% - Accent3 26 8" xfId="24098" xr:uid="{00000000-0005-0000-0000-00008E5E0000}"/>
    <cellStyle name="40% - Accent3 26 9" xfId="24099" xr:uid="{00000000-0005-0000-0000-00008F5E0000}"/>
    <cellStyle name="40% - Accent3 27" xfId="24100" xr:uid="{00000000-0005-0000-0000-0000905E0000}"/>
    <cellStyle name="40% - Accent3 27 10" xfId="24101" xr:uid="{00000000-0005-0000-0000-0000915E0000}"/>
    <cellStyle name="40% - Accent3 27 11" xfId="24102" xr:uid="{00000000-0005-0000-0000-0000925E0000}"/>
    <cellStyle name="40% - Accent3 27 12" xfId="24103" xr:uid="{00000000-0005-0000-0000-0000935E0000}"/>
    <cellStyle name="40% - Accent3 27 13" xfId="24104" xr:uid="{00000000-0005-0000-0000-0000945E0000}"/>
    <cellStyle name="40% - Accent3 27 14" xfId="24105" xr:uid="{00000000-0005-0000-0000-0000955E0000}"/>
    <cellStyle name="40% - Accent3 27 15" xfId="24106" xr:uid="{00000000-0005-0000-0000-0000965E0000}"/>
    <cellStyle name="40% - Accent3 27 16" xfId="24107" xr:uid="{00000000-0005-0000-0000-0000975E0000}"/>
    <cellStyle name="40% - Accent3 27 17" xfId="24108" xr:uid="{00000000-0005-0000-0000-0000985E0000}"/>
    <cellStyle name="40% - Accent3 27 18" xfId="24109" xr:uid="{00000000-0005-0000-0000-0000995E0000}"/>
    <cellStyle name="40% - Accent3 27 19" xfId="24110" xr:uid="{00000000-0005-0000-0000-00009A5E0000}"/>
    <cellStyle name="40% - Accent3 27 2" xfId="24111" xr:uid="{00000000-0005-0000-0000-00009B5E0000}"/>
    <cellStyle name="40% - Accent3 27 20" xfId="24112" xr:uid="{00000000-0005-0000-0000-00009C5E0000}"/>
    <cellStyle name="40% - Accent3 27 21" xfId="24113" xr:uid="{00000000-0005-0000-0000-00009D5E0000}"/>
    <cellStyle name="40% - Accent3 27 22" xfId="24114" xr:uid="{00000000-0005-0000-0000-00009E5E0000}"/>
    <cellStyle name="40% - Accent3 27 23" xfId="24115" xr:uid="{00000000-0005-0000-0000-00009F5E0000}"/>
    <cellStyle name="40% - Accent3 27 24" xfId="24116" xr:uid="{00000000-0005-0000-0000-0000A05E0000}"/>
    <cellStyle name="40% - Accent3 27 25" xfId="24117" xr:uid="{00000000-0005-0000-0000-0000A15E0000}"/>
    <cellStyle name="40% - Accent3 27 26" xfId="24118" xr:uid="{00000000-0005-0000-0000-0000A25E0000}"/>
    <cellStyle name="40% - Accent3 27 27" xfId="24119" xr:uid="{00000000-0005-0000-0000-0000A35E0000}"/>
    <cellStyle name="40% - Accent3 27 28" xfId="24120" xr:uid="{00000000-0005-0000-0000-0000A45E0000}"/>
    <cellStyle name="40% - Accent3 27 29" xfId="24121" xr:uid="{00000000-0005-0000-0000-0000A55E0000}"/>
    <cellStyle name="40% - Accent3 27 3" xfId="24122" xr:uid="{00000000-0005-0000-0000-0000A65E0000}"/>
    <cellStyle name="40% - Accent3 27 30" xfId="24123" xr:uid="{00000000-0005-0000-0000-0000A75E0000}"/>
    <cellStyle name="40% - Accent3 27 31" xfId="24124" xr:uid="{00000000-0005-0000-0000-0000A85E0000}"/>
    <cellStyle name="40% - Accent3 27 32" xfId="24125" xr:uid="{00000000-0005-0000-0000-0000A95E0000}"/>
    <cellStyle name="40% - Accent3 27 33" xfId="24126" xr:uid="{00000000-0005-0000-0000-0000AA5E0000}"/>
    <cellStyle name="40% - Accent3 27 34" xfId="24127" xr:uid="{00000000-0005-0000-0000-0000AB5E0000}"/>
    <cellStyle name="40% - Accent3 27 35" xfId="24128" xr:uid="{00000000-0005-0000-0000-0000AC5E0000}"/>
    <cellStyle name="40% - Accent3 27 36" xfId="24129" xr:uid="{00000000-0005-0000-0000-0000AD5E0000}"/>
    <cellStyle name="40% - Accent3 27 37" xfId="24130" xr:uid="{00000000-0005-0000-0000-0000AE5E0000}"/>
    <cellStyle name="40% - Accent3 27 38" xfId="24131" xr:uid="{00000000-0005-0000-0000-0000AF5E0000}"/>
    <cellStyle name="40% - Accent3 27 39" xfId="24132" xr:uid="{00000000-0005-0000-0000-0000B05E0000}"/>
    <cellStyle name="40% - Accent3 27 4" xfId="24133" xr:uid="{00000000-0005-0000-0000-0000B15E0000}"/>
    <cellStyle name="40% - Accent3 27 40" xfId="24134" xr:uid="{00000000-0005-0000-0000-0000B25E0000}"/>
    <cellStyle name="40% - Accent3 27 41" xfId="24135" xr:uid="{00000000-0005-0000-0000-0000B35E0000}"/>
    <cellStyle name="40% - Accent3 27 42" xfId="24136" xr:uid="{00000000-0005-0000-0000-0000B45E0000}"/>
    <cellStyle name="40% - Accent3 27 43" xfId="24137" xr:uid="{00000000-0005-0000-0000-0000B55E0000}"/>
    <cellStyle name="40% - Accent3 27 44" xfId="24138" xr:uid="{00000000-0005-0000-0000-0000B65E0000}"/>
    <cellStyle name="40% - Accent3 27 45" xfId="24139" xr:uid="{00000000-0005-0000-0000-0000B75E0000}"/>
    <cellStyle name="40% - Accent3 27 46" xfId="24140" xr:uid="{00000000-0005-0000-0000-0000B85E0000}"/>
    <cellStyle name="40% - Accent3 27 47" xfId="24141" xr:uid="{00000000-0005-0000-0000-0000B95E0000}"/>
    <cellStyle name="40% - Accent3 27 48" xfId="24142" xr:uid="{00000000-0005-0000-0000-0000BA5E0000}"/>
    <cellStyle name="40% - Accent3 27 49" xfId="24143" xr:uid="{00000000-0005-0000-0000-0000BB5E0000}"/>
    <cellStyle name="40% - Accent3 27 5" xfId="24144" xr:uid="{00000000-0005-0000-0000-0000BC5E0000}"/>
    <cellStyle name="40% - Accent3 27 50" xfId="24145" xr:uid="{00000000-0005-0000-0000-0000BD5E0000}"/>
    <cellStyle name="40% - Accent3 27 51" xfId="24146" xr:uid="{00000000-0005-0000-0000-0000BE5E0000}"/>
    <cellStyle name="40% - Accent3 27 52" xfId="24147" xr:uid="{00000000-0005-0000-0000-0000BF5E0000}"/>
    <cellStyle name="40% - Accent3 27 53" xfId="24148" xr:uid="{00000000-0005-0000-0000-0000C05E0000}"/>
    <cellStyle name="40% - Accent3 27 54" xfId="24149" xr:uid="{00000000-0005-0000-0000-0000C15E0000}"/>
    <cellStyle name="40% - Accent3 27 55" xfId="24150" xr:uid="{00000000-0005-0000-0000-0000C25E0000}"/>
    <cellStyle name="40% - Accent3 27 56" xfId="24151" xr:uid="{00000000-0005-0000-0000-0000C35E0000}"/>
    <cellStyle name="40% - Accent3 27 57" xfId="24152" xr:uid="{00000000-0005-0000-0000-0000C45E0000}"/>
    <cellStyle name="40% - Accent3 27 58" xfId="24153" xr:uid="{00000000-0005-0000-0000-0000C55E0000}"/>
    <cellStyle name="40% - Accent3 27 59" xfId="24154" xr:uid="{00000000-0005-0000-0000-0000C65E0000}"/>
    <cellStyle name="40% - Accent3 27 6" xfId="24155" xr:uid="{00000000-0005-0000-0000-0000C75E0000}"/>
    <cellStyle name="40% - Accent3 27 60" xfId="24156" xr:uid="{00000000-0005-0000-0000-0000C85E0000}"/>
    <cellStyle name="40% - Accent3 27 61" xfId="24157" xr:uid="{00000000-0005-0000-0000-0000C95E0000}"/>
    <cellStyle name="40% - Accent3 27 62" xfId="24158" xr:uid="{00000000-0005-0000-0000-0000CA5E0000}"/>
    <cellStyle name="40% - Accent3 27 63" xfId="24159" xr:uid="{00000000-0005-0000-0000-0000CB5E0000}"/>
    <cellStyle name="40% - Accent3 27 64" xfId="24160" xr:uid="{00000000-0005-0000-0000-0000CC5E0000}"/>
    <cellStyle name="40% - Accent3 27 65" xfId="24161" xr:uid="{00000000-0005-0000-0000-0000CD5E0000}"/>
    <cellStyle name="40% - Accent3 27 66" xfId="24162" xr:uid="{00000000-0005-0000-0000-0000CE5E0000}"/>
    <cellStyle name="40% - Accent3 27 67" xfId="24163" xr:uid="{00000000-0005-0000-0000-0000CF5E0000}"/>
    <cellStyle name="40% - Accent3 27 68" xfId="24164" xr:uid="{00000000-0005-0000-0000-0000D05E0000}"/>
    <cellStyle name="40% - Accent3 27 69" xfId="24165" xr:uid="{00000000-0005-0000-0000-0000D15E0000}"/>
    <cellStyle name="40% - Accent3 27 7" xfId="24166" xr:uid="{00000000-0005-0000-0000-0000D25E0000}"/>
    <cellStyle name="40% - Accent3 27 70" xfId="24167" xr:uid="{00000000-0005-0000-0000-0000D35E0000}"/>
    <cellStyle name="40% - Accent3 27 71" xfId="24168" xr:uid="{00000000-0005-0000-0000-0000D45E0000}"/>
    <cellStyle name="40% - Accent3 27 72" xfId="24169" xr:uid="{00000000-0005-0000-0000-0000D55E0000}"/>
    <cellStyle name="40% - Accent3 27 73" xfId="24170" xr:uid="{00000000-0005-0000-0000-0000D65E0000}"/>
    <cellStyle name="40% - Accent3 27 8" xfId="24171" xr:uid="{00000000-0005-0000-0000-0000D75E0000}"/>
    <cellStyle name="40% - Accent3 27 9" xfId="24172" xr:uid="{00000000-0005-0000-0000-0000D85E0000}"/>
    <cellStyle name="40% - Accent3 28" xfId="24173" xr:uid="{00000000-0005-0000-0000-0000D95E0000}"/>
    <cellStyle name="40% - Accent3 28 10" xfId="24174" xr:uid="{00000000-0005-0000-0000-0000DA5E0000}"/>
    <cellStyle name="40% - Accent3 28 11" xfId="24175" xr:uid="{00000000-0005-0000-0000-0000DB5E0000}"/>
    <cellStyle name="40% - Accent3 28 12" xfId="24176" xr:uid="{00000000-0005-0000-0000-0000DC5E0000}"/>
    <cellStyle name="40% - Accent3 28 13" xfId="24177" xr:uid="{00000000-0005-0000-0000-0000DD5E0000}"/>
    <cellStyle name="40% - Accent3 28 14" xfId="24178" xr:uid="{00000000-0005-0000-0000-0000DE5E0000}"/>
    <cellStyle name="40% - Accent3 28 15" xfId="24179" xr:uid="{00000000-0005-0000-0000-0000DF5E0000}"/>
    <cellStyle name="40% - Accent3 28 16" xfId="24180" xr:uid="{00000000-0005-0000-0000-0000E05E0000}"/>
    <cellStyle name="40% - Accent3 28 17" xfId="24181" xr:uid="{00000000-0005-0000-0000-0000E15E0000}"/>
    <cellStyle name="40% - Accent3 28 18" xfId="24182" xr:uid="{00000000-0005-0000-0000-0000E25E0000}"/>
    <cellStyle name="40% - Accent3 28 19" xfId="24183" xr:uid="{00000000-0005-0000-0000-0000E35E0000}"/>
    <cellStyle name="40% - Accent3 28 2" xfId="24184" xr:uid="{00000000-0005-0000-0000-0000E45E0000}"/>
    <cellStyle name="40% - Accent3 28 20" xfId="24185" xr:uid="{00000000-0005-0000-0000-0000E55E0000}"/>
    <cellStyle name="40% - Accent3 28 21" xfId="24186" xr:uid="{00000000-0005-0000-0000-0000E65E0000}"/>
    <cellStyle name="40% - Accent3 28 22" xfId="24187" xr:uid="{00000000-0005-0000-0000-0000E75E0000}"/>
    <cellStyle name="40% - Accent3 28 23" xfId="24188" xr:uid="{00000000-0005-0000-0000-0000E85E0000}"/>
    <cellStyle name="40% - Accent3 28 24" xfId="24189" xr:uid="{00000000-0005-0000-0000-0000E95E0000}"/>
    <cellStyle name="40% - Accent3 28 25" xfId="24190" xr:uid="{00000000-0005-0000-0000-0000EA5E0000}"/>
    <cellStyle name="40% - Accent3 28 26" xfId="24191" xr:uid="{00000000-0005-0000-0000-0000EB5E0000}"/>
    <cellStyle name="40% - Accent3 28 27" xfId="24192" xr:uid="{00000000-0005-0000-0000-0000EC5E0000}"/>
    <cellStyle name="40% - Accent3 28 28" xfId="24193" xr:uid="{00000000-0005-0000-0000-0000ED5E0000}"/>
    <cellStyle name="40% - Accent3 28 29" xfId="24194" xr:uid="{00000000-0005-0000-0000-0000EE5E0000}"/>
    <cellStyle name="40% - Accent3 28 3" xfId="24195" xr:uid="{00000000-0005-0000-0000-0000EF5E0000}"/>
    <cellStyle name="40% - Accent3 28 30" xfId="24196" xr:uid="{00000000-0005-0000-0000-0000F05E0000}"/>
    <cellStyle name="40% - Accent3 28 31" xfId="24197" xr:uid="{00000000-0005-0000-0000-0000F15E0000}"/>
    <cellStyle name="40% - Accent3 28 32" xfId="24198" xr:uid="{00000000-0005-0000-0000-0000F25E0000}"/>
    <cellStyle name="40% - Accent3 28 33" xfId="24199" xr:uid="{00000000-0005-0000-0000-0000F35E0000}"/>
    <cellStyle name="40% - Accent3 28 34" xfId="24200" xr:uid="{00000000-0005-0000-0000-0000F45E0000}"/>
    <cellStyle name="40% - Accent3 28 35" xfId="24201" xr:uid="{00000000-0005-0000-0000-0000F55E0000}"/>
    <cellStyle name="40% - Accent3 28 36" xfId="24202" xr:uid="{00000000-0005-0000-0000-0000F65E0000}"/>
    <cellStyle name="40% - Accent3 28 37" xfId="24203" xr:uid="{00000000-0005-0000-0000-0000F75E0000}"/>
    <cellStyle name="40% - Accent3 28 38" xfId="24204" xr:uid="{00000000-0005-0000-0000-0000F85E0000}"/>
    <cellStyle name="40% - Accent3 28 39" xfId="24205" xr:uid="{00000000-0005-0000-0000-0000F95E0000}"/>
    <cellStyle name="40% - Accent3 28 4" xfId="24206" xr:uid="{00000000-0005-0000-0000-0000FA5E0000}"/>
    <cellStyle name="40% - Accent3 28 40" xfId="24207" xr:uid="{00000000-0005-0000-0000-0000FB5E0000}"/>
    <cellStyle name="40% - Accent3 28 41" xfId="24208" xr:uid="{00000000-0005-0000-0000-0000FC5E0000}"/>
    <cellStyle name="40% - Accent3 28 42" xfId="24209" xr:uid="{00000000-0005-0000-0000-0000FD5E0000}"/>
    <cellStyle name="40% - Accent3 28 43" xfId="24210" xr:uid="{00000000-0005-0000-0000-0000FE5E0000}"/>
    <cellStyle name="40% - Accent3 28 44" xfId="24211" xr:uid="{00000000-0005-0000-0000-0000FF5E0000}"/>
    <cellStyle name="40% - Accent3 28 45" xfId="24212" xr:uid="{00000000-0005-0000-0000-0000005F0000}"/>
    <cellStyle name="40% - Accent3 28 46" xfId="24213" xr:uid="{00000000-0005-0000-0000-0000015F0000}"/>
    <cellStyle name="40% - Accent3 28 47" xfId="24214" xr:uid="{00000000-0005-0000-0000-0000025F0000}"/>
    <cellStyle name="40% - Accent3 28 48" xfId="24215" xr:uid="{00000000-0005-0000-0000-0000035F0000}"/>
    <cellStyle name="40% - Accent3 28 49" xfId="24216" xr:uid="{00000000-0005-0000-0000-0000045F0000}"/>
    <cellStyle name="40% - Accent3 28 5" xfId="24217" xr:uid="{00000000-0005-0000-0000-0000055F0000}"/>
    <cellStyle name="40% - Accent3 28 50" xfId="24218" xr:uid="{00000000-0005-0000-0000-0000065F0000}"/>
    <cellStyle name="40% - Accent3 28 51" xfId="24219" xr:uid="{00000000-0005-0000-0000-0000075F0000}"/>
    <cellStyle name="40% - Accent3 28 52" xfId="24220" xr:uid="{00000000-0005-0000-0000-0000085F0000}"/>
    <cellStyle name="40% - Accent3 28 53" xfId="24221" xr:uid="{00000000-0005-0000-0000-0000095F0000}"/>
    <cellStyle name="40% - Accent3 28 54" xfId="24222" xr:uid="{00000000-0005-0000-0000-00000A5F0000}"/>
    <cellStyle name="40% - Accent3 28 55" xfId="24223" xr:uid="{00000000-0005-0000-0000-00000B5F0000}"/>
    <cellStyle name="40% - Accent3 28 56" xfId="24224" xr:uid="{00000000-0005-0000-0000-00000C5F0000}"/>
    <cellStyle name="40% - Accent3 28 57" xfId="24225" xr:uid="{00000000-0005-0000-0000-00000D5F0000}"/>
    <cellStyle name="40% - Accent3 28 58" xfId="24226" xr:uid="{00000000-0005-0000-0000-00000E5F0000}"/>
    <cellStyle name="40% - Accent3 28 59" xfId="24227" xr:uid="{00000000-0005-0000-0000-00000F5F0000}"/>
    <cellStyle name="40% - Accent3 28 6" xfId="24228" xr:uid="{00000000-0005-0000-0000-0000105F0000}"/>
    <cellStyle name="40% - Accent3 28 60" xfId="24229" xr:uid="{00000000-0005-0000-0000-0000115F0000}"/>
    <cellStyle name="40% - Accent3 28 61" xfId="24230" xr:uid="{00000000-0005-0000-0000-0000125F0000}"/>
    <cellStyle name="40% - Accent3 28 62" xfId="24231" xr:uid="{00000000-0005-0000-0000-0000135F0000}"/>
    <cellStyle name="40% - Accent3 28 63" xfId="24232" xr:uid="{00000000-0005-0000-0000-0000145F0000}"/>
    <cellStyle name="40% - Accent3 28 64" xfId="24233" xr:uid="{00000000-0005-0000-0000-0000155F0000}"/>
    <cellStyle name="40% - Accent3 28 65" xfId="24234" xr:uid="{00000000-0005-0000-0000-0000165F0000}"/>
    <cellStyle name="40% - Accent3 28 66" xfId="24235" xr:uid="{00000000-0005-0000-0000-0000175F0000}"/>
    <cellStyle name="40% - Accent3 28 67" xfId="24236" xr:uid="{00000000-0005-0000-0000-0000185F0000}"/>
    <cellStyle name="40% - Accent3 28 68" xfId="24237" xr:uid="{00000000-0005-0000-0000-0000195F0000}"/>
    <cellStyle name="40% - Accent3 28 69" xfId="24238" xr:uid="{00000000-0005-0000-0000-00001A5F0000}"/>
    <cellStyle name="40% - Accent3 28 7" xfId="24239" xr:uid="{00000000-0005-0000-0000-00001B5F0000}"/>
    <cellStyle name="40% - Accent3 28 70" xfId="24240" xr:uid="{00000000-0005-0000-0000-00001C5F0000}"/>
    <cellStyle name="40% - Accent3 28 71" xfId="24241" xr:uid="{00000000-0005-0000-0000-00001D5F0000}"/>
    <cellStyle name="40% - Accent3 28 72" xfId="24242" xr:uid="{00000000-0005-0000-0000-00001E5F0000}"/>
    <cellStyle name="40% - Accent3 28 73" xfId="24243" xr:uid="{00000000-0005-0000-0000-00001F5F0000}"/>
    <cellStyle name="40% - Accent3 28 8" xfId="24244" xr:uid="{00000000-0005-0000-0000-0000205F0000}"/>
    <cellStyle name="40% - Accent3 28 9" xfId="24245" xr:uid="{00000000-0005-0000-0000-0000215F0000}"/>
    <cellStyle name="40% - Accent3 29" xfId="24246" xr:uid="{00000000-0005-0000-0000-0000225F0000}"/>
    <cellStyle name="40% - Accent3 29 10" xfId="24247" xr:uid="{00000000-0005-0000-0000-0000235F0000}"/>
    <cellStyle name="40% - Accent3 29 11" xfId="24248" xr:uid="{00000000-0005-0000-0000-0000245F0000}"/>
    <cellStyle name="40% - Accent3 29 12" xfId="24249" xr:uid="{00000000-0005-0000-0000-0000255F0000}"/>
    <cellStyle name="40% - Accent3 29 13" xfId="24250" xr:uid="{00000000-0005-0000-0000-0000265F0000}"/>
    <cellStyle name="40% - Accent3 29 14" xfId="24251" xr:uid="{00000000-0005-0000-0000-0000275F0000}"/>
    <cellStyle name="40% - Accent3 29 15" xfId="24252" xr:uid="{00000000-0005-0000-0000-0000285F0000}"/>
    <cellStyle name="40% - Accent3 29 16" xfId="24253" xr:uid="{00000000-0005-0000-0000-0000295F0000}"/>
    <cellStyle name="40% - Accent3 29 17" xfId="24254" xr:uid="{00000000-0005-0000-0000-00002A5F0000}"/>
    <cellStyle name="40% - Accent3 29 18" xfId="24255" xr:uid="{00000000-0005-0000-0000-00002B5F0000}"/>
    <cellStyle name="40% - Accent3 29 19" xfId="24256" xr:uid="{00000000-0005-0000-0000-00002C5F0000}"/>
    <cellStyle name="40% - Accent3 29 2" xfId="24257" xr:uid="{00000000-0005-0000-0000-00002D5F0000}"/>
    <cellStyle name="40% - Accent3 29 20" xfId="24258" xr:uid="{00000000-0005-0000-0000-00002E5F0000}"/>
    <cellStyle name="40% - Accent3 29 21" xfId="24259" xr:uid="{00000000-0005-0000-0000-00002F5F0000}"/>
    <cellStyle name="40% - Accent3 29 22" xfId="24260" xr:uid="{00000000-0005-0000-0000-0000305F0000}"/>
    <cellStyle name="40% - Accent3 29 23" xfId="24261" xr:uid="{00000000-0005-0000-0000-0000315F0000}"/>
    <cellStyle name="40% - Accent3 29 24" xfId="24262" xr:uid="{00000000-0005-0000-0000-0000325F0000}"/>
    <cellStyle name="40% - Accent3 29 25" xfId="24263" xr:uid="{00000000-0005-0000-0000-0000335F0000}"/>
    <cellStyle name="40% - Accent3 29 26" xfId="24264" xr:uid="{00000000-0005-0000-0000-0000345F0000}"/>
    <cellStyle name="40% - Accent3 29 27" xfId="24265" xr:uid="{00000000-0005-0000-0000-0000355F0000}"/>
    <cellStyle name="40% - Accent3 29 28" xfId="24266" xr:uid="{00000000-0005-0000-0000-0000365F0000}"/>
    <cellStyle name="40% - Accent3 29 29" xfId="24267" xr:uid="{00000000-0005-0000-0000-0000375F0000}"/>
    <cellStyle name="40% - Accent3 29 3" xfId="24268" xr:uid="{00000000-0005-0000-0000-0000385F0000}"/>
    <cellStyle name="40% - Accent3 29 30" xfId="24269" xr:uid="{00000000-0005-0000-0000-0000395F0000}"/>
    <cellStyle name="40% - Accent3 29 31" xfId="24270" xr:uid="{00000000-0005-0000-0000-00003A5F0000}"/>
    <cellStyle name="40% - Accent3 29 32" xfId="24271" xr:uid="{00000000-0005-0000-0000-00003B5F0000}"/>
    <cellStyle name="40% - Accent3 29 33" xfId="24272" xr:uid="{00000000-0005-0000-0000-00003C5F0000}"/>
    <cellStyle name="40% - Accent3 29 34" xfId="24273" xr:uid="{00000000-0005-0000-0000-00003D5F0000}"/>
    <cellStyle name="40% - Accent3 29 35" xfId="24274" xr:uid="{00000000-0005-0000-0000-00003E5F0000}"/>
    <cellStyle name="40% - Accent3 29 36" xfId="24275" xr:uid="{00000000-0005-0000-0000-00003F5F0000}"/>
    <cellStyle name="40% - Accent3 29 37" xfId="24276" xr:uid="{00000000-0005-0000-0000-0000405F0000}"/>
    <cellStyle name="40% - Accent3 29 38" xfId="24277" xr:uid="{00000000-0005-0000-0000-0000415F0000}"/>
    <cellStyle name="40% - Accent3 29 39" xfId="24278" xr:uid="{00000000-0005-0000-0000-0000425F0000}"/>
    <cellStyle name="40% - Accent3 29 4" xfId="24279" xr:uid="{00000000-0005-0000-0000-0000435F0000}"/>
    <cellStyle name="40% - Accent3 29 40" xfId="24280" xr:uid="{00000000-0005-0000-0000-0000445F0000}"/>
    <cellStyle name="40% - Accent3 29 41" xfId="24281" xr:uid="{00000000-0005-0000-0000-0000455F0000}"/>
    <cellStyle name="40% - Accent3 29 42" xfId="24282" xr:uid="{00000000-0005-0000-0000-0000465F0000}"/>
    <cellStyle name="40% - Accent3 29 43" xfId="24283" xr:uid="{00000000-0005-0000-0000-0000475F0000}"/>
    <cellStyle name="40% - Accent3 29 44" xfId="24284" xr:uid="{00000000-0005-0000-0000-0000485F0000}"/>
    <cellStyle name="40% - Accent3 29 45" xfId="24285" xr:uid="{00000000-0005-0000-0000-0000495F0000}"/>
    <cellStyle name="40% - Accent3 29 46" xfId="24286" xr:uid="{00000000-0005-0000-0000-00004A5F0000}"/>
    <cellStyle name="40% - Accent3 29 47" xfId="24287" xr:uid="{00000000-0005-0000-0000-00004B5F0000}"/>
    <cellStyle name="40% - Accent3 29 48" xfId="24288" xr:uid="{00000000-0005-0000-0000-00004C5F0000}"/>
    <cellStyle name="40% - Accent3 29 49" xfId="24289" xr:uid="{00000000-0005-0000-0000-00004D5F0000}"/>
    <cellStyle name="40% - Accent3 29 5" xfId="24290" xr:uid="{00000000-0005-0000-0000-00004E5F0000}"/>
    <cellStyle name="40% - Accent3 29 50" xfId="24291" xr:uid="{00000000-0005-0000-0000-00004F5F0000}"/>
    <cellStyle name="40% - Accent3 29 51" xfId="24292" xr:uid="{00000000-0005-0000-0000-0000505F0000}"/>
    <cellStyle name="40% - Accent3 29 52" xfId="24293" xr:uid="{00000000-0005-0000-0000-0000515F0000}"/>
    <cellStyle name="40% - Accent3 29 53" xfId="24294" xr:uid="{00000000-0005-0000-0000-0000525F0000}"/>
    <cellStyle name="40% - Accent3 29 54" xfId="24295" xr:uid="{00000000-0005-0000-0000-0000535F0000}"/>
    <cellStyle name="40% - Accent3 29 55" xfId="24296" xr:uid="{00000000-0005-0000-0000-0000545F0000}"/>
    <cellStyle name="40% - Accent3 29 56" xfId="24297" xr:uid="{00000000-0005-0000-0000-0000555F0000}"/>
    <cellStyle name="40% - Accent3 29 57" xfId="24298" xr:uid="{00000000-0005-0000-0000-0000565F0000}"/>
    <cellStyle name="40% - Accent3 29 58" xfId="24299" xr:uid="{00000000-0005-0000-0000-0000575F0000}"/>
    <cellStyle name="40% - Accent3 29 59" xfId="24300" xr:uid="{00000000-0005-0000-0000-0000585F0000}"/>
    <cellStyle name="40% - Accent3 29 6" xfId="24301" xr:uid="{00000000-0005-0000-0000-0000595F0000}"/>
    <cellStyle name="40% - Accent3 29 60" xfId="24302" xr:uid="{00000000-0005-0000-0000-00005A5F0000}"/>
    <cellStyle name="40% - Accent3 29 61" xfId="24303" xr:uid="{00000000-0005-0000-0000-00005B5F0000}"/>
    <cellStyle name="40% - Accent3 29 62" xfId="24304" xr:uid="{00000000-0005-0000-0000-00005C5F0000}"/>
    <cellStyle name="40% - Accent3 29 63" xfId="24305" xr:uid="{00000000-0005-0000-0000-00005D5F0000}"/>
    <cellStyle name="40% - Accent3 29 64" xfId="24306" xr:uid="{00000000-0005-0000-0000-00005E5F0000}"/>
    <cellStyle name="40% - Accent3 29 65" xfId="24307" xr:uid="{00000000-0005-0000-0000-00005F5F0000}"/>
    <cellStyle name="40% - Accent3 29 66" xfId="24308" xr:uid="{00000000-0005-0000-0000-0000605F0000}"/>
    <cellStyle name="40% - Accent3 29 67" xfId="24309" xr:uid="{00000000-0005-0000-0000-0000615F0000}"/>
    <cellStyle name="40% - Accent3 29 68" xfId="24310" xr:uid="{00000000-0005-0000-0000-0000625F0000}"/>
    <cellStyle name="40% - Accent3 29 69" xfId="24311" xr:uid="{00000000-0005-0000-0000-0000635F0000}"/>
    <cellStyle name="40% - Accent3 29 7" xfId="24312" xr:uid="{00000000-0005-0000-0000-0000645F0000}"/>
    <cellStyle name="40% - Accent3 29 70" xfId="24313" xr:uid="{00000000-0005-0000-0000-0000655F0000}"/>
    <cellStyle name="40% - Accent3 29 71" xfId="24314" xr:uid="{00000000-0005-0000-0000-0000665F0000}"/>
    <cellStyle name="40% - Accent3 29 72" xfId="24315" xr:uid="{00000000-0005-0000-0000-0000675F0000}"/>
    <cellStyle name="40% - Accent3 29 73" xfId="24316" xr:uid="{00000000-0005-0000-0000-0000685F0000}"/>
    <cellStyle name="40% - Accent3 29 8" xfId="24317" xr:uid="{00000000-0005-0000-0000-0000695F0000}"/>
    <cellStyle name="40% - Accent3 29 9" xfId="24318" xr:uid="{00000000-0005-0000-0000-00006A5F0000}"/>
    <cellStyle name="40% - Accent3 3" xfId="24319" xr:uid="{00000000-0005-0000-0000-00006B5F0000}"/>
    <cellStyle name="40% - Accent3 3 10" xfId="24320" xr:uid="{00000000-0005-0000-0000-00006C5F0000}"/>
    <cellStyle name="40% - Accent3 3 11" xfId="24321" xr:uid="{00000000-0005-0000-0000-00006D5F0000}"/>
    <cellStyle name="40% - Accent3 3 12" xfId="24322" xr:uid="{00000000-0005-0000-0000-00006E5F0000}"/>
    <cellStyle name="40% - Accent3 3 13" xfId="24323" xr:uid="{00000000-0005-0000-0000-00006F5F0000}"/>
    <cellStyle name="40% - Accent3 3 14" xfId="24324" xr:uid="{00000000-0005-0000-0000-0000705F0000}"/>
    <cellStyle name="40% - Accent3 3 15" xfId="24325" xr:uid="{00000000-0005-0000-0000-0000715F0000}"/>
    <cellStyle name="40% - Accent3 3 16" xfId="24326" xr:uid="{00000000-0005-0000-0000-0000725F0000}"/>
    <cellStyle name="40% - Accent3 3 17" xfId="24327" xr:uid="{00000000-0005-0000-0000-0000735F0000}"/>
    <cellStyle name="40% - Accent3 3 18" xfId="24328" xr:uid="{00000000-0005-0000-0000-0000745F0000}"/>
    <cellStyle name="40% - Accent3 3 19" xfId="24329" xr:uid="{00000000-0005-0000-0000-0000755F0000}"/>
    <cellStyle name="40% - Accent3 3 2" xfId="24330" xr:uid="{00000000-0005-0000-0000-0000765F0000}"/>
    <cellStyle name="40% - Accent3 3 2 2" xfId="53167" xr:uid="{00000000-0005-0000-0000-0000775F0000}"/>
    <cellStyle name="40% - Accent3 3 20" xfId="24331" xr:uid="{00000000-0005-0000-0000-0000785F0000}"/>
    <cellStyle name="40% - Accent3 3 21" xfId="24332" xr:uid="{00000000-0005-0000-0000-0000795F0000}"/>
    <cellStyle name="40% - Accent3 3 22" xfId="24333" xr:uid="{00000000-0005-0000-0000-00007A5F0000}"/>
    <cellStyle name="40% - Accent3 3 23" xfId="24334" xr:uid="{00000000-0005-0000-0000-00007B5F0000}"/>
    <cellStyle name="40% - Accent3 3 24" xfId="24335" xr:uid="{00000000-0005-0000-0000-00007C5F0000}"/>
    <cellStyle name="40% - Accent3 3 25" xfId="24336" xr:uid="{00000000-0005-0000-0000-00007D5F0000}"/>
    <cellStyle name="40% - Accent3 3 26" xfId="24337" xr:uid="{00000000-0005-0000-0000-00007E5F0000}"/>
    <cellStyle name="40% - Accent3 3 27" xfId="24338" xr:uid="{00000000-0005-0000-0000-00007F5F0000}"/>
    <cellStyle name="40% - Accent3 3 28" xfId="24339" xr:uid="{00000000-0005-0000-0000-0000805F0000}"/>
    <cellStyle name="40% - Accent3 3 29" xfId="24340" xr:uid="{00000000-0005-0000-0000-0000815F0000}"/>
    <cellStyle name="40% - Accent3 3 3" xfId="24341" xr:uid="{00000000-0005-0000-0000-0000825F0000}"/>
    <cellStyle name="40% - Accent3 3 3 2" xfId="53224" xr:uid="{00000000-0005-0000-0000-0000835F0000}"/>
    <cellStyle name="40% - Accent3 3 30" xfId="24342" xr:uid="{00000000-0005-0000-0000-0000845F0000}"/>
    <cellStyle name="40% - Accent3 3 31" xfId="24343" xr:uid="{00000000-0005-0000-0000-0000855F0000}"/>
    <cellStyle name="40% - Accent3 3 32" xfId="24344" xr:uid="{00000000-0005-0000-0000-0000865F0000}"/>
    <cellStyle name="40% - Accent3 3 33" xfId="24345" xr:uid="{00000000-0005-0000-0000-0000875F0000}"/>
    <cellStyle name="40% - Accent3 3 34" xfId="24346" xr:uid="{00000000-0005-0000-0000-0000885F0000}"/>
    <cellStyle name="40% - Accent3 3 35" xfId="24347" xr:uid="{00000000-0005-0000-0000-0000895F0000}"/>
    <cellStyle name="40% - Accent3 3 36" xfId="24348" xr:uid="{00000000-0005-0000-0000-00008A5F0000}"/>
    <cellStyle name="40% - Accent3 3 37" xfId="24349" xr:uid="{00000000-0005-0000-0000-00008B5F0000}"/>
    <cellStyle name="40% - Accent3 3 38" xfId="24350" xr:uid="{00000000-0005-0000-0000-00008C5F0000}"/>
    <cellStyle name="40% - Accent3 3 39" xfId="24351" xr:uid="{00000000-0005-0000-0000-00008D5F0000}"/>
    <cellStyle name="40% - Accent3 3 4" xfId="24352" xr:uid="{00000000-0005-0000-0000-00008E5F0000}"/>
    <cellStyle name="40% - Accent3 3 40" xfId="24353" xr:uid="{00000000-0005-0000-0000-00008F5F0000}"/>
    <cellStyle name="40% - Accent3 3 41" xfId="24354" xr:uid="{00000000-0005-0000-0000-0000905F0000}"/>
    <cellStyle name="40% - Accent3 3 42" xfId="24355" xr:uid="{00000000-0005-0000-0000-0000915F0000}"/>
    <cellStyle name="40% - Accent3 3 43" xfId="24356" xr:uid="{00000000-0005-0000-0000-0000925F0000}"/>
    <cellStyle name="40% - Accent3 3 44" xfId="24357" xr:uid="{00000000-0005-0000-0000-0000935F0000}"/>
    <cellStyle name="40% - Accent3 3 45" xfId="24358" xr:uid="{00000000-0005-0000-0000-0000945F0000}"/>
    <cellStyle name="40% - Accent3 3 46" xfId="24359" xr:uid="{00000000-0005-0000-0000-0000955F0000}"/>
    <cellStyle name="40% - Accent3 3 47" xfId="24360" xr:uid="{00000000-0005-0000-0000-0000965F0000}"/>
    <cellStyle name="40% - Accent3 3 48" xfId="24361" xr:uid="{00000000-0005-0000-0000-0000975F0000}"/>
    <cellStyle name="40% - Accent3 3 49" xfId="24362" xr:uid="{00000000-0005-0000-0000-0000985F0000}"/>
    <cellStyle name="40% - Accent3 3 5" xfId="24363" xr:uid="{00000000-0005-0000-0000-0000995F0000}"/>
    <cellStyle name="40% - Accent3 3 50" xfId="24364" xr:uid="{00000000-0005-0000-0000-00009A5F0000}"/>
    <cellStyle name="40% - Accent3 3 51" xfId="24365" xr:uid="{00000000-0005-0000-0000-00009B5F0000}"/>
    <cellStyle name="40% - Accent3 3 52" xfId="24366" xr:uid="{00000000-0005-0000-0000-00009C5F0000}"/>
    <cellStyle name="40% - Accent3 3 53" xfId="24367" xr:uid="{00000000-0005-0000-0000-00009D5F0000}"/>
    <cellStyle name="40% - Accent3 3 54" xfId="24368" xr:uid="{00000000-0005-0000-0000-00009E5F0000}"/>
    <cellStyle name="40% - Accent3 3 55" xfId="24369" xr:uid="{00000000-0005-0000-0000-00009F5F0000}"/>
    <cellStyle name="40% - Accent3 3 56" xfId="24370" xr:uid="{00000000-0005-0000-0000-0000A05F0000}"/>
    <cellStyle name="40% - Accent3 3 57" xfId="24371" xr:uid="{00000000-0005-0000-0000-0000A15F0000}"/>
    <cellStyle name="40% - Accent3 3 58" xfId="24372" xr:uid="{00000000-0005-0000-0000-0000A25F0000}"/>
    <cellStyle name="40% - Accent3 3 59" xfId="24373" xr:uid="{00000000-0005-0000-0000-0000A35F0000}"/>
    <cellStyle name="40% - Accent3 3 6" xfId="24374" xr:uid="{00000000-0005-0000-0000-0000A45F0000}"/>
    <cellStyle name="40% - Accent3 3 60" xfId="24375" xr:uid="{00000000-0005-0000-0000-0000A55F0000}"/>
    <cellStyle name="40% - Accent3 3 61" xfId="24376" xr:uid="{00000000-0005-0000-0000-0000A65F0000}"/>
    <cellStyle name="40% - Accent3 3 62" xfId="24377" xr:uid="{00000000-0005-0000-0000-0000A75F0000}"/>
    <cellStyle name="40% - Accent3 3 63" xfId="24378" xr:uid="{00000000-0005-0000-0000-0000A85F0000}"/>
    <cellStyle name="40% - Accent3 3 64" xfId="24379" xr:uid="{00000000-0005-0000-0000-0000A95F0000}"/>
    <cellStyle name="40% - Accent3 3 65" xfId="24380" xr:uid="{00000000-0005-0000-0000-0000AA5F0000}"/>
    <cellStyle name="40% - Accent3 3 66" xfId="24381" xr:uid="{00000000-0005-0000-0000-0000AB5F0000}"/>
    <cellStyle name="40% - Accent3 3 67" xfId="24382" xr:uid="{00000000-0005-0000-0000-0000AC5F0000}"/>
    <cellStyle name="40% - Accent3 3 68" xfId="24383" xr:uid="{00000000-0005-0000-0000-0000AD5F0000}"/>
    <cellStyle name="40% - Accent3 3 69" xfId="24384" xr:uid="{00000000-0005-0000-0000-0000AE5F0000}"/>
    <cellStyle name="40% - Accent3 3 7" xfId="24385" xr:uid="{00000000-0005-0000-0000-0000AF5F0000}"/>
    <cellStyle name="40% - Accent3 3 70" xfId="24386" xr:uid="{00000000-0005-0000-0000-0000B05F0000}"/>
    <cellStyle name="40% - Accent3 3 71" xfId="24387" xr:uid="{00000000-0005-0000-0000-0000B15F0000}"/>
    <cellStyle name="40% - Accent3 3 72" xfId="24388" xr:uid="{00000000-0005-0000-0000-0000B25F0000}"/>
    <cellStyle name="40% - Accent3 3 73" xfId="24389" xr:uid="{00000000-0005-0000-0000-0000B35F0000}"/>
    <cellStyle name="40% - Accent3 3 74" xfId="53034" xr:uid="{00000000-0005-0000-0000-0000B45F0000}"/>
    <cellStyle name="40% - Accent3 3 8" xfId="24390" xr:uid="{00000000-0005-0000-0000-0000B55F0000}"/>
    <cellStyle name="40% - Accent3 3 9" xfId="24391" xr:uid="{00000000-0005-0000-0000-0000B65F0000}"/>
    <cellStyle name="40% - Accent3 30" xfId="24392" xr:uid="{00000000-0005-0000-0000-0000B75F0000}"/>
    <cellStyle name="40% - Accent3 30 10" xfId="24393" xr:uid="{00000000-0005-0000-0000-0000B85F0000}"/>
    <cellStyle name="40% - Accent3 30 11" xfId="24394" xr:uid="{00000000-0005-0000-0000-0000B95F0000}"/>
    <cellStyle name="40% - Accent3 30 12" xfId="24395" xr:uid="{00000000-0005-0000-0000-0000BA5F0000}"/>
    <cellStyle name="40% - Accent3 30 13" xfId="24396" xr:uid="{00000000-0005-0000-0000-0000BB5F0000}"/>
    <cellStyle name="40% - Accent3 30 14" xfId="24397" xr:uid="{00000000-0005-0000-0000-0000BC5F0000}"/>
    <cellStyle name="40% - Accent3 30 15" xfId="24398" xr:uid="{00000000-0005-0000-0000-0000BD5F0000}"/>
    <cellStyle name="40% - Accent3 30 16" xfId="24399" xr:uid="{00000000-0005-0000-0000-0000BE5F0000}"/>
    <cellStyle name="40% - Accent3 30 17" xfId="24400" xr:uid="{00000000-0005-0000-0000-0000BF5F0000}"/>
    <cellStyle name="40% - Accent3 30 18" xfId="24401" xr:uid="{00000000-0005-0000-0000-0000C05F0000}"/>
    <cellStyle name="40% - Accent3 30 19" xfId="24402" xr:uid="{00000000-0005-0000-0000-0000C15F0000}"/>
    <cellStyle name="40% - Accent3 30 2" xfId="24403" xr:uid="{00000000-0005-0000-0000-0000C25F0000}"/>
    <cellStyle name="40% - Accent3 30 20" xfId="24404" xr:uid="{00000000-0005-0000-0000-0000C35F0000}"/>
    <cellStyle name="40% - Accent3 30 21" xfId="24405" xr:uid="{00000000-0005-0000-0000-0000C45F0000}"/>
    <cellStyle name="40% - Accent3 30 22" xfId="24406" xr:uid="{00000000-0005-0000-0000-0000C55F0000}"/>
    <cellStyle name="40% - Accent3 30 23" xfId="24407" xr:uid="{00000000-0005-0000-0000-0000C65F0000}"/>
    <cellStyle name="40% - Accent3 30 24" xfId="24408" xr:uid="{00000000-0005-0000-0000-0000C75F0000}"/>
    <cellStyle name="40% - Accent3 30 25" xfId="24409" xr:uid="{00000000-0005-0000-0000-0000C85F0000}"/>
    <cellStyle name="40% - Accent3 30 26" xfId="24410" xr:uid="{00000000-0005-0000-0000-0000C95F0000}"/>
    <cellStyle name="40% - Accent3 30 27" xfId="24411" xr:uid="{00000000-0005-0000-0000-0000CA5F0000}"/>
    <cellStyle name="40% - Accent3 30 28" xfId="24412" xr:uid="{00000000-0005-0000-0000-0000CB5F0000}"/>
    <cellStyle name="40% - Accent3 30 29" xfId="24413" xr:uid="{00000000-0005-0000-0000-0000CC5F0000}"/>
    <cellStyle name="40% - Accent3 30 3" xfId="24414" xr:uid="{00000000-0005-0000-0000-0000CD5F0000}"/>
    <cellStyle name="40% - Accent3 30 30" xfId="24415" xr:uid="{00000000-0005-0000-0000-0000CE5F0000}"/>
    <cellStyle name="40% - Accent3 30 31" xfId="24416" xr:uid="{00000000-0005-0000-0000-0000CF5F0000}"/>
    <cellStyle name="40% - Accent3 30 32" xfId="24417" xr:uid="{00000000-0005-0000-0000-0000D05F0000}"/>
    <cellStyle name="40% - Accent3 30 33" xfId="24418" xr:uid="{00000000-0005-0000-0000-0000D15F0000}"/>
    <cellStyle name="40% - Accent3 30 34" xfId="24419" xr:uid="{00000000-0005-0000-0000-0000D25F0000}"/>
    <cellStyle name="40% - Accent3 30 35" xfId="24420" xr:uid="{00000000-0005-0000-0000-0000D35F0000}"/>
    <cellStyle name="40% - Accent3 30 36" xfId="24421" xr:uid="{00000000-0005-0000-0000-0000D45F0000}"/>
    <cellStyle name="40% - Accent3 30 37" xfId="24422" xr:uid="{00000000-0005-0000-0000-0000D55F0000}"/>
    <cellStyle name="40% - Accent3 30 38" xfId="24423" xr:uid="{00000000-0005-0000-0000-0000D65F0000}"/>
    <cellStyle name="40% - Accent3 30 39" xfId="24424" xr:uid="{00000000-0005-0000-0000-0000D75F0000}"/>
    <cellStyle name="40% - Accent3 30 4" xfId="24425" xr:uid="{00000000-0005-0000-0000-0000D85F0000}"/>
    <cellStyle name="40% - Accent3 30 40" xfId="24426" xr:uid="{00000000-0005-0000-0000-0000D95F0000}"/>
    <cellStyle name="40% - Accent3 30 41" xfId="24427" xr:uid="{00000000-0005-0000-0000-0000DA5F0000}"/>
    <cellStyle name="40% - Accent3 30 42" xfId="24428" xr:uid="{00000000-0005-0000-0000-0000DB5F0000}"/>
    <cellStyle name="40% - Accent3 30 43" xfId="24429" xr:uid="{00000000-0005-0000-0000-0000DC5F0000}"/>
    <cellStyle name="40% - Accent3 30 44" xfId="24430" xr:uid="{00000000-0005-0000-0000-0000DD5F0000}"/>
    <cellStyle name="40% - Accent3 30 45" xfId="24431" xr:uid="{00000000-0005-0000-0000-0000DE5F0000}"/>
    <cellStyle name="40% - Accent3 30 46" xfId="24432" xr:uid="{00000000-0005-0000-0000-0000DF5F0000}"/>
    <cellStyle name="40% - Accent3 30 47" xfId="24433" xr:uid="{00000000-0005-0000-0000-0000E05F0000}"/>
    <cellStyle name="40% - Accent3 30 48" xfId="24434" xr:uid="{00000000-0005-0000-0000-0000E15F0000}"/>
    <cellStyle name="40% - Accent3 30 49" xfId="24435" xr:uid="{00000000-0005-0000-0000-0000E25F0000}"/>
    <cellStyle name="40% - Accent3 30 5" xfId="24436" xr:uid="{00000000-0005-0000-0000-0000E35F0000}"/>
    <cellStyle name="40% - Accent3 30 50" xfId="24437" xr:uid="{00000000-0005-0000-0000-0000E45F0000}"/>
    <cellStyle name="40% - Accent3 30 51" xfId="24438" xr:uid="{00000000-0005-0000-0000-0000E55F0000}"/>
    <cellStyle name="40% - Accent3 30 52" xfId="24439" xr:uid="{00000000-0005-0000-0000-0000E65F0000}"/>
    <cellStyle name="40% - Accent3 30 53" xfId="24440" xr:uid="{00000000-0005-0000-0000-0000E75F0000}"/>
    <cellStyle name="40% - Accent3 30 54" xfId="24441" xr:uid="{00000000-0005-0000-0000-0000E85F0000}"/>
    <cellStyle name="40% - Accent3 30 55" xfId="24442" xr:uid="{00000000-0005-0000-0000-0000E95F0000}"/>
    <cellStyle name="40% - Accent3 30 56" xfId="24443" xr:uid="{00000000-0005-0000-0000-0000EA5F0000}"/>
    <cellStyle name="40% - Accent3 30 57" xfId="24444" xr:uid="{00000000-0005-0000-0000-0000EB5F0000}"/>
    <cellStyle name="40% - Accent3 30 58" xfId="24445" xr:uid="{00000000-0005-0000-0000-0000EC5F0000}"/>
    <cellStyle name="40% - Accent3 30 59" xfId="24446" xr:uid="{00000000-0005-0000-0000-0000ED5F0000}"/>
    <cellStyle name="40% - Accent3 30 6" xfId="24447" xr:uid="{00000000-0005-0000-0000-0000EE5F0000}"/>
    <cellStyle name="40% - Accent3 30 60" xfId="24448" xr:uid="{00000000-0005-0000-0000-0000EF5F0000}"/>
    <cellStyle name="40% - Accent3 30 61" xfId="24449" xr:uid="{00000000-0005-0000-0000-0000F05F0000}"/>
    <cellStyle name="40% - Accent3 30 62" xfId="24450" xr:uid="{00000000-0005-0000-0000-0000F15F0000}"/>
    <cellStyle name="40% - Accent3 30 63" xfId="24451" xr:uid="{00000000-0005-0000-0000-0000F25F0000}"/>
    <cellStyle name="40% - Accent3 30 64" xfId="24452" xr:uid="{00000000-0005-0000-0000-0000F35F0000}"/>
    <cellStyle name="40% - Accent3 30 65" xfId="24453" xr:uid="{00000000-0005-0000-0000-0000F45F0000}"/>
    <cellStyle name="40% - Accent3 30 66" xfId="24454" xr:uid="{00000000-0005-0000-0000-0000F55F0000}"/>
    <cellStyle name="40% - Accent3 30 67" xfId="24455" xr:uid="{00000000-0005-0000-0000-0000F65F0000}"/>
    <cellStyle name="40% - Accent3 30 68" xfId="24456" xr:uid="{00000000-0005-0000-0000-0000F75F0000}"/>
    <cellStyle name="40% - Accent3 30 69" xfId="24457" xr:uid="{00000000-0005-0000-0000-0000F85F0000}"/>
    <cellStyle name="40% - Accent3 30 7" xfId="24458" xr:uid="{00000000-0005-0000-0000-0000F95F0000}"/>
    <cellStyle name="40% - Accent3 30 70" xfId="24459" xr:uid="{00000000-0005-0000-0000-0000FA5F0000}"/>
    <cellStyle name="40% - Accent3 30 71" xfId="24460" xr:uid="{00000000-0005-0000-0000-0000FB5F0000}"/>
    <cellStyle name="40% - Accent3 30 72" xfId="24461" xr:uid="{00000000-0005-0000-0000-0000FC5F0000}"/>
    <cellStyle name="40% - Accent3 30 73" xfId="24462" xr:uid="{00000000-0005-0000-0000-0000FD5F0000}"/>
    <cellStyle name="40% - Accent3 30 8" xfId="24463" xr:uid="{00000000-0005-0000-0000-0000FE5F0000}"/>
    <cellStyle name="40% - Accent3 30 9" xfId="24464" xr:uid="{00000000-0005-0000-0000-0000FF5F0000}"/>
    <cellStyle name="40% - Accent3 31" xfId="24465" xr:uid="{00000000-0005-0000-0000-000000600000}"/>
    <cellStyle name="40% - Accent3 31 10" xfId="24466" xr:uid="{00000000-0005-0000-0000-000001600000}"/>
    <cellStyle name="40% - Accent3 31 11" xfId="24467" xr:uid="{00000000-0005-0000-0000-000002600000}"/>
    <cellStyle name="40% - Accent3 31 12" xfId="24468" xr:uid="{00000000-0005-0000-0000-000003600000}"/>
    <cellStyle name="40% - Accent3 31 13" xfId="24469" xr:uid="{00000000-0005-0000-0000-000004600000}"/>
    <cellStyle name="40% - Accent3 31 14" xfId="24470" xr:uid="{00000000-0005-0000-0000-000005600000}"/>
    <cellStyle name="40% - Accent3 31 15" xfId="24471" xr:uid="{00000000-0005-0000-0000-000006600000}"/>
    <cellStyle name="40% - Accent3 31 16" xfId="24472" xr:uid="{00000000-0005-0000-0000-000007600000}"/>
    <cellStyle name="40% - Accent3 31 17" xfId="24473" xr:uid="{00000000-0005-0000-0000-000008600000}"/>
    <cellStyle name="40% - Accent3 31 18" xfId="24474" xr:uid="{00000000-0005-0000-0000-000009600000}"/>
    <cellStyle name="40% - Accent3 31 19" xfId="24475" xr:uid="{00000000-0005-0000-0000-00000A600000}"/>
    <cellStyle name="40% - Accent3 31 2" xfId="24476" xr:uid="{00000000-0005-0000-0000-00000B600000}"/>
    <cellStyle name="40% - Accent3 31 20" xfId="24477" xr:uid="{00000000-0005-0000-0000-00000C600000}"/>
    <cellStyle name="40% - Accent3 31 21" xfId="24478" xr:uid="{00000000-0005-0000-0000-00000D600000}"/>
    <cellStyle name="40% - Accent3 31 22" xfId="24479" xr:uid="{00000000-0005-0000-0000-00000E600000}"/>
    <cellStyle name="40% - Accent3 31 23" xfId="24480" xr:uid="{00000000-0005-0000-0000-00000F600000}"/>
    <cellStyle name="40% - Accent3 31 24" xfId="24481" xr:uid="{00000000-0005-0000-0000-000010600000}"/>
    <cellStyle name="40% - Accent3 31 25" xfId="24482" xr:uid="{00000000-0005-0000-0000-000011600000}"/>
    <cellStyle name="40% - Accent3 31 26" xfId="24483" xr:uid="{00000000-0005-0000-0000-000012600000}"/>
    <cellStyle name="40% - Accent3 31 27" xfId="24484" xr:uid="{00000000-0005-0000-0000-000013600000}"/>
    <cellStyle name="40% - Accent3 31 28" xfId="24485" xr:uid="{00000000-0005-0000-0000-000014600000}"/>
    <cellStyle name="40% - Accent3 31 29" xfId="24486" xr:uid="{00000000-0005-0000-0000-000015600000}"/>
    <cellStyle name="40% - Accent3 31 3" xfId="24487" xr:uid="{00000000-0005-0000-0000-000016600000}"/>
    <cellStyle name="40% - Accent3 31 30" xfId="24488" xr:uid="{00000000-0005-0000-0000-000017600000}"/>
    <cellStyle name="40% - Accent3 31 31" xfId="24489" xr:uid="{00000000-0005-0000-0000-000018600000}"/>
    <cellStyle name="40% - Accent3 31 32" xfId="24490" xr:uid="{00000000-0005-0000-0000-000019600000}"/>
    <cellStyle name="40% - Accent3 31 33" xfId="24491" xr:uid="{00000000-0005-0000-0000-00001A600000}"/>
    <cellStyle name="40% - Accent3 31 34" xfId="24492" xr:uid="{00000000-0005-0000-0000-00001B600000}"/>
    <cellStyle name="40% - Accent3 31 35" xfId="24493" xr:uid="{00000000-0005-0000-0000-00001C600000}"/>
    <cellStyle name="40% - Accent3 31 36" xfId="24494" xr:uid="{00000000-0005-0000-0000-00001D600000}"/>
    <cellStyle name="40% - Accent3 31 37" xfId="24495" xr:uid="{00000000-0005-0000-0000-00001E600000}"/>
    <cellStyle name="40% - Accent3 31 38" xfId="24496" xr:uid="{00000000-0005-0000-0000-00001F600000}"/>
    <cellStyle name="40% - Accent3 31 39" xfId="24497" xr:uid="{00000000-0005-0000-0000-000020600000}"/>
    <cellStyle name="40% - Accent3 31 4" xfId="24498" xr:uid="{00000000-0005-0000-0000-000021600000}"/>
    <cellStyle name="40% - Accent3 31 40" xfId="24499" xr:uid="{00000000-0005-0000-0000-000022600000}"/>
    <cellStyle name="40% - Accent3 31 41" xfId="24500" xr:uid="{00000000-0005-0000-0000-000023600000}"/>
    <cellStyle name="40% - Accent3 31 42" xfId="24501" xr:uid="{00000000-0005-0000-0000-000024600000}"/>
    <cellStyle name="40% - Accent3 31 43" xfId="24502" xr:uid="{00000000-0005-0000-0000-000025600000}"/>
    <cellStyle name="40% - Accent3 31 44" xfId="24503" xr:uid="{00000000-0005-0000-0000-000026600000}"/>
    <cellStyle name="40% - Accent3 31 45" xfId="24504" xr:uid="{00000000-0005-0000-0000-000027600000}"/>
    <cellStyle name="40% - Accent3 31 46" xfId="24505" xr:uid="{00000000-0005-0000-0000-000028600000}"/>
    <cellStyle name="40% - Accent3 31 47" xfId="24506" xr:uid="{00000000-0005-0000-0000-000029600000}"/>
    <cellStyle name="40% - Accent3 31 48" xfId="24507" xr:uid="{00000000-0005-0000-0000-00002A600000}"/>
    <cellStyle name="40% - Accent3 31 49" xfId="24508" xr:uid="{00000000-0005-0000-0000-00002B600000}"/>
    <cellStyle name="40% - Accent3 31 5" xfId="24509" xr:uid="{00000000-0005-0000-0000-00002C600000}"/>
    <cellStyle name="40% - Accent3 31 50" xfId="24510" xr:uid="{00000000-0005-0000-0000-00002D600000}"/>
    <cellStyle name="40% - Accent3 31 51" xfId="24511" xr:uid="{00000000-0005-0000-0000-00002E600000}"/>
    <cellStyle name="40% - Accent3 31 52" xfId="24512" xr:uid="{00000000-0005-0000-0000-00002F600000}"/>
    <cellStyle name="40% - Accent3 31 53" xfId="24513" xr:uid="{00000000-0005-0000-0000-000030600000}"/>
    <cellStyle name="40% - Accent3 31 54" xfId="24514" xr:uid="{00000000-0005-0000-0000-000031600000}"/>
    <cellStyle name="40% - Accent3 31 55" xfId="24515" xr:uid="{00000000-0005-0000-0000-000032600000}"/>
    <cellStyle name="40% - Accent3 31 56" xfId="24516" xr:uid="{00000000-0005-0000-0000-000033600000}"/>
    <cellStyle name="40% - Accent3 31 57" xfId="24517" xr:uid="{00000000-0005-0000-0000-000034600000}"/>
    <cellStyle name="40% - Accent3 31 58" xfId="24518" xr:uid="{00000000-0005-0000-0000-000035600000}"/>
    <cellStyle name="40% - Accent3 31 59" xfId="24519" xr:uid="{00000000-0005-0000-0000-000036600000}"/>
    <cellStyle name="40% - Accent3 31 6" xfId="24520" xr:uid="{00000000-0005-0000-0000-000037600000}"/>
    <cellStyle name="40% - Accent3 31 60" xfId="24521" xr:uid="{00000000-0005-0000-0000-000038600000}"/>
    <cellStyle name="40% - Accent3 31 61" xfId="24522" xr:uid="{00000000-0005-0000-0000-000039600000}"/>
    <cellStyle name="40% - Accent3 31 62" xfId="24523" xr:uid="{00000000-0005-0000-0000-00003A600000}"/>
    <cellStyle name="40% - Accent3 31 63" xfId="24524" xr:uid="{00000000-0005-0000-0000-00003B600000}"/>
    <cellStyle name="40% - Accent3 31 64" xfId="24525" xr:uid="{00000000-0005-0000-0000-00003C600000}"/>
    <cellStyle name="40% - Accent3 31 65" xfId="24526" xr:uid="{00000000-0005-0000-0000-00003D600000}"/>
    <cellStyle name="40% - Accent3 31 66" xfId="24527" xr:uid="{00000000-0005-0000-0000-00003E600000}"/>
    <cellStyle name="40% - Accent3 31 67" xfId="24528" xr:uid="{00000000-0005-0000-0000-00003F600000}"/>
    <cellStyle name="40% - Accent3 31 68" xfId="24529" xr:uid="{00000000-0005-0000-0000-000040600000}"/>
    <cellStyle name="40% - Accent3 31 69" xfId="24530" xr:uid="{00000000-0005-0000-0000-000041600000}"/>
    <cellStyle name="40% - Accent3 31 7" xfId="24531" xr:uid="{00000000-0005-0000-0000-000042600000}"/>
    <cellStyle name="40% - Accent3 31 70" xfId="24532" xr:uid="{00000000-0005-0000-0000-000043600000}"/>
    <cellStyle name="40% - Accent3 31 71" xfId="24533" xr:uid="{00000000-0005-0000-0000-000044600000}"/>
    <cellStyle name="40% - Accent3 31 72" xfId="24534" xr:uid="{00000000-0005-0000-0000-000045600000}"/>
    <cellStyle name="40% - Accent3 31 73" xfId="24535" xr:uid="{00000000-0005-0000-0000-000046600000}"/>
    <cellStyle name="40% - Accent3 31 8" xfId="24536" xr:uid="{00000000-0005-0000-0000-000047600000}"/>
    <cellStyle name="40% - Accent3 31 9" xfId="24537" xr:uid="{00000000-0005-0000-0000-000048600000}"/>
    <cellStyle name="40% - Accent3 32" xfId="24538" xr:uid="{00000000-0005-0000-0000-000049600000}"/>
    <cellStyle name="40% - Accent3 32 10" xfId="24539" xr:uid="{00000000-0005-0000-0000-00004A600000}"/>
    <cellStyle name="40% - Accent3 32 11" xfId="24540" xr:uid="{00000000-0005-0000-0000-00004B600000}"/>
    <cellStyle name="40% - Accent3 32 12" xfId="24541" xr:uid="{00000000-0005-0000-0000-00004C600000}"/>
    <cellStyle name="40% - Accent3 32 13" xfId="24542" xr:uid="{00000000-0005-0000-0000-00004D600000}"/>
    <cellStyle name="40% - Accent3 32 14" xfId="24543" xr:uid="{00000000-0005-0000-0000-00004E600000}"/>
    <cellStyle name="40% - Accent3 32 15" xfId="24544" xr:uid="{00000000-0005-0000-0000-00004F600000}"/>
    <cellStyle name="40% - Accent3 32 16" xfId="24545" xr:uid="{00000000-0005-0000-0000-000050600000}"/>
    <cellStyle name="40% - Accent3 32 17" xfId="24546" xr:uid="{00000000-0005-0000-0000-000051600000}"/>
    <cellStyle name="40% - Accent3 32 18" xfId="24547" xr:uid="{00000000-0005-0000-0000-000052600000}"/>
    <cellStyle name="40% - Accent3 32 19" xfId="24548" xr:uid="{00000000-0005-0000-0000-000053600000}"/>
    <cellStyle name="40% - Accent3 32 2" xfId="24549" xr:uid="{00000000-0005-0000-0000-000054600000}"/>
    <cellStyle name="40% - Accent3 32 20" xfId="24550" xr:uid="{00000000-0005-0000-0000-000055600000}"/>
    <cellStyle name="40% - Accent3 32 21" xfId="24551" xr:uid="{00000000-0005-0000-0000-000056600000}"/>
    <cellStyle name="40% - Accent3 32 22" xfId="24552" xr:uid="{00000000-0005-0000-0000-000057600000}"/>
    <cellStyle name="40% - Accent3 32 23" xfId="24553" xr:uid="{00000000-0005-0000-0000-000058600000}"/>
    <cellStyle name="40% - Accent3 32 24" xfId="24554" xr:uid="{00000000-0005-0000-0000-000059600000}"/>
    <cellStyle name="40% - Accent3 32 25" xfId="24555" xr:uid="{00000000-0005-0000-0000-00005A600000}"/>
    <cellStyle name="40% - Accent3 32 26" xfId="24556" xr:uid="{00000000-0005-0000-0000-00005B600000}"/>
    <cellStyle name="40% - Accent3 32 27" xfId="24557" xr:uid="{00000000-0005-0000-0000-00005C600000}"/>
    <cellStyle name="40% - Accent3 32 28" xfId="24558" xr:uid="{00000000-0005-0000-0000-00005D600000}"/>
    <cellStyle name="40% - Accent3 32 29" xfId="24559" xr:uid="{00000000-0005-0000-0000-00005E600000}"/>
    <cellStyle name="40% - Accent3 32 3" xfId="24560" xr:uid="{00000000-0005-0000-0000-00005F600000}"/>
    <cellStyle name="40% - Accent3 32 30" xfId="24561" xr:uid="{00000000-0005-0000-0000-000060600000}"/>
    <cellStyle name="40% - Accent3 32 31" xfId="24562" xr:uid="{00000000-0005-0000-0000-000061600000}"/>
    <cellStyle name="40% - Accent3 32 32" xfId="24563" xr:uid="{00000000-0005-0000-0000-000062600000}"/>
    <cellStyle name="40% - Accent3 32 33" xfId="24564" xr:uid="{00000000-0005-0000-0000-000063600000}"/>
    <cellStyle name="40% - Accent3 32 34" xfId="24565" xr:uid="{00000000-0005-0000-0000-000064600000}"/>
    <cellStyle name="40% - Accent3 32 35" xfId="24566" xr:uid="{00000000-0005-0000-0000-000065600000}"/>
    <cellStyle name="40% - Accent3 32 36" xfId="24567" xr:uid="{00000000-0005-0000-0000-000066600000}"/>
    <cellStyle name="40% - Accent3 32 37" xfId="24568" xr:uid="{00000000-0005-0000-0000-000067600000}"/>
    <cellStyle name="40% - Accent3 32 38" xfId="24569" xr:uid="{00000000-0005-0000-0000-000068600000}"/>
    <cellStyle name="40% - Accent3 32 39" xfId="24570" xr:uid="{00000000-0005-0000-0000-000069600000}"/>
    <cellStyle name="40% - Accent3 32 4" xfId="24571" xr:uid="{00000000-0005-0000-0000-00006A600000}"/>
    <cellStyle name="40% - Accent3 32 40" xfId="24572" xr:uid="{00000000-0005-0000-0000-00006B600000}"/>
    <cellStyle name="40% - Accent3 32 41" xfId="24573" xr:uid="{00000000-0005-0000-0000-00006C600000}"/>
    <cellStyle name="40% - Accent3 32 42" xfId="24574" xr:uid="{00000000-0005-0000-0000-00006D600000}"/>
    <cellStyle name="40% - Accent3 32 43" xfId="24575" xr:uid="{00000000-0005-0000-0000-00006E600000}"/>
    <cellStyle name="40% - Accent3 32 44" xfId="24576" xr:uid="{00000000-0005-0000-0000-00006F600000}"/>
    <cellStyle name="40% - Accent3 32 45" xfId="24577" xr:uid="{00000000-0005-0000-0000-000070600000}"/>
    <cellStyle name="40% - Accent3 32 46" xfId="24578" xr:uid="{00000000-0005-0000-0000-000071600000}"/>
    <cellStyle name="40% - Accent3 32 47" xfId="24579" xr:uid="{00000000-0005-0000-0000-000072600000}"/>
    <cellStyle name="40% - Accent3 32 48" xfId="24580" xr:uid="{00000000-0005-0000-0000-000073600000}"/>
    <cellStyle name="40% - Accent3 32 49" xfId="24581" xr:uid="{00000000-0005-0000-0000-000074600000}"/>
    <cellStyle name="40% - Accent3 32 5" xfId="24582" xr:uid="{00000000-0005-0000-0000-000075600000}"/>
    <cellStyle name="40% - Accent3 32 50" xfId="24583" xr:uid="{00000000-0005-0000-0000-000076600000}"/>
    <cellStyle name="40% - Accent3 32 51" xfId="24584" xr:uid="{00000000-0005-0000-0000-000077600000}"/>
    <cellStyle name="40% - Accent3 32 52" xfId="24585" xr:uid="{00000000-0005-0000-0000-000078600000}"/>
    <cellStyle name="40% - Accent3 32 53" xfId="24586" xr:uid="{00000000-0005-0000-0000-000079600000}"/>
    <cellStyle name="40% - Accent3 32 54" xfId="24587" xr:uid="{00000000-0005-0000-0000-00007A600000}"/>
    <cellStyle name="40% - Accent3 32 55" xfId="24588" xr:uid="{00000000-0005-0000-0000-00007B600000}"/>
    <cellStyle name="40% - Accent3 32 56" xfId="24589" xr:uid="{00000000-0005-0000-0000-00007C600000}"/>
    <cellStyle name="40% - Accent3 32 57" xfId="24590" xr:uid="{00000000-0005-0000-0000-00007D600000}"/>
    <cellStyle name="40% - Accent3 32 58" xfId="24591" xr:uid="{00000000-0005-0000-0000-00007E600000}"/>
    <cellStyle name="40% - Accent3 32 59" xfId="24592" xr:uid="{00000000-0005-0000-0000-00007F600000}"/>
    <cellStyle name="40% - Accent3 32 6" xfId="24593" xr:uid="{00000000-0005-0000-0000-000080600000}"/>
    <cellStyle name="40% - Accent3 32 60" xfId="24594" xr:uid="{00000000-0005-0000-0000-000081600000}"/>
    <cellStyle name="40% - Accent3 32 61" xfId="24595" xr:uid="{00000000-0005-0000-0000-000082600000}"/>
    <cellStyle name="40% - Accent3 32 62" xfId="24596" xr:uid="{00000000-0005-0000-0000-000083600000}"/>
    <cellStyle name="40% - Accent3 32 63" xfId="24597" xr:uid="{00000000-0005-0000-0000-000084600000}"/>
    <cellStyle name="40% - Accent3 32 64" xfId="24598" xr:uid="{00000000-0005-0000-0000-000085600000}"/>
    <cellStyle name="40% - Accent3 32 65" xfId="24599" xr:uid="{00000000-0005-0000-0000-000086600000}"/>
    <cellStyle name="40% - Accent3 32 66" xfId="24600" xr:uid="{00000000-0005-0000-0000-000087600000}"/>
    <cellStyle name="40% - Accent3 32 67" xfId="24601" xr:uid="{00000000-0005-0000-0000-000088600000}"/>
    <cellStyle name="40% - Accent3 32 68" xfId="24602" xr:uid="{00000000-0005-0000-0000-000089600000}"/>
    <cellStyle name="40% - Accent3 32 69" xfId="24603" xr:uid="{00000000-0005-0000-0000-00008A600000}"/>
    <cellStyle name="40% - Accent3 32 7" xfId="24604" xr:uid="{00000000-0005-0000-0000-00008B600000}"/>
    <cellStyle name="40% - Accent3 32 70" xfId="24605" xr:uid="{00000000-0005-0000-0000-00008C600000}"/>
    <cellStyle name="40% - Accent3 32 71" xfId="24606" xr:uid="{00000000-0005-0000-0000-00008D600000}"/>
    <cellStyle name="40% - Accent3 32 72" xfId="24607" xr:uid="{00000000-0005-0000-0000-00008E600000}"/>
    <cellStyle name="40% - Accent3 32 73" xfId="24608" xr:uid="{00000000-0005-0000-0000-00008F600000}"/>
    <cellStyle name="40% - Accent3 32 8" xfId="24609" xr:uid="{00000000-0005-0000-0000-000090600000}"/>
    <cellStyle name="40% - Accent3 32 9" xfId="24610" xr:uid="{00000000-0005-0000-0000-000091600000}"/>
    <cellStyle name="40% - Accent3 33" xfId="24611" xr:uid="{00000000-0005-0000-0000-000092600000}"/>
    <cellStyle name="40% - Accent3 33 10" xfId="24612" xr:uid="{00000000-0005-0000-0000-000093600000}"/>
    <cellStyle name="40% - Accent3 33 11" xfId="24613" xr:uid="{00000000-0005-0000-0000-000094600000}"/>
    <cellStyle name="40% - Accent3 33 12" xfId="24614" xr:uid="{00000000-0005-0000-0000-000095600000}"/>
    <cellStyle name="40% - Accent3 33 13" xfId="24615" xr:uid="{00000000-0005-0000-0000-000096600000}"/>
    <cellStyle name="40% - Accent3 33 14" xfId="24616" xr:uid="{00000000-0005-0000-0000-000097600000}"/>
    <cellStyle name="40% - Accent3 33 15" xfId="24617" xr:uid="{00000000-0005-0000-0000-000098600000}"/>
    <cellStyle name="40% - Accent3 33 16" xfId="24618" xr:uid="{00000000-0005-0000-0000-000099600000}"/>
    <cellStyle name="40% - Accent3 33 17" xfId="24619" xr:uid="{00000000-0005-0000-0000-00009A600000}"/>
    <cellStyle name="40% - Accent3 33 18" xfId="24620" xr:uid="{00000000-0005-0000-0000-00009B600000}"/>
    <cellStyle name="40% - Accent3 33 19" xfId="24621" xr:uid="{00000000-0005-0000-0000-00009C600000}"/>
    <cellStyle name="40% - Accent3 33 2" xfId="24622" xr:uid="{00000000-0005-0000-0000-00009D600000}"/>
    <cellStyle name="40% - Accent3 33 20" xfId="24623" xr:uid="{00000000-0005-0000-0000-00009E600000}"/>
    <cellStyle name="40% - Accent3 33 21" xfId="24624" xr:uid="{00000000-0005-0000-0000-00009F600000}"/>
    <cellStyle name="40% - Accent3 33 22" xfId="24625" xr:uid="{00000000-0005-0000-0000-0000A0600000}"/>
    <cellStyle name="40% - Accent3 33 23" xfId="24626" xr:uid="{00000000-0005-0000-0000-0000A1600000}"/>
    <cellStyle name="40% - Accent3 33 24" xfId="24627" xr:uid="{00000000-0005-0000-0000-0000A2600000}"/>
    <cellStyle name="40% - Accent3 33 25" xfId="24628" xr:uid="{00000000-0005-0000-0000-0000A3600000}"/>
    <cellStyle name="40% - Accent3 33 26" xfId="24629" xr:uid="{00000000-0005-0000-0000-0000A4600000}"/>
    <cellStyle name="40% - Accent3 33 27" xfId="24630" xr:uid="{00000000-0005-0000-0000-0000A5600000}"/>
    <cellStyle name="40% - Accent3 33 28" xfId="24631" xr:uid="{00000000-0005-0000-0000-0000A6600000}"/>
    <cellStyle name="40% - Accent3 33 29" xfId="24632" xr:uid="{00000000-0005-0000-0000-0000A7600000}"/>
    <cellStyle name="40% - Accent3 33 3" xfId="24633" xr:uid="{00000000-0005-0000-0000-0000A8600000}"/>
    <cellStyle name="40% - Accent3 33 30" xfId="24634" xr:uid="{00000000-0005-0000-0000-0000A9600000}"/>
    <cellStyle name="40% - Accent3 33 31" xfId="24635" xr:uid="{00000000-0005-0000-0000-0000AA600000}"/>
    <cellStyle name="40% - Accent3 33 32" xfId="24636" xr:uid="{00000000-0005-0000-0000-0000AB600000}"/>
    <cellStyle name="40% - Accent3 33 33" xfId="24637" xr:uid="{00000000-0005-0000-0000-0000AC600000}"/>
    <cellStyle name="40% - Accent3 33 34" xfId="24638" xr:uid="{00000000-0005-0000-0000-0000AD600000}"/>
    <cellStyle name="40% - Accent3 33 35" xfId="24639" xr:uid="{00000000-0005-0000-0000-0000AE600000}"/>
    <cellStyle name="40% - Accent3 33 36" xfId="24640" xr:uid="{00000000-0005-0000-0000-0000AF600000}"/>
    <cellStyle name="40% - Accent3 33 37" xfId="24641" xr:uid="{00000000-0005-0000-0000-0000B0600000}"/>
    <cellStyle name="40% - Accent3 33 38" xfId="24642" xr:uid="{00000000-0005-0000-0000-0000B1600000}"/>
    <cellStyle name="40% - Accent3 33 39" xfId="24643" xr:uid="{00000000-0005-0000-0000-0000B2600000}"/>
    <cellStyle name="40% - Accent3 33 4" xfId="24644" xr:uid="{00000000-0005-0000-0000-0000B3600000}"/>
    <cellStyle name="40% - Accent3 33 40" xfId="24645" xr:uid="{00000000-0005-0000-0000-0000B4600000}"/>
    <cellStyle name="40% - Accent3 33 41" xfId="24646" xr:uid="{00000000-0005-0000-0000-0000B5600000}"/>
    <cellStyle name="40% - Accent3 33 42" xfId="24647" xr:uid="{00000000-0005-0000-0000-0000B6600000}"/>
    <cellStyle name="40% - Accent3 33 43" xfId="24648" xr:uid="{00000000-0005-0000-0000-0000B7600000}"/>
    <cellStyle name="40% - Accent3 33 44" xfId="24649" xr:uid="{00000000-0005-0000-0000-0000B8600000}"/>
    <cellStyle name="40% - Accent3 33 45" xfId="24650" xr:uid="{00000000-0005-0000-0000-0000B9600000}"/>
    <cellStyle name="40% - Accent3 33 46" xfId="24651" xr:uid="{00000000-0005-0000-0000-0000BA600000}"/>
    <cellStyle name="40% - Accent3 33 47" xfId="24652" xr:uid="{00000000-0005-0000-0000-0000BB600000}"/>
    <cellStyle name="40% - Accent3 33 48" xfId="24653" xr:uid="{00000000-0005-0000-0000-0000BC600000}"/>
    <cellStyle name="40% - Accent3 33 49" xfId="24654" xr:uid="{00000000-0005-0000-0000-0000BD600000}"/>
    <cellStyle name="40% - Accent3 33 5" xfId="24655" xr:uid="{00000000-0005-0000-0000-0000BE600000}"/>
    <cellStyle name="40% - Accent3 33 50" xfId="24656" xr:uid="{00000000-0005-0000-0000-0000BF600000}"/>
    <cellStyle name="40% - Accent3 33 51" xfId="24657" xr:uid="{00000000-0005-0000-0000-0000C0600000}"/>
    <cellStyle name="40% - Accent3 33 52" xfId="24658" xr:uid="{00000000-0005-0000-0000-0000C1600000}"/>
    <cellStyle name="40% - Accent3 33 53" xfId="24659" xr:uid="{00000000-0005-0000-0000-0000C2600000}"/>
    <cellStyle name="40% - Accent3 33 54" xfId="24660" xr:uid="{00000000-0005-0000-0000-0000C3600000}"/>
    <cellStyle name="40% - Accent3 33 55" xfId="24661" xr:uid="{00000000-0005-0000-0000-0000C4600000}"/>
    <cellStyle name="40% - Accent3 33 56" xfId="24662" xr:uid="{00000000-0005-0000-0000-0000C5600000}"/>
    <cellStyle name="40% - Accent3 33 57" xfId="24663" xr:uid="{00000000-0005-0000-0000-0000C6600000}"/>
    <cellStyle name="40% - Accent3 33 58" xfId="24664" xr:uid="{00000000-0005-0000-0000-0000C7600000}"/>
    <cellStyle name="40% - Accent3 33 59" xfId="24665" xr:uid="{00000000-0005-0000-0000-0000C8600000}"/>
    <cellStyle name="40% - Accent3 33 6" xfId="24666" xr:uid="{00000000-0005-0000-0000-0000C9600000}"/>
    <cellStyle name="40% - Accent3 33 60" xfId="24667" xr:uid="{00000000-0005-0000-0000-0000CA600000}"/>
    <cellStyle name="40% - Accent3 33 61" xfId="24668" xr:uid="{00000000-0005-0000-0000-0000CB600000}"/>
    <cellStyle name="40% - Accent3 33 62" xfId="24669" xr:uid="{00000000-0005-0000-0000-0000CC600000}"/>
    <cellStyle name="40% - Accent3 33 63" xfId="24670" xr:uid="{00000000-0005-0000-0000-0000CD600000}"/>
    <cellStyle name="40% - Accent3 33 64" xfId="24671" xr:uid="{00000000-0005-0000-0000-0000CE600000}"/>
    <cellStyle name="40% - Accent3 33 65" xfId="24672" xr:uid="{00000000-0005-0000-0000-0000CF600000}"/>
    <cellStyle name="40% - Accent3 33 66" xfId="24673" xr:uid="{00000000-0005-0000-0000-0000D0600000}"/>
    <cellStyle name="40% - Accent3 33 67" xfId="24674" xr:uid="{00000000-0005-0000-0000-0000D1600000}"/>
    <cellStyle name="40% - Accent3 33 68" xfId="24675" xr:uid="{00000000-0005-0000-0000-0000D2600000}"/>
    <cellStyle name="40% - Accent3 33 69" xfId="24676" xr:uid="{00000000-0005-0000-0000-0000D3600000}"/>
    <cellStyle name="40% - Accent3 33 7" xfId="24677" xr:uid="{00000000-0005-0000-0000-0000D4600000}"/>
    <cellStyle name="40% - Accent3 33 70" xfId="24678" xr:uid="{00000000-0005-0000-0000-0000D5600000}"/>
    <cellStyle name="40% - Accent3 33 71" xfId="24679" xr:uid="{00000000-0005-0000-0000-0000D6600000}"/>
    <cellStyle name="40% - Accent3 33 72" xfId="24680" xr:uid="{00000000-0005-0000-0000-0000D7600000}"/>
    <cellStyle name="40% - Accent3 33 73" xfId="24681" xr:uid="{00000000-0005-0000-0000-0000D8600000}"/>
    <cellStyle name="40% - Accent3 33 8" xfId="24682" xr:uid="{00000000-0005-0000-0000-0000D9600000}"/>
    <cellStyle name="40% - Accent3 33 9" xfId="24683" xr:uid="{00000000-0005-0000-0000-0000DA600000}"/>
    <cellStyle name="40% - Accent3 34" xfId="24684" xr:uid="{00000000-0005-0000-0000-0000DB600000}"/>
    <cellStyle name="40% - Accent3 34 10" xfId="24685" xr:uid="{00000000-0005-0000-0000-0000DC600000}"/>
    <cellStyle name="40% - Accent3 34 11" xfId="24686" xr:uid="{00000000-0005-0000-0000-0000DD600000}"/>
    <cellStyle name="40% - Accent3 34 12" xfId="24687" xr:uid="{00000000-0005-0000-0000-0000DE600000}"/>
    <cellStyle name="40% - Accent3 34 13" xfId="24688" xr:uid="{00000000-0005-0000-0000-0000DF600000}"/>
    <cellStyle name="40% - Accent3 34 14" xfId="24689" xr:uid="{00000000-0005-0000-0000-0000E0600000}"/>
    <cellStyle name="40% - Accent3 34 15" xfId="24690" xr:uid="{00000000-0005-0000-0000-0000E1600000}"/>
    <cellStyle name="40% - Accent3 34 16" xfId="24691" xr:uid="{00000000-0005-0000-0000-0000E2600000}"/>
    <cellStyle name="40% - Accent3 34 17" xfId="24692" xr:uid="{00000000-0005-0000-0000-0000E3600000}"/>
    <cellStyle name="40% - Accent3 34 18" xfId="24693" xr:uid="{00000000-0005-0000-0000-0000E4600000}"/>
    <cellStyle name="40% - Accent3 34 19" xfId="24694" xr:uid="{00000000-0005-0000-0000-0000E5600000}"/>
    <cellStyle name="40% - Accent3 34 2" xfId="24695" xr:uid="{00000000-0005-0000-0000-0000E6600000}"/>
    <cellStyle name="40% - Accent3 34 20" xfId="24696" xr:uid="{00000000-0005-0000-0000-0000E7600000}"/>
    <cellStyle name="40% - Accent3 34 21" xfId="24697" xr:uid="{00000000-0005-0000-0000-0000E8600000}"/>
    <cellStyle name="40% - Accent3 34 22" xfId="24698" xr:uid="{00000000-0005-0000-0000-0000E9600000}"/>
    <cellStyle name="40% - Accent3 34 23" xfId="24699" xr:uid="{00000000-0005-0000-0000-0000EA600000}"/>
    <cellStyle name="40% - Accent3 34 24" xfId="24700" xr:uid="{00000000-0005-0000-0000-0000EB600000}"/>
    <cellStyle name="40% - Accent3 34 25" xfId="24701" xr:uid="{00000000-0005-0000-0000-0000EC600000}"/>
    <cellStyle name="40% - Accent3 34 26" xfId="24702" xr:uid="{00000000-0005-0000-0000-0000ED600000}"/>
    <cellStyle name="40% - Accent3 34 27" xfId="24703" xr:uid="{00000000-0005-0000-0000-0000EE600000}"/>
    <cellStyle name="40% - Accent3 34 28" xfId="24704" xr:uid="{00000000-0005-0000-0000-0000EF600000}"/>
    <cellStyle name="40% - Accent3 34 29" xfId="24705" xr:uid="{00000000-0005-0000-0000-0000F0600000}"/>
    <cellStyle name="40% - Accent3 34 3" xfId="24706" xr:uid="{00000000-0005-0000-0000-0000F1600000}"/>
    <cellStyle name="40% - Accent3 34 30" xfId="24707" xr:uid="{00000000-0005-0000-0000-0000F2600000}"/>
    <cellStyle name="40% - Accent3 34 31" xfId="24708" xr:uid="{00000000-0005-0000-0000-0000F3600000}"/>
    <cellStyle name="40% - Accent3 34 32" xfId="24709" xr:uid="{00000000-0005-0000-0000-0000F4600000}"/>
    <cellStyle name="40% - Accent3 34 33" xfId="24710" xr:uid="{00000000-0005-0000-0000-0000F5600000}"/>
    <cellStyle name="40% - Accent3 34 34" xfId="24711" xr:uid="{00000000-0005-0000-0000-0000F6600000}"/>
    <cellStyle name="40% - Accent3 34 35" xfId="24712" xr:uid="{00000000-0005-0000-0000-0000F7600000}"/>
    <cellStyle name="40% - Accent3 34 36" xfId="24713" xr:uid="{00000000-0005-0000-0000-0000F8600000}"/>
    <cellStyle name="40% - Accent3 34 37" xfId="24714" xr:uid="{00000000-0005-0000-0000-0000F9600000}"/>
    <cellStyle name="40% - Accent3 34 38" xfId="24715" xr:uid="{00000000-0005-0000-0000-0000FA600000}"/>
    <cellStyle name="40% - Accent3 34 39" xfId="24716" xr:uid="{00000000-0005-0000-0000-0000FB600000}"/>
    <cellStyle name="40% - Accent3 34 4" xfId="24717" xr:uid="{00000000-0005-0000-0000-0000FC600000}"/>
    <cellStyle name="40% - Accent3 34 40" xfId="24718" xr:uid="{00000000-0005-0000-0000-0000FD600000}"/>
    <cellStyle name="40% - Accent3 34 41" xfId="24719" xr:uid="{00000000-0005-0000-0000-0000FE600000}"/>
    <cellStyle name="40% - Accent3 34 42" xfId="24720" xr:uid="{00000000-0005-0000-0000-0000FF600000}"/>
    <cellStyle name="40% - Accent3 34 43" xfId="24721" xr:uid="{00000000-0005-0000-0000-000000610000}"/>
    <cellStyle name="40% - Accent3 34 44" xfId="24722" xr:uid="{00000000-0005-0000-0000-000001610000}"/>
    <cellStyle name="40% - Accent3 34 45" xfId="24723" xr:uid="{00000000-0005-0000-0000-000002610000}"/>
    <cellStyle name="40% - Accent3 34 46" xfId="24724" xr:uid="{00000000-0005-0000-0000-000003610000}"/>
    <cellStyle name="40% - Accent3 34 47" xfId="24725" xr:uid="{00000000-0005-0000-0000-000004610000}"/>
    <cellStyle name="40% - Accent3 34 48" xfId="24726" xr:uid="{00000000-0005-0000-0000-000005610000}"/>
    <cellStyle name="40% - Accent3 34 49" xfId="24727" xr:uid="{00000000-0005-0000-0000-000006610000}"/>
    <cellStyle name="40% - Accent3 34 5" xfId="24728" xr:uid="{00000000-0005-0000-0000-000007610000}"/>
    <cellStyle name="40% - Accent3 34 50" xfId="24729" xr:uid="{00000000-0005-0000-0000-000008610000}"/>
    <cellStyle name="40% - Accent3 34 51" xfId="24730" xr:uid="{00000000-0005-0000-0000-000009610000}"/>
    <cellStyle name="40% - Accent3 34 52" xfId="24731" xr:uid="{00000000-0005-0000-0000-00000A610000}"/>
    <cellStyle name="40% - Accent3 34 53" xfId="24732" xr:uid="{00000000-0005-0000-0000-00000B610000}"/>
    <cellStyle name="40% - Accent3 34 54" xfId="24733" xr:uid="{00000000-0005-0000-0000-00000C610000}"/>
    <cellStyle name="40% - Accent3 34 55" xfId="24734" xr:uid="{00000000-0005-0000-0000-00000D610000}"/>
    <cellStyle name="40% - Accent3 34 56" xfId="24735" xr:uid="{00000000-0005-0000-0000-00000E610000}"/>
    <cellStyle name="40% - Accent3 34 57" xfId="24736" xr:uid="{00000000-0005-0000-0000-00000F610000}"/>
    <cellStyle name="40% - Accent3 34 58" xfId="24737" xr:uid="{00000000-0005-0000-0000-000010610000}"/>
    <cellStyle name="40% - Accent3 34 59" xfId="24738" xr:uid="{00000000-0005-0000-0000-000011610000}"/>
    <cellStyle name="40% - Accent3 34 6" xfId="24739" xr:uid="{00000000-0005-0000-0000-000012610000}"/>
    <cellStyle name="40% - Accent3 34 60" xfId="24740" xr:uid="{00000000-0005-0000-0000-000013610000}"/>
    <cellStyle name="40% - Accent3 34 61" xfId="24741" xr:uid="{00000000-0005-0000-0000-000014610000}"/>
    <cellStyle name="40% - Accent3 34 62" xfId="24742" xr:uid="{00000000-0005-0000-0000-000015610000}"/>
    <cellStyle name="40% - Accent3 34 63" xfId="24743" xr:uid="{00000000-0005-0000-0000-000016610000}"/>
    <cellStyle name="40% - Accent3 34 64" xfId="24744" xr:uid="{00000000-0005-0000-0000-000017610000}"/>
    <cellStyle name="40% - Accent3 34 65" xfId="24745" xr:uid="{00000000-0005-0000-0000-000018610000}"/>
    <cellStyle name="40% - Accent3 34 66" xfId="24746" xr:uid="{00000000-0005-0000-0000-000019610000}"/>
    <cellStyle name="40% - Accent3 34 67" xfId="24747" xr:uid="{00000000-0005-0000-0000-00001A610000}"/>
    <cellStyle name="40% - Accent3 34 68" xfId="24748" xr:uid="{00000000-0005-0000-0000-00001B610000}"/>
    <cellStyle name="40% - Accent3 34 69" xfId="24749" xr:uid="{00000000-0005-0000-0000-00001C610000}"/>
    <cellStyle name="40% - Accent3 34 7" xfId="24750" xr:uid="{00000000-0005-0000-0000-00001D610000}"/>
    <cellStyle name="40% - Accent3 34 70" xfId="24751" xr:uid="{00000000-0005-0000-0000-00001E610000}"/>
    <cellStyle name="40% - Accent3 34 71" xfId="24752" xr:uid="{00000000-0005-0000-0000-00001F610000}"/>
    <cellStyle name="40% - Accent3 34 72" xfId="24753" xr:uid="{00000000-0005-0000-0000-000020610000}"/>
    <cellStyle name="40% - Accent3 34 73" xfId="24754" xr:uid="{00000000-0005-0000-0000-000021610000}"/>
    <cellStyle name="40% - Accent3 34 8" xfId="24755" xr:uid="{00000000-0005-0000-0000-000022610000}"/>
    <cellStyle name="40% - Accent3 34 9" xfId="24756" xr:uid="{00000000-0005-0000-0000-000023610000}"/>
    <cellStyle name="40% - Accent3 35" xfId="24757" xr:uid="{00000000-0005-0000-0000-000024610000}"/>
    <cellStyle name="40% - Accent3 35 10" xfId="24758" xr:uid="{00000000-0005-0000-0000-000025610000}"/>
    <cellStyle name="40% - Accent3 35 11" xfId="24759" xr:uid="{00000000-0005-0000-0000-000026610000}"/>
    <cellStyle name="40% - Accent3 35 12" xfId="24760" xr:uid="{00000000-0005-0000-0000-000027610000}"/>
    <cellStyle name="40% - Accent3 35 13" xfId="24761" xr:uid="{00000000-0005-0000-0000-000028610000}"/>
    <cellStyle name="40% - Accent3 35 14" xfId="24762" xr:uid="{00000000-0005-0000-0000-000029610000}"/>
    <cellStyle name="40% - Accent3 35 15" xfId="24763" xr:uid="{00000000-0005-0000-0000-00002A610000}"/>
    <cellStyle name="40% - Accent3 35 16" xfId="24764" xr:uid="{00000000-0005-0000-0000-00002B610000}"/>
    <cellStyle name="40% - Accent3 35 17" xfId="24765" xr:uid="{00000000-0005-0000-0000-00002C610000}"/>
    <cellStyle name="40% - Accent3 35 18" xfId="24766" xr:uid="{00000000-0005-0000-0000-00002D610000}"/>
    <cellStyle name="40% - Accent3 35 19" xfId="24767" xr:uid="{00000000-0005-0000-0000-00002E610000}"/>
    <cellStyle name="40% - Accent3 35 2" xfId="24768" xr:uid="{00000000-0005-0000-0000-00002F610000}"/>
    <cellStyle name="40% - Accent3 35 20" xfId="24769" xr:uid="{00000000-0005-0000-0000-000030610000}"/>
    <cellStyle name="40% - Accent3 35 21" xfId="24770" xr:uid="{00000000-0005-0000-0000-000031610000}"/>
    <cellStyle name="40% - Accent3 35 22" xfId="24771" xr:uid="{00000000-0005-0000-0000-000032610000}"/>
    <cellStyle name="40% - Accent3 35 23" xfId="24772" xr:uid="{00000000-0005-0000-0000-000033610000}"/>
    <cellStyle name="40% - Accent3 35 24" xfId="24773" xr:uid="{00000000-0005-0000-0000-000034610000}"/>
    <cellStyle name="40% - Accent3 35 25" xfId="24774" xr:uid="{00000000-0005-0000-0000-000035610000}"/>
    <cellStyle name="40% - Accent3 35 26" xfId="24775" xr:uid="{00000000-0005-0000-0000-000036610000}"/>
    <cellStyle name="40% - Accent3 35 27" xfId="24776" xr:uid="{00000000-0005-0000-0000-000037610000}"/>
    <cellStyle name="40% - Accent3 35 28" xfId="24777" xr:uid="{00000000-0005-0000-0000-000038610000}"/>
    <cellStyle name="40% - Accent3 35 29" xfId="24778" xr:uid="{00000000-0005-0000-0000-000039610000}"/>
    <cellStyle name="40% - Accent3 35 3" xfId="24779" xr:uid="{00000000-0005-0000-0000-00003A610000}"/>
    <cellStyle name="40% - Accent3 35 30" xfId="24780" xr:uid="{00000000-0005-0000-0000-00003B610000}"/>
    <cellStyle name="40% - Accent3 35 31" xfId="24781" xr:uid="{00000000-0005-0000-0000-00003C610000}"/>
    <cellStyle name="40% - Accent3 35 32" xfId="24782" xr:uid="{00000000-0005-0000-0000-00003D610000}"/>
    <cellStyle name="40% - Accent3 35 33" xfId="24783" xr:uid="{00000000-0005-0000-0000-00003E610000}"/>
    <cellStyle name="40% - Accent3 35 34" xfId="24784" xr:uid="{00000000-0005-0000-0000-00003F610000}"/>
    <cellStyle name="40% - Accent3 35 35" xfId="24785" xr:uid="{00000000-0005-0000-0000-000040610000}"/>
    <cellStyle name="40% - Accent3 35 36" xfId="24786" xr:uid="{00000000-0005-0000-0000-000041610000}"/>
    <cellStyle name="40% - Accent3 35 37" xfId="24787" xr:uid="{00000000-0005-0000-0000-000042610000}"/>
    <cellStyle name="40% - Accent3 35 38" xfId="24788" xr:uid="{00000000-0005-0000-0000-000043610000}"/>
    <cellStyle name="40% - Accent3 35 39" xfId="24789" xr:uid="{00000000-0005-0000-0000-000044610000}"/>
    <cellStyle name="40% - Accent3 35 4" xfId="24790" xr:uid="{00000000-0005-0000-0000-000045610000}"/>
    <cellStyle name="40% - Accent3 35 40" xfId="24791" xr:uid="{00000000-0005-0000-0000-000046610000}"/>
    <cellStyle name="40% - Accent3 35 41" xfId="24792" xr:uid="{00000000-0005-0000-0000-000047610000}"/>
    <cellStyle name="40% - Accent3 35 42" xfId="24793" xr:uid="{00000000-0005-0000-0000-000048610000}"/>
    <cellStyle name="40% - Accent3 35 43" xfId="24794" xr:uid="{00000000-0005-0000-0000-000049610000}"/>
    <cellStyle name="40% - Accent3 35 44" xfId="24795" xr:uid="{00000000-0005-0000-0000-00004A610000}"/>
    <cellStyle name="40% - Accent3 35 45" xfId="24796" xr:uid="{00000000-0005-0000-0000-00004B610000}"/>
    <cellStyle name="40% - Accent3 35 46" xfId="24797" xr:uid="{00000000-0005-0000-0000-00004C610000}"/>
    <cellStyle name="40% - Accent3 35 47" xfId="24798" xr:uid="{00000000-0005-0000-0000-00004D610000}"/>
    <cellStyle name="40% - Accent3 35 48" xfId="24799" xr:uid="{00000000-0005-0000-0000-00004E610000}"/>
    <cellStyle name="40% - Accent3 35 49" xfId="24800" xr:uid="{00000000-0005-0000-0000-00004F610000}"/>
    <cellStyle name="40% - Accent3 35 5" xfId="24801" xr:uid="{00000000-0005-0000-0000-000050610000}"/>
    <cellStyle name="40% - Accent3 35 50" xfId="24802" xr:uid="{00000000-0005-0000-0000-000051610000}"/>
    <cellStyle name="40% - Accent3 35 51" xfId="24803" xr:uid="{00000000-0005-0000-0000-000052610000}"/>
    <cellStyle name="40% - Accent3 35 52" xfId="24804" xr:uid="{00000000-0005-0000-0000-000053610000}"/>
    <cellStyle name="40% - Accent3 35 53" xfId="24805" xr:uid="{00000000-0005-0000-0000-000054610000}"/>
    <cellStyle name="40% - Accent3 35 54" xfId="24806" xr:uid="{00000000-0005-0000-0000-000055610000}"/>
    <cellStyle name="40% - Accent3 35 55" xfId="24807" xr:uid="{00000000-0005-0000-0000-000056610000}"/>
    <cellStyle name="40% - Accent3 35 56" xfId="24808" xr:uid="{00000000-0005-0000-0000-000057610000}"/>
    <cellStyle name="40% - Accent3 35 57" xfId="24809" xr:uid="{00000000-0005-0000-0000-000058610000}"/>
    <cellStyle name="40% - Accent3 35 58" xfId="24810" xr:uid="{00000000-0005-0000-0000-000059610000}"/>
    <cellStyle name="40% - Accent3 35 59" xfId="24811" xr:uid="{00000000-0005-0000-0000-00005A610000}"/>
    <cellStyle name="40% - Accent3 35 6" xfId="24812" xr:uid="{00000000-0005-0000-0000-00005B610000}"/>
    <cellStyle name="40% - Accent3 35 60" xfId="24813" xr:uid="{00000000-0005-0000-0000-00005C610000}"/>
    <cellStyle name="40% - Accent3 35 61" xfId="24814" xr:uid="{00000000-0005-0000-0000-00005D610000}"/>
    <cellStyle name="40% - Accent3 35 62" xfId="24815" xr:uid="{00000000-0005-0000-0000-00005E610000}"/>
    <cellStyle name="40% - Accent3 35 63" xfId="24816" xr:uid="{00000000-0005-0000-0000-00005F610000}"/>
    <cellStyle name="40% - Accent3 35 64" xfId="24817" xr:uid="{00000000-0005-0000-0000-000060610000}"/>
    <cellStyle name="40% - Accent3 35 65" xfId="24818" xr:uid="{00000000-0005-0000-0000-000061610000}"/>
    <cellStyle name="40% - Accent3 35 66" xfId="24819" xr:uid="{00000000-0005-0000-0000-000062610000}"/>
    <cellStyle name="40% - Accent3 35 67" xfId="24820" xr:uid="{00000000-0005-0000-0000-000063610000}"/>
    <cellStyle name="40% - Accent3 35 68" xfId="24821" xr:uid="{00000000-0005-0000-0000-000064610000}"/>
    <cellStyle name="40% - Accent3 35 69" xfId="24822" xr:uid="{00000000-0005-0000-0000-000065610000}"/>
    <cellStyle name="40% - Accent3 35 7" xfId="24823" xr:uid="{00000000-0005-0000-0000-000066610000}"/>
    <cellStyle name="40% - Accent3 35 70" xfId="24824" xr:uid="{00000000-0005-0000-0000-000067610000}"/>
    <cellStyle name="40% - Accent3 35 71" xfId="24825" xr:uid="{00000000-0005-0000-0000-000068610000}"/>
    <cellStyle name="40% - Accent3 35 72" xfId="24826" xr:uid="{00000000-0005-0000-0000-000069610000}"/>
    <cellStyle name="40% - Accent3 35 73" xfId="24827" xr:uid="{00000000-0005-0000-0000-00006A610000}"/>
    <cellStyle name="40% - Accent3 35 8" xfId="24828" xr:uid="{00000000-0005-0000-0000-00006B610000}"/>
    <cellStyle name="40% - Accent3 35 9" xfId="24829" xr:uid="{00000000-0005-0000-0000-00006C610000}"/>
    <cellStyle name="40% - Accent3 36" xfId="24830" xr:uid="{00000000-0005-0000-0000-00006D610000}"/>
    <cellStyle name="40% - Accent3 36 10" xfId="24831" xr:uid="{00000000-0005-0000-0000-00006E610000}"/>
    <cellStyle name="40% - Accent3 36 11" xfId="24832" xr:uid="{00000000-0005-0000-0000-00006F610000}"/>
    <cellStyle name="40% - Accent3 36 12" xfId="24833" xr:uid="{00000000-0005-0000-0000-000070610000}"/>
    <cellStyle name="40% - Accent3 36 13" xfId="24834" xr:uid="{00000000-0005-0000-0000-000071610000}"/>
    <cellStyle name="40% - Accent3 36 14" xfId="24835" xr:uid="{00000000-0005-0000-0000-000072610000}"/>
    <cellStyle name="40% - Accent3 36 15" xfId="24836" xr:uid="{00000000-0005-0000-0000-000073610000}"/>
    <cellStyle name="40% - Accent3 36 16" xfId="24837" xr:uid="{00000000-0005-0000-0000-000074610000}"/>
    <cellStyle name="40% - Accent3 36 17" xfId="24838" xr:uid="{00000000-0005-0000-0000-000075610000}"/>
    <cellStyle name="40% - Accent3 36 18" xfId="24839" xr:uid="{00000000-0005-0000-0000-000076610000}"/>
    <cellStyle name="40% - Accent3 36 19" xfId="24840" xr:uid="{00000000-0005-0000-0000-000077610000}"/>
    <cellStyle name="40% - Accent3 36 2" xfId="24841" xr:uid="{00000000-0005-0000-0000-000078610000}"/>
    <cellStyle name="40% - Accent3 36 20" xfId="24842" xr:uid="{00000000-0005-0000-0000-000079610000}"/>
    <cellStyle name="40% - Accent3 36 21" xfId="24843" xr:uid="{00000000-0005-0000-0000-00007A610000}"/>
    <cellStyle name="40% - Accent3 36 22" xfId="24844" xr:uid="{00000000-0005-0000-0000-00007B610000}"/>
    <cellStyle name="40% - Accent3 36 23" xfId="24845" xr:uid="{00000000-0005-0000-0000-00007C610000}"/>
    <cellStyle name="40% - Accent3 36 24" xfId="24846" xr:uid="{00000000-0005-0000-0000-00007D610000}"/>
    <cellStyle name="40% - Accent3 36 25" xfId="24847" xr:uid="{00000000-0005-0000-0000-00007E610000}"/>
    <cellStyle name="40% - Accent3 36 26" xfId="24848" xr:uid="{00000000-0005-0000-0000-00007F610000}"/>
    <cellStyle name="40% - Accent3 36 27" xfId="24849" xr:uid="{00000000-0005-0000-0000-000080610000}"/>
    <cellStyle name="40% - Accent3 36 28" xfId="24850" xr:uid="{00000000-0005-0000-0000-000081610000}"/>
    <cellStyle name="40% - Accent3 36 29" xfId="24851" xr:uid="{00000000-0005-0000-0000-000082610000}"/>
    <cellStyle name="40% - Accent3 36 3" xfId="24852" xr:uid="{00000000-0005-0000-0000-000083610000}"/>
    <cellStyle name="40% - Accent3 36 30" xfId="24853" xr:uid="{00000000-0005-0000-0000-000084610000}"/>
    <cellStyle name="40% - Accent3 36 31" xfId="24854" xr:uid="{00000000-0005-0000-0000-000085610000}"/>
    <cellStyle name="40% - Accent3 36 32" xfId="24855" xr:uid="{00000000-0005-0000-0000-000086610000}"/>
    <cellStyle name="40% - Accent3 36 33" xfId="24856" xr:uid="{00000000-0005-0000-0000-000087610000}"/>
    <cellStyle name="40% - Accent3 36 34" xfId="24857" xr:uid="{00000000-0005-0000-0000-000088610000}"/>
    <cellStyle name="40% - Accent3 36 35" xfId="24858" xr:uid="{00000000-0005-0000-0000-000089610000}"/>
    <cellStyle name="40% - Accent3 36 36" xfId="24859" xr:uid="{00000000-0005-0000-0000-00008A610000}"/>
    <cellStyle name="40% - Accent3 36 37" xfId="24860" xr:uid="{00000000-0005-0000-0000-00008B610000}"/>
    <cellStyle name="40% - Accent3 36 38" xfId="24861" xr:uid="{00000000-0005-0000-0000-00008C610000}"/>
    <cellStyle name="40% - Accent3 36 39" xfId="24862" xr:uid="{00000000-0005-0000-0000-00008D610000}"/>
    <cellStyle name="40% - Accent3 36 4" xfId="24863" xr:uid="{00000000-0005-0000-0000-00008E610000}"/>
    <cellStyle name="40% - Accent3 36 40" xfId="24864" xr:uid="{00000000-0005-0000-0000-00008F610000}"/>
    <cellStyle name="40% - Accent3 36 41" xfId="24865" xr:uid="{00000000-0005-0000-0000-000090610000}"/>
    <cellStyle name="40% - Accent3 36 42" xfId="24866" xr:uid="{00000000-0005-0000-0000-000091610000}"/>
    <cellStyle name="40% - Accent3 36 43" xfId="24867" xr:uid="{00000000-0005-0000-0000-000092610000}"/>
    <cellStyle name="40% - Accent3 36 44" xfId="24868" xr:uid="{00000000-0005-0000-0000-000093610000}"/>
    <cellStyle name="40% - Accent3 36 45" xfId="24869" xr:uid="{00000000-0005-0000-0000-000094610000}"/>
    <cellStyle name="40% - Accent3 36 46" xfId="24870" xr:uid="{00000000-0005-0000-0000-000095610000}"/>
    <cellStyle name="40% - Accent3 36 47" xfId="24871" xr:uid="{00000000-0005-0000-0000-000096610000}"/>
    <cellStyle name="40% - Accent3 36 48" xfId="24872" xr:uid="{00000000-0005-0000-0000-000097610000}"/>
    <cellStyle name="40% - Accent3 36 49" xfId="24873" xr:uid="{00000000-0005-0000-0000-000098610000}"/>
    <cellStyle name="40% - Accent3 36 5" xfId="24874" xr:uid="{00000000-0005-0000-0000-000099610000}"/>
    <cellStyle name="40% - Accent3 36 50" xfId="24875" xr:uid="{00000000-0005-0000-0000-00009A610000}"/>
    <cellStyle name="40% - Accent3 36 51" xfId="24876" xr:uid="{00000000-0005-0000-0000-00009B610000}"/>
    <cellStyle name="40% - Accent3 36 52" xfId="24877" xr:uid="{00000000-0005-0000-0000-00009C610000}"/>
    <cellStyle name="40% - Accent3 36 53" xfId="24878" xr:uid="{00000000-0005-0000-0000-00009D610000}"/>
    <cellStyle name="40% - Accent3 36 54" xfId="24879" xr:uid="{00000000-0005-0000-0000-00009E610000}"/>
    <cellStyle name="40% - Accent3 36 55" xfId="24880" xr:uid="{00000000-0005-0000-0000-00009F610000}"/>
    <cellStyle name="40% - Accent3 36 56" xfId="24881" xr:uid="{00000000-0005-0000-0000-0000A0610000}"/>
    <cellStyle name="40% - Accent3 36 57" xfId="24882" xr:uid="{00000000-0005-0000-0000-0000A1610000}"/>
    <cellStyle name="40% - Accent3 36 58" xfId="24883" xr:uid="{00000000-0005-0000-0000-0000A2610000}"/>
    <cellStyle name="40% - Accent3 36 59" xfId="24884" xr:uid="{00000000-0005-0000-0000-0000A3610000}"/>
    <cellStyle name="40% - Accent3 36 6" xfId="24885" xr:uid="{00000000-0005-0000-0000-0000A4610000}"/>
    <cellStyle name="40% - Accent3 36 60" xfId="24886" xr:uid="{00000000-0005-0000-0000-0000A5610000}"/>
    <cellStyle name="40% - Accent3 36 61" xfId="24887" xr:uid="{00000000-0005-0000-0000-0000A6610000}"/>
    <cellStyle name="40% - Accent3 36 62" xfId="24888" xr:uid="{00000000-0005-0000-0000-0000A7610000}"/>
    <cellStyle name="40% - Accent3 36 63" xfId="24889" xr:uid="{00000000-0005-0000-0000-0000A8610000}"/>
    <cellStyle name="40% - Accent3 36 64" xfId="24890" xr:uid="{00000000-0005-0000-0000-0000A9610000}"/>
    <cellStyle name="40% - Accent3 36 65" xfId="24891" xr:uid="{00000000-0005-0000-0000-0000AA610000}"/>
    <cellStyle name="40% - Accent3 36 66" xfId="24892" xr:uid="{00000000-0005-0000-0000-0000AB610000}"/>
    <cellStyle name="40% - Accent3 36 67" xfId="24893" xr:uid="{00000000-0005-0000-0000-0000AC610000}"/>
    <cellStyle name="40% - Accent3 36 68" xfId="24894" xr:uid="{00000000-0005-0000-0000-0000AD610000}"/>
    <cellStyle name="40% - Accent3 36 69" xfId="24895" xr:uid="{00000000-0005-0000-0000-0000AE610000}"/>
    <cellStyle name="40% - Accent3 36 7" xfId="24896" xr:uid="{00000000-0005-0000-0000-0000AF610000}"/>
    <cellStyle name="40% - Accent3 36 70" xfId="24897" xr:uid="{00000000-0005-0000-0000-0000B0610000}"/>
    <cellStyle name="40% - Accent3 36 71" xfId="24898" xr:uid="{00000000-0005-0000-0000-0000B1610000}"/>
    <cellStyle name="40% - Accent3 36 72" xfId="24899" xr:uid="{00000000-0005-0000-0000-0000B2610000}"/>
    <cellStyle name="40% - Accent3 36 73" xfId="24900" xr:uid="{00000000-0005-0000-0000-0000B3610000}"/>
    <cellStyle name="40% - Accent3 36 8" xfId="24901" xr:uid="{00000000-0005-0000-0000-0000B4610000}"/>
    <cellStyle name="40% - Accent3 36 9" xfId="24902" xr:uid="{00000000-0005-0000-0000-0000B5610000}"/>
    <cellStyle name="40% - Accent3 37" xfId="24903" xr:uid="{00000000-0005-0000-0000-0000B6610000}"/>
    <cellStyle name="40% - Accent3 37 10" xfId="24904" xr:uid="{00000000-0005-0000-0000-0000B7610000}"/>
    <cellStyle name="40% - Accent3 37 11" xfId="24905" xr:uid="{00000000-0005-0000-0000-0000B8610000}"/>
    <cellStyle name="40% - Accent3 37 12" xfId="24906" xr:uid="{00000000-0005-0000-0000-0000B9610000}"/>
    <cellStyle name="40% - Accent3 37 13" xfId="24907" xr:uid="{00000000-0005-0000-0000-0000BA610000}"/>
    <cellStyle name="40% - Accent3 37 14" xfId="24908" xr:uid="{00000000-0005-0000-0000-0000BB610000}"/>
    <cellStyle name="40% - Accent3 37 15" xfId="24909" xr:uid="{00000000-0005-0000-0000-0000BC610000}"/>
    <cellStyle name="40% - Accent3 37 16" xfId="24910" xr:uid="{00000000-0005-0000-0000-0000BD610000}"/>
    <cellStyle name="40% - Accent3 37 17" xfId="24911" xr:uid="{00000000-0005-0000-0000-0000BE610000}"/>
    <cellStyle name="40% - Accent3 37 18" xfId="24912" xr:uid="{00000000-0005-0000-0000-0000BF610000}"/>
    <cellStyle name="40% - Accent3 37 19" xfId="24913" xr:uid="{00000000-0005-0000-0000-0000C0610000}"/>
    <cellStyle name="40% - Accent3 37 2" xfId="24914" xr:uid="{00000000-0005-0000-0000-0000C1610000}"/>
    <cellStyle name="40% - Accent3 37 20" xfId="24915" xr:uid="{00000000-0005-0000-0000-0000C2610000}"/>
    <cellStyle name="40% - Accent3 37 21" xfId="24916" xr:uid="{00000000-0005-0000-0000-0000C3610000}"/>
    <cellStyle name="40% - Accent3 37 22" xfId="24917" xr:uid="{00000000-0005-0000-0000-0000C4610000}"/>
    <cellStyle name="40% - Accent3 37 23" xfId="24918" xr:uid="{00000000-0005-0000-0000-0000C5610000}"/>
    <cellStyle name="40% - Accent3 37 24" xfId="24919" xr:uid="{00000000-0005-0000-0000-0000C6610000}"/>
    <cellStyle name="40% - Accent3 37 25" xfId="24920" xr:uid="{00000000-0005-0000-0000-0000C7610000}"/>
    <cellStyle name="40% - Accent3 37 26" xfId="24921" xr:uid="{00000000-0005-0000-0000-0000C8610000}"/>
    <cellStyle name="40% - Accent3 37 27" xfId="24922" xr:uid="{00000000-0005-0000-0000-0000C9610000}"/>
    <cellStyle name="40% - Accent3 37 28" xfId="24923" xr:uid="{00000000-0005-0000-0000-0000CA610000}"/>
    <cellStyle name="40% - Accent3 37 29" xfId="24924" xr:uid="{00000000-0005-0000-0000-0000CB610000}"/>
    <cellStyle name="40% - Accent3 37 3" xfId="24925" xr:uid="{00000000-0005-0000-0000-0000CC610000}"/>
    <cellStyle name="40% - Accent3 37 30" xfId="24926" xr:uid="{00000000-0005-0000-0000-0000CD610000}"/>
    <cellStyle name="40% - Accent3 37 31" xfId="24927" xr:uid="{00000000-0005-0000-0000-0000CE610000}"/>
    <cellStyle name="40% - Accent3 37 32" xfId="24928" xr:uid="{00000000-0005-0000-0000-0000CF610000}"/>
    <cellStyle name="40% - Accent3 37 33" xfId="24929" xr:uid="{00000000-0005-0000-0000-0000D0610000}"/>
    <cellStyle name="40% - Accent3 37 34" xfId="24930" xr:uid="{00000000-0005-0000-0000-0000D1610000}"/>
    <cellStyle name="40% - Accent3 37 35" xfId="24931" xr:uid="{00000000-0005-0000-0000-0000D2610000}"/>
    <cellStyle name="40% - Accent3 37 36" xfId="24932" xr:uid="{00000000-0005-0000-0000-0000D3610000}"/>
    <cellStyle name="40% - Accent3 37 37" xfId="24933" xr:uid="{00000000-0005-0000-0000-0000D4610000}"/>
    <cellStyle name="40% - Accent3 37 38" xfId="24934" xr:uid="{00000000-0005-0000-0000-0000D5610000}"/>
    <cellStyle name="40% - Accent3 37 39" xfId="24935" xr:uid="{00000000-0005-0000-0000-0000D6610000}"/>
    <cellStyle name="40% - Accent3 37 4" xfId="24936" xr:uid="{00000000-0005-0000-0000-0000D7610000}"/>
    <cellStyle name="40% - Accent3 37 40" xfId="24937" xr:uid="{00000000-0005-0000-0000-0000D8610000}"/>
    <cellStyle name="40% - Accent3 37 41" xfId="24938" xr:uid="{00000000-0005-0000-0000-0000D9610000}"/>
    <cellStyle name="40% - Accent3 37 42" xfId="24939" xr:uid="{00000000-0005-0000-0000-0000DA610000}"/>
    <cellStyle name="40% - Accent3 37 43" xfId="24940" xr:uid="{00000000-0005-0000-0000-0000DB610000}"/>
    <cellStyle name="40% - Accent3 37 44" xfId="24941" xr:uid="{00000000-0005-0000-0000-0000DC610000}"/>
    <cellStyle name="40% - Accent3 37 45" xfId="24942" xr:uid="{00000000-0005-0000-0000-0000DD610000}"/>
    <cellStyle name="40% - Accent3 37 46" xfId="24943" xr:uid="{00000000-0005-0000-0000-0000DE610000}"/>
    <cellStyle name="40% - Accent3 37 47" xfId="24944" xr:uid="{00000000-0005-0000-0000-0000DF610000}"/>
    <cellStyle name="40% - Accent3 37 48" xfId="24945" xr:uid="{00000000-0005-0000-0000-0000E0610000}"/>
    <cellStyle name="40% - Accent3 37 49" xfId="24946" xr:uid="{00000000-0005-0000-0000-0000E1610000}"/>
    <cellStyle name="40% - Accent3 37 5" xfId="24947" xr:uid="{00000000-0005-0000-0000-0000E2610000}"/>
    <cellStyle name="40% - Accent3 37 50" xfId="24948" xr:uid="{00000000-0005-0000-0000-0000E3610000}"/>
    <cellStyle name="40% - Accent3 37 51" xfId="24949" xr:uid="{00000000-0005-0000-0000-0000E4610000}"/>
    <cellStyle name="40% - Accent3 37 52" xfId="24950" xr:uid="{00000000-0005-0000-0000-0000E5610000}"/>
    <cellStyle name="40% - Accent3 37 53" xfId="24951" xr:uid="{00000000-0005-0000-0000-0000E6610000}"/>
    <cellStyle name="40% - Accent3 37 54" xfId="24952" xr:uid="{00000000-0005-0000-0000-0000E7610000}"/>
    <cellStyle name="40% - Accent3 37 55" xfId="24953" xr:uid="{00000000-0005-0000-0000-0000E8610000}"/>
    <cellStyle name="40% - Accent3 37 56" xfId="24954" xr:uid="{00000000-0005-0000-0000-0000E9610000}"/>
    <cellStyle name="40% - Accent3 37 57" xfId="24955" xr:uid="{00000000-0005-0000-0000-0000EA610000}"/>
    <cellStyle name="40% - Accent3 37 58" xfId="24956" xr:uid="{00000000-0005-0000-0000-0000EB610000}"/>
    <cellStyle name="40% - Accent3 37 59" xfId="24957" xr:uid="{00000000-0005-0000-0000-0000EC610000}"/>
    <cellStyle name="40% - Accent3 37 6" xfId="24958" xr:uid="{00000000-0005-0000-0000-0000ED610000}"/>
    <cellStyle name="40% - Accent3 37 60" xfId="24959" xr:uid="{00000000-0005-0000-0000-0000EE610000}"/>
    <cellStyle name="40% - Accent3 37 61" xfId="24960" xr:uid="{00000000-0005-0000-0000-0000EF610000}"/>
    <cellStyle name="40% - Accent3 37 62" xfId="24961" xr:uid="{00000000-0005-0000-0000-0000F0610000}"/>
    <cellStyle name="40% - Accent3 37 63" xfId="24962" xr:uid="{00000000-0005-0000-0000-0000F1610000}"/>
    <cellStyle name="40% - Accent3 37 64" xfId="24963" xr:uid="{00000000-0005-0000-0000-0000F2610000}"/>
    <cellStyle name="40% - Accent3 37 65" xfId="24964" xr:uid="{00000000-0005-0000-0000-0000F3610000}"/>
    <cellStyle name="40% - Accent3 37 66" xfId="24965" xr:uid="{00000000-0005-0000-0000-0000F4610000}"/>
    <cellStyle name="40% - Accent3 37 67" xfId="24966" xr:uid="{00000000-0005-0000-0000-0000F5610000}"/>
    <cellStyle name="40% - Accent3 37 68" xfId="24967" xr:uid="{00000000-0005-0000-0000-0000F6610000}"/>
    <cellStyle name="40% - Accent3 37 69" xfId="24968" xr:uid="{00000000-0005-0000-0000-0000F7610000}"/>
    <cellStyle name="40% - Accent3 37 7" xfId="24969" xr:uid="{00000000-0005-0000-0000-0000F8610000}"/>
    <cellStyle name="40% - Accent3 37 70" xfId="24970" xr:uid="{00000000-0005-0000-0000-0000F9610000}"/>
    <cellStyle name="40% - Accent3 37 71" xfId="24971" xr:uid="{00000000-0005-0000-0000-0000FA610000}"/>
    <cellStyle name="40% - Accent3 37 72" xfId="24972" xr:uid="{00000000-0005-0000-0000-0000FB610000}"/>
    <cellStyle name="40% - Accent3 37 73" xfId="24973" xr:uid="{00000000-0005-0000-0000-0000FC610000}"/>
    <cellStyle name="40% - Accent3 37 8" xfId="24974" xr:uid="{00000000-0005-0000-0000-0000FD610000}"/>
    <cellStyle name="40% - Accent3 37 9" xfId="24975" xr:uid="{00000000-0005-0000-0000-0000FE610000}"/>
    <cellStyle name="40% - Accent3 38" xfId="24976" xr:uid="{00000000-0005-0000-0000-0000FF610000}"/>
    <cellStyle name="40% - Accent3 38 10" xfId="24977" xr:uid="{00000000-0005-0000-0000-000000620000}"/>
    <cellStyle name="40% - Accent3 38 11" xfId="24978" xr:uid="{00000000-0005-0000-0000-000001620000}"/>
    <cellStyle name="40% - Accent3 38 12" xfId="24979" xr:uid="{00000000-0005-0000-0000-000002620000}"/>
    <cellStyle name="40% - Accent3 38 13" xfId="24980" xr:uid="{00000000-0005-0000-0000-000003620000}"/>
    <cellStyle name="40% - Accent3 38 14" xfId="24981" xr:uid="{00000000-0005-0000-0000-000004620000}"/>
    <cellStyle name="40% - Accent3 38 15" xfId="24982" xr:uid="{00000000-0005-0000-0000-000005620000}"/>
    <cellStyle name="40% - Accent3 38 16" xfId="24983" xr:uid="{00000000-0005-0000-0000-000006620000}"/>
    <cellStyle name="40% - Accent3 38 17" xfId="24984" xr:uid="{00000000-0005-0000-0000-000007620000}"/>
    <cellStyle name="40% - Accent3 38 18" xfId="24985" xr:uid="{00000000-0005-0000-0000-000008620000}"/>
    <cellStyle name="40% - Accent3 38 19" xfId="24986" xr:uid="{00000000-0005-0000-0000-000009620000}"/>
    <cellStyle name="40% - Accent3 38 2" xfId="24987" xr:uid="{00000000-0005-0000-0000-00000A620000}"/>
    <cellStyle name="40% - Accent3 38 20" xfId="24988" xr:uid="{00000000-0005-0000-0000-00000B620000}"/>
    <cellStyle name="40% - Accent3 38 21" xfId="24989" xr:uid="{00000000-0005-0000-0000-00000C620000}"/>
    <cellStyle name="40% - Accent3 38 22" xfId="24990" xr:uid="{00000000-0005-0000-0000-00000D620000}"/>
    <cellStyle name="40% - Accent3 38 23" xfId="24991" xr:uid="{00000000-0005-0000-0000-00000E620000}"/>
    <cellStyle name="40% - Accent3 38 24" xfId="24992" xr:uid="{00000000-0005-0000-0000-00000F620000}"/>
    <cellStyle name="40% - Accent3 38 25" xfId="24993" xr:uid="{00000000-0005-0000-0000-000010620000}"/>
    <cellStyle name="40% - Accent3 38 26" xfId="24994" xr:uid="{00000000-0005-0000-0000-000011620000}"/>
    <cellStyle name="40% - Accent3 38 27" xfId="24995" xr:uid="{00000000-0005-0000-0000-000012620000}"/>
    <cellStyle name="40% - Accent3 38 28" xfId="24996" xr:uid="{00000000-0005-0000-0000-000013620000}"/>
    <cellStyle name="40% - Accent3 38 29" xfId="24997" xr:uid="{00000000-0005-0000-0000-000014620000}"/>
    <cellStyle name="40% - Accent3 38 3" xfId="24998" xr:uid="{00000000-0005-0000-0000-000015620000}"/>
    <cellStyle name="40% - Accent3 38 30" xfId="24999" xr:uid="{00000000-0005-0000-0000-000016620000}"/>
    <cellStyle name="40% - Accent3 38 31" xfId="25000" xr:uid="{00000000-0005-0000-0000-000017620000}"/>
    <cellStyle name="40% - Accent3 38 32" xfId="25001" xr:uid="{00000000-0005-0000-0000-000018620000}"/>
    <cellStyle name="40% - Accent3 38 33" xfId="25002" xr:uid="{00000000-0005-0000-0000-000019620000}"/>
    <cellStyle name="40% - Accent3 38 34" xfId="25003" xr:uid="{00000000-0005-0000-0000-00001A620000}"/>
    <cellStyle name="40% - Accent3 38 35" xfId="25004" xr:uid="{00000000-0005-0000-0000-00001B620000}"/>
    <cellStyle name="40% - Accent3 38 36" xfId="25005" xr:uid="{00000000-0005-0000-0000-00001C620000}"/>
    <cellStyle name="40% - Accent3 38 37" xfId="25006" xr:uid="{00000000-0005-0000-0000-00001D620000}"/>
    <cellStyle name="40% - Accent3 38 38" xfId="25007" xr:uid="{00000000-0005-0000-0000-00001E620000}"/>
    <cellStyle name="40% - Accent3 38 39" xfId="25008" xr:uid="{00000000-0005-0000-0000-00001F620000}"/>
    <cellStyle name="40% - Accent3 38 4" xfId="25009" xr:uid="{00000000-0005-0000-0000-000020620000}"/>
    <cellStyle name="40% - Accent3 38 40" xfId="25010" xr:uid="{00000000-0005-0000-0000-000021620000}"/>
    <cellStyle name="40% - Accent3 38 41" xfId="25011" xr:uid="{00000000-0005-0000-0000-000022620000}"/>
    <cellStyle name="40% - Accent3 38 42" xfId="25012" xr:uid="{00000000-0005-0000-0000-000023620000}"/>
    <cellStyle name="40% - Accent3 38 43" xfId="25013" xr:uid="{00000000-0005-0000-0000-000024620000}"/>
    <cellStyle name="40% - Accent3 38 44" xfId="25014" xr:uid="{00000000-0005-0000-0000-000025620000}"/>
    <cellStyle name="40% - Accent3 38 45" xfId="25015" xr:uid="{00000000-0005-0000-0000-000026620000}"/>
    <cellStyle name="40% - Accent3 38 46" xfId="25016" xr:uid="{00000000-0005-0000-0000-000027620000}"/>
    <cellStyle name="40% - Accent3 38 47" xfId="25017" xr:uid="{00000000-0005-0000-0000-000028620000}"/>
    <cellStyle name="40% - Accent3 38 48" xfId="25018" xr:uid="{00000000-0005-0000-0000-000029620000}"/>
    <cellStyle name="40% - Accent3 38 49" xfId="25019" xr:uid="{00000000-0005-0000-0000-00002A620000}"/>
    <cellStyle name="40% - Accent3 38 5" xfId="25020" xr:uid="{00000000-0005-0000-0000-00002B620000}"/>
    <cellStyle name="40% - Accent3 38 50" xfId="25021" xr:uid="{00000000-0005-0000-0000-00002C620000}"/>
    <cellStyle name="40% - Accent3 38 51" xfId="25022" xr:uid="{00000000-0005-0000-0000-00002D620000}"/>
    <cellStyle name="40% - Accent3 38 52" xfId="25023" xr:uid="{00000000-0005-0000-0000-00002E620000}"/>
    <cellStyle name="40% - Accent3 38 53" xfId="25024" xr:uid="{00000000-0005-0000-0000-00002F620000}"/>
    <cellStyle name="40% - Accent3 38 54" xfId="25025" xr:uid="{00000000-0005-0000-0000-000030620000}"/>
    <cellStyle name="40% - Accent3 38 55" xfId="25026" xr:uid="{00000000-0005-0000-0000-000031620000}"/>
    <cellStyle name="40% - Accent3 38 56" xfId="25027" xr:uid="{00000000-0005-0000-0000-000032620000}"/>
    <cellStyle name="40% - Accent3 38 57" xfId="25028" xr:uid="{00000000-0005-0000-0000-000033620000}"/>
    <cellStyle name="40% - Accent3 38 58" xfId="25029" xr:uid="{00000000-0005-0000-0000-000034620000}"/>
    <cellStyle name="40% - Accent3 38 59" xfId="25030" xr:uid="{00000000-0005-0000-0000-000035620000}"/>
    <cellStyle name="40% - Accent3 38 6" xfId="25031" xr:uid="{00000000-0005-0000-0000-000036620000}"/>
    <cellStyle name="40% - Accent3 38 60" xfId="25032" xr:uid="{00000000-0005-0000-0000-000037620000}"/>
    <cellStyle name="40% - Accent3 38 61" xfId="25033" xr:uid="{00000000-0005-0000-0000-000038620000}"/>
    <cellStyle name="40% - Accent3 38 62" xfId="25034" xr:uid="{00000000-0005-0000-0000-000039620000}"/>
    <cellStyle name="40% - Accent3 38 63" xfId="25035" xr:uid="{00000000-0005-0000-0000-00003A620000}"/>
    <cellStyle name="40% - Accent3 38 64" xfId="25036" xr:uid="{00000000-0005-0000-0000-00003B620000}"/>
    <cellStyle name="40% - Accent3 38 65" xfId="25037" xr:uid="{00000000-0005-0000-0000-00003C620000}"/>
    <cellStyle name="40% - Accent3 38 66" xfId="25038" xr:uid="{00000000-0005-0000-0000-00003D620000}"/>
    <cellStyle name="40% - Accent3 38 67" xfId="25039" xr:uid="{00000000-0005-0000-0000-00003E620000}"/>
    <cellStyle name="40% - Accent3 38 68" xfId="25040" xr:uid="{00000000-0005-0000-0000-00003F620000}"/>
    <cellStyle name="40% - Accent3 38 69" xfId="25041" xr:uid="{00000000-0005-0000-0000-000040620000}"/>
    <cellStyle name="40% - Accent3 38 7" xfId="25042" xr:uid="{00000000-0005-0000-0000-000041620000}"/>
    <cellStyle name="40% - Accent3 38 70" xfId="25043" xr:uid="{00000000-0005-0000-0000-000042620000}"/>
    <cellStyle name="40% - Accent3 38 71" xfId="25044" xr:uid="{00000000-0005-0000-0000-000043620000}"/>
    <cellStyle name="40% - Accent3 38 72" xfId="25045" xr:uid="{00000000-0005-0000-0000-000044620000}"/>
    <cellStyle name="40% - Accent3 38 73" xfId="25046" xr:uid="{00000000-0005-0000-0000-000045620000}"/>
    <cellStyle name="40% - Accent3 38 8" xfId="25047" xr:uid="{00000000-0005-0000-0000-000046620000}"/>
    <cellStyle name="40% - Accent3 38 9" xfId="25048" xr:uid="{00000000-0005-0000-0000-000047620000}"/>
    <cellStyle name="40% - Accent3 39" xfId="25049" xr:uid="{00000000-0005-0000-0000-000048620000}"/>
    <cellStyle name="40% - Accent3 39 10" xfId="25050" xr:uid="{00000000-0005-0000-0000-000049620000}"/>
    <cellStyle name="40% - Accent3 39 11" xfId="25051" xr:uid="{00000000-0005-0000-0000-00004A620000}"/>
    <cellStyle name="40% - Accent3 39 12" xfId="25052" xr:uid="{00000000-0005-0000-0000-00004B620000}"/>
    <cellStyle name="40% - Accent3 39 13" xfId="25053" xr:uid="{00000000-0005-0000-0000-00004C620000}"/>
    <cellStyle name="40% - Accent3 39 14" xfId="25054" xr:uid="{00000000-0005-0000-0000-00004D620000}"/>
    <cellStyle name="40% - Accent3 39 15" xfId="25055" xr:uid="{00000000-0005-0000-0000-00004E620000}"/>
    <cellStyle name="40% - Accent3 39 16" xfId="25056" xr:uid="{00000000-0005-0000-0000-00004F620000}"/>
    <cellStyle name="40% - Accent3 39 17" xfId="25057" xr:uid="{00000000-0005-0000-0000-000050620000}"/>
    <cellStyle name="40% - Accent3 39 18" xfId="25058" xr:uid="{00000000-0005-0000-0000-000051620000}"/>
    <cellStyle name="40% - Accent3 39 19" xfId="25059" xr:uid="{00000000-0005-0000-0000-000052620000}"/>
    <cellStyle name="40% - Accent3 39 2" xfId="25060" xr:uid="{00000000-0005-0000-0000-000053620000}"/>
    <cellStyle name="40% - Accent3 39 20" xfId="25061" xr:uid="{00000000-0005-0000-0000-000054620000}"/>
    <cellStyle name="40% - Accent3 39 21" xfId="25062" xr:uid="{00000000-0005-0000-0000-000055620000}"/>
    <cellStyle name="40% - Accent3 39 22" xfId="25063" xr:uid="{00000000-0005-0000-0000-000056620000}"/>
    <cellStyle name="40% - Accent3 39 23" xfId="25064" xr:uid="{00000000-0005-0000-0000-000057620000}"/>
    <cellStyle name="40% - Accent3 39 24" xfId="25065" xr:uid="{00000000-0005-0000-0000-000058620000}"/>
    <cellStyle name="40% - Accent3 39 25" xfId="25066" xr:uid="{00000000-0005-0000-0000-000059620000}"/>
    <cellStyle name="40% - Accent3 39 26" xfId="25067" xr:uid="{00000000-0005-0000-0000-00005A620000}"/>
    <cellStyle name="40% - Accent3 39 27" xfId="25068" xr:uid="{00000000-0005-0000-0000-00005B620000}"/>
    <cellStyle name="40% - Accent3 39 28" xfId="25069" xr:uid="{00000000-0005-0000-0000-00005C620000}"/>
    <cellStyle name="40% - Accent3 39 29" xfId="25070" xr:uid="{00000000-0005-0000-0000-00005D620000}"/>
    <cellStyle name="40% - Accent3 39 3" xfId="25071" xr:uid="{00000000-0005-0000-0000-00005E620000}"/>
    <cellStyle name="40% - Accent3 39 30" xfId="25072" xr:uid="{00000000-0005-0000-0000-00005F620000}"/>
    <cellStyle name="40% - Accent3 39 31" xfId="25073" xr:uid="{00000000-0005-0000-0000-000060620000}"/>
    <cellStyle name="40% - Accent3 39 32" xfId="25074" xr:uid="{00000000-0005-0000-0000-000061620000}"/>
    <cellStyle name="40% - Accent3 39 33" xfId="25075" xr:uid="{00000000-0005-0000-0000-000062620000}"/>
    <cellStyle name="40% - Accent3 39 34" xfId="25076" xr:uid="{00000000-0005-0000-0000-000063620000}"/>
    <cellStyle name="40% - Accent3 39 35" xfId="25077" xr:uid="{00000000-0005-0000-0000-000064620000}"/>
    <cellStyle name="40% - Accent3 39 36" xfId="25078" xr:uid="{00000000-0005-0000-0000-000065620000}"/>
    <cellStyle name="40% - Accent3 39 37" xfId="25079" xr:uid="{00000000-0005-0000-0000-000066620000}"/>
    <cellStyle name="40% - Accent3 39 38" xfId="25080" xr:uid="{00000000-0005-0000-0000-000067620000}"/>
    <cellStyle name="40% - Accent3 39 39" xfId="25081" xr:uid="{00000000-0005-0000-0000-000068620000}"/>
    <cellStyle name="40% - Accent3 39 4" xfId="25082" xr:uid="{00000000-0005-0000-0000-000069620000}"/>
    <cellStyle name="40% - Accent3 39 40" xfId="25083" xr:uid="{00000000-0005-0000-0000-00006A620000}"/>
    <cellStyle name="40% - Accent3 39 41" xfId="25084" xr:uid="{00000000-0005-0000-0000-00006B620000}"/>
    <cellStyle name="40% - Accent3 39 42" xfId="25085" xr:uid="{00000000-0005-0000-0000-00006C620000}"/>
    <cellStyle name="40% - Accent3 39 43" xfId="25086" xr:uid="{00000000-0005-0000-0000-00006D620000}"/>
    <cellStyle name="40% - Accent3 39 44" xfId="25087" xr:uid="{00000000-0005-0000-0000-00006E620000}"/>
    <cellStyle name="40% - Accent3 39 45" xfId="25088" xr:uid="{00000000-0005-0000-0000-00006F620000}"/>
    <cellStyle name="40% - Accent3 39 46" xfId="25089" xr:uid="{00000000-0005-0000-0000-000070620000}"/>
    <cellStyle name="40% - Accent3 39 47" xfId="25090" xr:uid="{00000000-0005-0000-0000-000071620000}"/>
    <cellStyle name="40% - Accent3 39 48" xfId="25091" xr:uid="{00000000-0005-0000-0000-000072620000}"/>
    <cellStyle name="40% - Accent3 39 49" xfId="25092" xr:uid="{00000000-0005-0000-0000-000073620000}"/>
    <cellStyle name="40% - Accent3 39 5" xfId="25093" xr:uid="{00000000-0005-0000-0000-000074620000}"/>
    <cellStyle name="40% - Accent3 39 50" xfId="25094" xr:uid="{00000000-0005-0000-0000-000075620000}"/>
    <cellStyle name="40% - Accent3 39 51" xfId="25095" xr:uid="{00000000-0005-0000-0000-000076620000}"/>
    <cellStyle name="40% - Accent3 39 52" xfId="25096" xr:uid="{00000000-0005-0000-0000-000077620000}"/>
    <cellStyle name="40% - Accent3 39 53" xfId="25097" xr:uid="{00000000-0005-0000-0000-000078620000}"/>
    <cellStyle name="40% - Accent3 39 54" xfId="25098" xr:uid="{00000000-0005-0000-0000-000079620000}"/>
    <cellStyle name="40% - Accent3 39 55" xfId="25099" xr:uid="{00000000-0005-0000-0000-00007A620000}"/>
    <cellStyle name="40% - Accent3 39 56" xfId="25100" xr:uid="{00000000-0005-0000-0000-00007B620000}"/>
    <cellStyle name="40% - Accent3 39 57" xfId="25101" xr:uid="{00000000-0005-0000-0000-00007C620000}"/>
    <cellStyle name="40% - Accent3 39 58" xfId="25102" xr:uid="{00000000-0005-0000-0000-00007D620000}"/>
    <cellStyle name="40% - Accent3 39 59" xfId="25103" xr:uid="{00000000-0005-0000-0000-00007E620000}"/>
    <cellStyle name="40% - Accent3 39 6" xfId="25104" xr:uid="{00000000-0005-0000-0000-00007F620000}"/>
    <cellStyle name="40% - Accent3 39 60" xfId="25105" xr:uid="{00000000-0005-0000-0000-000080620000}"/>
    <cellStyle name="40% - Accent3 39 61" xfId="25106" xr:uid="{00000000-0005-0000-0000-000081620000}"/>
    <cellStyle name="40% - Accent3 39 62" xfId="25107" xr:uid="{00000000-0005-0000-0000-000082620000}"/>
    <cellStyle name="40% - Accent3 39 63" xfId="25108" xr:uid="{00000000-0005-0000-0000-000083620000}"/>
    <cellStyle name="40% - Accent3 39 64" xfId="25109" xr:uid="{00000000-0005-0000-0000-000084620000}"/>
    <cellStyle name="40% - Accent3 39 65" xfId="25110" xr:uid="{00000000-0005-0000-0000-000085620000}"/>
    <cellStyle name="40% - Accent3 39 66" xfId="25111" xr:uid="{00000000-0005-0000-0000-000086620000}"/>
    <cellStyle name="40% - Accent3 39 67" xfId="25112" xr:uid="{00000000-0005-0000-0000-000087620000}"/>
    <cellStyle name="40% - Accent3 39 68" xfId="25113" xr:uid="{00000000-0005-0000-0000-000088620000}"/>
    <cellStyle name="40% - Accent3 39 69" xfId="25114" xr:uid="{00000000-0005-0000-0000-000089620000}"/>
    <cellStyle name="40% - Accent3 39 7" xfId="25115" xr:uid="{00000000-0005-0000-0000-00008A620000}"/>
    <cellStyle name="40% - Accent3 39 70" xfId="25116" xr:uid="{00000000-0005-0000-0000-00008B620000}"/>
    <cellStyle name="40% - Accent3 39 71" xfId="25117" xr:uid="{00000000-0005-0000-0000-00008C620000}"/>
    <cellStyle name="40% - Accent3 39 72" xfId="25118" xr:uid="{00000000-0005-0000-0000-00008D620000}"/>
    <cellStyle name="40% - Accent3 39 73" xfId="25119" xr:uid="{00000000-0005-0000-0000-00008E620000}"/>
    <cellStyle name="40% - Accent3 39 8" xfId="25120" xr:uid="{00000000-0005-0000-0000-00008F620000}"/>
    <cellStyle name="40% - Accent3 39 9" xfId="25121" xr:uid="{00000000-0005-0000-0000-000090620000}"/>
    <cellStyle name="40% - Accent3 4" xfId="25122" xr:uid="{00000000-0005-0000-0000-000091620000}"/>
    <cellStyle name="40% - Accent3 4 10" xfId="25123" xr:uid="{00000000-0005-0000-0000-000092620000}"/>
    <cellStyle name="40% - Accent3 4 11" xfId="25124" xr:uid="{00000000-0005-0000-0000-000093620000}"/>
    <cellStyle name="40% - Accent3 4 12" xfId="25125" xr:uid="{00000000-0005-0000-0000-000094620000}"/>
    <cellStyle name="40% - Accent3 4 13" xfId="25126" xr:uid="{00000000-0005-0000-0000-000095620000}"/>
    <cellStyle name="40% - Accent3 4 14" xfId="25127" xr:uid="{00000000-0005-0000-0000-000096620000}"/>
    <cellStyle name="40% - Accent3 4 15" xfId="25128" xr:uid="{00000000-0005-0000-0000-000097620000}"/>
    <cellStyle name="40% - Accent3 4 16" xfId="25129" xr:uid="{00000000-0005-0000-0000-000098620000}"/>
    <cellStyle name="40% - Accent3 4 17" xfId="25130" xr:uid="{00000000-0005-0000-0000-000099620000}"/>
    <cellStyle name="40% - Accent3 4 18" xfId="25131" xr:uid="{00000000-0005-0000-0000-00009A620000}"/>
    <cellStyle name="40% - Accent3 4 19" xfId="25132" xr:uid="{00000000-0005-0000-0000-00009B620000}"/>
    <cellStyle name="40% - Accent3 4 2" xfId="25133" xr:uid="{00000000-0005-0000-0000-00009C620000}"/>
    <cellStyle name="40% - Accent3 4 2 2" xfId="53248" xr:uid="{00000000-0005-0000-0000-00009D620000}"/>
    <cellStyle name="40% - Accent3 4 20" xfId="25134" xr:uid="{00000000-0005-0000-0000-00009E620000}"/>
    <cellStyle name="40% - Accent3 4 21" xfId="25135" xr:uid="{00000000-0005-0000-0000-00009F620000}"/>
    <cellStyle name="40% - Accent3 4 22" xfId="25136" xr:uid="{00000000-0005-0000-0000-0000A0620000}"/>
    <cellStyle name="40% - Accent3 4 23" xfId="25137" xr:uid="{00000000-0005-0000-0000-0000A1620000}"/>
    <cellStyle name="40% - Accent3 4 24" xfId="25138" xr:uid="{00000000-0005-0000-0000-0000A2620000}"/>
    <cellStyle name="40% - Accent3 4 25" xfId="25139" xr:uid="{00000000-0005-0000-0000-0000A3620000}"/>
    <cellStyle name="40% - Accent3 4 26" xfId="25140" xr:uid="{00000000-0005-0000-0000-0000A4620000}"/>
    <cellStyle name="40% - Accent3 4 27" xfId="25141" xr:uid="{00000000-0005-0000-0000-0000A5620000}"/>
    <cellStyle name="40% - Accent3 4 28" xfId="25142" xr:uid="{00000000-0005-0000-0000-0000A6620000}"/>
    <cellStyle name="40% - Accent3 4 29" xfId="25143" xr:uid="{00000000-0005-0000-0000-0000A7620000}"/>
    <cellStyle name="40% - Accent3 4 3" xfId="25144" xr:uid="{00000000-0005-0000-0000-0000A8620000}"/>
    <cellStyle name="40% - Accent3 4 30" xfId="25145" xr:uid="{00000000-0005-0000-0000-0000A9620000}"/>
    <cellStyle name="40% - Accent3 4 31" xfId="25146" xr:uid="{00000000-0005-0000-0000-0000AA620000}"/>
    <cellStyle name="40% - Accent3 4 32" xfId="25147" xr:uid="{00000000-0005-0000-0000-0000AB620000}"/>
    <cellStyle name="40% - Accent3 4 33" xfId="25148" xr:uid="{00000000-0005-0000-0000-0000AC620000}"/>
    <cellStyle name="40% - Accent3 4 34" xfId="25149" xr:uid="{00000000-0005-0000-0000-0000AD620000}"/>
    <cellStyle name="40% - Accent3 4 35" xfId="25150" xr:uid="{00000000-0005-0000-0000-0000AE620000}"/>
    <cellStyle name="40% - Accent3 4 36" xfId="25151" xr:uid="{00000000-0005-0000-0000-0000AF620000}"/>
    <cellStyle name="40% - Accent3 4 37" xfId="25152" xr:uid="{00000000-0005-0000-0000-0000B0620000}"/>
    <cellStyle name="40% - Accent3 4 38" xfId="25153" xr:uid="{00000000-0005-0000-0000-0000B1620000}"/>
    <cellStyle name="40% - Accent3 4 39" xfId="25154" xr:uid="{00000000-0005-0000-0000-0000B2620000}"/>
    <cellStyle name="40% - Accent3 4 4" xfId="25155" xr:uid="{00000000-0005-0000-0000-0000B3620000}"/>
    <cellStyle name="40% - Accent3 4 40" xfId="25156" xr:uid="{00000000-0005-0000-0000-0000B4620000}"/>
    <cellStyle name="40% - Accent3 4 41" xfId="25157" xr:uid="{00000000-0005-0000-0000-0000B5620000}"/>
    <cellStyle name="40% - Accent3 4 42" xfId="25158" xr:uid="{00000000-0005-0000-0000-0000B6620000}"/>
    <cellStyle name="40% - Accent3 4 43" xfId="25159" xr:uid="{00000000-0005-0000-0000-0000B7620000}"/>
    <cellStyle name="40% - Accent3 4 44" xfId="25160" xr:uid="{00000000-0005-0000-0000-0000B8620000}"/>
    <cellStyle name="40% - Accent3 4 45" xfId="25161" xr:uid="{00000000-0005-0000-0000-0000B9620000}"/>
    <cellStyle name="40% - Accent3 4 46" xfId="25162" xr:uid="{00000000-0005-0000-0000-0000BA620000}"/>
    <cellStyle name="40% - Accent3 4 47" xfId="25163" xr:uid="{00000000-0005-0000-0000-0000BB620000}"/>
    <cellStyle name="40% - Accent3 4 48" xfId="25164" xr:uid="{00000000-0005-0000-0000-0000BC620000}"/>
    <cellStyle name="40% - Accent3 4 49" xfId="25165" xr:uid="{00000000-0005-0000-0000-0000BD620000}"/>
    <cellStyle name="40% - Accent3 4 5" xfId="25166" xr:uid="{00000000-0005-0000-0000-0000BE620000}"/>
    <cellStyle name="40% - Accent3 4 50" xfId="25167" xr:uid="{00000000-0005-0000-0000-0000BF620000}"/>
    <cellStyle name="40% - Accent3 4 51" xfId="25168" xr:uid="{00000000-0005-0000-0000-0000C0620000}"/>
    <cellStyle name="40% - Accent3 4 52" xfId="25169" xr:uid="{00000000-0005-0000-0000-0000C1620000}"/>
    <cellStyle name="40% - Accent3 4 53" xfId="25170" xr:uid="{00000000-0005-0000-0000-0000C2620000}"/>
    <cellStyle name="40% - Accent3 4 54" xfId="25171" xr:uid="{00000000-0005-0000-0000-0000C3620000}"/>
    <cellStyle name="40% - Accent3 4 55" xfId="25172" xr:uid="{00000000-0005-0000-0000-0000C4620000}"/>
    <cellStyle name="40% - Accent3 4 56" xfId="25173" xr:uid="{00000000-0005-0000-0000-0000C5620000}"/>
    <cellStyle name="40% - Accent3 4 57" xfId="25174" xr:uid="{00000000-0005-0000-0000-0000C6620000}"/>
    <cellStyle name="40% - Accent3 4 58" xfId="25175" xr:uid="{00000000-0005-0000-0000-0000C7620000}"/>
    <cellStyle name="40% - Accent3 4 59" xfId="25176" xr:uid="{00000000-0005-0000-0000-0000C8620000}"/>
    <cellStyle name="40% - Accent3 4 6" xfId="25177" xr:uid="{00000000-0005-0000-0000-0000C9620000}"/>
    <cellStyle name="40% - Accent3 4 60" xfId="25178" xr:uid="{00000000-0005-0000-0000-0000CA620000}"/>
    <cellStyle name="40% - Accent3 4 61" xfId="25179" xr:uid="{00000000-0005-0000-0000-0000CB620000}"/>
    <cellStyle name="40% - Accent3 4 62" xfId="25180" xr:uid="{00000000-0005-0000-0000-0000CC620000}"/>
    <cellStyle name="40% - Accent3 4 63" xfId="25181" xr:uid="{00000000-0005-0000-0000-0000CD620000}"/>
    <cellStyle name="40% - Accent3 4 64" xfId="25182" xr:uid="{00000000-0005-0000-0000-0000CE620000}"/>
    <cellStyle name="40% - Accent3 4 65" xfId="25183" xr:uid="{00000000-0005-0000-0000-0000CF620000}"/>
    <cellStyle name="40% - Accent3 4 66" xfId="25184" xr:uid="{00000000-0005-0000-0000-0000D0620000}"/>
    <cellStyle name="40% - Accent3 4 67" xfId="25185" xr:uid="{00000000-0005-0000-0000-0000D1620000}"/>
    <cellStyle name="40% - Accent3 4 68" xfId="25186" xr:uid="{00000000-0005-0000-0000-0000D2620000}"/>
    <cellStyle name="40% - Accent3 4 69" xfId="25187" xr:uid="{00000000-0005-0000-0000-0000D3620000}"/>
    <cellStyle name="40% - Accent3 4 7" xfId="25188" xr:uid="{00000000-0005-0000-0000-0000D4620000}"/>
    <cellStyle name="40% - Accent3 4 70" xfId="25189" xr:uid="{00000000-0005-0000-0000-0000D5620000}"/>
    <cellStyle name="40% - Accent3 4 71" xfId="25190" xr:uid="{00000000-0005-0000-0000-0000D6620000}"/>
    <cellStyle name="40% - Accent3 4 72" xfId="25191" xr:uid="{00000000-0005-0000-0000-0000D7620000}"/>
    <cellStyle name="40% - Accent3 4 73" xfId="25192" xr:uid="{00000000-0005-0000-0000-0000D8620000}"/>
    <cellStyle name="40% - Accent3 4 74" xfId="53132" xr:uid="{00000000-0005-0000-0000-0000D9620000}"/>
    <cellStyle name="40% - Accent3 4 8" xfId="25193" xr:uid="{00000000-0005-0000-0000-0000DA620000}"/>
    <cellStyle name="40% - Accent3 4 9" xfId="25194" xr:uid="{00000000-0005-0000-0000-0000DB620000}"/>
    <cellStyle name="40% - Accent3 40" xfId="25195" xr:uid="{00000000-0005-0000-0000-0000DC620000}"/>
    <cellStyle name="40% - Accent3 40 10" xfId="25196" xr:uid="{00000000-0005-0000-0000-0000DD620000}"/>
    <cellStyle name="40% - Accent3 40 11" xfId="25197" xr:uid="{00000000-0005-0000-0000-0000DE620000}"/>
    <cellStyle name="40% - Accent3 40 12" xfId="25198" xr:uid="{00000000-0005-0000-0000-0000DF620000}"/>
    <cellStyle name="40% - Accent3 40 13" xfId="25199" xr:uid="{00000000-0005-0000-0000-0000E0620000}"/>
    <cellStyle name="40% - Accent3 40 14" xfId="25200" xr:uid="{00000000-0005-0000-0000-0000E1620000}"/>
    <cellStyle name="40% - Accent3 40 15" xfId="25201" xr:uid="{00000000-0005-0000-0000-0000E2620000}"/>
    <cellStyle name="40% - Accent3 40 16" xfId="25202" xr:uid="{00000000-0005-0000-0000-0000E3620000}"/>
    <cellStyle name="40% - Accent3 40 17" xfId="25203" xr:uid="{00000000-0005-0000-0000-0000E4620000}"/>
    <cellStyle name="40% - Accent3 40 18" xfId="25204" xr:uid="{00000000-0005-0000-0000-0000E5620000}"/>
    <cellStyle name="40% - Accent3 40 19" xfId="25205" xr:uid="{00000000-0005-0000-0000-0000E6620000}"/>
    <cellStyle name="40% - Accent3 40 2" xfId="25206" xr:uid="{00000000-0005-0000-0000-0000E7620000}"/>
    <cellStyle name="40% - Accent3 40 20" xfId="25207" xr:uid="{00000000-0005-0000-0000-0000E8620000}"/>
    <cellStyle name="40% - Accent3 40 21" xfId="25208" xr:uid="{00000000-0005-0000-0000-0000E9620000}"/>
    <cellStyle name="40% - Accent3 40 22" xfId="25209" xr:uid="{00000000-0005-0000-0000-0000EA620000}"/>
    <cellStyle name="40% - Accent3 40 23" xfId="25210" xr:uid="{00000000-0005-0000-0000-0000EB620000}"/>
    <cellStyle name="40% - Accent3 40 24" xfId="25211" xr:uid="{00000000-0005-0000-0000-0000EC620000}"/>
    <cellStyle name="40% - Accent3 40 25" xfId="25212" xr:uid="{00000000-0005-0000-0000-0000ED620000}"/>
    <cellStyle name="40% - Accent3 40 26" xfId="25213" xr:uid="{00000000-0005-0000-0000-0000EE620000}"/>
    <cellStyle name="40% - Accent3 40 27" xfId="25214" xr:uid="{00000000-0005-0000-0000-0000EF620000}"/>
    <cellStyle name="40% - Accent3 40 28" xfId="25215" xr:uid="{00000000-0005-0000-0000-0000F0620000}"/>
    <cellStyle name="40% - Accent3 40 29" xfId="25216" xr:uid="{00000000-0005-0000-0000-0000F1620000}"/>
    <cellStyle name="40% - Accent3 40 3" xfId="25217" xr:uid="{00000000-0005-0000-0000-0000F2620000}"/>
    <cellStyle name="40% - Accent3 40 30" xfId="25218" xr:uid="{00000000-0005-0000-0000-0000F3620000}"/>
    <cellStyle name="40% - Accent3 40 31" xfId="25219" xr:uid="{00000000-0005-0000-0000-0000F4620000}"/>
    <cellStyle name="40% - Accent3 40 32" xfId="25220" xr:uid="{00000000-0005-0000-0000-0000F5620000}"/>
    <cellStyle name="40% - Accent3 40 33" xfId="25221" xr:uid="{00000000-0005-0000-0000-0000F6620000}"/>
    <cellStyle name="40% - Accent3 40 34" xfId="25222" xr:uid="{00000000-0005-0000-0000-0000F7620000}"/>
    <cellStyle name="40% - Accent3 40 35" xfId="25223" xr:uid="{00000000-0005-0000-0000-0000F8620000}"/>
    <cellStyle name="40% - Accent3 40 36" xfId="25224" xr:uid="{00000000-0005-0000-0000-0000F9620000}"/>
    <cellStyle name="40% - Accent3 40 37" xfId="25225" xr:uid="{00000000-0005-0000-0000-0000FA620000}"/>
    <cellStyle name="40% - Accent3 40 38" xfId="25226" xr:uid="{00000000-0005-0000-0000-0000FB620000}"/>
    <cellStyle name="40% - Accent3 40 39" xfId="25227" xr:uid="{00000000-0005-0000-0000-0000FC620000}"/>
    <cellStyle name="40% - Accent3 40 4" xfId="25228" xr:uid="{00000000-0005-0000-0000-0000FD620000}"/>
    <cellStyle name="40% - Accent3 40 40" xfId="25229" xr:uid="{00000000-0005-0000-0000-0000FE620000}"/>
    <cellStyle name="40% - Accent3 40 41" xfId="25230" xr:uid="{00000000-0005-0000-0000-0000FF620000}"/>
    <cellStyle name="40% - Accent3 40 42" xfId="25231" xr:uid="{00000000-0005-0000-0000-000000630000}"/>
    <cellStyle name="40% - Accent3 40 43" xfId="25232" xr:uid="{00000000-0005-0000-0000-000001630000}"/>
    <cellStyle name="40% - Accent3 40 44" xfId="25233" xr:uid="{00000000-0005-0000-0000-000002630000}"/>
    <cellStyle name="40% - Accent3 40 45" xfId="25234" xr:uid="{00000000-0005-0000-0000-000003630000}"/>
    <cellStyle name="40% - Accent3 40 46" xfId="25235" xr:uid="{00000000-0005-0000-0000-000004630000}"/>
    <cellStyle name="40% - Accent3 40 47" xfId="25236" xr:uid="{00000000-0005-0000-0000-000005630000}"/>
    <cellStyle name="40% - Accent3 40 48" xfId="25237" xr:uid="{00000000-0005-0000-0000-000006630000}"/>
    <cellStyle name="40% - Accent3 40 49" xfId="25238" xr:uid="{00000000-0005-0000-0000-000007630000}"/>
    <cellStyle name="40% - Accent3 40 5" xfId="25239" xr:uid="{00000000-0005-0000-0000-000008630000}"/>
    <cellStyle name="40% - Accent3 40 50" xfId="25240" xr:uid="{00000000-0005-0000-0000-000009630000}"/>
    <cellStyle name="40% - Accent3 40 51" xfId="25241" xr:uid="{00000000-0005-0000-0000-00000A630000}"/>
    <cellStyle name="40% - Accent3 40 52" xfId="25242" xr:uid="{00000000-0005-0000-0000-00000B630000}"/>
    <cellStyle name="40% - Accent3 40 53" xfId="25243" xr:uid="{00000000-0005-0000-0000-00000C630000}"/>
    <cellStyle name="40% - Accent3 40 54" xfId="25244" xr:uid="{00000000-0005-0000-0000-00000D630000}"/>
    <cellStyle name="40% - Accent3 40 55" xfId="25245" xr:uid="{00000000-0005-0000-0000-00000E630000}"/>
    <cellStyle name="40% - Accent3 40 56" xfId="25246" xr:uid="{00000000-0005-0000-0000-00000F630000}"/>
    <cellStyle name="40% - Accent3 40 57" xfId="25247" xr:uid="{00000000-0005-0000-0000-000010630000}"/>
    <cellStyle name="40% - Accent3 40 58" xfId="25248" xr:uid="{00000000-0005-0000-0000-000011630000}"/>
    <cellStyle name="40% - Accent3 40 59" xfId="25249" xr:uid="{00000000-0005-0000-0000-000012630000}"/>
    <cellStyle name="40% - Accent3 40 6" xfId="25250" xr:uid="{00000000-0005-0000-0000-000013630000}"/>
    <cellStyle name="40% - Accent3 40 60" xfId="25251" xr:uid="{00000000-0005-0000-0000-000014630000}"/>
    <cellStyle name="40% - Accent3 40 61" xfId="25252" xr:uid="{00000000-0005-0000-0000-000015630000}"/>
    <cellStyle name="40% - Accent3 40 62" xfId="25253" xr:uid="{00000000-0005-0000-0000-000016630000}"/>
    <cellStyle name="40% - Accent3 40 63" xfId="25254" xr:uid="{00000000-0005-0000-0000-000017630000}"/>
    <cellStyle name="40% - Accent3 40 64" xfId="25255" xr:uid="{00000000-0005-0000-0000-000018630000}"/>
    <cellStyle name="40% - Accent3 40 65" xfId="25256" xr:uid="{00000000-0005-0000-0000-000019630000}"/>
    <cellStyle name="40% - Accent3 40 66" xfId="25257" xr:uid="{00000000-0005-0000-0000-00001A630000}"/>
    <cellStyle name="40% - Accent3 40 67" xfId="25258" xr:uid="{00000000-0005-0000-0000-00001B630000}"/>
    <cellStyle name="40% - Accent3 40 68" xfId="25259" xr:uid="{00000000-0005-0000-0000-00001C630000}"/>
    <cellStyle name="40% - Accent3 40 69" xfId="25260" xr:uid="{00000000-0005-0000-0000-00001D630000}"/>
    <cellStyle name="40% - Accent3 40 7" xfId="25261" xr:uid="{00000000-0005-0000-0000-00001E630000}"/>
    <cellStyle name="40% - Accent3 40 70" xfId="25262" xr:uid="{00000000-0005-0000-0000-00001F630000}"/>
    <cellStyle name="40% - Accent3 40 71" xfId="25263" xr:uid="{00000000-0005-0000-0000-000020630000}"/>
    <cellStyle name="40% - Accent3 40 72" xfId="25264" xr:uid="{00000000-0005-0000-0000-000021630000}"/>
    <cellStyle name="40% - Accent3 40 73" xfId="25265" xr:uid="{00000000-0005-0000-0000-000022630000}"/>
    <cellStyle name="40% - Accent3 40 8" xfId="25266" xr:uid="{00000000-0005-0000-0000-000023630000}"/>
    <cellStyle name="40% - Accent3 40 9" xfId="25267" xr:uid="{00000000-0005-0000-0000-000024630000}"/>
    <cellStyle name="40% - Accent3 5" xfId="25268" xr:uid="{00000000-0005-0000-0000-000025630000}"/>
    <cellStyle name="40% - Accent3 5 10" xfId="25269" xr:uid="{00000000-0005-0000-0000-000026630000}"/>
    <cellStyle name="40% - Accent3 5 11" xfId="25270" xr:uid="{00000000-0005-0000-0000-000027630000}"/>
    <cellStyle name="40% - Accent3 5 12" xfId="25271" xr:uid="{00000000-0005-0000-0000-000028630000}"/>
    <cellStyle name="40% - Accent3 5 13" xfId="25272" xr:uid="{00000000-0005-0000-0000-000029630000}"/>
    <cellStyle name="40% - Accent3 5 14" xfId="25273" xr:uid="{00000000-0005-0000-0000-00002A630000}"/>
    <cellStyle name="40% - Accent3 5 15" xfId="25274" xr:uid="{00000000-0005-0000-0000-00002B630000}"/>
    <cellStyle name="40% - Accent3 5 16" xfId="25275" xr:uid="{00000000-0005-0000-0000-00002C630000}"/>
    <cellStyle name="40% - Accent3 5 17" xfId="25276" xr:uid="{00000000-0005-0000-0000-00002D630000}"/>
    <cellStyle name="40% - Accent3 5 18" xfId="25277" xr:uid="{00000000-0005-0000-0000-00002E630000}"/>
    <cellStyle name="40% - Accent3 5 19" xfId="25278" xr:uid="{00000000-0005-0000-0000-00002F630000}"/>
    <cellStyle name="40% - Accent3 5 2" xfId="25279" xr:uid="{00000000-0005-0000-0000-000030630000}"/>
    <cellStyle name="40% - Accent3 5 2 2" xfId="53291" xr:uid="{00000000-0005-0000-0000-000031630000}"/>
    <cellStyle name="40% - Accent3 5 20" xfId="25280" xr:uid="{00000000-0005-0000-0000-000032630000}"/>
    <cellStyle name="40% - Accent3 5 21" xfId="25281" xr:uid="{00000000-0005-0000-0000-000033630000}"/>
    <cellStyle name="40% - Accent3 5 22" xfId="25282" xr:uid="{00000000-0005-0000-0000-000034630000}"/>
    <cellStyle name="40% - Accent3 5 23" xfId="25283" xr:uid="{00000000-0005-0000-0000-000035630000}"/>
    <cellStyle name="40% - Accent3 5 24" xfId="25284" xr:uid="{00000000-0005-0000-0000-000036630000}"/>
    <cellStyle name="40% - Accent3 5 25" xfId="25285" xr:uid="{00000000-0005-0000-0000-000037630000}"/>
    <cellStyle name="40% - Accent3 5 26" xfId="25286" xr:uid="{00000000-0005-0000-0000-000038630000}"/>
    <cellStyle name="40% - Accent3 5 27" xfId="25287" xr:uid="{00000000-0005-0000-0000-000039630000}"/>
    <cellStyle name="40% - Accent3 5 28" xfId="25288" xr:uid="{00000000-0005-0000-0000-00003A630000}"/>
    <cellStyle name="40% - Accent3 5 29" xfId="25289" xr:uid="{00000000-0005-0000-0000-00003B630000}"/>
    <cellStyle name="40% - Accent3 5 3" xfId="25290" xr:uid="{00000000-0005-0000-0000-00003C630000}"/>
    <cellStyle name="40% - Accent3 5 30" xfId="25291" xr:uid="{00000000-0005-0000-0000-00003D630000}"/>
    <cellStyle name="40% - Accent3 5 31" xfId="25292" xr:uid="{00000000-0005-0000-0000-00003E630000}"/>
    <cellStyle name="40% - Accent3 5 32" xfId="25293" xr:uid="{00000000-0005-0000-0000-00003F630000}"/>
    <cellStyle name="40% - Accent3 5 33" xfId="25294" xr:uid="{00000000-0005-0000-0000-000040630000}"/>
    <cellStyle name="40% - Accent3 5 34" xfId="25295" xr:uid="{00000000-0005-0000-0000-000041630000}"/>
    <cellStyle name="40% - Accent3 5 35" xfId="25296" xr:uid="{00000000-0005-0000-0000-000042630000}"/>
    <cellStyle name="40% - Accent3 5 36" xfId="25297" xr:uid="{00000000-0005-0000-0000-000043630000}"/>
    <cellStyle name="40% - Accent3 5 37" xfId="25298" xr:uid="{00000000-0005-0000-0000-000044630000}"/>
    <cellStyle name="40% - Accent3 5 38" xfId="25299" xr:uid="{00000000-0005-0000-0000-000045630000}"/>
    <cellStyle name="40% - Accent3 5 39" xfId="25300" xr:uid="{00000000-0005-0000-0000-000046630000}"/>
    <cellStyle name="40% - Accent3 5 4" xfId="25301" xr:uid="{00000000-0005-0000-0000-000047630000}"/>
    <cellStyle name="40% - Accent3 5 40" xfId="25302" xr:uid="{00000000-0005-0000-0000-000048630000}"/>
    <cellStyle name="40% - Accent3 5 41" xfId="25303" xr:uid="{00000000-0005-0000-0000-000049630000}"/>
    <cellStyle name="40% - Accent3 5 42" xfId="25304" xr:uid="{00000000-0005-0000-0000-00004A630000}"/>
    <cellStyle name="40% - Accent3 5 43" xfId="25305" xr:uid="{00000000-0005-0000-0000-00004B630000}"/>
    <cellStyle name="40% - Accent3 5 44" xfId="25306" xr:uid="{00000000-0005-0000-0000-00004C630000}"/>
    <cellStyle name="40% - Accent3 5 45" xfId="25307" xr:uid="{00000000-0005-0000-0000-00004D630000}"/>
    <cellStyle name="40% - Accent3 5 46" xfId="25308" xr:uid="{00000000-0005-0000-0000-00004E630000}"/>
    <cellStyle name="40% - Accent3 5 47" xfId="25309" xr:uid="{00000000-0005-0000-0000-00004F630000}"/>
    <cellStyle name="40% - Accent3 5 48" xfId="25310" xr:uid="{00000000-0005-0000-0000-000050630000}"/>
    <cellStyle name="40% - Accent3 5 49" xfId="25311" xr:uid="{00000000-0005-0000-0000-000051630000}"/>
    <cellStyle name="40% - Accent3 5 5" xfId="25312" xr:uid="{00000000-0005-0000-0000-000052630000}"/>
    <cellStyle name="40% - Accent3 5 50" xfId="25313" xr:uid="{00000000-0005-0000-0000-000053630000}"/>
    <cellStyle name="40% - Accent3 5 51" xfId="25314" xr:uid="{00000000-0005-0000-0000-000054630000}"/>
    <cellStyle name="40% - Accent3 5 52" xfId="25315" xr:uid="{00000000-0005-0000-0000-000055630000}"/>
    <cellStyle name="40% - Accent3 5 53" xfId="25316" xr:uid="{00000000-0005-0000-0000-000056630000}"/>
    <cellStyle name="40% - Accent3 5 54" xfId="25317" xr:uid="{00000000-0005-0000-0000-000057630000}"/>
    <cellStyle name="40% - Accent3 5 55" xfId="25318" xr:uid="{00000000-0005-0000-0000-000058630000}"/>
    <cellStyle name="40% - Accent3 5 56" xfId="25319" xr:uid="{00000000-0005-0000-0000-000059630000}"/>
    <cellStyle name="40% - Accent3 5 57" xfId="25320" xr:uid="{00000000-0005-0000-0000-00005A630000}"/>
    <cellStyle name="40% - Accent3 5 58" xfId="25321" xr:uid="{00000000-0005-0000-0000-00005B630000}"/>
    <cellStyle name="40% - Accent3 5 59" xfId="25322" xr:uid="{00000000-0005-0000-0000-00005C630000}"/>
    <cellStyle name="40% - Accent3 5 6" xfId="25323" xr:uid="{00000000-0005-0000-0000-00005D630000}"/>
    <cellStyle name="40% - Accent3 5 60" xfId="25324" xr:uid="{00000000-0005-0000-0000-00005E630000}"/>
    <cellStyle name="40% - Accent3 5 61" xfId="25325" xr:uid="{00000000-0005-0000-0000-00005F630000}"/>
    <cellStyle name="40% - Accent3 5 62" xfId="25326" xr:uid="{00000000-0005-0000-0000-000060630000}"/>
    <cellStyle name="40% - Accent3 5 63" xfId="25327" xr:uid="{00000000-0005-0000-0000-000061630000}"/>
    <cellStyle name="40% - Accent3 5 64" xfId="25328" xr:uid="{00000000-0005-0000-0000-000062630000}"/>
    <cellStyle name="40% - Accent3 5 65" xfId="25329" xr:uid="{00000000-0005-0000-0000-000063630000}"/>
    <cellStyle name="40% - Accent3 5 66" xfId="25330" xr:uid="{00000000-0005-0000-0000-000064630000}"/>
    <cellStyle name="40% - Accent3 5 67" xfId="25331" xr:uid="{00000000-0005-0000-0000-000065630000}"/>
    <cellStyle name="40% - Accent3 5 68" xfId="25332" xr:uid="{00000000-0005-0000-0000-000066630000}"/>
    <cellStyle name="40% - Accent3 5 69" xfId="25333" xr:uid="{00000000-0005-0000-0000-000067630000}"/>
    <cellStyle name="40% - Accent3 5 7" xfId="25334" xr:uid="{00000000-0005-0000-0000-000068630000}"/>
    <cellStyle name="40% - Accent3 5 70" xfId="25335" xr:uid="{00000000-0005-0000-0000-000069630000}"/>
    <cellStyle name="40% - Accent3 5 71" xfId="25336" xr:uid="{00000000-0005-0000-0000-00006A630000}"/>
    <cellStyle name="40% - Accent3 5 72" xfId="25337" xr:uid="{00000000-0005-0000-0000-00006B630000}"/>
    <cellStyle name="40% - Accent3 5 73" xfId="25338" xr:uid="{00000000-0005-0000-0000-00006C630000}"/>
    <cellStyle name="40% - Accent3 5 74" xfId="53111" xr:uid="{00000000-0005-0000-0000-00006D630000}"/>
    <cellStyle name="40% - Accent3 5 75" xfId="53196" xr:uid="{00000000-0005-0000-0000-00006E630000}"/>
    <cellStyle name="40% - Accent3 5 8" xfId="25339" xr:uid="{00000000-0005-0000-0000-00006F630000}"/>
    <cellStyle name="40% - Accent3 5 9" xfId="25340" xr:uid="{00000000-0005-0000-0000-000070630000}"/>
    <cellStyle name="40% - Accent3 6" xfId="25341" xr:uid="{00000000-0005-0000-0000-000071630000}"/>
    <cellStyle name="40% - Accent3 6 10" xfId="25342" xr:uid="{00000000-0005-0000-0000-000072630000}"/>
    <cellStyle name="40% - Accent3 6 11" xfId="25343" xr:uid="{00000000-0005-0000-0000-000073630000}"/>
    <cellStyle name="40% - Accent3 6 12" xfId="25344" xr:uid="{00000000-0005-0000-0000-000074630000}"/>
    <cellStyle name="40% - Accent3 6 13" xfId="25345" xr:uid="{00000000-0005-0000-0000-000075630000}"/>
    <cellStyle name="40% - Accent3 6 14" xfId="25346" xr:uid="{00000000-0005-0000-0000-000076630000}"/>
    <cellStyle name="40% - Accent3 6 15" xfId="25347" xr:uid="{00000000-0005-0000-0000-000077630000}"/>
    <cellStyle name="40% - Accent3 6 16" xfId="25348" xr:uid="{00000000-0005-0000-0000-000078630000}"/>
    <cellStyle name="40% - Accent3 6 17" xfId="25349" xr:uid="{00000000-0005-0000-0000-000079630000}"/>
    <cellStyle name="40% - Accent3 6 18" xfId="25350" xr:uid="{00000000-0005-0000-0000-00007A630000}"/>
    <cellStyle name="40% - Accent3 6 19" xfId="25351" xr:uid="{00000000-0005-0000-0000-00007B630000}"/>
    <cellStyle name="40% - Accent3 6 2" xfId="25352" xr:uid="{00000000-0005-0000-0000-00007C630000}"/>
    <cellStyle name="40% - Accent3 6 20" xfId="25353" xr:uid="{00000000-0005-0000-0000-00007D630000}"/>
    <cellStyle name="40% - Accent3 6 21" xfId="25354" xr:uid="{00000000-0005-0000-0000-00007E630000}"/>
    <cellStyle name="40% - Accent3 6 22" xfId="25355" xr:uid="{00000000-0005-0000-0000-00007F630000}"/>
    <cellStyle name="40% - Accent3 6 23" xfId="25356" xr:uid="{00000000-0005-0000-0000-000080630000}"/>
    <cellStyle name="40% - Accent3 6 24" xfId="25357" xr:uid="{00000000-0005-0000-0000-000081630000}"/>
    <cellStyle name="40% - Accent3 6 25" xfId="25358" xr:uid="{00000000-0005-0000-0000-000082630000}"/>
    <cellStyle name="40% - Accent3 6 26" xfId="25359" xr:uid="{00000000-0005-0000-0000-000083630000}"/>
    <cellStyle name="40% - Accent3 6 27" xfId="25360" xr:uid="{00000000-0005-0000-0000-000084630000}"/>
    <cellStyle name="40% - Accent3 6 28" xfId="25361" xr:uid="{00000000-0005-0000-0000-000085630000}"/>
    <cellStyle name="40% - Accent3 6 29" xfId="25362" xr:uid="{00000000-0005-0000-0000-000086630000}"/>
    <cellStyle name="40% - Accent3 6 3" xfId="25363" xr:uid="{00000000-0005-0000-0000-000087630000}"/>
    <cellStyle name="40% - Accent3 6 30" xfId="25364" xr:uid="{00000000-0005-0000-0000-000088630000}"/>
    <cellStyle name="40% - Accent3 6 31" xfId="25365" xr:uid="{00000000-0005-0000-0000-000089630000}"/>
    <cellStyle name="40% - Accent3 6 32" xfId="25366" xr:uid="{00000000-0005-0000-0000-00008A630000}"/>
    <cellStyle name="40% - Accent3 6 33" xfId="25367" xr:uid="{00000000-0005-0000-0000-00008B630000}"/>
    <cellStyle name="40% - Accent3 6 34" xfId="25368" xr:uid="{00000000-0005-0000-0000-00008C630000}"/>
    <cellStyle name="40% - Accent3 6 35" xfId="25369" xr:uid="{00000000-0005-0000-0000-00008D630000}"/>
    <cellStyle name="40% - Accent3 6 36" xfId="25370" xr:uid="{00000000-0005-0000-0000-00008E630000}"/>
    <cellStyle name="40% - Accent3 6 37" xfId="25371" xr:uid="{00000000-0005-0000-0000-00008F630000}"/>
    <cellStyle name="40% - Accent3 6 38" xfId="25372" xr:uid="{00000000-0005-0000-0000-000090630000}"/>
    <cellStyle name="40% - Accent3 6 39" xfId="25373" xr:uid="{00000000-0005-0000-0000-000091630000}"/>
    <cellStyle name="40% - Accent3 6 4" xfId="25374" xr:uid="{00000000-0005-0000-0000-000092630000}"/>
    <cellStyle name="40% - Accent3 6 40" xfId="25375" xr:uid="{00000000-0005-0000-0000-000093630000}"/>
    <cellStyle name="40% - Accent3 6 41" xfId="25376" xr:uid="{00000000-0005-0000-0000-000094630000}"/>
    <cellStyle name="40% - Accent3 6 42" xfId="25377" xr:uid="{00000000-0005-0000-0000-000095630000}"/>
    <cellStyle name="40% - Accent3 6 43" xfId="25378" xr:uid="{00000000-0005-0000-0000-000096630000}"/>
    <cellStyle name="40% - Accent3 6 44" xfId="25379" xr:uid="{00000000-0005-0000-0000-000097630000}"/>
    <cellStyle name="40% - Accent3 6 45" xfId="25380" xr:uid="{00000000-0005-0000-0000-000098630000}"/>
    <cellStyle name="40% - Accent3 6 46" xfId="25381" xr:uid="{00000000-0005-0000-0000-000099630000}"/>
    <cellStyle name="40% - Accent3 6 47" xfId="25382" xr:uid="{00000000-0005-0000-0000-00009A630000}"/>
    <cellStyle name="40% - Accent3 6 48" xfId="25383" xr:uid="{00000000-0005-0000-0000-00009B630000}"/>
    <cellStyle name="40% - Accent3 6 49" xfId="25384" xr:uid="{00000000-0005-0000-0000-00009C630000}"/>
    <cellStyle name="40% - Accent3 6 5" xfId="25385" xr:uid="{00000000-0005-0000-0000-00009D630000}"/>
    <cellStyle name="40% - Accent3 6 50" xfId="25386" xr:uid="{00000000-0005-0000-0000-00009E630000}"/>
    <cellStyle name="40% - Accent3 6 51" xfId="25387" xr:uid="{00000000-0005-0000-0000-00009F630000}"/>
    <cellStyle name="40% - Accent3 6 52" xfId="25388" xr:uid="{00000000-0005-0000-0000-0000A0630000}"/>
    <cellStyle name="40% - Accent3 6 53" xfId="25389" xr:uid="{00000000-0005-0000-0000-0000A1630000}"/>
    <cellStyle name="40% - Accent3 6 54" xfId="25390" xr:uid="{00000000-0005-0000-0000-0000A2630000}"/>
    <cellStyle name="40% - Accent3 6 55" xfId="25391" xr:uid="{00000000-0005-0000-0000-0000A3630000}"/>
    <cellStyle name="40% - Accent3 6 56" xfId="25392" xr:uid="{00000000-0005-0000-0000-0000A4630000}"/>
    <cellStyle name="40% - Accent3 6 57" xfId="25393" xr:uid="{00000000-0005-0000-0000-0000A5630000}"/>
    <cellStyle name="40% - Accent3 6 58" xfId="25394" xr:uid="{00000000-0005-0000-0000-0000A6630000}"/>
    <cellStyle name="40% - Accent3 6 59" xfId="25395" xr:uid="{00000000-0005-0000-0000-0000A7630000}"/>
    <cellStyle name="40% - Accent3 6 6" xfId="25396" xr:uid="{00000000-0005-0000-0000-0000A8630000}"/>
    <cellStyle name="40% - Accent3 6 60" xfId="25397" xr:uid="{00000000-0005-0000-0000-0000A9630000}"/>
    <cellStyle name="40% - Accent3 6 61" xfId="25398" xr:uid="{00000000-0005-0000-0000-0000AA630000}"/>
    <cellStyle name="40% - Accent3 6 62" xfId="25399" xr:uid="{00000000-0005-0000-0000-0000AB630000}"/>
    <cellStyle name="40% - Accent3 6 63" xfId="25400" xr:uid="{00000000-0005-0000-0000-0000AC630000}"/>
    <cellStyle name="40% - Accent3 6 64" xfId="25401" xr:uid="{00000000-0005-0000-0000-0000AD630000}"/>
    <cellStyle name="40% - Accent3 6 65" xfId="25402" xr:uid="{00000000-0005-0000-0000-0000AE630000}"/>
    <cellStyle name="40% - Accent3 6 66" xfId="25403" xr:uid="{00000000-0005-0000-0000-0000AF630000}"/>
    <cellStyle name="40% - Accent3 6 67" xfId="25404" xr:uid="{00000000-0005-0000-0000-0000B0630000}"/>
    <cellStyle name="40% - Accent3 6 68" xfId="25405" xr:uid="{00000000-0005-0000-0000-0000B1630000}"/>
    <cellStyle name="40% - Accent3 6 69" xfId="25406" xr:uid="{00000000-0005-0000-0000-0000B2630000}"/>
    <cellStyle name="40% - Accent3 6 7" xfId="25407" xr:uid="{00000000-0005-0000-0000-0000B3630000}"/>
    <cellStyle name="40% - Accent3 6 70" xfId="25408" xr:uid="{00000000-0005-0000-0000-0000B4630000}"/>
    <cellStyle name="40% - Accent3 6 71" xfId="25409" xr:uid="{00000000-0005-0000-0000-0000B5630000}"/>
    <cellStyle name="40% - Accent3 6 72" xfId="25410" xr:uid="{00000000-0005-0000-0000-0000B6630000}"/>
    <cellStyle name="40% - Accent3 6 73" xfId="25411" xr:uid="{00000000-0005-0000-0000-0000B7630000}"/>
    <cellStyle name="40% - Accent3 6 8" xfId="25412" xr:uid="{00000000-0005-0000-0000-0000B8630000}"/>
    <cellStyle name="40% - Accent3 6 9" xfId="25413" xr:uid="{00000000-0005-0000-0000-0000B9630000}"/>
    <cellStyle name="40% - Accent3 7" xfId="25414" xr:uid="{00000000-0005-0000-0000-0000BA630000}"/>
    <cellStyle name="40% - Accent3 7 10" xfId="25415" xr:uid="{00000000-0005-0000-0000-0000BB630000}"/>
    <cellStyle name="40% - Accent3 7 11" xfId="25416" xr:uid="{00000000-0005-0000-0000-0000BC630000}"/>
    <cellStyle name="40% - Accent3 7 12" xfId="25417" xr:uid="{00000000-0005-0000-0000-0000BD630000}"/>
    <cellStyle name="40% - Accent3 7 13" xfId="25418" xr:uid="{00000000-0005-0000-0000-0000BE630000}"/>
    <cellStyle name="40% - Accent3 7 14" xfId="25419" xr:uid="{00000000-0005-0000-0000-0000BF630000}"/>
    <cellStyle name="40% - Accent3 7 15" xfId="25420" xr:uid="{00000000-0005-0000-0000-0000C0630000}"/>
    <cellStyle name="40% - Accent3 7 16" xfId="25421" xr:uid="{00000000-0005-0000-0000-0000C1630000}"/>
    <cellStyle name="40% - Accent3 7 17" xfId="25422" xr:uid="{00000000-0005-0000-0000-0000C2630000}"/>
    <cellStyle name="40% - Accent3 7 18" xfId="25423" xr:uid="{00000000-0005-0000-0000-0000C3630000}"/>
    <cellStyle name="40% - Accent3 7 19" xfId="25424" xr:uid="{00000000-0005-0000-0000-0000C4630000}"/>
    <cellStyle name="40% - Accent3 7 2" xfId="25425" xr:uid="{00000000-0005-0000-0000-0000C5630000}"/>
    <cellStyle name="40% - Accent3 7 20" xfId="25426" xr:uid="{00000000-0005-0000-0000-0000C6630000}"/>
    <cellStyle name="40% - Accent3 7 21" xfId="25427" xr:uid="{00000000-0005-0000-0000-0000C7630000}"/>
    <cellStyle name="40% - Accent3 7 22" xfId="25428" xr:uid="{00000000-0005-0000-0000-0000C8630000}"/>
    <cellStyle name="40% - Accent3 7 23" xfId="25429" xr:uid="{00000000-0005-0000-0000-0000C9630000}"/>
    <cellStyle name="40% - Accent3 7 24" xfId="25430" xr:uid="{00000000-0005-0000-0000-0000CA630000}"/>
    <cellStyle name="40% - Accent3 7 25" xfId="25431" xr:uid="{00000000-0005-0000-0000-0000CB630000}"/>
    <cellStyle name="40% - Accent3 7 26" xfId="25432" xr:uid="{00000000-0005-0000-0000-0000CC630000}"/>
    <cellStyle name="40% - Accent3 7 27" xfId="25433" xr:uid="{00000000-0005-0000-0000-0000CD630000}"/>
    <cellStyle name="40% - Accent3 7 28" xfId="25434" xr:uid="{00000000-0005-0000-0000-0000CE630000}"/>
    <cellStyle name="40% - Accent3 7 29" xfId="25435" xr:uid="{00000000-0005-0000-0000-0000CF630000}"/>
    <cellStyle name="40% - Accent3 7 3" xfId="25436" xr:uid="{00000000-0005-0000-0000-0000D0630000}"/>
    <cellStyle name="40% - Accent3 7 30" xfId="25437" xr:uid="{00000000-0005-0000-0000-0000D1630000}"/>
    <cellStyle name="40% - Accent3 7 31" xfId="25438" xr:uid="{00000000-0005-0000-0000-0000D2630000}"/>
    <cellStyle name="40% - Accent3 7 32" xfId="25439" xr:uid="{00000000-0005-0000-0000-0000D3630000}"/>
    <cellStyle name="40% - Accent3 7 33" xfId="25440" xr:uid="{00000000-0005-0000-0000-0000D4630000}"/>
    <cellStyle name="40% - Accent3 7 34" xfId="25441" xr:uid="{00000000-0005-0000-0000-0000D5630000}"/>
    <cellStyle name="40% - Accent3 7 35" xfId="25442" xr:uid="{00000000-0005-0000-0000-0000D6630000}"/>
    <cellStyle name="40% - Accent3 7 36" xfId="25443" xr:uid="{00000000-0005-0000-0000-0000D7630000}"/>
    <cellStyle name="40% - Accent3 7 37" xfId="25444" xr:uid="{00000000-0005-0000-0000-0000D8630000}"/>
    <cellStyle name="40% - Accent3 7 38" xfId="25445" xr:uid="{00000000-0005-0000-0000-0000D9630000}"/>
    <cellStyle name="40% - Accent3 7 39" xfId="25446" xr:uid="{00000000-0005-0000-0000-0000DA630000}"/>
    <cellStyle name="40% - Accent3 7 4" xfId="25447" xr:uid="{00000000-0005-0000-0000-0000DB630000}"/>
    <cellStyle name="40% - Accent3 7 40" xfId="25448" xr:uid="{00000000-0005-0000-0000-0000DC630000}"/>
    <cellStyle name="40% - Accent3 7 41" xfId="25449" xr:uid="{00000000-0005-0000-0000-0000DD630000}"/>
    <cellStyle name="40% - Accent3 7 42" xfId="25450" xr:uid="{00000000-0005-0000-0000-0000DE630000}"/>
    <cellStyle name="40% - Accent3 7 43" xfId="25451" xr:uid="{00000000-0005-0000-0000-0000DF630000}"/>
    <cellStyle name="40% - Accent3 7 44" xfId="25452" xr:uid="{00000000-0005-0000-0000-0000E0630000}"/>
    <cellStyle name="40% - Accent3 7 45" xfId="25453" xr:uid="{00000000-0005-0000-0000-0000E1630000}"/>
    <cellStyle name="40% - Accent3 7 46" xfId="25454" xr:uid="{00000000-0005-0000-0000-0000E2630000}"/>
    <cellStyle name="40% - Accent3 7 47" xfId="25455" xr:uid="{00000000-0005-0000-0000-0000E3630000}"/>
    <cellStyle name="40% - Accent3 7 48" xfId="25456" xr:uid="{00000000-0005-0000-0000-0000E4630000}"/>
    <cellStyle name="40% - Accent3 7 49" xfId="25457" xr:uid="{00000000-0005-0000-0000-0000E5630000}"/>
    <cellStyle name="40% - Accent3 7 5" xfId="25458" xr:uid="{00000000-0005-0000-0000-0000E6630000}"/>
    <cellStyle name="40% - Accent3 7 50" xfId="25459" xr:uid="{00000000-0005-0000-0000-0000E7630000}"/>
    <cellStyle name="40% - Accent3 7 51" xfId="25460" xr:uid="{00000000-0005-0000-0000-0000E8630000}"/>
    <cellStyle name="40% - Accent3 7 52" xfId="25461" xr:uid="{00000000-0005-0000-0000-0000E9630000}"/>
    <cellStyle name="40% - Accent3 7 53" xfId="25462" xr:uid="{00000000-0005-0000-0000-0000EA630000}"/>
    <cellStyle name="40% - Accent3 7 54" xfId="25463" xr:uid="{00000000-0005-0000-0000-0000EB630000}"/>
    <cellStyle name="40% - Accent3 7 55" xfId="25464" xr:uid="{00000000-0005-0000-0000-0000EC630000}"/>
    <cellStyle name="40% - Accent3 7 56" xfId="25465" xr:uid="{00000000-0005-0000-0000-0000ED630000}"/>
    <cellStyle name="40% - Accent3 7 57" xfId="25466" xr:uid="{00000000-0005-0000-0000-0000EE630000}"/>
    <cellStyle name="40% - Accent3 7 58" xfId="25467" xr:uid="{00000000-0005-0000-0000-0000EF630000}"/>
    <cellStyle name="40% - Accent3 7 59" xfId="25468" xr:uid="{00000000-0005-0000-0000-0000F0630000}"/>
    <cellStyle name="40% - Accent3 7 6" xfId="25469" xr:uid="{00000000-0005-0000-0000-0000F1630000}"/>
    <cellStyle name="40% - Accent3 7 60" xfId="25470" xr:uid="{00000000-0005-0000-0000-0000F2630000}"/>
    <cellStyle name="40% - Accent3 7 61" xfId="25471" xr:uid="{00000000-0005-0000-0000-0000F3630000}"/>
    <cellStyle name="40% - Accent3 7 62" xfId="25472" xr:uid="{00000000-0005-0000-0000-0000F4630000}"/>
    <cellStyle name="40% - Accent3 7 63" xfId="25473" xr:uid="{00000000-0005-0000-0000-0000F5630000}"/>
    <cellStyle name="40% - Accent3 7 64" xfId="25474" xr:uid="{00000000-0005-0000-0000-0000F6630000}"/>
    <cellStyle name="40% - Accent3 7 65" xfId="25475" xr:uid="{00000000-0005-0000-0000-0000F7630000}"/>
    <cellStyle name="40% - Accent3 7 66" xfId="25476" xr:uid="{00000000-0005-0000-0000-0000F8630000}"/>
    <cellStyle name="40% - Accent3 7 67" xfId="25477" xr:uid="{00000000-0005-0000-0000-0000F9630000}"/>
    <cellStyle name="40% - Accent3 7 68" xfId="25478" xr:uid="{00000000-0005-0000-0000-0000FA630000}"/>
    <cellStyle name="40% - Accent3 7 69" xfId="25479" xr:uid="{00000000-0005-0000-0000-0000FB630000}"/>
    <cellStyle name="40% - Accent3 7 7" xfId="25480" xr:uid="{00000000-0005-0000-0000-0000FC630000}"/>
    <cellStyle name="40% - Accent3 7 70" xfId="25481" xr:uid="{00000000-0005-0000-0000-0000FD630000}"/>
    <cellStyle name="40% - Accent3 7 71" xfId="25482" xr:uid="{00000000-0005-0000-0000-0000FE630000}"/>
    <cellStyle name="40% - Accent3 7 72" xfId="25483" xr:uid="{00000000-0005-0000-0000-0000FF630000}"/>
    <cellStyle name="40% - Accent3 7 73" xfId="25484" xr:uid="{00000000-0005-0000-0000-000000640000}"/>
    <cellStyle name="40% - Accent3 7 8" xfId="25485" xr:uid="{00000000-0005-0000-0000-000001640000}"/>
    <cellStyle name="40% - Accent3 7 9" xfId="25486" xr:uid="{00000000-0005-0000-0000-000002640000}"/>
    <cellStyle name="40% - Accent3 8" xfId="25487" xr:uid="{00000000-0005-0000-0000-000003640000}"/>
    <cellStyle name="40% - Accent3 8 10" xfId="25488" xr:uid="{00000000-0005-0000-0000-000004640000}"/>
    <cellStyle name="40% - Accent3 8 11" xfId="25489" xr:uid="{00000000-0005-0000-0000-000005640000}"/>
    <cellStyle name="40% - Accent3 8 12" xfId="25490" xr:uid="{00000000-0005-0000-0000-000006640000}"/>
    <cellStyle name="40% - Accent3 8 13" xfId="25491" xr:uid="{00000000-0005-0000-0000-000007640000}"/>
    <cellStyle name="40% - Accent3 8 14" xfId="25492" xr:uid="{00000000-0005-0000-0000-000008640000}"/>
    <cellStyle name="40% - Accent3 8 15" xfId="25493" xr:uid="{00000000-0005-0000-0000-000009640000}"/>
    <cellStyle name="40% - Accent3 8 16" xfId="25494" xr:uid="{00000000-0005-0000-0000-00000A640000}"/>
    <cellStyle name="40% - Accent3 8 17" xfId="25495" xr:uid="{00000000-0005-0000-0000-00000B640000}"/>
    <cellStyle name="40% - Accent3 8 18" xfId="25496" xr:uid="{00000000-0005-0000-0000-00000C640000}"/>
    <cellStyle name="40% - Accent3 8 19" xfId="25497" xr:uid="{00000000-0005-0000-0000-00000D640000}"/>
    <cellStyle name="40% - Accent3 8 2" xfId="25498" xr:uid="{00000000-0005-0000-0000-00000E640000}"/>
    <cellStyle name="40% - Accent3 8 20" xfId="25499" xr:uid="{00000000-0005-0000-0000-00000F640000}"/>
    <cellStyle name="40% - Accent3 8 21" xfId="25500" xr:uid="{00000000-0005-0000-0000-000010640000}"/>
    <cellStyle name="40% - Accent3 8 22" xfId="25501" xr:uid="{00000000-0005-0000-0000-000011640000}"/>
    <cellStyle name="40% - Accent3 8 23" xfId="25502" xr:uid="{00000000-0005-0000-0000-000012640000}"/>
    <cellStyle name="40% - Accent3 8 24" xfId="25503" xr:uid="{00000000-0005-0000-0000-000013640000}"/>
    <cellStyle name="40% - Accent3 8 25" xfId="25504" xr:uid="{00000000-0005-0000-0000-000014640000}"/>
    <cellStyle name="40% - Accent3 8 26" xfId="25505" xr:uid="{00000000-0005-0000-0000-000015640000}"/>
    <cellStyle name="40% - Accent3 8 27" xfId="25506" xr:uid="{00000000-0005-0000-0000-000016640000}"/>
    <cellStyle name="40% - Accent3 8 28" xfId="25507" xr:uid="{00000000-0005-0000-0000-000017640000}"/>
    <cellStyle name="40% - Accent3 8 29" xfId="25508" xr:uid="{00000000-0005-0000-0000-000018640000}"/>
    <cellStyle name="40% - Accent3 8 3" xfId="25509" xr:uid="{00000000-0005-0000-0000-000019640000}"/>
    <cellStyle name="40% - Accent3 8 30" xfId="25510" xr:uid="{00000000-0005-0000-0000-00001A640000}"/>
    <cellStyle name="40% - Accent3 8 31" xfId="25511" xr:uid="{00000000-0005-0000-0000-00001B640000}"/>
    <cellStyle name="40% - Accent3 8 32" xfId="25512" xr:uid="{00000000-0005-0000-0000-00001C640000}"/>
    <cellStyle name="40% - Accent3 8 33" xfId="25513" xr:uid="{00000000-0005-0000-0000-00001D640000}"/>
    <cellStyle name="40% - Accent3 8 34" xfId="25514" xr:uid="{00000000-0005-0000-0000-00001E640000}"/>
    <cellStyle name="40% - Accent3 8 35" xfId="25515" xr:uid="{00000000-0005-0000-0000-00001F640000}"/>
    <cellStyle name="40% - Accent3 8 36" xfId="25516" xr:uid="{00000000-0005-0000-0000-000020640000}"/>
    <cellStyle name="40% - Accent3 8 37" xfId="25517" xr:uid="{00000000-0005-0000-0000-000021640000}"/>
    <cellStyle name="40% - Accent3 8 38" xfId="25518" xr:uid="{00000000-0005-0000-0000-000022640000}"/>
    <cellStyle name="40% - Accent3 8 39" xfId="25519" xr:uid="{00000000-0005-0000-0000-000023640000}"/>
    <cellStyle name="40% - Accent3 8 4" xfId="25520" xr:uid="{00000000-0005-0000-0000-000024640000}"/>
    <cellStyle name="40% - Accent3 8 40" xfId="25521" xr:uid="{00000000-0005-0000-0000-000025640000}"/>
    <cellStyle name="40% - Accent3 8 41" xfId="25522" xr:uid="{00000000-0005-0000-0000-000026640000}"/>
    <cellStyle name="40% - Accent3 8 42" xfId="25523" xr:uid="{00000000-0005-0000-0000-000027640000}"/>
    <cellStyle name="40% - Accent3 8 43" xfId="25524" xr:uid="{00000000-0005-0000-0000-000028640000}"/>
    <cellStyle name="40% - Accent3 8 44" xfId="25525" xr:uid="{00000000-0005-0000-0000-000029640000}"/>
    <cellStyle name="40% - Accent3 8 45" xfId="25526" xr:uid="{00000000-0005-0000-0000-00002A640000}"/>
    <cellStyle name="40% - Accent3 8 46" xfId="25527" xr:uid="{00000000-0005-0000-0000-00002B640000}"/>
    <cellStyle name="40% - Accent3 8 47" xfId="25528" xr:uid="{00000000-0005-0000-0000-00002C640000}"/>
    <cellStyle name="40% - Accent3 8 48" xfId="25529" xr:uid="{00000000-0005-0000-0000-00002D640000}"/>
    <cellStyle name="40% - Accent3 8 49" xfId="25530" xr:uid="{00000000-0005-0000-0000-00002E640000}"/>
    <cellStyle name="40% - Accent3 8 5" xfId="25531" xr:uid="{00000000-0005-0000-0000-00002F640000}"/>
    <cellStyle name="40% - Accent3 8 50" xfId="25532" xr:uid="{00000000-0005-0000-0000-000030640000}"/>
    <cellStyle name="40% - Accent3 8 51" xfId="25533" xr:uid="{00000000-0005-0000-0000-000031640000}"/>
    <cellStyle name="40% - Accent3 8 52" xfId="25534" xr:uid="{00000000-0005-0000-0000-000032640000}"/>
    <cellStyle name="40% - Accent3 8 53" xfId="25535" xr:uid="{00000000-0005-0000-0000-000033640000}"/>
    <cellStyle name="40% - Accent3 8 54" xfId="25536" xr:uid="{00000000-0005-0000-0000-000034640000}"/>
    <cellStyle name="40% - Accent3 8 55" xfId="25537" xr:uid="{00000000-0005-0000-0000-000035640000}"/>
    <cellStyle name="40% - Accent3 8 56" xfId="25538" xr:uid="{00000000-0005-0000-0000-000036640000}"/>
    <cellStyle name="40% - Accent3 8 57" xfId="25539" xr:uid="{00000000-0005-0000-0000-000037640000}"/>
    <cellStyle name="40% - Accent3 8 58" xfId="25540" xr:uid="{00000000-0005-0000-0000-000038640000}"/>
    <cellStyle name="40% - Accent3 8 59" xfId="25541" xr:uid="{00000000-0005-0000-0000-000039640000}"/>
    <cellStyle name="40% - Accent3 8 6" xfId="25542" xr:uid="{00000000-0005-0000-0000-00003A640000}"/>
    <cellStyle name="40% - Accent3 8 60" xfId="25543" xr:uid="{00000000-0005-0000-0000-00003B640000}"/>
    <cellStyle name="40% - Accent3 8 61" xfId="25544" xr:uid="{00000000-0005-0000-0000-00003C640000}"/>
    <cellStyle name="40% - Accent3 8 62" xfId="25545" xr:uid="{00000000-0005-0000-0000-00003D640000}"/>
    <cellStyle name="40% - Accent3 8 63" xfId="25546" xr:uid="{00000000-0005-0000-0000-00003E640000}"/>
    <cellStyle name="40% - Accent3 8 64" xfId="25547" xr:uid="{00000000-0005-0000-0000-00003F640000}"/>
    <cellStyle name="40% - Accent3 8 65" xfId="25548" xr:uid="{00000000-0005-0000-0000-000040640000}"/>
    <cellStyle name="40% - Accent3 8 66" xfId="25549" xr:uid="{00000000-0005-0000-0000-000041640000}"/>
    <cellStyle name="40% - Accent3 8 67" xfId="25550" xr:uid="{00000000-0005-0000-0000-000042640000}"/>
    <cellStyle name="40% - Accent3 8 68" xfId="25551" xr:uid="{00000000-0005-0000-0000-000043640000}"/>
    <cellStyle name="40% - Accent3 8 69" xfId="25552" xr:uid="{00000000-0005-0000-0000-000044640000}"/>
    <cellStyle name="40% - Accent3 8 7" xfId="25553" xr:uid="{00000000-0005-0000-0000-000045640000}"/>
    <cellStyle name="40% - Accent3 8 70" xfId="25554" xr:uid="{00000000-0005-0000-0000-000046640000}"/>
    <cellStyle name="40% - Accent3 8 71" xfId="25555" xr:uid="{00000000-0005-0000-0000-000047640000}"/>
    <cellStyle name="40% - Accent3 8 72" xfId="25556" xr:uid="{00000000-0005-0000-0000-000048640000}"/>
    <cellStyle name="40% - Accent3 8 73" xfId="25557" xr:uid="{00000000-0005-0000-0000-000049640000}"/>
    <cellStyle name="40% - Accent3 8 8" xfId="25558" xr:uid="{00000000-0005-0000-0000-00004A640000}"/>
    <cellStyle name="40% - Accent3 8 9" xfId="25559" xr:uid="{00000000-0005-0000-0000-00004B640000}"/>
    <cellStyle name="40% - Accent3 9" xfId="25560" xr:uid="{00000000-0005-0000-0000-00004C640000}"/>
    <cellStyle name="40% - Accent3 9 10" xfId="25561" xr:uid="{00000000-0005-0000-0000-00004D640000}"/>
    <cellStyle name="40% - Accent3 9 11" xfId="25562" xr:uid="{00000000-0005-0000-0000-00004E640000}"/>
    <cellStyle name="40% - Accent3 9 12" xfId="25563" xr:uid="{00000000-0005-0000-0000-00004F640000}"/>
    <cellStyle name="40% - Accent3 9 13" xfId="25564" xr:uid="{00000000-0005-0000-0000-000050640000}"/>
    <cellStyle name="40% - Accent3 9 14" xfId="25565" xr:uid="{00000000-0005-0000-0000-000051640000}"/>
    <cellStyle name="40% - Accent3 9 15" xfId="25566" xr:uid="{00000000-0005-0000-0000-000052640000}"/>
    <cellStyle name="40% - Accent3 9 16" xfId="25567" xr:uid="{00000000-0005-0000-0000-000053640000}"/>
    <cellStyle name="40% - Accent3 9 17" xfId="25568" xr:uid="{00000000-0005-0000-0000-000054640000}"/>
    <cellStyle name="40% - Accent3 9 18" xfId="25569" xr:uid="{00000000-0005-0000-0000-000055640000}"/>
    <cellStyle name="40% - Accent3 9 19" xfId="25570" xr:uid="{00000000-0005-0000-0000-000056640000}"/>
    <cellStyle name="40% - Accent3 9 2" xfId="25571" xr:uid="{00000000-0005-0000-0000-000057640000}"/>
    <cellStyle name="40% - Accent3 9 20" xfId="25572" xr:uid="{00000000-0005-0000-0000-000058640000}"/>
    <cellStyle name="40% - Accent3 9 21" xfId="25573" xr:uid="{00000000-0005-0000-0000-000059640000}"/>
    <cellStyle name="40% - Accent3 9 22" xfId="25574" xr:uid="{00000000-0005-0000-0000-00005A640000}"/>
    <cellStyle name="40% - Accent3 9 23" xfId="25575" xr:uid="{00000000-0005-0000-0000-00005B640000}"/>
    <cellStyle name="40% - Accent3 9 24" xfId="25576" xr:uid="{00000000-0005-0000-0000-00005C640000}"/>
    <cellStyle name="40% - Accent3 9 25" xfId="25577" xr:uid="{00000000-0005-0000-0000-00005D640000}"/>
    <cellStyle name="40% - Accent3 9 26" xfId="25578" xr:uid="{00000000-0005-0000-0000-00005E640000}"/>
    <cellStyle name="40% - Accent3 9 27" xfId="25579" xr:uid="{00000000-0005-0000-0000-00005F640000}"/>
    <cellStyle name="40% - Accent3 9 28" xfId="25580" xr:uid="{00000000-0005-0000-0000-000060640000}"/>
    <cellStyle name="40% - Accent3 9 29" xfId="25581" xr:uid="{00000000-0005-0000-0000-000061640000}"/>
    <cellStyle name="40% - Accent3 9 3" xfId="25582" xr:uid="{00000000-0005-0000-0000-000062640000}"/>
    <cellStyle name="40% - Accent3 9 30" xfId="25583" xr:uid="{00000000-0005-0000-0000-000063640000}"/>
    <cellStyle name="40% - Accent3 9 31" xfId="25584" xr:uid="{00000000-0005-0000-0000-000064640000}"/>
    <cellStyle name="40% - Accent3 9 32" xfId="25585" xr:uid="{00000000-0005-0000-0000-000065640000}"/>
    <cellStyle name="40% - Accent3 9 33" xfId="25586" xr:uid="{00000000-0005-0000-0000-000066640000}"/>
    <cellStyle name="40% - Accent3 9 34" xfId="25587" xr:uid="{00000000-0005-0000-0000-000067640000}"/>
    <cellStyle name="40% - Accent3 9 35" xfId="25588" xr:uid="{00000000-0005-0000-0000-000068640000}"/>
    <cellStyle name="40% - Accent3 9 36" xfId="25589" xr:uid="{00000000-0005-0000-0000-000069640000}"/>
    <cellStyle name="40% - Accent3 9 37" xfId="25590" xr:uid="{00000000-0005-0000-0000-00006A640000}"/>
    <cellStyle name="40% - Accent3 9 38" xfId="25591" xr:uid="{00000000-0005-0000-0000-00006B640000}"/>
    <cellStyle name="40% - Accent3 9 39" xfId="25592" xr:uid="{00000000-0005-0000-0000-00006C640000}"/>
    <cellStyle name="40% - Accent3 9 4" xfId="25593" xr:uid="{00000000-0005-0000-0000-00006D640000}"/>
    <cellStyle name="40% - Accent3 9 40" xfId="25594" xr:uid="{00000000-0005-0000-0000-00006E640000}"/>
    <cellStyle name="40% - Accent3 9 41" xfId="25595" xr:uid="{00000000-0005-0000-0000-00006F640000}"/>
    <cellStyle name="40% - Accent3 9 42" xfId="25596" xr:uid="{00000000-0005-0000-0000-000070640000}"/>
    <cellStyle name="40% - Accent3 9 43" xfId="25597" xr:uid="{00000000-0005-0000-0000-000071640000}"/>
    <cellStyle name="40% - Accent3 9 44" xfId="25598" xr:uid="{00000000-0005-0000-0000-000072640000}"/>
    <cellStyle name="40% - Accent3 9 45" xfId="25599" xr:uid="{00000000-0005-0000-0000-000073640000}"/>
    <cellStyle name="40% - Accent3 9 46" xfId="25600" xr:uid="{00000000-0005-0000-0000-000074640000}"/>
    <cellStyle name="40% - Accent3 9 47" xfId="25601" xr:uid="{00000000-0005-0000-0000-000075640000}"/>
    <cellStyle name="40% - Accent3 9 48" xfId="25602" xr:uid="{00000000-0005-0000-0000-000076640000}"/>
    <cellStyle name="40% - Accent3 9 49" xfId="25603" xr:uid="{00000000-0005-0000-0000-000077640000}"/>
    <cellStyle name="40% - Accent3 9 5" xfId="25604" xr:uid="{00000000-0005-0000-0000-000078640000}"/>
    <cellStyle name="40% - Accent3 9 50" xfId="25605" xr:uid="{00000000-0005-0000-0000-000079640000}"/>
    <cellStyle name="40% - Accent3 9 51" xfId="25606" xr:uid="{00000000-0005-0000-0000-00007A640000}"/>
    <cellStyle name="40% - Accent3 9 52" xfId="25607" xr:uid="{00000000-0005-0000-0000-00007B640000}"/>
    <cellStyle name="40% - Accent3 9 53" xfId="25608" xr:uid="{00000000-0005-0000-0000-00007C640000}"/>
    <cellStyle name="40% - Accent3 9 54" xfId="25609" xr:uid="{00000000-0005-0000-0000-00007D640000}"/>
    <cellStyle name="40% - Accent3 9 55" xfId="25610" xr:uid="{00000000-0005-0000-0000-00007E640000}"/>
    <cellStyle name="40% - Accent3 9 56" xfId="25611" xr:uid="{00000000-0005-0000-0000-00007F640000}"/>
    <cellStyle name="40% - Accent3 9 57" xfId="25612" xr:uid="{00000000-0005-0000-0000-000080640000}"/>
    <cellStyle name="40% - Accent3 9 58" xfId="25613" xr:uid="{00000000-0005-0000-0000-000081640000}"/>
    <cellStyle name="40% - Accent3 9 59" xfId="25614" xr:uid="{00000000-0005-0000-0000-000082640000}"/>
    <cellStyle name="40% - Accent3 9 6" xfId="25615" xr:uid="{00000000-0005-0000-0000-000083640000}"/>
    <cellStyle name="40% - Accent3 9 60" xfId="25616" xr:uid="{00000000-0005-0000-0000-000084640000}"/>
    <cellStyle name="40% - Accent3 9 61" xfId="25617" xr:uid="{00000000-0005-0000-0000-000085640000}"/>
    <cellStyle name="40% - Accent3 9 62" xfId="25618" xr:uid="{00000000-0005-0000-0000-000086640000}"/>
    <cellStyle name="40% - Accent3 9 63" xfId="25619" xr:uid="{00000000-0005-0000-0000-000087640000}"/>
    <cellStyle name="40% - Accent3 9 64" xfId="25620" xr:uid="{00000000-0005-0000-0000-000088640000}"/>
    <cellStyle name="40% - Accent3 9 65" xfId="25621" xr:uid="{00000000-0005-0000-0000-000089640000}"/>
    <cellStyle name="40% - Accent3 9 66" xfId="25622" xr:uid="{00000000-0005-0000-0000-00008A640000}"/>
    <cellStyle name="40% - Accent3 9 67" xfId="25623" xr:uid="{00000000-0005-0000-0000-00008B640000}"/>
    <cellStyle name="40% - Accent3 9 68" xfId="25624" xr:uid="{00000000-0005-0000-0000-00008C640000}"/>
    <cellStyle name="40% - Accent3 9 69" xfId="25625" xr:uid="{00000000-0005-0000-0000-00008D640000}"/>
    <cellStyle name="40% - Accent3 9 7" xfId="25626" xr:uid="{00000000-0005-0000-0000-00008E640000}"/>
    <cellStyle name="40% - Accent3 9 70" xfId="25627" xr:uid="{00000000-0005-0000-0000-00008F640000}"/>
    <cellStyle name="40% - Accent3 9 71" xfId="25628" xr:uid="{00000000-0005-0000-0000-000090640000}"/>
    <cellStyle name="40% - Accent3 9 72" xfId="25629" xr:uid="{00000000-0005-0000-0000-000091640000}"/>
    <cellStyle name="40% - Accent3 9 73" xfId="25630" xr:uid="{00000000-0005-0000-0000-000092640000}"/>
    <cellStyle name="40% - Accent3 9 8" xfId="25631" xr:uid="{00000000-0005-0000-0000-000093640000}"/>
    <cellStyle name="40% - Accent3 9 9" xfId="25632" xr:uid="{00000000-0005-0000-0000-000094640000}"/>
    <cellStyle name="40% - Accent4 10" xfId="25633" xr:uid="{00000000-0005-0000-0000-000095640000}"/>
    <cellStyle name="40% - Accent4 10 10" xfId="25634" xr:uid="{00000000-0005-0000-0000-000096640000}"/>
    <cellStyle name="40% - Accent4 10 11" xfId="25635" xr:uid="{00000000-0005-0000-0000-000097640000}"/>
    <cellStyle name="40% - Accent4 10 12" xfId="25636" xr:uid="{00000000-0005-0000-0000-000098640000}"/>
    <cellStyle name="40% - Accent4 10 13" xfId="25637" xr:uid="{00000000-0005-0000-0000-000099640000}"/>
    <cellStyle name="40% - Accent4 10 14" xfId="25638" xr:uid="{00000000-0005-0000-0000-00009A640000}"/>
    <cellStyle name="40% - Accent4 10 15" xfId="25639" xr:uid="{00000000-0005-0000-0000-00009B640000}"/>
    <cellStyle name="40% - Accent4 10 16" xfId="25640" xr:uid="{00000000-0005-0000-0000-00009C640000}"/>
    <cellStyle name="40% - Accent4 10 17" xfId="25641" xr:uid="{00000000-0005-0000-0000-00009D640000}"/>
    <cellStyle name="40% - Accent4 10 18" xfId="25642" xr:uid="{00000000-0005-0000-0000-00009E640000}"/>
    <cellStyle name="40% - Accent4 10 19" xfId="25643" xr:uid="{00000000-0005-0000-0000-00009F640000}"/>
    <cellStyle name="40% - Accent4 10 2" xfId="25644" xr:uid="{00000000-0005-0000-0000-0000A0640000}"/>
    <cellStyle name="40% - Accent4 10 20" xfId="25645" xr:uid="{00000000-0005-0000-0000-0000A1640000}"/>
    <cellStyle name="40% - Accent4 10 21" xfId="25646" xr:uid="{00000000-0005-0000-0000-0000A2640000}"/>
    <cellStyle name="40% - Accent4 10 22" xfId="25647" xr:uid="{00000000-0005-0000-0000-0000A3640000}"/>
    <cellStyle name="40% - Accent4 10 23" xfId="25648" xr:uid="{00000000-0005-0000-0000-0000A4640000}"/>
    <cellStyle name="40% - Accent4 10 24" xfId="25649" xr:uid="{00000000-0005-0000-0000-0000A5640000}"/>
    <cellStyle name="40% - Accent4 10 25" xfId="25650" xr:uid="{00000000-0005-0000-0000-0000A6640000}"/>
    <cellStyle name="40% - Accent4 10 26" xfId="25651" xr:uid="{00000000-0005-0000-0000-0000A7640000}"/>
    <cellStyle name="40% - Accent4 10 27" xfId="25652" xr:uid="{00000000-0005-0000-0000-0000A8640000}"/>
    <cellStyle name="40% - Accent4 10 28" xfId="25653" xr:uid="{00000000-0005-0000-0000-0000A9640000}"/>
    <cellStyle name="40% - Accent4 10 29" xfId="25654" xr:uid="{00000000-0005-0000-0000-0000AA640000}"/>
    <cellStyle name="40% - Accent4 10 3" xfId="25655" xr:uid="{00000000-0005-0000-0000-0000AB640000}"/>
    <cellStyle name="40% - Accent4 10 30" xfId="25656" xr:uid="{00000000-0005-0000-0000-0000AC640000}"/>
    <cellStyle name="40% - Accent4 10 31" xfId="25657" xr:uid="{00000000-0005-0000-0000-0000AD640000}"/>
    <cellStyle name="40% - Accent4 10 32" xfId="25658" xr:uid="{00000000-0005-0000-0000-0000AE640000}"/>
    <cellStyle name="40% - Accent4 10 33" xfId="25659" xr:uid="{00000000-0005-0000-0000-0000AF640000}"/>
    <cellStyle name="40% - Accent4 10 34" xfId="25660" xr:uid="{00000000-0005-0000-0000-0000B0640000}"/>
    <cellStyle name="40% - Accent4 10 35" xfId="25661" xr:uid="{00000000-0005-0000-0000-0000B1640000}"/>
    <cellStyle name="40% - Accent4 10 36" xfId="25662" xr:uid="{00000000-0005-0000-0000-0000B2640000}"/>
    <cellStyle name="40% - Accent4 10 37" xfId="25663" xr:uid="{00000000-0005-0000-0000-0000B3640000}"/>
    <cellStyle name="40% - Accent4 10 38" xfId="25664" xr:uid="{00000000-0005-0000-0000-0000B4640000}"/>
    <cellStyle name="40% - Accent4 10 39" xfId="25665" xr:uid="{00000000-0005-0000-0000-0000B5640000}"/>
    <cellStyle name="40% - Accent4 10 4" xfId="25666" xr:uid="{00000000-0005-0000-0000-0000B6640000}"/>
    <cellStyle name="40% - Accent4 10 40" xfId="25667" xr:uid="{00000000-0005-0000-0000-0000B7640000}"/>
    <cellStyle name="40% - Accent4 10 41" xfId="25668" xr:uid="{00000000-0005-0000-0000-0000B8640000}"/>
    <cellStyle name="40% - Accent4 10 42" xfId="25669" xr:uid="{00000000-0005-0000-0000-0000B9640000}"/>
    <cellStyle name="40% - Accent4 10 43" xfId="25670" xr:uid="{00000000-0005-0000-0000-0000BA640000}"/>
    <cellStyle name="40% - Accent4 10 44" xfId="25671" xr:uid="{00000000-0005-0000-0000-0000BB640000}"/>
    <cellStyle name="40% - Accent4 10 45" xfId="25672" xr:uid="{00000000-0005-0000-0000-0000BC640000}"/>
    <cellStyle name="40% - Accent4 10 46" xfId="25673" xr:uid="{00000000-0005-0000-0000-0000BD640000}"/>
    <cellStyle name="40% - Accent4 10 47" xfId="25674" xr:uid="{00000000-0005-0000-0000-0000BE640000}"/>
    <cellStyle name="40% - Accent4 10 48" xfId="25675" xr:uid="{00000000-0005-0000-0000-0000BF640000}"/>
    <cellStyle name="40% - Accent4 10 49" xfId="25676" xr:uid="{00000000-0005-0000-0000-0000C0640000}"/>
    <cellStyle name="40% - Accent4 10 5" xfId="25677" xr:uid="{00000000-0005-0000-0000-0000C1640000}"/>
    <cellStyle name="40% - Accent4 10 50" xfId="25678" xr:uid="{00000000-0005-0000-0000-0000C2640000}"/>
    <cellStyle name="40% - Accent4 10 51" xfId="25679" xr:uid="{00000000-0005-0000-0000-0000C3640000}"/>
    <cellStyle name="40% - Accent4 10 52" xfId="25680" xr:uid="{00000000-0005-0000-0000-0000C4640000}"/>
    <cellStyle name="40% - Accent4 10 53" xfId="25681" xr:uid="{00000000-0005-0000-0000-0000C5640000}"/>
    <cellStyle name="40% - Accent4 10 54" xfId="25682" xr:uid="{00000000-0005-0000-0000-0000C6640000}"/>
    <cellStyle name="40% - Accent4 10 55" xfId="25683" xr:uid="{00000000-0005-0000-0000-0000C7640000}"/>
    <cellStyle name="40% - Accent4 10 56" xfId="25684" xr:uid="{00000000-0005-0000-0000-0000C8640000}"/>
    <cellStyle name="40% - Accent4 10 57" xfId="25685" xr:uid="{00000000-0005-0000-0000-0000C9640000}"/>
    <cellStyle name="40% - Accent4 10 58" xfId="25686" xr:uid="{00000000-0005-0000-0000-0000CA640000}"/>
    <cellStyle name="40% - Accent4 10 59" xfId="25687" xr:uid="{00000000-0005-0000-0000-0000CB640000}"/>
    <cellStyle name="40% - Accent4 10 6" xfId="25688" xr:uid="{00000000-0005-0000-0000-0000CC640000}"/>
    <cellStyle name="40% - Accent4 10 60" xfId="25689" xr:uid="{00000000-0005-0000-0000-0000CD640000}"/>
    <cellStyle name="40% - Accent4 10 61" xfId="25690" xr:uid="{00000000-0005-0000-0000-0000CE640000}"/>
    <cellStyle name="40% - Accent4 10 62" xfId="25691" xr:uid="{00000000-0005-0000-0000-0000CF640000}"/>
    <cellStyle name="40% - Accent4 10 63" xfId="25692" xr:uid="{00000000-0005-0000-0000-0000D0640000}"/>
    <cellStyle name="40% - Accent4 10 64" xfId="25693" xr:uid="{00000000-0005-0000-0000-0000D1640000}"/>
    <cellStyle name="40% - Accent4 10 65" xfId="25694" xr:uid="{00000000-0005-0000-0000-0000D2640000}"/>
    <cellStyle name="40% - Accent4 10 66" xfId="25695" xr:uid="{00000000-0005-0000-0000-0000D3640000}"/>
    <cellStyle name="40% - Accent4 10 67" xfId="25696" xr:uid="{00000000-0005-0000-0000-0000D4640000}"/>
    <cellStyle name="40% - Accent4 10 68" xfId="25697" xr:uid="{00000000-0005-0000-0000-0000D5640000}"/>
    <cellStyle name="40% - Accent4 10 69" xfId="25698" xr:uid="{00000000-0005-0000-0000-0000D6640000}"/>
    <cellStyle name="40% - Accent4 10 7" xfId="25699" xr:uid="{00000000-0005-0000-0000-0000D7640000}"/>
    <cellStyle name="40% - Accent4 10 70" xfId="25700" xr:uid="{00000000-0005-0000-0000-0000D8640000}"/>
    <cellStyle name="40% - Accent4 10 71" xfId="25701" xr:uid="{00000000-0005-0000-0000-0000D9640000}"/>
    <cellStyle name="40% - Accent4 10 72" xfId="25702" xr:uid="{00000000-0005-0000-0000-0000DA640000}"/>
    <cellStyle name="40% - Accent4 10 73" xfId="25703" xr:uid="{00000000-0005-0000-0000-0000DB640000}"/>
    <cellStyle name="40% - Accent4 10 8" xfId="25704" xr:uid="{00000000-0005-0000-0000-0000DC640000}"/>
    <cellStyle name="40% - Accent4 10 9" xfId="25705" xr:uid="{00000000-0005-0000-0000-0000DD640000}"/>
    <cellStyle name="40% - Accent4 11" xfId="25706" xr:uid="{00000000-0005-0000-0000-0000DE640000}"/>
    <cellStyle name="40% - Accent4 11 10" xfId="25707" xr:uid="{00000000-0005-0000-0000-0000DF640000}"/>
    <cellStyle name="40% - Accent4 11 11" xfId="25708" xr:uid="{00000000-0005-0000-0000-0000E0640000}"/>
    <cellStyle name="40% - Accent4 11 12" xfId="25709" xr:uid="{00000000-0005-0000-0000-0000E1640000}"/>
    <cellStyle name="40% - Accent4 11 13" xfId="25710" xr:uid="{00000000-0005-0000-0000-0000E2640000}"/>
    <cellStyle name="40% - Accent4 11 14" xfId="25711" xr:uid="{00000000-0005-0000-0000-0000E3640000}"/>
    <cellStyle name="40% - Accent4 11 15" xfId="25712" xr:uid="{00000000-0005-0000-0000-0000E4640000}"/>
    <cellStyle name="40% - Accent4 11 16" xfId="25713" xr:uid="{00000000-0005-0000-0000-0000E5640000}"/>
    <cellStyle name="40% - Accent4 11 17" xfId="25714" xr:uid="{00000000-0005-0000-0000-0000E6640000}"/>
    <cellStyle name="40% - Accent4 11 18" xfId="25715" xr:uid="{00000000-0005-0000-0000-0000E7640000}"/>
    <cellStyle name="40% - Accent4 11 19" xfId="25716" xr:uid="{00000000-0005-0000-0000-0000E8640000}"/>
    <cellStyle name="40% - Accent4 11 2" xfId="25717" xr:uid="{00000000-0005-0000-0000-0000E9640000}"/>
    <cellStyle name="40% - Accent4 11 20" xfId="25718" xr:uid="{00000000-0005-0000-0000-0000EA640000}"/>
    <cellStyle name="40% - Accent4 11 21" xfId="25719" xr:uid="{00000000-0005-0000-0000-0000EB640000}"/>
    <cellStyle name="40% - Accent4 11 22" xfId="25720" xr:uid="{00000000-0005-0000-0000-0000EC640000}"/>
    <cellStyle name="40% - Accent4 11 23" xfId="25721" xr:uid="{00000000-0005-0000-0000-0000ED640000}"/>
    <cellStyle name="40% - Accent4 11 24" xfId="25722" xr:uid="{00000000-0005-0000-0000-0000EE640000}"/>
    <cellStyle name="40% - Accent4 11 25" xfId="25723" xr:uid="{00000000-0005-0000-0000-0000EF640000}"/>
    <cellStyle name="40% - Accent4 11 26" xfId="25724" xr:uid="{00000000-0005-0000-0000-0000F0640000}"/>
    <cellStyle name="40% - Accent4 11 27" xfId="25725" xr:uid="{00000000-0005-0000-0000-0000F1640000}"/>
    <cellStyle name="40% - Accent4 11 28" xfId="25726" xr:uid="{00000000-0005-0000-0000-0000F2640000}"/>
    <cellStyle name="40% - Accent4 11 29" xfId="25727" xr:uid="{00000000-0005-0000-0000-0000F3640000}"/>
    <cellStyle name="40% - Accent4 11 3" xfId="25728" xr:uid="{00000000-0005-0000-0000-0000F4640000}"/>
    <cellStyle name="40% - Accent4 11 30" xfId="25729" xr:uid="{00000000-0005-0000-0000-0000F5640000}"/>
    <cellStyle name="40% - Accent4 11 31" xfId="25730" xr:uid="{00000000-0005-0000-0000-0000F6640000}"/>
    <cellStyle name="40% - Accent4 11 32" xfId="25731" xr:uid="{00000000-0005-0000-0000-0000F7640000}"/>
    <cellStyle name="40% - Accent4 11 33" xfId="25732" xr:uid="{00000000-0005-0000-0000-0000F8640000}"/>
    <cellStyle name="40% - Accent4 11 34" xfId="25733" xr:uid="{00000000-0005-0000-0000-0000F9640000}"/>
    <cellStyle name="40% - Accent4 11 35" xfId="25734" xr:uid="{00000000-0005-0000-0000-0000FA640000}"/>
    <cellStyle name="40% - Accent4 11 36" xfId="25735" xr:uid="{00000000-0005-0000-0000-0000FB640000}"/>
    <cellStyle name="40% - Accent4 11 37" xfId="25736" xr:uid="{00000000-0005-0000-0000-0000FC640000}"/>
    <cellStyle name="40% - Accent4 11 38" xfId="25737" xr:uid="{00000000-0005-0000-0000-0000FD640000}"/>
    <cellStyle name="40% - Accent4 11 39" xfId="25738" xr:uid="{00000000-0005-0000-0000-0000FE640000}"/>
    <cellStyle name="40% - Accent4 11 4" xfId="25739" xr:uid="{00000000-0005-0000-0000-0000FF640000}"/>
    <cellStyle name="40% - Accent4 11 40" xfId="25740" xr:uid="{00000000-0005-0000-0000-000000650000}"/>
    <cellStyle name="40% - Accent4 11 41" xfId="25741" xr:uid="{00000000-0005-0000-0000-000001650000}"/>
    <cellStyle name="40% - Accent4 11 42" xfId="25742" xr:uid="{00000000-0005-0000-0000-000002650000}"/>
    <cellStyle name="40% - Accent4 11 43" xfId="25743" xr:uid="{00000000-0005-0000-0000-000003650000}"/>
    <cellStyle name="40% - Accent4 11 44" xfId="25744" xr:uid="{00000000-0005-0000-0000-000004650000}"/>
    <cellStyle name="40% - Accent4 11 45" xfId="25745" xr:uid="{00000000-0005-0000-0000-000005650000}"/>
    <cellStyle name="40% - Accent4 11 46" xfId="25746" xr:uid="{00000000-0005-0000-0000-000006650000}"/>
    <cellStyle name="40% - Accent4 11 47" xfId="25747" xr:uid="{00000000-0005-0000-0000-000007650000}"/>
    <cellStyle name="40% - Accent4 11 48" xfId="25748" xr:uid="{00000000-0005-0000-0000-000008650000}"/>
    <cellStyle name="40% - Accent4 11 49" xfId="25749" xr:uid="{00000000-0005-0000-0000-000009650000}"/>
    <cellStyle name="40% - Accent4 11 5" xfId="25750" xr:uid="{00000000-0005-0000-0000-00000A650000}"/>
    <cellStyle name="40% - Accent4 11 50" xfId="25751" xr:uid="{00000000-0005-0000-0000-00000B650000}"/>
    <cellStyle name="40% - Accent4 11 51" xfId="25752" xr:uid="{00000000-0005-0000-0000-00000C650000}"/>
    <cellStyle name="40% - Accent4 11 52" xfId="25753" xr:uid="{00000000-0005-0000-0000-00000D650000}"/>
    <cellStyle name="40% - Accent4 11 53" xfId="25754" xr:uid="{00000000-0005-0000-0000-00000E650000}"/>
    <cellStyle name="40% - Accent4 11 54" xfId="25755" xr:uid="{00000000-0005-0000-0000-00000F650000}"/>
    <cellStyle name="40% - Accent4 11 55" xfId="25756" xr:uid="{00000000-0005-0000-0000-000010650000}"/>
    <cellStyle name="40% - Accent4 11 56" xfId="25757" xr:uid="{00000000-0005-0000-0000-000011650000}"/>
    <cellStyle name="40% - Accent4 11 57" xfId="25758" xr:uid="{00000000-0005-0000-0000-000012650000}"/>
    <cellStyle name="40% - Accent4 11 58" xfId="25759" xr:uid="{00000000-0005-0000-0000-000013650000}"/>
    <cellStyle name="40% - Accent4 11 59" xfId="25760" xr:uid="{00000000-0005-0000-0000-000014650000}"/>
    <cellStyle name="40% - Accent4 11 6" xfId="25761" xr:uid="{00000000-0005-0000-0000-000015650000}"/>
    <cellStyle name="40% - Accent4 11 60" xfId="25762" xr:uid="{00000000-0005-0000-0000-000016650000}"/>
    <cellStyle name="40% - Accent4 11 61" xfId="25763" xr:uid="{00000000-0005-0000-0000-000017650000}"/>
    <cellStyle name="40% - Accent4 11 62" xfId="25764" xr:uid="{00000000-0005-0000-0000-000018650000}"/>
    <cellStyle name="40% - Accent4 11 63" xfId="25765" xr:uid="{00000000-0005-0000-0000-000019650000}"/>
    <cellStyle name="40% - Accent4 11 64" xfId="25766" xr:uid="{00000000-0005-0000-0000-00001A650000}"/>
    <cellStyle name="40% - Accent4 11 65" xfId="25767" xr:uid="{00000000-0005-0000-0000-00001B650000}"/>
    <cellStyle name="40% - Accent4 11 66" xfId="25768" xr:uid="{00000000-0005-0000-0000-00001C650000}"/>
    <cellStyle name="40% - Accent4 11 67" xfId="25769" xr:uid="{00000000-0005-0000-0000-00001D650000}"/>
    <cellStyle name="40% - Accent4 11 68" xfId="25770" xr:uid="{00000000-0005-0000-0000-00001E650000}"/>
    <cellStyle name="40% - Accent4 11 69" xfId="25771" xr:uid="{00000000-0005-0000-0000-00001F650000}"/>
    <cellStyle name="40% - Accent4 11 7" xfId="25772" xr:uid="{00000000-0005-0000-0000-000020650000}"/>
    <cellStyle name="40% - Accent4 11 70" xfId="25773" xr:uid="{00000000-0005-0000-0000-000021650000}"/>
    <cellStyle name="40% - Accent4 11 71" xfId="25774" xr:uid="{00000000-0005-0000-0000-000022650000}"/>
    <cellStyle name="40% - Accent4 11 72" xfId="25775" xr:uid="{00000000-0005-0000-0000-000023650000}"/>
    <cellStyle name="40% - Accent4 11 73" xfId="25776" xr:uid="{00000000-0005-0000-0000-000024650000}"/>
    <cellStyle name="40% - Accent4 11 8" xfId="25777" xr:uid="{00000000-0005-0000-0000-000025650000}"/>
    <cellStyle name="40% - Accent4 11 9" xfId="25778" xr:uid="{00000000-0005-0000-0000-000026650000}"/>
    <cellStyle name="40% - Accent4 12" xfId="25779" xr:uid="{00000000-0005-0000-0000-000027650000}"/>
    <cellStyle name="40% - Accent4 12 10" xfId="25780" xr:uid="{00000000-0005-0000-0000-000028650000}"/>
    <cellStyle name="40% - Accent4 12 11" xfId="25781" xr:uid="{00000000-0005-0000-0000-000029650000}"/>
    <cellStyle name="40% - Accent4 12 12" xfId="25782" xr:uid="{00000000-0005-0000-0000-00002A650000}"/>
    <cellStyle name="40% - Accent4 12 13" xfId="25783" xr:uid="{00000000-0005-0000-0000-00002B650000}"/>
    <cellStyle name="40% - Accent4 12 14" xfId="25784" xr:uid="{00000000-0005-0000-0000-00002C650000}"/>
    <cellStyle name="40% - Accent4 12 15" xfId="25785" xr:uid="{00000000-0005-0000-0000-00002D650000}"/>
    <cellStyle name="40% - Accent4 12 16" xfId="25786" xr:uid="{00000000-0005-0000-0000-00002E650000}"/>
    <cellStyle name="40% - Accent4 12 17" xfId="25787" xr:uid="{00000000-0005-0000-0000-00002F650000}"/>
    <cellStyle name="40% - Accent4 12 18" xfId="25788" xr:uid="{00000000-0005-0000-0000-000030650000}"/>
    <cellStyle name="40% - Accent4 12 19" xfId="25789" xr:uid="{00000000-0005-0000-0000-000031650000}"/>
    <cellStyle name="40% - Accent4 12 2" xfId="25790" xr:uid="{00000000-0005-0000-0000-000032650000}"/>
    <cellStyle name="40% - Accent4 12 20" xfId="25791" xr:uid="{00000000-0005-0000-0000-000033650000}"/>
    <cellStyle name="40% - Accent4 12 21" xfId="25792" xr:uid="{00000000-0005-0000-0000-000034650000}"/>
    <cellStyle name="40% - Accent4 12 22" xfId="25793" xr:uid="{00000000-0005-0000-0000-000035650000}"/>
    <cellStyle name="40% - Accent4 12 23" xfId="25794" xr:uid="{00000000-0005-0000-0000-000036650000}"/>
    <cellStyle name="40% - Accent4 12 24" xfId="25795" xr:uid="{00000000-0005-0000-0000-000037650000}"/>
    <cellStyle name="40% - Accent4 12 25" xfId="25796" xr:uid="{00000000-0005-0000-0000-000038650000}"/>
    <cellStyle name="40% - Accent4 12 26" xfId="25797" xr:uid="{00000000-0005-0000-0000-000039650000}"/>
    <cellStyle name="40% - Accent4 12 27" xfId="25798" xr:uid="{00000000-0005-0000-0000-00003A650000}"/>
    <cellStyle name="40% - Accent4 12 28" xfId="25799" xr:uid="{00000000-0005-0000-0000-00003B650000}"/>
    <cellStyle name="40% - Accent4 12 29" xfId="25800" xr:uid="{00000000-0005-0000-0000-00003C650000}"/>
    <cellStyle name="40% - Accent4 12 3" xfId="25801" xr:uid="{00000000-0005-0000-0000-00003D650000}"/>
    <cellStyle name="40% - Accent4 12 30" xfId="25802" xr:uid="{00000000-0005-0000-0000-00003E650000}"/>
    <cellStyle name="40% - Accent4 12 31" xfId="25803" xr:uid="{00000000-0005-0000-0000-00003F650000}"/>
    <cellStyle name="40% - Accent4 12 32" xfId="25804" xr:uid="{00000000-0005-0000-0000-000040650000}"/>
    <cellStyle name="40% - Accent4 12 33" xfId="25805" xr:uid="{00000000-0005-0000-0000-000041650000}"/>
    <cellStyle name="40% - Accent4 12 34" xfId="25806" xr:uid="{00000000-0005-0000-0000-000042650000}"/>
    <cellStyle name="40% - Accent4 12 35" xfId="25807" xr:uid="{00000000-0005-0000-0000-000043650000}"/>
    <cellStyle name="40% - Accent4 12 36" xfId="25808" xr:uid="{00000000-0005-0000-0000-000044650000}"/>
    <cellStyle name="40% - Accent4 12 37" xfId="25809" xr:uid="{00000000-0005-0000-0000-000045650000}"/>
    <cellStyle name="40% - Accent4 12 38" xfId="25810" xr:uid="{00000000-0005-0000-0000-000046650000}"/>
    <cellStyle name="40% - Accent4 12 39" xfId="25811" xr:uid="{00000000-0005-0000-0000-000047650000}"/>
    <cellStyle name="40% - Accent4 12 4" xfId="25812" xr:uid="{00000000-0005-0000-0000-000048650000}"/>
    <cellStyle name="40% - Accent4 12 40" xfId="25813" xr:uid="{00000000-0005-0000-0000-000049650000}"/>
    <cellStyle name="40% - Accent4 12 41" xfId="25814" xr:uid="{00000000-0005-0000-0000-00004A650000}"/>
    <cellStyle name="40% - Accent4 12 42" xfId="25815" xr:uid="{00000000-0005-0000-0000-00004B650000}"/>
    <cellStyle name="40% - Accent4 12 43" xfId="25816" xr:uid="{00000000-0005-0000-0000-00004C650000}"/>
    <cellStyle name="40% - Accent4 12 44" xfId="25817" xr:uid="{00000000-0005-0000-0000-00004D650000}"/>
    <cellStyle name="40% - Accent4 12 45" xfId="25818" xr:uid="{00000000-0005-0000-0000-00004E650000}"/>
    <cellStyle name="40% - Accent4 12 46" xfId="25819" xr:uid="{00000000-0005-0000-0000-00004F650000}"/>
    <cellStyle name="40% - Accent4 12 47" xfId="25820" xr:uid="{00000000-0005-0000-0000-000050650000}"/>
    <cellStyle name="40% - Accent4 12 48" xfId="25821" xr:uid="{00000000-0005-0000-0000-000051650000}"/>
    <cellStyle name="40% - Accent4 12 49" xfId="25822" xr:uid="{00000000-0005-0000-0000-000052650000}"/>
    <cellStyle name="40% - Accent4 12 5" xfId="25823" xr:uid="{00000000-0005-0000-0000-000053650000}"/>
    <cellStyle name="40% - Accent4 12 50" xfId="25824" xr:uid="{00000000-0005-0000-0000-000054650000}"/>
    <cellStyle name="40% - Accent4 12 51" xfId="25825" xr:uid="{00000000-0005-0000-0000-000055650000}"/>
    <cellStyle name="40% - Accent4 12 52" xfId="25826" xr:uid="{00000000-0005-0000-0000-000056650000}"/>
    <cellStyle name="40% - Accent4 12 53" xfId="25827" xr:uid="{00000000-0005-0000-0000-000057650000}"/>
    <cellStyle name="40% - Accent4 12 54" xfId="25828" xr:uid="{00000000-0005-0000-0000-000058650000}"/>
    <cellStyle name="40% - Accent4 12 55" xfId="25829" xr:uid="{00000000-0005-0000-0000-000059650000}"/>
    <cellStyle name="40% - Accent4 12 56" xfId="25830" xr:uid="{00000000-0005-0000-0000-00005A650000}"/>
    <cellStyle name="40% - Accent4 12 57" xfId="25831" xr:uid="{00000000-0005-0000-0000-00005B650000}"/>
    <cellStyle name="40% - Accent4 12 58" xfId="25832" xr:uid="{00000000-0005-0000-0000-00005C650000}"/>
    <cellStyle name="40% - Accent4 12 59" xfId="25833" xr:uid="{00000000-0005-0000-0000-00005D650000}"/>
    <cellStyle name="40% - Accent4 12 6" xfId="25834" xr:uid="{00000000-0005-0000-0000-00005E650000}"/>
    <cellStyle name="40% - Accent4 12 60" xfId="25835" xr:uid="{00000000-0005-0000-0000-00005F650000}"/>
    <cellStyle name="40% - Accent4 12 61" xfId="25836" xr:uid="{00000000-0005-0000-0000-000060650000}"/>
    <cellStyle name="40% - Accent4 12 62" xfId="25837" xr:uid="{00000000-0005-0000-0000-000061650000}"/>
    <cellStyle name="40% - Accent4 12 63" xfId="25838" xr:uid="{00000000-0005-0000-0000-000062650000}"/>
    <cellStyle name="40% - Accent4 12 64" xfId="25839" xr:uid="{00000000-0005-0000-0000-000063650000}"/>
    <cellStyle name="40% - Accent4 12 65" xfId="25840" xr:uid="{00000000-0005-0000-0000-000064650000}"/>
    <cellStyle name="40% - Accent4 12 66" xfId="25841" xr:uid="{00000000-0005-0000-0000-000065650000}"/>
    <cellStyle name="40% - Accent4 12 67" xfId="25842" xr:uid="{00000000-0005-0000-0000-000066650000}"/>
    <cellStyle name="40% - Accent4 12 68" xfId="25843" xr:uid="{00000000-0005-0000-0000-000067650000}"/>
    <cellStyle name="40% - Accent4 12 69" xfId="25844" xr:uid="{00000000-0005-0000-0000-000068650000}"/>
    <cellStyle name="40% - Accent4 12 7" xfId="25845" xr:uid="{00000000-0005-0000-0000-000069650000}"/>
    <cellStyle name="40% - Accent4 12 70" xfId="25846" xr:uid="{00000000-0005-0000-0000-00006A650000}"/>
    <cellStyle name="40% - Accent4 12 71" xfId="25847" xr:uid="{00000000-0005-0000-0000-00006B650000}"/>
    <cellStyle name="40% - Accent4 12 72" xfId="25848" xr:uid="{00000000-0005-0000-0000-00006C650000}"/>
    <cellStyle name="40% - Accent4 12 73" xfId="25849" xr:uid="{00000000-0005-0000-0000-00006D650000}"/>
    <cellStyle name="40% - Accent4 12 8" xfId="25850" xr:uid="{00000000-0005-0000-0000-00006E650000}"/>
    <cellStyle name="40% - Accent4 12 9" xfId="25851" xr:uid="{00000000-0005-0000-0000-00006F650000}"/>
    <cellStyle name="40% - Accent4 13" xfId="25852" xr:uid="{00000000-0005-0000-0000-000070650000}"/>
    <cellStyle name="40% - Accent4 13 10" xfId="25853" xr:uid="{00000000-0005-0000-0000-000071650000}"/>
    <cellStyle name="40% - Accent4 13 11" xfId="25854" xr:uid="{00000000-0005-0000-0000-000072650000}"/>
    <cellStyle name="40% - Accent4 13 12" xfId="25855" xr:uid="{00000000-0005-0000-0000-000073650000}"/>
    <cellStyle name="40% - Accent4 13 13" xfId="25856" xr:uid="{00000000-0005-0000-0000-000074650000}"/>
    <cellStyle name="40% - Accent4 13 14" xfId="25857" xr:uid="{00000000-0005-0000-0000-000075650000}"/>
    <cellStyle name="40% - Accent4 13 15" xfId="25858" xr:uid="{00000000-0005-0000-0000-000076650000}"/>
    <cellStyle name="40% - Accent4 13 16" xfId="25859" xr:uid="{00000000-0005-0000-0000-000077650000}"/>
    <cellStyle name="40% - Accent4 13 17" xfId="25860" xr:uid="{00000000-0005-0000-0000-000078650000}"/>
    <cellStyle name="40% - Accent4 13 18" xfId="25861" xr:uid="{00000000-0005-0000-0000-000079650000}"/>
    <cellStyle name="40% - Accent4 13 19" xfId="25862" xr:uid="{00000000-0005-0000-0000-00007A650000}"/>
    <cellStyle name="40% - Accent4 13 2" xfId="25863" xr:uid="{00000000-0005-0000-0000-00007B650000}"/>
    <cellStyle name="40% - Accent4 13 20" xfId="25864" xr:uid="{00000000-0005-0000-0000-00007C650000}"/>
    <cellStyle name="40% - Accent4 13 21" xfId="25865" xr:uid="{00000000-0005-0000-0000-00007D650000}"/>
    <cellStyle name="40% - Accent4 13 22" xfId="25866" xr:uid="{00000000-0005-0000-0000-00007E650000}"/>
    <cellStyle name="40% - Accent4 13 23" xfId="25867" xr:uid="{00000000-0005-0000-0000-00007F650000}"/>
    <cellStyle name="40% - Accent4 13 24" xfId="25868" xr:uid="{00000000-0005-0000-0000-000080650000}"/>
    <cellStyle name="40% - Accent4 13 25" xfId="25869" xr:uid="{00000000-0005-0000-0000-000081650000}"/>
    <cellStyle name="40% - Accent4 13 26" xfId="25870" xr:uid="{00000000-0005-0000-0000-000082650000}"/>
    <cellStyle name="40% - Accent4 13 27" xfId="25871" xr:uid="{00000000-0005-0000-0000-000083650000}"/>
    <cellStyle name="40% - Accent4 13 28" xfId="25872" xr:uid="{00000000-0005-0000-0000-000084650000}"/>
    <cellStyle name="40% - Accent4 13 29" xfId="25873" xr:uid="{00000000-0005-0000-0000-000085650000}"/>
    <cellStyle name="40% - Accent4 13 3" xfId="25874" xr:uid="{00000000-0005-0000-0000-000086650000}"/>
    <cellStyle name="40% - Accent4 13 30" xfId="25875" xr:uid="{00000000-0005-0000-0000-000087650000}"/>
    <cellStyle name="40% - Accent4 13 31" xfId="25876" xr:uid="{00000000-0005-0000-0000-000088650000}"/>
    <cellStyle name="40% - Accent4 13 32" xfId="25877" xr:uid="{00000000-0005-0000-0000-000089650000}"/>
    <cellStyle name="40% - Accent4 13 33" xfId="25878" xr:uid="{00000000-0005-0000-0000-00008A650000}"/>
    <cellStyle name="40% - Accent4 13 34" xfId="25879" xr:uid="{00000000-0005-0000-0000-00008B650000}"/>
    <cellStyle name="40% - Accent4 13 35" xfId="25880" xr:uid="{00000000-0005-0000-0000-00008C650000}"/>
    <cellStyle name="40% - Accent4 13 36" xfId="25881" xr:uid="{00000000-0005-0000-0000-00008D650000}"/>
    <cellStyle name="40% - Accent4 13 37" xfId="25882" xr:uid="{00000000-0005-0000-0000-00008E650000}"/>
    <cellStyle name="40% - Accent4 13 38" xfId="25883" xr:uid="{00000000-0005-0000-0000-00008F650000}"/>
    <cellStyle name="40% - Accent4 13 39" xfId="25884" xr:uid="{00000000-0005-0000-0000-000090650000}"/>
    <cellStyle name="40% - Accent4 13 4" xfId="25885" xr:uid="{00000000-0005-0000-0000-000091650000}"/>
    <cellStyle name="40% - Accent4 13 40" xfId="25886" xr:uid="{00000000-0005-0000-0000-000092650000}"/>
    <cellStyle name="40% - Accent4 13 41" xfId="25887" xr:uid="{00000000-0005-0000-0000-000093650000}"/>
    <cellStyle name="40% - Accent4 13 42" xfId="25888" xr:uid="{00000000-0005-0000-0000-000094650000}"/>
    <cellStyle name="40% - Accent4 13 43" xfId="25889" xr:uid="{00000000-0005-0000-0000-000095650000}"/>
    <cellStyle name="40% - Accent4 13 44" xfId="25890" xr:uid="{00000000-0005-0000-0000-000096650000}"/>
    <cellStyle name="40% - Accent4 13 45" xfId="25891" xr:uid="{00000000-0005-0000-0000-000097650000}"/>
    <cellStyle name="40% - Accent4 13 46" xfId="25892" xr:uid="{00000000-0005-0000-0000-000098650000}"/>
    <cellStyle name="40% - Accent4 13 47" xfId="25893" xr:uid="{00000000-0005-0000-0000-000099650000}"/>
    <cellStyle name="40% - Accent4 13 48" xfId="25894" xr:uid="{00000000-0005-0000-0000-00009A650000}"/>
    <cellStyle name="40% - Accent4 13 49" xfId="25895" xr:uid="{00000000-0005-0000-0000-00009B650000}"/>
    <cellStyle name="40% - Accent4 13 5" xfId="25896" xr:uid="{00000000-0005-0000-0000-00009C650000}"/>
    <cellStyle name="40% - Accent4 13 50" xfId="25897" xr:uid="{00000000-0005-0000-0000-00009D650000}"/>
    <cellStyle name="40% - Accent4 13 51" xfId="25898" xr:uid="{00000000-0005-0000-0000-00009E650000}"/>
    <cellStyle name="40% - Accent4 13 52" xfId="25899" xr:uid="{00000000-0005-0000-0000-00009F650000}"/>
    <cellStyle name="40% - Accent4 13 53" xfId="25900" xr:uid="{00000000-0005-0000-0000-0000A0650000}"/>
    <cellStyle name="40% - Accent4 13 54" xfId="25901" xr:uid="{00000000-0005-0000-0000-0000A1650000}"/>
    <cellStyle name="40% - Accent4 13 55" xfId="25902" xr:uid="{00000000-0005-0000-0000-0000A2650000}"/>
    <cellStyle name="40% - Accent4 13 56" xfId="25903" xr:uid="{00000000-0005-0000-0000-0000A3650000}"/>
    <cellStyle name="40% - Accent4 13 57" xfId="25904" xr:uid="{00000000-0005-0000-0000-0000A4650000}"/>
    <cellStyle name="40% - Accent4 13 58" xfId="25905" xr:uid="{00000000-0005-0000-0000-0000A5650000}"/>
    <cellStyle name="40% - Accent4 13 59" xfId="25906" xr:uid="{00000000-0005-0000-0000-0000A6650000}"/>
    <cellStyle name="40% - Accent4 13 6" xfId="25907" xr:uid="{00000000-0005-0000-0000-0000A7650000}"/>
    <cellStyle name="40% - Accent4 13 60" xfId="25908" xr:uid="{00000000-0005-0000-0000-0000A8650000}"/>
    <cellStyle name="40% - Accent4 13 61" xfId="25909" xr:uid="{00000000-0005-0000-0000-0000A9650000}"/>
    <cellStyle name="40% - Accent4 13 62" xfId="25910" xr:uid="{00000000-0005-0000-0000-0000AA650000}"/>
    <cellStyle name="40% - Accent4 13 63" xfId="25911" xr:uid="{00000000-0005-0000-0000-0000AB650000}"/>
    <cellStyle name="40% - Accent4 13 64" xfId="25912" xr:uid="{00000000-0005-0000-0000-0000AC650000}"/>
    <cellStyle name="40% - Accent4 13 65" xfId="25913" xr:uid="{00000000-0005-0000-0000-0000AD650000}"/>
    <cellStyle name="40% - Accent4 13 66" xfId="25914" xr:uid="{00000000-0005-0000-0000-0000AE650000}"/>
    <cellStyle name="40% - Accent4 13 67" xfId="25915" xr:uid="{00000000-0005-0000-0000-0000AF650000}"/>
    <cellStyle name="40% - Accent4 13 68" xfId="25916" xr:uid="{00000000-0005-0000-0000-0000B0650000}"/>
    <cellStyle name="40% - Accent4 13 69" xfId="25917" xr:uid="{00000000-0005-0000-0000-0000B1650000}"/>
    <cellStyle name="40% - Accent4 13 7" xfId="25918" xr:uid="{00000000-0005-0000-0000-0000B2650000}"/>
    <cellStyle name="40% - Accent4 13 70" xfId="25919" xr:uid="{00000000-0005-0000-0000-0000B3650000}"/>
    <cellStyle name="40% - Accent4 13 71" xfId="25920" xr:uid="{00000000-0005-0000-0000-0000B4650000}"/>
    <cellStyle name="40% - Accent4 13 72" xfId="25921" xr:uid="{00000000-0005-0000-0000-0000B5650000}"/>
    <cellStyle name="40% - Accent4 13 73" xfId="25922" xr:uid="{00000000-0005-0000-0000-0000B6650000}"/>
    <cellStyle name="40% - Accent4 13 8" xfId="25923" xr:uid="{00000000-0005-0000-0000-0000B7650000}"/>
    <cellStyle name="40% - Accent4 13 9" xfId="25924" xr:uid="{00000000-0005-0000-0000-0000B8650000}"/>
    <cellStyle name="40% - Accent4 14" xfId="25925" xr:uid="{00000000-0005-0000-0000-0000B9650000}"/>
    <cellStyle name="40% - Accent4 14 10" xfId="25926" xr:uid="{00000000-0005-0000-0000-0000BA650000}"/>
    <cellStyle name="40% - Accent4 14 11" xfId="25927" xr:uid="{00000000-0005-0000-0000-0000BB650000}"/>
    <cellStyle name="40% - Accent4 14 12" xfId="25928" xr:uid="{00000000-0005-0000-0000-0000BC650000}"/>
    <cellStyle name="40% - Accent4 14 13" xfId="25929" xr:uid="{00000000-0005-0000-0000-0000BD650000}"/>
    <cellStyle name="40% - Accent4 14 14" xfId="25930" xr:uid="{00000000-0005-0000-0000-0000BE650000}"/>
    <cellStyle name="40% - Accent4 14 15" xfId="25931" xr:uid="{00000000-0005-0000-0000-0000BF650000}"/>
    <cellStyle name="40% - Accent4 14 16" xfId="25932" xr:uid="{00000000-0005-0000-0000-0000C0650000}"/>
    <cellStyle name="40% - Accent4 14 17" xfId="25933" xr:uid="{00000000-0005-0000-0000-0000C1650000}"/>
    <cellStyle name="40% - Accent4 14 18" xfId="25934" xr:uid="{00000000-0005-0000-0000-0000C2650000}"/>
    <cellStyle name="40% - Accent4 14 19" xfId="25935" xr:uid="{00000000-0005-0000-0000-0000C3650000}"/>
    <cellStyle name="40% - Accent4 14 2" xfId="25936" xr:uid="{00000000-0005-0000-0000-0000C4650000}"/>
    <cellStyle name="40% - Accent4 14 20" xfId="25937" xr:uid="{00000000-0005-0000-0000-0000C5650000}"/>
    <cellStyle name="40% - Accent4 14 21" xfId="25938" xr:uid="{00000000-0005-0000-0000-0000C6650000}"/>
    <cellStyle name="40% - Accent4 14 22" xfId="25939" xr:uid="{00000000-0005-0000-0000-0000C7650000}"/>
    <cellStyle name="40% - Accent4 14 23" xfId="25940" xr:uid="{00000000-0005-0000-0000-0000C8650000}"/>
    <cellStyle name="40% - Accent4 14 24" xfId="25941" xr:uid="{00000000-0005-0000-0000-0000C9650000}"/>
    <cellStyle name="40% - Accent4 14 25" xfId="25942" xr:uid="{00000000-0005-0000-0000-0000CA650000}"/>
    <cellStyle name="40% - Accent4 14 26" xfId="25943" xr:uid="{00000000-0005-0000-0000-0000CB650000}"/>
    <cellStyle name="40% - Accent4 14 27" xfId="25944" xr:uid="{00000000-0005-0000-0000-0000CC650000}"/>
    <cellStyle name="40% - Accent4 14 28" xfId="25945" xr:uid="{00000000-0005-0000-0000-0000CD650000}"/>
    <cellStyle name="40% - Accent4 14 29" xfId="25946" xr:uid="{00000000-0005-0000-0000-0000CE650000}"/>
    <cellStyle name="40% - Accent4 14 3" xfId="25947" xr:uid="{00000000-0005-0000-0000-0000CF650000}"/>
    <cellStyle name="40% - Accent4 14 30" xfId="25948" xr:uid="{00000000-0005-0000-0000-0000D0650000}"/>
    <cellStyle name="40% - Accent4 14 31" xfId="25949" xr:uid="{00000000-0005-0000-0000-0000D1650000}"/>
    <cellStyle name="40% - Accent4 14 32" xfId="25950" xr:uid="{00000000-0005-0000-0000-0000D2650000}"/>
    <cellStyle name="40% - Accent4 14 33" xfId="25951" xr:uid="{00000000-0005-0000-0000-0000D3650000}"/>
    <cellStyle name="40% - Accent4 14 34" xfId="25952" xr:uid="{00000000-0005-0000-0000-0000D4650000}"/>
    <cellStyle name="40% - Accent4 14 35" xfId="25953" xr:uid="{00000000-0005-0000-0000-0000D5650000}"/>
    <cellStyle name="40% - Accent4 14 36" xfId="25954" xr:uid="{00000000-0005-0000-0000-0000D6650000}"/>
    <cellStyle name="40% - Accent4 14 37" xfId="25955" xr:uid="{00000000-0005-0000-0000-0000D7650000}"/>
    <cellStyle name="40% - Accent4 14 38" xfId="25956" xr:uid="{00000000-0005-0000-0000-0000D8650000}"/>
    <cellStyle name="40% - Accent4 14 39" xfId="25957" xr:uid="{00000000-0005-0000-0000-0000D9650000}"/>
    <cellStyle name="40% - Accent4 14 4" xfId="25958" xr:uid="{00000000-0005-0000-0000-0000DA650000}"/>
    <cellStyle name="40% - Accent4 14 40" xfId="25959" xr:uid="{00000000-0005-0000-0000-0000DB650000}"/>
    <cellStyle name="40% - Accent4 14 41" xfId="25960" xr:uid="{00000000-0005-0000-0000-0000DC650000}"/>
    <cellStyle name="40% - Accent4 14 42" xfId="25961" xr:uid="{00000000-0005-0000-0000-0000DD650000}"/>
    <cellStyle name="40% - Accent4 14 43" xfId="25962" xr:uid="{00000000-0005-0000-0000-0000DE650000}"/>
    <cellStyle name="40% - Accent4 14 44" xfId="25963" xr:uid="{00000000-0005-0000-0000-0000DF650000}"/>
    <cellStyle name="40% - Accent4 14 45" xfId="25964" xr:uid="{00000000-0005-0000-0000-0000E0650000}"/>
    <cellStyle name="40% - Accent4 14 46" xfId="25965" xr:uid="{00000000-0005-0000-0000-0000E1650000}"/>
    <cellStyle name="40% - Accent4 14 47" xfId="25966" xr:uid="{00000000-0005-0000-0000-0000E2650000}"/>
    <cellStyle name="40% - Accent4 14 48" xfId="25967" xr:uid="{00000000-0005-0000-0000-0000E3650000}"/>
    <cellStyle name="40% - Accent4 14 49" xfId="25968" xr:uid="{00000000-0005-0000-0000-0000E4650000}"/>
    <cellStyle name="40% - Accent4 14 5" xfId="25969" xr:uid="{00000000-0005-0000-0000-0000E5650000}"/>
    <cellStyle name="40% - Accent4 14 50" xfId="25970" xr:uid="{00000000-0005-0000-0000-0000E6650000}"/>
    <cellStyle name="40% - Accent4 14 51" xfId="25971" xr:uid="{00000000-0005-0000-0000-0000E7650000}"/>
    <cellStyle name="40% - Accent4 14 52" xfId="25972" xr:uid="{00000000-0005-0000-0000-0000E8650000}"/>
    <cellStyle name="40% - Accent4 14 53" xfId="25973" xr:uid="{00000000-0005-0000-0000-0000E9650000}"/>
    <cellStyle name="40% - Accent4 14 54" xfId="25974" xr:uid="{00000000-0005-0000-0000-0000EA650000}"/>
    <cellStyle name="40% - Accent4 14 55" xfId="25975" xr:uid="{00000000-0005-0000-0000-0000EB650000}"/>
    <cellStyle name="40% - Accent4 14 56" xfId="25976" xr:uid="{00000000-0005-0000-0000-0000EC650000}"/>
    <cellStyle name="40% - Accent4 14 57" xfId="25977" xr:uid="{00000000-0005-0000-0000-0000ED650000}"/>
    <cellStyle name="40% - Accent4 14 58" xfId="25978" xr:uid="{00000000-0005-0000-0000-0000EE650000}"/>
    <cellStyle name="40% - Accent4 14 59" xfId="25979" xr:uid="{00000000-0005-0000-0000-0000EF650000}"/>
    <cellStyle name="40% - Accent4 14 6" xfId="25980" xr:uid="{00000000-0005-0000-0000-0000F0650000}"/>
    <cellStyle name="40% - Accent4 14 60" xfId="25981" xr:uid="{00000000-0005-0000-0000-0000F1650000}"/>
    <cellStyle name="40% - Accent4 14 61" xfId="25982" xr:uid="{00000000-0005-0000-0000-0000F2650000}"/>
    <cellStyle name="40% - Accent4 14 62" xfId="25983" xr:uid="{00000000-0005-0000-0000-0000F3650000}"/>
    <cellStyle name="40% - Accent4 14 63" xfId="25984" xr:uid="{00000000-0005-0000-0000-0000F4650000}"/>
    <cellStyle name="40% - Accent4 14 64" xfId="25985" xr:uid="{00000000-0005-0000-0000-0000F5650000}"/>
    <cellStyle name="40% - Accent4 14 65" xfId="25986" xr:uid="{00000000-0005-0000-0000-0000F6650000}"/>
    <cellStyle name="40% - Accent4 14 66" xfId="25987" xr:uid="{00000000-0005-0000-0000-0000F7650000}"/>
    <cellStyle name="40% - Accent4 14 67" xfId="25988" xr:uid="{00000000-0005-0000-0000-0000F8650000}"/>
    <cellStyle name="40% - Accent4 14 68" xfId="25989" xr:uid="{00000000-0005-0000-0000-0000F9650000}"/>
    <cellStyle name="40% - Accent4 14 69" xfId="25990" xr:uid="{00000000-0005-0000-0000-0000FA650000}"/>
    <cellStyle name="40% - Accent4 14 7" xfId="25991" xr:uid="{00000000-0005-0000-0000-0000FB650000}"/>
    <cellStyle name="40% - Accent4 14 70" xfId="25992" xr:uid="{00000000-0005-0000-0000-0000FC650000}"/>
    <cellStyle name="40% - Accent4 14 71" xfId="25993" xr:uid="{00000000-0005-0000-0000-0000FD650000}"/>
    <cellStyle name="40% - Accent4 14 72" xfId="25994" xr:uid="{00000000-0005-0000-0000-0000FE650000}"/>
    <cellStyle name="40% - Accent4 14 73" xfId="25995" xr:uid="{00000000-0005-0000-0000-0000FF650000}"/>
    <cellStyle name="40% - Accent4 14 8" xfId="25996" xr:uid="{00000000-0005-0000-0000-000000660000}"/>
    <cellStyle name="40% - Accent4 14 9" xfId="25997" xr:uid="{00000000-0005-0000-0000-000001660000}"/>
    <cellStyle name="40% - Accent4 15" xfId="25998" xr:uid="{00000000-0005-0000-0000-000002660000}"/>
    <cellStyle name="40% - Accent4 15 10" xfId="25999" xr:uid="{00000000-0005-0000-0000-000003660000}"/>
    <cellStyle name="40% - Accent4 15 11" xfId="26000" xr:uid="{00000000-0005-0000-0000-000004660000}"/>
    <cellStyle name="40% - Accent4 15 12" xfId="26001" xr:uid="{00000000-0005-0000-0000-000005660000}"/>
    <cellStyle name="40% - Accent4 15 13" xfId="26002" xr:uid="{00000000-0005-0000-0000-000006660000}"/>
    <cellStyle name="40% - Accent4 15 14" xfId="26003" xr:uid="{00000000-0005-0000-0000-000007660000}"/>
    <cellStyle name="40% - Accent4 15 15" xfId="26004" xr:uid="{00000000-0005-0000-0000-000008660000}"/>
    <cellStyle name="40% - Accent4 15 16" xfId="26005" xr:uid="{00000000-0005-0000-0000-000009660000}"/>
    <cellStyle name="40% - Accent4 15 17" xfId="26006" xr:uid="{00000000-0005-0000-0000-00000A660000}"/>
    <cellStyle name="40% - Accent4 15 18" xfId="26007" xr:uid="{00000000-0005-0000-0000-00000B660000}"/>
    <cellStyle name="40% - Accent4 15 19" xfId="26008" xr:uid="{00000000-0005-0000-0000-00000C660000}"/>
    <cellStyle name="40% - Accent4 15 2" xfId="26009" xr:uid="{00000000-0005-0000-0000-00000D660000}"/>
    <cellStyle name="40% - Accent4 15 20" xfId="26010" xr:uid="{00000000-0005-0000-0000-00000E660000}"/>
    <cellStyle name="40% - Accent4 15 21" xfId="26011" xr:uid="{00000000-0005-0000-0000-00000F660000}"/>
    <cellStyle name="40% - Accent4 15 22" xfId="26012" xr:uid="{00000000-0005-0000-0000-000010660000}"/>
    <cellStyle name="40% - Accent4 15 23" xfId="26013" xr:uid="{00000000-0005-0000-0000-000011660000}"/>
    <cellStyle name="40% - Accent4 15 24" xfId="26014" xr:uid="{00000000-0005-0000-0000-000012660000}"/>
    <cellStyle name="40% - Accent4 15 25" xfId="26015" xr:uid="{00000000-0005-0000-0000-000013660000}"/>
    <cellStyle name="40% - Accent4 15 26" xfId="26016" xr:uid="{00000000-0005-0000-0000-000014660000}"/>
    <cellStyle name="40% - Accent4 15 27" xfId="26017" xr:uid="{00000000-0005-0000-0000-000015660000}"/>
    <cellStyle name="40% - Accent4 15 28" xfId="26018" xr:uid="{00000000-0005-0000-0000-000016660000}"/>
    <cellStyle name="40% - Accent4 15 29" xfId="26019" xr:uid="{00000000-0005-0000-0000-000017660000}"/>
    <cellStyle name="40% - Accent4 15 3" xfId="26020" xr:uid="{00000000-0005-0000-0000-000018660000}"/>
    <cellStyle name="40% - Accent4 15 30" xfId="26021" xr:uid="{00000000-0005-0000-0000-000019660000}"/>
    <cellStyle name="40% - Accent4 15 31" xfId="26022" xr:uid="{00000000-0005-0000-0000-00001A660000}"/>
    <cellStyle name="40% - Accent4 15 32" xfId="26023" xr:uid="{00000000-0005-0000-0000-00001B660000}"/>
    <cellStyle name="40% - Accent4 15 33" xfId="26024" xr:uid="{00000000-0005-0000-0000-00001C660000}"/>
    <cellStyle name="40% - Accent4 15 34" xfId="26025" xr:uid="{00000000-0005-0000-0000-00001D660000}"/>
    <cellStyle name="40% - Accent4 15 35" xfId="26026" xr:uid="{00000000-0005-0000-0000-00001E660000}"/>
    <cellStyle name="40% - Accent4 15 36" xfId="26027" xr:uid="{00000000-0005-0000-0000-00001F660000}"/>
    <cellStyle name="40% - Accent4 15 37" xfId="26028" xr:uid="{00000000-0005-0000-0000-000020660000}"/>
    <cellStyle name="40% - Accent4 15 38" xfId="26029" xr:uid="{00000000-0005-0000-0000-000021660000}"/>
    <cellStyle name="40% - Accent4 15 39" xfId="26030" xr:uid="{00000000-0005-0000-0000-000022660000}"/>
    <cellStyle name="40% - Accent4 15 4" xfId="26031" xr:uid="{00000000-0005-0000-0000-000023660000}"/>
    <cellStyle name="40% - Accent4 15 40" xfId="26032" xr:uid="{00000000-0005-0000-0000-000024660000}"/>
    <cellStyle name="40% - Accent4 15 41" xfId="26033" xr:uid="{00000000-0005-0000-0000-000025660000}"/>
    <cellStyle name="40% - Accent4 15 42" xfId="26034" xr:uid="{00000000-0005-0000-0000-000026660000}"/>
    <cellStyle name="40% - Accent4 15 43" xfId="26035" xr:uid="{00000000-0005-0000-0000-000027660000}"/>
    <cellStyle name="40% - Accent4 15 44" xfId="26036" xr:uid="{00000000-0005-0000-0000-000028660000}"/>
    <cellStyle name="40% - Accent4 15 45" xfId="26037" xr:uid="{00000000-0005-0000-0000-000029660000}"/>
    <cellStyle name="40% - Accent4 15 46" xfId="26038" xr:uid="{00000000-0005-0000-0000-00002A660000}"/>
    <cellStyle name="40% - Accent4 15 47" xfId="26039" xr:uid="{00000000-0005-0000-0000-00002B660000}"/>
    <cellStyle name="40% - Accent4 15 48" xfId="26040" xr:uid="{00000000-0005-0000-0000-00002C660000}"/>
    <cellStyle name="40% - Accent4 15 49" xfId="26041" xr:uid="{00000000-0005-0000-0000-00002D660000}"/>
    <cellStyle name="40% - Accent4 15 5" xfId="26042" xr:uid="{00000000-0005-0000-0000-00002E660000}"/>
    <cellStyle name="40% - Accent4 15 50" xfId="26043" xr:uid="{00000000-0005-0000-0000-00002F660000}"/>
    <cellStyle name="40% - Accent4 15 51" xfId="26044" xr:uid="{00000000-0005-0000-0000-000030660000}"/>
    <cellStyle name="40% - Accent4 15 52" xfId="26045" xr:uid="{00000000-0005-0000-0000-000031660000}"/>
    <cellStyle name="40% - Accent4 15 53" xfId="26046" xr:uid="{00000000-0005-0000-0000-000032660000}"/>
    <cellStyle name="40% - Accent4 15 54" xfId="26047" xr:uid="{00000000-0005-0000-0000-000033660000}"/>
    <cellStyle name="40% - Accent4 15 55" xfId="26048" xr:uid="{00000000-0005-0000-0000-000034660000}"/>
    <cellStyle name="40% - Accent4 15 56" xfId="26049" xr:uid="{00000000-0005-0000-0000-000035660000}"/>
    <cellStyle name="40% - Accent4 15 57" xfId="26050" xr:uid="{00000000-0005-0000-0000-000036660000}"/>
    <cellStyle name="40% - Accent4 15 58" xfId="26051" xr:uid="{00000000-0005-0000-0000-000037660000}"/>
    <cellStyle name="40% - Accent4 15 59" xfId="26052" xr:uid="{00000000-0005-0000-0000-000038660000}"/>
    <cellStyle name="40% - Accent4 15 6" xfId="26053" xr:uid="{00000000-0005-0000-0000-000039660000}"/>
    <cellStyle name="40% - Accent4 15 60" xfId="26054" xr:uid="{00000000-0005-0000-0000-00003A660000}"/>
    <cellStyle name="40% - Accent4 15 61" xfId="26055" xr:uid="{00000000-0005-0000-0000-00003B660000}"/>
    <cellStyle name="40% - Accent4 15 62" xfId="26056" xr:uid="{00000000-0005-0000-0000-00003C660000}"/>
    <cellStyle name="40% - Accent4 15 63" xfId="26057" xr:uid="{00000000-0005-0000-0000-00003D660000}"/>
    <cellStyle name="40% - Accent4 15 64" xfId="26058" xr:uid="{00000000-0005-0000-0000-00003E660000}"/>
    <cellStyle name="40% - Accent4 15 65" xfId="26059" xr:uid="{00000000-0005-0000-0000-00003F660000}"/>
    <cellStyle name="40% - Accent4 15 66" xfId="26060" xr:uid="{00000000-0005-0000-0000-000040660000}"/>
    <cellStyle name="40% - Accent4 15 67" xfId="26061" xr:uid="{00000000-0005-0000-0000-000041660000}"/>
    <cellStyle name="40% - Accent4 15 68" xfId="26062" xr:uid="{00000000-0005-0000-0000-000042660000}"/>
    <cellStyle name="40% - Accent4 15 69" xfId="26063" xr:uid="{00000000-0005-0000-0000-000043660000}"/>
    <cellStyle name="40% - Accent4 15 7" xfId="26064" xr:uid="{00000000-0005-0000-0000-000044660000}"/>
    <cellStyle name="40% - Accent4 15 70" xfId="26065" xr:uid="{00000000-0005-0000-0000-000045660000}"/>
    <cellStyle name="40% - Accent4 15 71" xfId="26066" xr:uid="{00000000-0005-0000-0000-000046660000}"/>
    <cellStyle name="40% - Accent4 15 72" xfId="26067" xr:uid="{00000000-0005-0000-0000-000047660000}"/>
    <cellStyle name="40% - Accent4 15 73" xfId="26068" xr:uid="{00000000-0005-0000-0000-000048660000}"/>
    <cellStyle name="40% - Accent4 15 8" xfId="26069" xr:uid="{00000000-0005-0000-0000-000049660000}"/>
    <cellStyle name="40% - Accent4 15 9" xfId="26070" xr:uid="{00000000-0005-0000-0000-00004A660000}"/>
    <cellStyle name="40% - Accent4 16" xfId="26071" xr:uid="{00000000-0005-0000-0000-00004B660000}"/>
    <cellStyle name="40% - Accent4 16 10" xfId="26072" xr:uid="{00000000-0005-0000-0000-00004C660000}"/>
    <cellStyle name="40% - Accent4 16 11" xfId="26073" xr:uid="{00000000-0005-0000-0000-00004D660000}"/>
    <cellStyle name="40% - Accent4 16 12" xfId="26074" xr:uid="{00000000-0005-0000-0000-00004E660000}"/>
    <cellStyle name="40% - Accent4 16 13" xfId="26075" xr:uid="{00000000-0005-0000-0000-00004F660000}"/>
    <cellStyle name="40% - Accent4 16 14" xfId="26076" xr:uid="{00000000-0005-0000-0000-000050660000}"/>
    <cellStyle name="40% - Accent4 16 15" xfId="26077" xr:uid="{00000000-0005-0000-0000-000051660000}"/>
    <cellStyle name="40% - Accent4 16 16" xfId="26078" xr:uid="{00000000-0005-0000-0000-000052660000}"/>
    <cellStyle name="40% - Accent4 16 17" xfId="26079" xr:uid="{00000000-0005-0000-0000-000053660000}"/>
    <cellStyle name="40% - Accent4 16 18" xfId="26080" xr:uid="{00000000-0005-0000-0000-000054660000}"/>
    <cellStyle name="40% - Accent4 16 19" xfId="26081" xr:uid="{00000000-0005-0000-0000-000055660000}"/>
    <cellStyle name="40% - Accent4 16 2" xfId="26082" xr:uid="{00000000-0005-0000-0000-000056660000}"/>
    <cellStyle name="40% - Accent4 16 20" xfId="26083" xr:uid="{00000000-0005-0000-0000-000057660000}"/>
    <cellStyle name="40% - Accent4 16 21" xfId="26084" xr:uid="{00000000-0005-0000-0000-000058660000}"/>
    <cellStyle name="40% - Accent4 16 22" xfId="26085" xr:uid="{00000000-0005-0000-0000-000059660000}"/>
    <cellStyle name="40% - Accent4 16 23" xfId="26086" xr:uid="{00000000-0005-0000-0000-00005A660000}"/>
    <cellStyle name="40% - Accent4 16 24" xfId="26087" xr:uid="{00000000-0005-0000-0000-00005B660000}"/>
    <cellStyle name="40% - Accent4 16 25" xfId="26088" xr:uid="{00000000-0005-0000-0000-00005C660000}"/>
    <cellStyle name="40% - Accent4 16 26" xfId="26089" xr:uid="{00000000-0005-0000-0000-00005D660000}"/>
    <cellStyle name="40% - Accent4 16 27" xfId="26090" xr:uid="{00000000-0005-0000-0000-00005E660000}"/>
    <cellStyle name="40% - Accent4 16 28" xfId="26091" xr:uid="{00000000-0005-0000-0000-00005F660000}"/>
    <cellStyle name="40% - Accent4 16 29" xfId="26092" xr:uid="{00000000-0005-0000-0000-000060660000}"/>
    <cellStyle name="40% - Accent4 16 3" xfId="26093" xr:uid="{00000000-0005-0000-0000-000061660000}"/>
    <cellStyle name="40% - Accent4 16 30" xfId="26094" xr:uid="{00000000-0005-0000-0000-000062660000}"/>
    <cellStyle name="40% - Accent4 16 31" xfId="26095" xr:uid="{00000000-0005-0000-0000-000063660000}"/>
    <cellStyle name="40% - Accent4 16 32" xfId="26096" xr:uid="{00000000-0005-0000-0000-000064660000}"/>
    <cellStyle name="40% - Accent4 16 33" xfId="26097" xr:uid="{00000000-0005-0000-0000-000065660000}"/>
    <cellStyle name="40% - Accent4 16 34" xfId="26098" xr:uid="{00000000-0005-0000-0000-000066660000}"/>
    <cellStyle name="40% - Accent4 16 35" xfId="26099" xr:uid="{00000000-0005-0000-0000-000067660000}"/>
    <cellStyle name="40% - Accent4 16 36" xfId="26100" xr:uid="{00000000-0005-0000-0000-000068660000}"/>
    <cellStyle name="40% - Accent4 16 37" xfId="26101" xr:uid="{00000000-0005-0000-0000-000069660000}"/>
    <cellStyle name="40% - Accent4 16 38" xfId="26102" xr:uid="{00000000-0005-0000-0000-00006A660000}"/>
    <cellStyle name="40% - Accent4 16 39" xfId="26103" xr:uid="{00000000-0005-0000-0000-00006B660000}"/>
    <cellStyle name="40% - Accent4 16 4" xfId="26104" xr:uid="{00000000-0005-0000-0000-00006C660000}"/>
    <cellStyle name="40% - Accent4 16 40" xfId="26105" xr:uid="{00000000-0005-0000-0000-00006D660000}"/>
    <cellStyle name="40% - Accent4 16 41" xfId="26106" xr:uid="{00000000-0005-0000-0000-00006E660000}"/>
    <cellStyle name="40% - Accent4 16 42" xfId="26107" xr:uid="{00000000-0005-0000-0000-00006F660000}"/>
    <cellStyle name="40% - Accent4 16 43" xfId="26108" xr:uid="{00000000-0005-0000-0000-000070660000}"/>
    <cellStyle name="40% - Accent4 16 44" xfId="26109" xr:uid="{00000000-0005-0000-0000-000071660000}"/>
    <cellStyle name="40% - Accent4 16 45" xfId="26110" xr:uid="{00000000-0005-0000-0000-000072660000}"/>
    <cellStyle name="40% - Accent4 16 46" xfId="26111" xr:uid="{00000000-0005-0000-0000-000073660000}"/>
    <cellStyle name="40% - Accent4 16 47" xfId="26112" xr:uid="{00000000-0005-0000-0000-000074660000}"/>
    <cellStyle name="40% - Accent4 16 48" xfId="26113" xr:uid="{00000000-0005-0000-0000-000075660000}"/>
    <cellStyle name="40% - Accent4 16 49" xfId="26114" xr:uid="{00000000-0005-0000-0000-000076660000}"/>
    <cellStyle name="40% - Accent4 16 5" xfId="26115" xr:uid="{00000000-0005-0000-0000-000077660000}"/>
    <cellStyle name="40% - Accent4 16 50" xfId="26116" xr:uid="{00000000-0005-0000-0000-000078660000}"/>
    <cellStyle name="40% - Accent4 16 51" xfId="26117" xr:uid="{00000000-0005-0000-0000-000079660000}"/>
    <cellStyle name="40% - Accent4 16 52" xfId="26118" xr:uid="{00000000-0005-0000-0000-00007A660000}"/>
    <cellStyle name="40% - Accent4 16 53" xfId="26119" xr:uid="{00000000-0005-0000-0000-00007B660000}"/>
    <cellStyle name="40% - Accent4 16 54" xfId="26120" xr:uid="{00000000-0005-0000-0000-00007C660000}"/>
    <cellStyle name="40% - Accent4 16 55" xfId="26121" xr:uid="{00000000-0005-0000-0000-00007D660000}"/>
    <cellStyle name="40% - Accent4 16 56" xfId="26122" xr:uid="{00000000-0005-0000-0000-00007E660000}"/>
    <cellStyle name="40% - Accent4 16 57" xfId="26123" xr:uid="{00000000-0005-0000-0000-00007F660000}"/>
    <cellStyle name="40% - Accent4 16 58" xfId="26124" xr:uid="{00000000-0005-0000-0000-000080660000}"/>
    <cellStyle name="40% - Accent4 16 59" xfId="26125" xr:uid="{00000000-0005-0000-0000-000081660000}"/>
    <cellStyle name="40% - Accent4 16 6" xfId="26126" xr:uid="{00000000-0005-0000-0000-000082660000}"/>
    <cellStyle name="40% - Accent4 16 60" xfId="26127" xr:uid="{00000000-0005-0000-0000-000083660000}"/>
    <cellStyle name="40% - Accent4 16 61" xfId="26128" xr:uid="{00000000-0005-0000-0000-000084660000}"/>
    <cellStyle name="40% - Accent4 16 62" xfId="26129" xr:uid="{00000000-0005-0000-0000-000085660000}"/>
    <cellStyle name="40% - Accent4 16 63" xfId="26130" xr:uid="{00000000-0005-0000-0000-000086660000}"/>
    <cellStyle name="40% - Accent4 16 64" xfId="26131" xr:uid="{00000000-0005-0000-0000-000087660000}"/>
    <cellStyle name="40% - Accent4 16 65" xfId="26132" xr:uid="{00000000-0005-0000-0000-000088660000}"/>
    <cellStyle name="40% - Accent4 16 66" xfId="26133" xr:uid="{00000000-0005-0000-0000-000089660000}"/>
    <cellStyle name="40% - Accent4 16 67" xfId="26134" xr:uid="{00000000-0005-0000-0000-00008A660000}"/>
    <cellStyle name="40% - Accent4 16 68" xfId="26135" xr:uid="{00000000-0005-0000-0000-00008B660000}"/>
    <cellStyle name="40% - Accent4 16 69" xfId="26136" xr:uid="{00000000-0005-0000-0000-00008C660000}"/>
    <cellStyle name="40% - Accent4 16 7" xfId="26137" xr:uid="{00000000-0005-0000-0000-00008D660000}"/>
    <cellStyle name="40% - Accent4 16 70" xfId="26138" xr:uid="{00000000-0005-0000-0000-00008E660000}"/>
    <cellStyle name="40% - Accent4 16 71" xfId="26139" xr:uid="{00000000-0005-0000-0000-00008F660000}"/>
    <cellStyle name="40% - Accent4 16 72" xfId="26140" xr:uid="{00000000-0005-0000-0000-000090660000}"/>
    <cellStyle name="40% - Accent4 16 73" xfId="26141" xr:uid="{00000000-0005-0000-0000-000091660000}"/>
    <cellStyle name="40% - Accent4 16 8" xfId="26142" xr:uid="{00000000-0005-0000-0000-000092660000}"/>
    <cellStyle name="40% - Accent4 16 9" xfId="26143" xr:uid="{00000000-0005-0000-0000-000093660000}"/>
    <cellStyle name="40% - Accent4 17" xfId="26144" xr:uid="{00000000-0005-0000-0000-000094660000}"/>
    <cellStyle name="40% - Accent4 17 10" xfId="26145" xr:uid="{00000000-0005-0000-0000-000095660000}"/>
    <cellStyle name="40% - Accent4 17 11" xfId="26146" xr:uid="{00000000-0005-0000-0000-000096660000}"/>
    <cellStyle name="40% - Accent4 17 12" xfId="26147" xr:uid="{00000000-0005-0000-0000-000097660000}"/>
    <cellStyle name="40% - Accent4 17 13" xfId="26148" xr:uid="{00000000-0005-0000-0000-000098660000}"/>
    <cellStyle name="40% - Accent4 17 14" xfId="26149" xr:uid="{00000000-0005-0000-0000-000099660000}"/>
    <cellStyle name="40% - Accent4 17 15" xfId="26150" xr:uid="{00000000-0005-0000-0000-00009A660000}"/>
    <cellStyle name="40% - Accent4 17 16" xfId="26151" xr:uid="{00000000-0005-0000-0000-00009B660000}"/>
    <cellStyle name="40% - Accent4 17 17" xfId="26152" xr:uid="{00000000-0005-0000-0000-00009C660000}"/>
    <cellStyle name="40% - Accent4 17 18" xfId="26153" xr:uid="{00000000-0005-0000-0000-00009D660000}"/>
    <cellStyle name="40% - Accent4 17 19" xfId="26154" xr:uid="{00000000-0005-0000-0000-00009E660000}"/>
    <cellStyle name="40% - Accent4 17 2" xfId="26155" xr:uid="{00000000-0005-0000-0000-00009F660000}"/>
    <cellStyle name="40% - Accent4 17 20" xfId="26156" xr:uid="{00000000-0005-0000-0000-0000A0660000}"/>
    <cellStyle name="40% - Accent4 17 21" xfId="26157" xr:uid="{00000000-0005-0000-0000-0000A1660000}"/>
    <cellStyle name="40% - Accent4 17 22" xfId="26158" xr:uid="{00000000-0005-0000-0000-0000A2660000}"/>
    <cellStyle name="40% - Accent4 17 23" xfId="26159" xr:uid="{00000000-0005-0000-0000-0000A3660000}"/>
    <cellStyle name="40% - Accent4 17 24" xfId="26160" xr:uid="{00000000-0005-0000-0000-0000A4660000}"/>
    <cellStyle name="40% - Accent4 17 25" xfId="26161" xr:uid="{00000000-0005-0000-0000-0000A5660000}"/>
    <cellStyle name="40% - Accent4 17 26" xfId="26162" xr:uid="{00000000-0005-0000-0000-0000A6660000}"/>
    <cellStyle name="40% - Accent4 17 27" xfId="26163" xr:uid="{00000000-0005-0000-0000-0000A7660000}"/>
    <cellStyle name="40% - Accent4 17 28" xfId="26164" xr:uid="{00000000-0005-0000-0000-0000A8660000}"/>
    <cellStyle name="40% - Accent4 17 29" xfId="26165" xr:uid="{00000000-0005-0000-0000-0000A9660000}"/>
    <cellStyle name="40% - Accent4 17 3" xfId="26166" xr:uid="{00000000-0005-0000-0000-0000AA660000}"/>
    <cellStyle name="40% - Accent4 17 30" xfId="26167" xr:uid="{00000000-0005-0000-0000-0000AB660000}"/>
    <cellStyle name="40% - Accent4 17 31" xfId="26168" xr:uid="{00000000-0005-0000-0000-0000AC660000}"/>
    <cellStyle name="40% - Accent4 17 32" xfId="26169" xr:uid="{00000000-0005-0000-0000-0000AD660000}"/>
    <cellStyle name="40% - Accent4 17 33" xfId="26170" xr:uid="{00000000-0005-0000-0000-0000AE660000}"/>
    <cellStyle name="40% - Accent4 17 34" xfId="26171" xr:uid="{00000000-0005-0000-0000-0000AF660000}"/>
    <cellStyle name="40% - Accent4 17 35" xfId="26172" xr:uid="{00000000-0005-0000-0000-0000B0660000}"/>
    <cellStyle name="40% - Accent4 17 36" xfId="26173" xr:uid="{00000000-0005-0000-0000-0000B1660000}"/>
    <cellStyle name="40% - Accent4 17 37" xfId="26174" xr:uid="{00000000-0005-0000-0000-0000B2660000}"/>
    <cellStyle name="40% - Accent4 17 38" xfId="26175" xr:uid="{00000000-0005-0000-0000-0000B3660000}"/>
    <cellStyle name="40% - Accent4 17 39" xfId="26176" xr:uid="{00000000-0005-0000-0000-0000B4660000}"/>
    <cellStyle name="40% - Accent4 17 4" xfId="26177" xr:uid="{00000000-0005-0000-0000-0000B5660000}"/>
    <cellStyle name="40% - Accent4 17 40" xfId="26178" xr:uid="{00000000-0005-0000-0000-0000B6660000}"/>
    <cellStyle name="40% - Accent4 17 41" xfId="26179" xr:uid="{00000000-0005-0000-0000-0000B7660000}"/>
    <cellStyle name="40% - Accent4 17 42" xfId="26180" xr:uid="{00000000-0005-0000-0000-0000B8660000}"/>
    <cellStyle name="40% - Accent4 17 43" xfId="26181" xr:uid="{00000000-0005-0000-0000-0000B9660000}"/>
    <cellStyle name="40% - Accent4 17 44" xfId="26182" xr:uid="{00000000-0005-0000-0000-0000BA660000}"/>
    <cellStyle name="40% - Accent4 17 45" xfId="26183" xr:uid="{00000000-0005-0000-0000-0000BB660000}"/>
    <cellStyle name="40% - Accent4 17 46" xfId="26184" xr:uid="{00000000-0005-0000-0000-0000BC660000}"/>
    <cellStyle name="40% - Accent4 17 47" xfId="26185" xr:uid="{00000000-0005-0000-0000-0000BD660000}"/>
    <cellStyle name="40% - Accent4 17 48" xfId="26186" xr:uid="{00000000-0005-0000-0000-0000BE660000}"/>
    <cellStyle name="40% - Accent4 17 49" xfId="26187" xr:uid="{00000000-0005-0000-0000-0000BF660000}"/>
    <cellStyle name="40% - Accent4 17 5" xfId="26188" xr:uid="{00000000-0005-0000-0000-0000C0660000}"/>
    <cellStyle name="40% - Accent4 17 50" xfId="26189" xr:uid="{00000000-0005-0000-0000-0000C1660000}"/>
    <cellStyle name="40% - Accent4 17 51" xfId="26190" xr:uid="{00000000-0005-0000-0000-0000C2660000}"/>
    <cellStyle name="40% - Accent4 17 52" xfId="26191" xr:uid="{00000000-0005-0000-0000-0000C3660000}"/>
    <cellStyle name="40% - Accent4 17 53" xfId="26192" xr:uid="{00000000-0005-0000-0000-0000C4660000}"/>
    <cellStyle name="40% - Accent4 17 54" xfId="26193" xr:uid="{00000000-0005-0000-0000-0000C5660000}"/>
    <cellStyle name="40% - Accent4 17 55" xfId="26194" xr:uid="{00000000-0005-0000-0000-0000C6660000}"/>
    <cellStyle name="40% - Accent4 17 56" xfId="26195" xr:uid="{00000000-0005-0000-0000-0000C7660000}"/>
    <cellStyle name="40% - Accent4 17 57" xfId="26196" xr:uid="{00000000-0005-0000-0000-0000C8660000}"/>
    <cellStyle name="40% - Accent4 17 58" xfId="26197" xr:uid="{00000000-0005-0000-0000-0000C9660000}"/>
    <cellStyle name="40% - Accent4 17 59" xfId="26198" xr:uid="{00000000-0005-0000-0000-0000CA660000}"/>
    <cellStyle name="40% - Accent4 17 6" xfId="26199" xr:uid="{00000000-0005-0000-0000-0000CB660000}"/>
    <cellStyle name="40% - Accent4 17 60" xfId="26200" xr:uid="{00000000-0005-0000-0000-0000CC660000}"/>
    <cellStyle name="40% - Accent4 17 61" xfId="26201" xr:uid="{00000000-0005-0000-0000-0000CD660000}"/>
    <cellStyle name="40% - Accent4 17 62" xfId="26202" xr:uid="{00000000-0005-0000-0000-0000CE660000}"/>
    <cellStyle name="40% - Accent4 17 63" xfId="26203" xr:uid="{00000000-0005-0000-0000-0000CF660000}"/>
    <cellStyle name="40% - Accent4 17 64" xfId="26204" xr:uid="{00000000-0005-0000-0000-0000D0660000}"/>
    <cellStyle name="40% - Accent4 17 65" xfId="26205" xr:uid="{00000000-0005-0000-0000-0000D1660000}"/>
    <cellStyle name="40% - Accent4 17 66" xfId="26206" xr:uid="{00000000-0005-0000-0000-0000D2660000}"/>
    <cellStyle name="40% - Accent4 17 67" xfId="26207" xr:uid="{00000000-0005-0000-0000-0000D3660000}"/>
    <cellStyle name="40% - Accent4 17 68" xfId="26208" xr:uid="{00000000-0005-0000-0000-0000D4660000}"/>
    <cellStyle name="40% - Accent4 17 69" xfId="26209" xr:uid="{00000000-0005-0000-0000-0000D5660000}"/>
    <cellStyle name="40% - Accent4 17 7" xfId="26210" xr:uid="{00000000-0005-0000-0000-0000D6660000}"/>
    <cellStyle name="40% - Accent4 17 70" xfId="26211" xr:uid="{00000000-0005-0000-0000-0000D7660000}"/>
    <cellStyle name="40% - Accent4 17 71" xfId="26212" xr:uid="{00000000-0005-0000-0000-0000D8660000}"/>
    <cellStyle name="40% - Accent4 17 72" xfId="26213" xr:uid="{00000000-0005-0000-0000-0000D9660000}"/>
    <cellStyle name="40% - Accent4 17 73" xfId="26214" xr:uid="{00000000-0005-0000-0000-0000DA660000}"/>
    <cellStyle name="40% - Accent4 17 8" xfId="26215" xr:uid="{00000000-0005-0000-0000-0000DB660000}"/>
    <cellStyle name="40% - Accent4 17 9" xfId="26216" xr:uid="{00000000-0005-0000-0000-0000DC660000}"/>
    <cellStyle name="40% - Accent4 18" xfId="26217" xr:uid="{00000000-0005-0000-0000-0000DD660000}"/>
    <cellStyle name="40% - Accent4 18 10" xfId="26218" xr:uid="{00000000-0005-0000-0000-0000DE660000}"/>
    <cellStyle name="40% - Accent4 18 11" xfId="26219" xr:uid="{00000000-0005-0000-0000-0000DF660000}"/>
    <cellStyle name="40% - Accent4 18 12" xfId="26220" xr:uid="{00000000-0005-0000-0000-0000E0660000}"/>
    <cellStyle name="40% - Accent4 18 13" xfId="26221" xr:uid="{00000000-0005-0000-0000-0000E1660000}"/>
    <cellStyle name="40% - Accent4 18 14" xfId="26222" xr:uid="{00000000-0005-0000-0000-0000E2660000}"/>
    <cellStyle name="40% - Accent4 18 15" xfId="26223" xr:uid="{00000000-0005-0000-0000-0000E3660000}"/>
    <cellStyle name="40% - Accent4 18 16" xfId="26224" xr:uid="{00000000-0005-0000-0000-0000E4660000}"/>
    <cellStyle name="40% - Accent4 18 17" xfId="26225" xr:uid="{00000000-0005-0000-0000-0000E5660000}"/>
    <cellStyle name="40% - Accent4 18 18" xfId="26226" xr:uid="{00000000-0005-0000-0000-0000E6660000}"/>
    <cellStyle name="40% - Accent4 18 19" xfId="26227" xr:uid="{00000000-0005-0000-0000-0000E7660000}"/>
    <cellStyle name="40% - Accent4 18 2" xfId="26228" xr:uid="{00000000-0005-0000-0000-0000E8660000}"/>
    <cellStyle name="40% - Accent4 18 20" xfId="26229" xr:uid="{00000000-0005-0000-0000-0000E9660000}"/>
    <cellStyle name="40% - Accent4 18 21" xfId="26230" xr:uid="{00000000-0005-0000-0000-0000EA660000}"/>
    <cellStyle name="40% - Accent4 18 22" xfId="26231" xr:uid="{00000000-0005-0000-0000-0000EB660000}"/>
    <cellStyle name="40% - Accent4 18 23" xfId="26232" xr:uid="{00000000-0005-0000-0000-0000EC660000}"/>
    <cellStyle name="40% - Accent4 18 24" xfId="26233" xr:uid="{00000000-0005-0000-0000-0000ED660000}"/>
    <cellStyle name="40% - Accent4 18 25" xfId="26234" xr:uid="{00000000-0005-0000-0000-0000EE660000}"/>
    <cellStyle name="40% - Accent4 18 26" xfId="26235" xr:uid="{00000000-0005-0000-0000-0000EF660000}"/>
    <cellStyle name="40% - Accent4 18 27" xfId="26236" xr:uid="{00000000-0005-0000-0000-0000F0660000}"/>
    <cellStyle name="40% - Accent4 18 28" xfId="26237" xr:uid="{00000000-0005-0000-0000-0000F1660000}"/>
    <cellStyle name="40% - Accent4 18 29" xfId="26238" xr:uid="{00000000-0005-0000-0000-0000F2660000}"/>
    <cellStyle name="40% - Accent4 18 3" xfId="26239" xr:uid="{00000000-0005-0000-0000-0000F3660000}"/>
    <cellStyle name="40% - Accent4 18 30" xfId="26240" xr:uid="{00000000-0005-0000-0000-0000F4660000}"/>
    <cellStyle name="40% - Accent4 18 31" xfId="26241" xr:uid="{00000000-0005-0000-0000-0000F5660000}"/>
    <cellStyle name="40% - Accent4 18 32" xfId="26242" xr:uid="{00000000-0005-0000-0000-0000F6660000}"/>
    <cellStyle name="40% - Accent4 18 33" xfId="26243" xr:uid="{00000000-0005-0000-0000-0000F7660000}"/>
    <cellStyle name="40% - Accent4 18 34" xfId="26244" xr:uid="{00000000-0005-0000-0000-0000F8660000}"/>
    <cellStyle name="40% - Accent4 18 35" xfId="26245" xr:uid="{00000000-0005-0000-0000-0000F9660000}"/>
    <cellStyle name="40% - Accent4 18 36" xfId="26246" xr:uid="{00000000-0005-0000-0000-0000FA660000}"/>
    <cellStyle name="40% - Accent4 18 37" xfId="26247" xr:uid="{00000000-0005-0000-0000-0000FB660000}"/>
    <cellStyle name="40% - Accent4 18 38" xfId="26248" xr:uid="{00000000-0005-0000-0000-0000FC660000}"/>
    <cellStyle name="40% - Accent4 18 39" xfId="26249" xr:uid="{00000000-0005-0000-0000-0000FD660000}"/>
    <cellStyle name="40% - Accent4 18 4" xfId="26250" xr:uid="{00000000-0005-0000-0000-0000FE660000}"/>
    <cellStyle name="40% - Accent4 18 40" xfId="26251" xr:uid="{00000000-0005-0000-0000-0000FF660000}"/>
    <cellStyle name="40% - Accent4 18 41" xfId="26252" xr:uid="{00000000-0005-0000-0000-000000670000}"/>
    <cellStyle name="40% - Accent4 18 42" xfId="26253" xr:uid="{00000000-0005-0000-0000-000001670000}"/>
    <cellStyle name="40% - Accent4 18 43" xfId="26254" xr:uid="{00000000-0005-0000-0000-000002670000}"/>
    <cellStyle name="40% - Accent4 18 44" xfId="26255" xr:uid="{00000000-0005-0000-0000-000003670000}"/>
    <cellStyle name="40% - Accent4 18 45" xfId="26256" xr:uid="{00000000-0005-0000-0000-000004670000}"/>
    <cellStyle name="40% - Accent4 18 46" xfId="26257" xr:uid="{00000000-0005-0000-0000-000005670000}"/>
    <cellStyle name="40% - Accent4 18 47" xfId="26258" xr:uid="{00000000-0005-0000-0000-000006670000}"/>
    <cellStyle name="40% - Accent4 18 48" xfId="26259" xr:uid="{00000000-0005-0000-0000-000007670000}"/>
    <cellStyle name="40% - Accent4 18 49" xfId="26260" xr:uid="{00000000-0005-0000-0000-000008670000}"/>
    <cellStyle name="40% - Accent4 18 5" xfId="26261" xr:uid="{00000000-0005-0000-0000-000009670000}"/>
    <cellStyle name="40% - Accent4 18 50" xfId="26262" xr:uid="{00000000-0005-0000-0000-00000A670000}"/>
    <cellStyle name="40% - Accent4 18 51" xfId="26263" xr:uid="{00000000-0005-0000-0000-00000B670000}"/>
    <cellStyle name="40% - Accent4 18 52" xfId="26264" xr:uid="{00000000-0005-0000-0000-00000C670000}"/>
    <cellStyle name="40% - Accent4 18 53" xfId="26265" xr:uid="{00000000-0005-0000-0000-00000D670000}"/>
    <cellStyle name="40% - Accent4 18 54" xfId="26266" xr:uid="{00000000-0005-0000-0000-00000E670000}"/>
    <cellStyle name="40% - Accent4 18 55" xfId="26267" xr:uid="{00000000-0005-0000-0000-00000F670000}"/>
    <cellStyle name="40% - Accent4 18 56" xfId="26268" xr:uid="{00000000-0005-0000-0000-000010670000}"/>
    <cellStyle name="40% - Accent4 18 57" xfId="26269" xr:uid="{00000000-0005-0000-0000-000011670000}"/>
    <cellStyle name="40% - Accent4 18 58" xfId="26270" xr:uid="{00000000-0005-0000-0000-000012670000}"/>
    <cellStyle name="40% - Accent4 18 59" xfId="26271" xr:uid="{00000000-0005-0000-0000-000013670000}"/>
    <cellStyle name="40% - Accent4 18 6" xfId="26272" xr:uid="{00000000-0005-0000-0000-000014670000}"/>
    <cellStyle name="40% - Accent4 18 60" xfId="26273" xr:uid="{00000000-0005-0000-0000-000015670000}"/>
    <cellStyle name="40% - Accent4 18 61" xfId="26274" xr:uid="{00000000-0005-0000-0000-000016670000}"/>
    <cellStyle name="40% - Accent4 18 62" xfId="26275" xr:uid="{00000000-0005-0000-0000-000017670000}"/>
    <cellStyle name="40% - Accent4 18 63" xfId="26276" xr:uid="{00000000-0005-0000-0000-000018670000}"/>
    <cellStyle name="40% - Accent4 18 64" xfId="26277" xr:uid="{00000000-0005-0000-0000-000019670000}"/>
    <cellStyle name="40% - Accent4 18 65" xfId="26278" xr:uid="{00000000-0005-0000-0000-00001A670000}"/>
    <cellStyle name="40% - Accent4 18 66" xfId="26279" xr:uid="{00000000-0005-0000-0000-00001B670000}"/>
    <cellStyle name="40% - Accent4 18 67" xfId="26280" xr:uid="{00000000-0005-0000-0000-00001C670000}"/>
    <cellStyle name="40% - Accent4 18 68" xfId="26281" xr:uid="{00000000-0005-0000-0000-00001D670000}"/>
    <cellStyle name="40% - Accent4 18 69" xfId="26282" xr:uid="{00000000-0005-0000-0000-00001E670000}"/>
    <cellStyle name="40% - Accent4 18 7" xfId="26283" xr:uid="{00000000-0005-0000-0000-00001F670000}"/>
    <cellStyle name="40% - Accent4 18 70" xfId="26284" xr:uid="{00000000-0005-0000-0000-000020670000}"/>
    <cellStyle name="40% - Accent4 18 71" xfId="26285" xr:uid="{00000000-0005-0000-0000-000021670000}"/>
    <cellStyle name="40% - Accent4 18 72" xfId="26286" xr:uid="{00000000-0005-0000-0000-000022670000}"/>
    <cellStyle name="40% - Accent4 18 73" xfId="26287" xr:uid="{00000000-0005-0000-0000-000023670000}"/>
    <cellStyle name="40% - Accent4 18 8" xfId="26288" xr:uid="{00000000-0005-0000-0000-000024670000}"/>
    <cellStyle name="40% - Accent4 18 9" xfId="26289" xr:uid="{00000000-0005-0000-0000-000025670000}"/>
    <cellStyle name="40% - Accent4 19" xfId="26290" xr:uid="{00000000-0005-0000-0000-000026670000}"/>
    <cellStyle name="40% - Accent4 19 10" xfId="26291" xr:uid="{00000000-0005-0000-0000-000027670000}"/>
    <cellStyle name="40% - Accent4 19 11" xfId="26292" xr:uid="{00000000-0005-0000-0000-000028670000}"/>
    <cellStyle name="40% - Accent4 19 12" xfId="26293" xr:uid="{00000000-0005-0000-0000-000029670000}"/>
    <cellStyle name="40% - Accent4 19 13" xfId="26294" xr:uid="{00000000-0005-0000-0000-00002A670000}"/>
    <cellStyle name="40% - Accent4 19 14" xfId="26295" xr:uid="{00000000-0005-0000-0000-00002B670000}"/>
    <cellStyle name="40% - Accent4 19 15" xfId="26296" xr:uid="{00000000-0005-0000-0000-00002C670000}"/>
    <cellStyle name="40% - Accent4 19 16" xfId="26297" xr:uid="{00000000-0005-0000-0000-00002D670000}"/>
    <cellStyle name="40% - Accent4 19 17" xfId="26298" xr:uid="{00000000-0005-0000-0000-00002E670000}"/>
    <cellStyle name="40% - Accent4 19 18" xfId="26299" xr:uid="{00000000-0005-0000-0000-00002F670000}"/>
    <cellStyle name="40% - Accent4 19 19" xfId="26300" xr:uid="{00000000-0005-0000-0000-000030670000}"/>
    <cellStyle name="40% - Accent4 19 2" xfId="26301" xr:uid="{00000000-0005-0000-0000-000031670000}"/>
    <cellStyle name="40% - Accent4 19 20" xfId="26302" xr:uid="{00000000-0005-0000-0000-000032670000}"/>
    <cellStyle name="40% - Accent4 19 21" xfId="26303" xr:uid="{00000000-0005-0000-0000-000033670000}"/>
    <cellStyle name="40% - Accent4 19 22" xfId="26304" xr:uid="{00000000-0005-0000-0000-000034670000}"/>
    <cellStyle name="40% - Accent4 19 23" xfId="26305" xr:uid="{00000000-0005-0000-0000-000035670000}"/>
    <cellStyle name="40% - Accent4 19 24" xfId="26306" xr:uid="{00000000-0005-0000-0000-000036670000}"/>
    <cellStyle name="40% - Accent4 19 25" xfId="26307" xr:uid="{00000000-0005-0000-0000-000037670000}"/>
    <cellStyle name="40% - Accent4 19 26" xfId="26308" xr:uid="{00000000-0005-0000-0000-000038670000}"/>
    <cellStyle name="40% - Accent4 19 27" xfId="26309" xr:uid="{00000000-0005-0000-0000-000039670000}"/>
    <cellStyle name="40% - Accent4 19 28" xfId="26310" xr:uid="{00000000-0005-0000-0000-00003A670000}"/>
    <cellStyle name="40% - Accent4 19 29" xfId="26311" xr:uid="{00000000-0005-0000-0000-00003B670000}"/>
    <cellStyle name="40% - Accent4 19 3" xfId="26312" xr:uid="{00000000-0005-0000-0000-00003C670000}"/>
    <cellStyle name="40% - Accent4 19 30" xfId="26313" xr:uid="{00000000-0005-0000-0000-00003D670000}"/>
    <cellStyle name="40% - Accent4 19 31" xfId="26314" xr:uid="{00000000-0005-0000-0000-00003E670000}"/>
    <cellStyle name="40% - Accent4 19 32" xfId="26315" xr:uid="{00000000-0005-0000-0000-00003F670000}"/>
    <cellStyle name="40% - Accent4 19 33" xfId="26316" xr:uid="{00000000-0005-0000-0000-000040670000}"/>
    <cellStyle name="40% - Accent4 19 34" xfId="26317" xr:uid="{00000000-0005-0000-0000-000041670000}"/>
    <cellStyle name="40% - Accent4 19 35" xfId="26318" xr:uid="{00000000-0005-0000-0000-000042670000}"/>
    <cellStyle name="40% - Accent4 19 36" xfId="26319" xr:uid="{00000000-0005-0000-0000-000043670000}"/>
    <cellStyle name="40% - Accent4 19 37" xfId="26320" xr:uid="{00000000-0005-0000-0000-000044670000}"/>
    <cellStyle name="40% - Accent4 19 38" xfId="26321" xr:uid="{00000000-0005-0000-0000-000045670000}"/>
    <cellStyle name="40% - Accent4 19 39" xfId="26322" xr:uid="{00000000-0005-0000-0000-000046670000}"/>
    <cellStyle name="40% - Accent4 19 4" xfId="26323" xr:uid="{00000000-0005-0000-0000-000047670000}"/>
    <cellStyle name="40% - Accent4 19 40" xfId="26324" xr:uid="{00000000-0005-0000-0000-000048670000}"/>
    <cellStyle name="40% - Accent4 19 41" xfId="26325" xr:uid="{00000000-0005-0000-0000-000049670000}"/>
    <cellStyle name="40% - Accent4 19 42" xfId="26326" xr:uid="{00000000-0005-0000-0000-00004A670000}"/>
    <cellStyle name="40% - Accent4 19 43" xfId="26327" xr:uid="{00000000-0005-0000-0000-00004B670000}"/>
    <cellStyle name="40% - Accent4 19 44" xfId="26328" xr:uid="{00000000-0005-0000-0000-00004C670000}"/>
    <cellStyle name="40% - Accent4 19 45" xfId="26329" xr:uid="{00000000-0005-0000-0000-00004D670000}"/>
    <cellStyle name="40% - Accent4 19 46" xfId="26330" xr:uid="{00000000-0005-0000-0000-00004E670000}"/>
    <cellStyle name="40% - Accent4 19 47" xfId="26331" xr:uid="{00000000-0005-0000-0000-00004F670000}"/>
    <cellStyle name="40% - Accent4 19 48" xfId="26332" xr:uid="{00000000-0005-0000-0000-000050670000}"/>
    <cellStyle name="40% - Accent4 19 49" xfId="26333" xr:uid="{00000000-0005-0000-0000-000051670000}"/>
    <cellStyle name="40% - Accent4 19 5" xfId="26334" xr:uid="{00000000-0005-0000-0000-000052670000}"/>
    <cellStyle name="40% - Accent4 19 50" xfId="26335" xr:uid="{00000000-0005-0000-0000-000053670000}"/>
    <cellStyle name="40% - Accent4 19 51" xfId="26336" xr:uid="{00000000-0005-0000-0000-000054670000}"/>
    <cellStyle name="40% - Accent4 19 52" xfId="26337" xr:uid="{00000000-0005-0000-0000-000055670000}"/>
    <cellStyle name="40% - Accent4 19 53" xfId="26338" xr:uid="{00000000-0005-0000-0000-000056670000}"/>
    <cellStyle name="40% - Accent4 19 54" xfId="26339" xr:uid="{00000000-0005-0000-0000-000057670000}"/>
    <cellStyle name="40% - Accent4 19 55" xfId="26340" xr:uid="{00000000-0005-0000-0000-000058670000}"/>
    <cellStyle name="40% - Accent4 19 56" xfId="26341" xr:uid="{00000000-0005-0000-0000-000059670000}"/>
    <cellStyle name="40% - Accent4 19 57" xfId="26342" xr:uid="{00000000-0005-0000-0000-00005A670000}"/>
    <cellStyle name="40% - Accent4 19 58" xfId="26343" xr:uid="{00000000-0005-0000-0000-00005B670000}"/>
    <cellStyle name="40% - Accent4 19 59" xfId="26344" xr:uid="{00000000-0005-0000-0000-00005C670000}"/>
    <cellStyle name="40% - Accent4 19 6" xfId="26345" xr:uid="{00000000-0005-0000-0000-00005D670000}"/>
    <cellStyle name="40% - Accent4 19 60" xfId="26346" xr:uid="{00000000-0005-0000-0000-00005E670000}"/>
    <cellStyle name="40% - Accent4 19 61" xfId="26347" xr:uid="{00000000-0005-0000-0000-00005F670000}"/>
    <cellStyle name="40% - Accent4 19 62" xfId="26348" xr:uid="{00000000-0005-0000-0000-000060670000}"/>
    <cellStyle name="40% - Accent4 19 63" xfId="26349" xr:uid="{00000000-0005-0000-0000-000061670000}"/>
    <cellStyle name="40% - Accent4 19 64" xfId="26350" xr:uid="{00000000-0005-0000-0000-000062670000}"/>
    <cellStyle name="40% - Accent4 19 65" xfId="26351" xr:uid="{00000000-0005-0000-0000-000063670000}"/>
    <cellStyle name="40% - Accent4 19 66" xfId="26352" xr:uid="{00000000-0005-0000-0000-000064670000}"/>
    <cellStyle name="40% - Accent4 19 67" xfId="26353" xr:uid="{00000000-0005-0000-0000-000065670000}"/>
    <cellStyle name="40% - Accent4 19 68" xfId="26354" xr:uid="{00000000-0005-0000-0000-000066670000}"/>
    <cellStyle name="40% - Accent4 19 69" xfId="26355" xr:uid="{00000000-0005-0000-0000-000067670000}"/>
    <cellStyle name="40% - Accent4 19 7" xfId="26356" xr:uid="{00000000-0005-0000-0000-000068670000}"/>
    <cellStyle name="40% - Accent4 19 70" xfId="26357" xr:uid="{00000000-0005-0000-0000-000069670000}"/>
    <cellStyle name="40% - Accent4 19 71" xfId="26358" xr:uid="{00000000-0005-0000-0000-00006A670000}"/>
    <cellStyle name="40% - Accent4 19 72" xfId="26359" xr:uid="{00000000-0005-0000-0000-00006B670000}"/>
    <cellStyle name="40% - Accent4 19 73" xfId="26360" xr:uid="{00000000-0005-0000-0000-00006C670000}"/>
    <cellStyle name="40% - Accent4 19 8" xfId="26361" xr:uid="{00000000-0005-0000-0000-00006D670000}"/>
    <cellStyle name="40% - Accent4 19 9" xfId="26362" xr:uid="{00000000-0005-0000-0000-00006E670000}"/>
    <cellStyle name="40% - Accent4 2" xfId="26363" xr:uid="{00000000-0005-0000-0000-00006F670000}"/>
    <cellStyle name="40% - Accent4 2 10" xfId="26364" xr:uid="{00000000-0005-0000-0000-000070670000}"/>
    <cellStyle name="40% - Accent4 2 11" xfId="26365" xr:uid="{00000000-0005-0000-0000-000071670000}"/>
    <cellStyle name="40% - Accent4 2 12" xfId="26366" xr:uid="{00000000-0005-0000-0000-000072670000}"/>
    <cellStyle name="40% - Accent4 2 13" xfId="26367" xr:uid="{00000000-0005-0000-0000-000073670000}"/>
    <cellStyle name="40% - Accent4 2 14" xfId="26368" xr:uid="{00000000-0005-0000-0000-000074670000}"/>
    <cellStyle name="40% - Accent4 2 15" xfId="26369" xr:uid="{00000000-0005-0000-0000-000075670000}"/>
    <cellStyle name="40% - Accent4 2 16" xfId="26370" xr:uid="{00000000-0005-0000-0000-000076670000}"/>
    <cellStyle name="40% - Accent4 2 17" xfId="26371" xr:uid="{00000000-0005-0000-0000-000077670000}"/>
    <cellStyle name="40% - Accent4 2 18" xfId="26372" xr:uid="{00000000-0005-0000-0000-000078670000}"/>
    <cellStyle name="40% - Accent4 2 19" xfId="26373" xr:uid="{00000000-0005-0000-0000-000079670000}"/>
    <cellStyle name="40% - Accent4 2 2" xfId="26374" xr:uid="{00000000-0005-0000-0000-00007A670000}"/>
    <cellStyle name="40% - Accent4 2 2 2" xfId="53169" xr:uid="{00000000-0005-0000-0000-00007B670000}"/>
    <cellStyle name="40% - Accent4 2 2 2 2" xfId="53264" xr:uid="{00000000-0005-0000-0000-00007C670000}"/>
    <cellStyle name="40% - Accent4 2 2 3" xfId="53036" xr:uid="{00000000-0005-0000-0000-00007D670000}"/>
    <cellStyle name="40% - Accent4 2 20" xfId="26375" xr:uid="{00000000-0005-0000-0000-00007E670000}"/>
    <cellStyle name="40% - Accent4 2 21" xfId="26376" xr:uid="{00000000-0005-0000-0000-00007F670000}"/>
    <cellStyle name="40% - Accent4 2 22" xfId="26377" xr:uid="{00000000-0005-0000-0000-000080670000}"/>
    <cellStyle name="40% - Accent4 2 23" xfId="26378" xr:uid="{00000000-0005-0000-0000-000081670000}"/>
    <cellStyle name="40% - Accent4 2 24" xfId="26379" xr:uid="{00000000-0005-0000-0000-000082670000}"/>
    <cellStyle name="40% - Accent4 2 25" xfId="26380" xr:uid="{00000000-0005-0000-0000-000083670000}"/>
    <cellStyle name="40% - Accent4 2 26" xfId="26381" xr:uid="{00000000-0005-0000-0000-000084670000}"/>
    <cellStyle name="40% - Accent4 2 27" xfId="26382" xr:uid="{00000000-0005-0000-0000-000085670000}"/>
    <cellStyle name="40% - Accent4 2 28" xfId="26383" xr:uid="{00000000-0005-0000-0000-000086670000}"/>
    <cellStyle name="40% - Accent4 2 29" xfId="26384" xr:uid="{00000000-0005-0000-0000-000087670000}"/>
    <cellStyle name="40% - Accent4 2 3" xfId="26385" xr:uid="{00000000-0005-0000-0000-000088670000}"/>
    <cellStyle name="40% - Accent4 2 3 2" xfId="53168" xr:uid="{00000000-0005-0000-0000-000089670000}"/>
    <cellStyle name="40% - Accent4 2 30" xfId="26386" xr:uid="{00000000-0005-0000-0000-00008A670000}"/>
    <cellStyle name="40% - Accent4 2 31" xfId="26387" xr:uid="{00000000-0005-0000-0000-00008B670000}"/>
    <cellStyle name="40% - Accent4 2 32" xfId="26388" xr:uid="{00000000-0005-0000-0000-00008C670000}"/>
    <cellStyle name="40% - Accent4 2 33" xfId="26389" xr:uid="{00000000-0005-0000-0000-00008D670000}"/>
    <cellStyle name="40% - Accent4 2 34" xfId="26390" xr:uid="{00000000-0005-0000-0000-00008E670000}"/>
    <cellStyle name="40% - Accent4 2 35" xfId="26391" xr:uid="{00000000-0005-0000-0000-00008F670000}"/>
    <cellStyle name="40% - Accent4 2 36" xfId="26392" xr:uid="{00000000-0005-0000-0000-000090670000}"/>
    <cellStyle name="40% - Accent4 2 37" xfId="26393" xr:uid="{00000000-0005-0000-0000-000091670000}"/>
    <cellStyle name="40% - Accent4 2 38" xfId="26394" xr:uid="{00000000-0005-0000-0000-000092670000}"/>
    <cellStyle name="40% - Accent4 2 39" xfId="26395" xr:uid="{00000000-0005-0000-0000-000093670000}"/>
    <cellStyle name="40% - Accent4 2 4" xfId="26396" xr:uid="{00000000-0005-0000-0000-000094670000}"/>
    <cellStyle name="40% - Accent4 2 4 2" xfId="53225" xr:uid="{00000000-0005-0000-0000-000095670000}"/>
    <cellStyle name="40% - Accent4 2 40" xfId="26397" xr:uid="{00000000-0005-0000-0000-000096670000}"/>
    <cellStyle name="40% - Accent4 2 41" xfId="26398" xr:uid="{00000000-0005-0000-0000-000097670000}"/>
    <cellStyle name="40% - Accent4 2 42" xfId="26399" xr:uid="{00000000-0005-0000-0000-000098670000}"/>
    <cellStyle name="40% - Accent4 2 43" xfId="26400" xr:uid="{00000000-0005-0000-0000-000099670000}"/>
    <cellStyle name="40% - Accent4 2 44" xfId="26401" xr:uid="{00000000-0005-0000-0000-00009A670000}"/>
    <cellStyle name="40% - Accent4 2 45" xfId="26402" xr:uid="{00000000-0005-0000-0000-00009B670000}"/>
    <cellStyle name="40% - Accent4 2 46" xfId="26403" xr:uid="{00000000-0005-0000-0000-00009C670000}"/>
    <cellStyle name="40% - Accent4 2 47" xfId="26404" xr:uid="{00000000-0005-0000-0000-00009D670000}"/>
    <cellStyle name="40% - Accent4 2 48" xfId="26405" xr:uid="{00000000-0005-0000-0000-00009E670000}"/>
    <cellStyle name="40% - Accent4 2 49" xfId="26406" xr:uid="{00000000-0005-0000-0000-00009F670000}"/>
    <cellStyle name="40% - Accent4 2 5" xfId="26407" xr:uid="{00000000-0005-0000-0000-0000A0670000}"/>
    <cellStyle name="40% - Accent4 2 50" xfId="26408" xr:uid="{00000000-0005-0000-0000-0000A1670000}"/>
    <cellStyle name="40% - Accent4 2 51" xfId="26409" xr:uid="{00000000-0005-0000-0000-0000A2670000}"/>
    <cellStyle name="40% - Accent4 2 52" xfId="26410" xr:uid="{00000000-0005-0000-0000-0000A3670000}"/>
    <cellStyle name="40% - Accent4 2 53" xfId="26411" xr:uid="{00000000-0005-0000-0000-0000A4670000}"/>
    <cellStyle name="40% - Accent4 2 54" xfId="26412" xr:uid="{00000000-0005-0000-0000-0000A5670000}"/>
    <cellStyle name="40% - Accent4 2 55" xfId="26413" xr:uid="{00000000-0005-0000-0000-0000A6670000}"/>
    <cellStyle name="40% - Accent4 2 56" xfId="26414" xr:uid="{00000000-0005-0000-0000-0000A7670000}"/>
    <cellStyle name="40% - Accent4 2 57" xfId="26415" xr:uid="{00000000-0005-0000-0000-0000A8670000}"/>
    <cellStyle name="40% - Accent4 2 58" xfId="26416" xr:uid="{00000000-0005-0000-0000-0000A9670000}"/>
    <cellStyle name="40% - Accent4 2 59" xfId="26417" xr:uid="{00000000-0005-0000-0000-0000AA670000}"/>
    <cellStyle name="40% - Accent4 2 6" xfId="26418" xr:uid="{00000000-0005-0000-0000-0000AB670000}"/>
    <cellStyle name="40% - Accent4 2 60" xfId="26419" xr:uid="{00000000-0005-0000-0000-0000AC670000}"/>
    <cellStyle name="40% - Accent4 2 61" xfId="26420" xr:uid="{00000000-0005-0000-0000-0000AD670000}"/>
    <cellStyle name="40% - Accent4 2 62" xfId="26421" xr:uid="{00000000-0005-0000-0000-0000AE670000}"/>
    <cellStyle name="40% - Accent4 2 63" xfId="26422" xr:uid="{00000000-0005-0000-0000-0000AF670000}"/>
    <cellStyle name="40% - Accent4 2 64" xfId="26423" xr:uid="{00000000-0005-0000-0000-0000B0670000}"/>
    <cellStyle name="40% - Accent4 2 65" xfId="26424" xr:uid="{00000000-0005-0000-0000-0000B1670000}"/>
    <cellStyle name="40% - Accent4 2 66" xfId="26425" xr:uid="{00000000-0005-0000-0000-0000B2670000}"/>
    <cellStyle name="40% - Accent4 2 67" xfId="26426" xr:uid="{00000000-0005-0000-0000-0000B3670000}"/>
    <cellStyle name="40% - Accent4 2 68" xfId="26427" xr:uid="{00000000-0005-0000-0000-0000B4670000}"/>
    <cellStyle name="40% - Accent4 2 69" xfId="26428" xr:uid="{00000000-0005-0000-0000-0000B5670000}"/>
    <cellStyle name="40% - Accent4 2 7" xfId="26429" xr:uid="{00000000-0005-0000-0000-0000B6670000}"/>
    <cellStyle name="40% - Accent4 2 70" xfId="26430" xr:uid="{00000000-0005-0000-0000-0000B7670000}"/>
    <cellStyle name="40% - Accent4 2 71" xfId="26431" xr:uid="{00000000-0005-0000-0000-0000B8670000}"/>
    <cellStyle name="40% - Accent4 2 72" xfId="26432" xr:uid="{00000000-0005-0000-0000-0000B9670000}"/>
    <cellStyle name="40% - Accent4 2 73" xfId="26433" xr:uid="{00000000-0005-0000-0000-0000BA670000}"/>
    <cellStyle name="40% - Accent4 2 74" xfId="53035" xr:uid="{00000000-0005-0000-0000-0000BB670000}"/>
    <cellStyle name="40% - Accent4 2 8" xfId="26434" xr:uid="{00000000-0005-0000-0000-0000BC670000}"/>
    <cellStyle name="40% - Accent4 2 9" xfId="26435" xr:uid="{00000000-0005-0000-0000-0000BD670000}"/>
    <cellStyle name="40% - Accent4 20" xfId="26436" xr:uid="{00000000-0005-0000-0000-0000BE670000}"/>
    <cellStyle name="40% - Accent4 20 10" xfId="26437" xr:uid="{00000000-0005-0000-0000-0000BF670000}"/>
    <cellStyle name="40% - Accent4 20 11" xfId="26438" xr:uid="{00000000-0005-0000-0000-0000C0670000}"/>
    <cellStyle name="40% - Accent4 20 12" xfId="26439" xr:uid="{00000000-0005-0000-0000-0000C1670000}"/>
    <cellStyle name="40% - Accent4 20 13" xfId="26440" xr:uid="{00000000-0005-0000-0000-0000C2670000}"/>
    <cellStyle name="40% - Accent4 20 14" xfId="26441" xr:uid="{00000000-0005-0000-0000-0000C3670000}"/>
    <cellStyle name="40% - Accent4 20 15" xfId="26442" xr:uid="{00000000-0005-0000-0000-0000C4670000}"/>
    <cellStyle name="40% - Accent4 20 16" xfId="26443" xr:uid="{00000000-0005-0000-0000-0000C5670000}"/>
    <cellStyle name="40% - Accent4 20 17" xfId="26444" xr:uid="{00000000-0005-0000-0000-0000C6670000}"/>
    <cellStyle name="40% - Accent4 20 18" xfId="26445" xr:uid="{00000000-0005-0000-0000-0000C7670000}"/>
    <cellStyle name="40% - Accent4 20 19" xfId="26446" xr:uid="{00000000-0005-0000-0000-0000C8670000}"/>
    <cellStyle name="40% - Accent4 20 2" xfId="26447" xr:uid="{00000000-0005-0000-0000-0000C9670000}"/>
    <cellStyle name="40% - Accent4 20 20" xfId="26448" xr:uid="{00000000-0005-0000-0000-0000CA670000}"/>
    <cellStyle name="40% - Accent4 20 21" xfId="26449" xr:uid="{00000000-0005-0000-0000-0000CB670000}"/>
    <cellStyle name="40% - Accent4 20 22" xfId="26450" xr:uid="{00000000-0005-0000-0000-0000CC670000}"/>
    <cellStyle name="40% - Accent4 20 23" xfId="26451" xr:uid="{00000000-0005-0000-0000-0000CD670000}"/>
    <cellStyle name="40% - Accent4 20 24" xfId="26452" xr:uid="{00000000-0005-0000-0000-0000CE670000}"/>
    <cellStyle name="40% - Accent4 20 25" xfId="26453" xr:uid="{00000000-0005-0000-0000-0000CF670000}"/>
    <cellStyle name="40% - Accent4 20 26" xfId="26454" xr:uid="{00000000-0005-0000-0000-0000D0670000}"/>
    <cellStyle name="40% - Accent4 20 27" xfId="26455" xr:uid="{00000000-0005-0000-0000-0000D1670000}"/>
    <cellStyle name="40% - Accent4 20 28" xfId="26456" xr:uid="{00000000-0005-0000-0000-0000D2670000}"/>
    <cellStyle name="40% - Accent4 20 29" xfId="26457" xr:uid="{00000000-0005-0000-0000-0000D3670000}"/>
    <cellStyle name="40% - Accent4 20 3" xfId="26458" xr:uid="{00000000-0005-0000-0000-0000D4670000}"/>
    <cellStyle name="40% - Accent4 20 30" xfId="26459" xr:uid="{00000000-0005-0000-0000-0000D5670000}"/>
    <cellStyle name="40% - Accent4 20 31" xfId="26460" xr:uid="{00000000-0005-0000-0000-0000D6670000}"/>
    <cellStyle name="40% - Accent4 20 32" xfId="26461" xr:uid="{00000000-0005-0000-0000-0000D7670000}"/>
    <cellStyle name="40% - Accent4 20 33" xfId="26462" xr:uid="{00000000-0005-0000-0000-0000D8670000}"/>
    <cellStyle name="40% - Accent4 20 34" xfId="26463" xr:uid="{00000000-0005-0000-0000-0000D9670000}"/>
    <cellStyle name="40% - Accent4 20 35" xfId="26464" xr:uid="{00000000-0005-0000-0000-0000DA670000}"/>
    <cellStyle name="40% - Accent4 20 36" xfId="26465" xr:uid="{00000000-0005-0000-0000-0000DB670000}"/>
    <cellStyle name="40% - Accent4 20 37" xfId="26466" xr:uid="{00000000-0005-0000-0000-0000DC670000}"/>
    <cellStyle name="40% - Accent4 20 38" xfId="26467" xr:uid="{00000000-0005-0000-0000-0000DD670000}"/>
    <cellStyle name="40% - Accent4 20 39" xfId="26468" xr:uid="{00000000-0005-0000-0000-0000DE670000}"/>
    <cellStyle name="40% - Accent4 20 4" xfId="26469" xr:uid="{00000000-0005-0000-0000-0000DF670000}"/>
    <cellStyle name="40% - Accent4 20 40" xfId="26470" xr:uid="{00000000-0005-0000-0000-0000E0670000}"/>
    <cellStyle name="40% - Accent4 20 41" xfId="26471" xr:uid="{00000000-0005-0000-0000-0000E1670000}"/>
    <cellStyle name="40% - Accent4 20 42" xfId="26472" xr:uid="{00000000-0005-0000-0000-0000E2670000}"/>
    <cellStyle name="40% - Accent4 20 43" xfId="26473" xr:uid="{00000000-0005-0000-0000-0000E3670000}"/>
    <cellStyle name="40% - Accent4 20 44" xfId="26474" xr:uid="{00000000-0005-0000-0000-0000E4670000}"/>
    <cellStyle name="40% - Accent4 20 45" xfId="26475" xr:uid="{00000000-0005-0000-0000-0000E5670000}"/>
    <cellStyle name="40% - Accent4 20 46" xfId="26476" xr:uid="{00000000-0005-0000-0000-0000E6670000}"/>
    <cellStyle name="40% - Accent4 20 47" xfId="26477" xr:uid="{00000000-0005-0000-0000-0000E7670000}"/>
    <cellStyle name="40% - Accent4 20 48" xfId="26478" xr:uid="{00000000-0005-0000-0000-0000E8670000}"/>
    <cellStyle name="40% - Accent4 20 49" xfId="26479" xr:uid="{00000000-0005-0000-0000-0000E9670000}"/>
    <cellStyle name="40% - Accent4 20 5" xfId="26480" xr:uid="{00000000-0005-0000-0000-0000EA670000}"/>
    <cellStyle name="40% - Accent4 20 50" xfId="26481" xr:uid="{00000000-0005-0000-0000-0000EB670000}"/>
    <cellStyle name="40% - Accent4 20 51" xfId="26482" xr:uid="{00000000-0005-0000-0000-0000EC670000}"/>
    <cellStyle name="40% - Accent4 20 52" xfId="26483" xr:uid="{00000000-0005-0000-0000-0000ED670000}"/>
    <cellStyle name="40% - Accent4 20 53" xfId="26484" xr:uid="{00000000-0005-0000-0000-0000EE670000}"/>
    <cellStyle name="40% - Accent4 20 54" xfId="26485" xr:uid="{00000000-0005-0000-0000-0000EF670000}"/>
    <cellStyle name="40% - Accent4 20 55" xfId="26486" xr:uid="{00000000-0005-0000-0000-0000F0670000}"/>
    <cellStyle name="40% - Accent4 20 56" xfId="26487" xr:uid="{00000000-0005-0000-0000-0000F1670000}"/>
    <cellStyle name="40% - Accent4 20 57" xfId="26488" xr:uid="{00000000-0005-0000-0000-0000F2670000}"/>
    <cellStyle name="40% - Accent4 20 58" xfId="26489" xr:uid="{00000000-0005-0000-0000-0000F3670000}"/>
    <cellStyle name="40% - Accent4 20 59" xfId="26490" xr:uid="{00000000-0005-0000-0000-0000F4670000}"/>
    <cellStyle name="40% - Accent4 20 6" xfId="26491" xr:uid="{00000000-0005-0000-0000-0000F5670000}"/>
    <cellStyle name="40% - Accent4 20 60" xfId="26492" xr:uid="{00000000-0005-0000-0000-0000F6670000}"/>
    <cellStyle name="40% - Accent4 20 61" xfId="26493" xr:uid="{00000000-0005-0000-0000-0000F7670000}"/>
    <cellStyle name="40% - Accent4 20 62" xfId="26494" xr:uid="{00000000-0005-0000-0000-0000F8670000}"/>
    <cellStyle name="40% - Accent4 20 63" xfId="26495" xr:uid="{00000000-0005-0000-0000-0000F9670000}"/>
    <cellStyle name="40% - Accent4 20 64" xfId="26496" xr:uid="{00000000-0005-0000-0000-0000FA670000}"/>
    <cellStyle name="40% - Accent4 20 65" xfId="26497" xr:uid="{00000000-0005-0000-0000-0000FB670000}"/>
    <cellStyle name="40% - Accent4 20 66" xfId="26498" xr:uid="{00000000-0005-0000-0000-0000FC670000}"/>
    <cellStyle name="40% - Accent4 20 67" xfId="26499" xr:uid="{00000000-0005-0000-0000-0000FD670000}"/>
    <cellStyle name="40% - Accent4 20 68" xfId="26500" xr:uid="{00000000-0005-0000-0000-0000FE670000}"/>
    <cellStyle name="40% - Accent4 20 69" xfId="26501" xr:uid="{00000000-0005-0000-0000-0000FF670000}"/>
    <cellStyle name="40% - Accent4 20 7" xfId="26502" xr:uid="{00000000-0005-0000-0000-000000680000}"/>
    <cellStyle name="40% - Accent4 20 70" xfId="26503" xr:uid="{00000000-0005-0000-0000-000001680000}"/>
    <cellStyle name="40% - Accent4 20 71" xfId="26504" xr:uid="{00000000-0005-0000-0000-000002680000}"/>
    <cellStyle name="40% - Accent4 20 72" xfId="26505" xr:uid="{00000000-0005-0000-0000-000003680000}"/>
    <cellStyle name="40% - Accent4 20 73" xfId="26506" xr:uid="{00000000-0005-0000-0000-000004680000}"/>
    <cellStyle name="40% - Accent4 20 8" xfId="26507" xr:uid="{00000000-0005-0000-0000-000005680000}"/>
    <cellStyle name="40% - Accent4 20 9" xfId="26508" xr:uid="{00000000-0005-0000-0000-000006680000}"/>
    <cellStyle name="40% - Accent4 21" xfId="26509" xr:uid="{00000000-0005-0000-0000-000007680000}"/>
    <cellStyle name="40% - Accent4 21 10" xfId="26510" xr:uid="{00000000-0005-0000-0000-000008680000}"/>
    <cellStyle name="40% - Accent4 21 11" xfId="26511" xr:uid="{00000000-0005-0000-0000-000009680000}"/>
    <cellStyle name="40% - Accent4 21 12" xfId="26512" xr:uid="{00000000-0005-0000-0000-00000A680000}"/>
    <cellStyle name="40% - Accent4 21 13" xfId="26513" xr:uid="{00000000-0005-0000-0000-00000B680000}"/>
    <cellStyle name="40% - Accent4 21 14" xfId="26514" xr:uid="{00000000-0005-0000-0000-00000C680000}"/>
    <cellStyle name="40% - Accent4 21 15" xfId="26515" xr:uid="{00000000-0005-0000-0000-00000D680000}"/>
    <cellStyle name="40% - Accent4 21 16" xfId="26516" xr:uid="{00000000-0005-0000-0000-00000E680000}"/>
    <cellStyle name="40% - Accent4 21 17" xfId="26517" xr:uid="{00000000-0005-0000-0000-00000F680000}"/>
    <cellStyle name="40% - Accent4 21 18" xfId="26518" xr:uid="{00000000-0005-0000-0000-000010680000}"/>
    <cellStyle name="40% - Accent4 21 19" xfId="26519" xr:uid="{00000000-0005-0000-0000-000011680000}"/>
    <cellStyle name="40% - Accent4 21 2" xfId="26520" xr:uid="{00000000-0005-0000-0000-000012680000}"/>
    <cellStyle name="40% - Accent4 21 20" xfId="26521" xr:uid="{00000000-0005-0000-0000-000013680000}"/>
    <cellStyle name="40% - Accent4 21 21" xfId="26522" xr:uid="{00000000-0005-0000-0000-000014680000}"/>
    <cellStyle name="40% - Accent4 21 22" xfId="26523" xr:uid="{00000000-0005-0000-0000-000015680000}"/>
    <cellStyle name="40% - Accent4 21 23" xfId="26524" xr:uid="{00000000-0005-0000-0000-000016680000}"/>
    <cellStyle name="40% - Accent4 21 24" xfId="26525" xr:uid="{00000000-0005-0000-0000-000017680000}"/>
    <cellStyle name="40% - Accent4 21 25" xfId="26526" xr:uid="{00000000-0005-0000-0000-000018680000}"/>
    <cellStyle name="40% - Accent4 21 26" xfId="26527" xr:uid="{00000000-0005-0000-0000-000019680000}"/>
    <cellStyle name="40% - Accent4 21 27" xfId="26528" xr:uid="{00000000-0005-0000-0000-00001A680000}"/>
    <cellStyle name="40% - Accent4 21 28" xfId="26529" xr:uid="{00000000-0005-0000-0000-00001B680000}"/>
    <cellStyle name="40% - Accent4 21 29" xfId="26530" xr:uid="{00000000-0005-0000-0000-00001C680000}"/>
    <cellStyle name="40% - Accent4 21 3" xfId="26531" xr:uid="{00000000-0005-0000-0000-00001D680000}"/>
    <cellStyle name="40% - Accent4 21 30" xfId="26532" xr:uid="{00000000-0005-0000-0000-00001E680000}"/>
    <cellStyle name="40% - Accent4 21 31" xfId="26533" xr:uid="{00000000-0005-0000-0000-00001F680000}"/>
    <cellStyle name="40% - Accent4 21 32" xfId="26534" xr:uid="{00000000-0005-0000-0000-000020680000}"/>
    <cellStyle name="40% - Accent4 21 33" xfId="26535" xr:uid="{00000000-0005-0000-0000-000021680000}"/>
    <cellStyle name="40% - Accent4 21 34" xfId="26536" xr:uid="{00000000-0005-0000-0000-000022680000}"/>
    <cellStyle name="40% - Accent4 21 35" xfId="26537" xr:uid="{00000000-0005-0000-0000-000023680000}"/>
    <cellStyle name="40% - Accent4 21 36" xfId="26538" xr:uid="{00000000-0005-0000-0000-000024680000}"/>
    <cellStyle name="40% - Accent4 21 37" xfId="26539" xr:uid="{00000000-0005-0000-0000-000025680000}"/>
    <cellStyle name="40% - Accent4 21 38" xfId="26540" xr:uid="{00000000-0005-0000-0000-000026680000}"/>
    <cellStyle name="40% - Accent4 21 39" xfId="26541" xr:uid="{00000000-0005-0000-0000-000027680000}"/>
    <cellStyle name="40% - Accent4 21 4" xfId="26542" xr:uid="{00000000-0005-0000-0000-000028680000}"/>
    <cellStyle name="40% - Accent4 21 40" xfId="26543" xr:uid="{00000000-0005-0000-0000-000029680000}"/>
    <cellStyle name="40% - Accent4 21 41" xfId="26544" xr:uid="{00000000-0005-0000-0000-00002A680000}"/>
    <cellStyle name="40% - Accent4 21 42" xfId="26545" xr:uid="{00000000-0005-0000-0000-00002B680000}"/>
    <cellStyle name="40% - Accent4 21 43" xfId="26546" xr:uid="{00000000-0005-0000-0000-00002C680000}"/>
    <cellStyle name="40% - Accent4 21 44" xfId="26547" xr:uid="{00000000-0005-0000-0000-00002D680000}"/>
    <cellStyle name="40% - Accent4 21 45" xfId="26548" xr:uid="{00000000-0005-0000-0000-00002E680000}"/>
    <cellStyle name="40% - Accent4 21 46" xfId="26549" xr:uid="{00000000-0005-0000-0000-00002F680000}"/>
    <cellStyle name="40% - Accent4 21 47" xfId="26550" xr:uid="{00000000-0005-0000-0000-000030680000}"/>
    <cellStyle name="40% - Accent4 21 48" xfId="26551" xr:uid="{00000000-0005-0000-0000-000031680000}"/>
    <cellStyle name="40% - Accent4 21 49" xfId="26552" xr:uid="{00000000-0005-0000-0000-000032680000}"/>
    <cellStyle name="40% - Accent4 21 5" xfId="26553" xr:uid="{00000000-0005-0000-0000-000033680000}"/>
    <cellStyle name="40% - Accent4 21 50" xfId="26554" xr:uid="{00000000-0005-0000-0000-000034680000}"/>
    <cellStyle name="40% - Accent4 21 51" xfId="26555" xr:uid="{00000000-0005-0000-0000-000035680000}"/>
    <cellStyle name="40% - Accent4 21 52" xfId="26556" xr:uid="{00000000-0005-0000-0000-000036680000}"/>
    <cellStyle name="40% - Accent4 21 53" xfId="26557" xr:uid="{00000000-0005-0000-0000-000037680000}"/>
    <cellStyle name="40% - Accent4 21 54" xfId="26558" xr:uid="{00000000-0005-0000-0000-000038680000}"/>
    <cellStyle name="40% - Accent4 21 55" xfId="26559" xr:uid="{00000000-0005-0000-0000-000039680000}"/>
    <cellStyle name="40% - Accent4 21 56" xfId="26560" xr:uid="{00000000-0005-0000-0000-00003A680000}"/>
    <cellStyle name="40% - Accent4 21 57" xfId="26561" xr:uid="{00000000-0005-0000-0000-00003B680000}"/>
    <cellStyle name="40% - Accent4 21 58" xfId="26562" xr:uid="{00000000-0005-0000-0000-00003C680000}"/>
    <cellStyle name="40% - Accent4 21 59" xfId="26563" xr:uid="{00000000-0005-0000-0000-00003D680000}"/>
    <cellStyle name="40% - Accent4 21 6" xfId="26564" xr:uid="{00000000-0005-0000-0000-00003E680000}"/>
    <cellStyle name="40% - Accent4 21 60" xfId="26565" xr:uid="{00000000-0005-0000-0000-00003F680000}"/>
    <cellStyle name="40% - Accent4 21 61" xfId="26566" xr:uid="{00000000-0005-0000-0000-000040680000}"/>
    <cellStyle name="40% - Accent4 21 62" xfId="26567" xr:uid="{00000000-0005-0000-0000-000041680000}"/>
    <cellStyle name="40% - Accent4 21 63" xfId="26568" xr:uid="{00000000-0005-0000-0000-000042680000}"/>
    <cellStyle name="40% - Accent4 21 64" xfId="26569" xr:uid="{00000000-0005-0000-0000-000043680000}"/>
    <cellStyle name="40% - Accent4 21 65" xfId="26570" xr:uid="{00000000-0005-0000-0000-000044680000}"/>
    <cellStyle name="40% - Accent4 21 66" xfId="26571" xr:uid="{00000000-0005-0000-0000-000045680000}"/>
    <cellStyle name="40% - Accent4 21 67" xfId="26572" xr:uid="{00000000-0005-0000-0000-000046680000}"/>
    <cellStyle name="40% - Accent4 21 68" xfId="26573" xr:uid="{00000000-0005-0000-0000-000047680000}"/>
    <cellStyle name="40% - Accent4 21 69" xfId="26574" xr:uid="{00000000-0005-0000-0000-000048680000}"/>
    <cellStyle name="40% - Accent4 21 7" xfId="26575" xr:uid="{00000000-0005-0000-0000-000049680000}"/>
    <cellStyle name="40% - Accent4 21 70" xfId="26576" xr:uid="{00000000-0005-0000-0000-00004A680000}"/>
    <cellStyle name="40% - Accent4 21 71" xfId="26577" xr:uid="{00000000-0005-0000-0000-00004B680000}"/>
    <cellStyle name="40% - Accent4 21 72" xfId="26578" xr:uid="{00000000-0005-0000-0000-00004C680000}"/>
    <cellStyle name="40% - Accent4 21 73" xfId="26579" xr:uid="{00000000-0005-0000-0000-00004D680000}"/>
    <cellStyle name="40% - Accent4 21 8" xfId="26580" xr:uid="{00000000-0005-0000-0000-00004E680000}"/>
    <cellStyle name="40% - Accent4 21 9" xfId="26581" xr:uid="{00000000-0005-0000-0000-00004F680000}"/>
    <cellStyle name="40% - Accent4 22" xfId="26582" xr:uid="{00000000-0005-0000-0000-000050680000}"/>
    <cellStyle name="40% - Accent4 22 10" xfId="26583" xr:uid="{00000000-0005-0000-0000-000051680000}"/>
    <cellStyle name="40% - Accent4 22 11" xfId="26584" xr:uid="{00000000-0005-0000-0000-000052680000}"/>
    <cellStyle name="40% - Accent4 22 12" xfId="26585" xr:uid="{00000000-0005-0000-0000-000053680000}"/>
    <cellStyle name="40% - Accent4 22 13" xfId="26586" xr:uid="{00000000-0005-0000-0000-000054680000}"/>
    <cellStyle name="40% - Accent4 22 14" xfId="26587" xr:uid="{00000000-0005-0000-0000-000055680000}"/>
    <cellStyle name="40% - Accent4 22 15" xfId="26588" xr:uid="{00000000-0005-0000-0000-000056680000}"/>
    <cellStyle name="40% - Accent4 22 16" xfId="26589" xr:uid="{00000000-0005-0000-0000-000057680000}"/>
    <cellStyle name="40% - Accent4 22 17" xfId="26590" xr:uid="{00000000-0005-0000-0000-000058680000}"/>
    <cellStyle name="40% - Accent4 22 18" xfId="26591" xr:uid="{00000000-0005-0000-0000-000059680000}"/>
    <cellStyle name="40% - Accent4 22 19" xfId="26592" xr:uid="{00000000-0005-0000-0000-00005A680000}"/>
    <cellStyle name="40% - Accent4 22 2" xfId="26593" xr:uid="{00000000-0005-0000-0000-00005B680000}"/>
    <cellStyle name="40% - Accent4 22 20" xfId="26594" xr:uid="{00000000-0005-0000-0000-00005C680000}"/>
    <cellStyle name="40% - Accent4 22 21" xfId="26595" xr:uid="{00000000-0005-0000-0000-00005D680000}"/>
    <cellStyle name="40% - Accent4 22 22" xfId="26596" xr:uid="{00000000-0005-0000-0000-00005E680000}"/>
    <cellStyle name="40% - Accent4 22 23" xfId="26597" xr:uid="{00000000-0005-0000-0000-00005F680000}"/>
    <cellStyle name="40% - Accent4 22 24" xfId="26598" xr:uid="{00000000-0005-0000-0000-000060680000}"/>
    <cellStyle name="40% - Accent4 22 25" xfId="26599" xr:uid="{00000000-0005-0000-0000-000061680000}"/>
    <cellStyle name="40% - Accent4 22 26" xfId="26600" xr:uid="{00000000-0005-0000-0000-000062680000}"/>
    <cellStyle name="40% - Accent4 22 27" xfId="26601" xr:uid="{00000000-0005-0000-0000-000063680000}"/>
    <cellStyle name="40% - Accent4 22 28" xfId="26602" xr:uid="{00000000-0005-0000-0000-000064680000}"/>
    <cellStyle name="40% - Accent4 22 29" xfId="26603" xr:uid="{00000000-0005-0000-0000-000065680000}"/>
    <cellStyle name="40% - Accent4 22 3" xfId="26604" xr:uid="{00000000-0005-0000-0000-000066680000}"/>
    <cellStyle name="40% - Accent4 22 30" xfId="26605" xr:uid="{00000000-0005-0000-0000-000067680000}"/>
    <cellStyle name="40% - Accent4 22 31" xfId="26606" xr:uid="{00000000-0005-0000-0000-000068680000}"/>
    <cellStyle name="40% - Accent4 22 32" xfId="26607" xr:uid="{00000000-0005-0000-0000-000069680000}"/>
    <cellStyle name="40% - Accent4 22 33" xfId="26608" xr:uid="{00000000-0005-0000-0000-00006A680000}"/>
    <cellStyle name="40% - Accent4 22 34" xfId="26609" xr:uid="{00000000-0005-0000-0000-00006B680000}"/>
    <cellStyle name="40% - Accent4 22 35" xfId="26610" xr:uid="{00000000-0005-0000-0000-00006C680000}"/>
    <cellStyle name="40% - Accent4 22 36" xfId="26611" xr:uid="{00000000-0005-0000-0000-00006D680000}"/>
    <cellStyle name="40% - Accent4 22 37" xfId="26612" xr:uid="{00000000-0005-0000-0000-00006E680000}"/>
    <cellStyle name="40% - Accent4 22 38" xfId="26613" xr:uid="{00000000-0005-0000-0000-00006F680000}"/>
    <cellStyle name="40% - Accent4 22 39" xfId="26614" xr:uid="{00000000-0005-0000-0000-000070680000}"/>
    <cellStyle name="40% - Accent4 22 4" xfId="26615" xr:uid="{00000000-0005-0000-0000-000071680000}"/>
    <cellStyle name="40% - Accent4 22 40" xfId="26616" xr:uid="{00000000-0005-0000-0000-000072680000}"/>
    <cellStyle name="40% - Accent4 22 41" xfId="26617" xr:uid="{00000000-0005-0000-0000-000073680000}"/>
    <cellStyle name="40% - Accent4 22 42" xfId="26618" xr:uid="{00000000-0005-0000-0000-000074680000}"/>
    <cellStyle name="40% - Accent4 22 43" xfId="26619" xr:uid="{00000000-0005-0000-0000-000075680000}"/>
    <cellStyle name="40% - Accent4 22 44" xfId="26620" xr:uid="{00000000-0005-0000-0000-000076680000}"/>
    <cellStyle name="40% - Accent4 22 45" xfId="26621" xr:uid="{00000000-0005-0000-0000-000077680000}"/>
    <cellStyle name="40% - Accent4 22 46" xfId="26622" xr:uid="{00000000-0005-0000-0000-000078680000}"/>
    <cellStyle name="40% - Accent4 22 47" xfId="26623" xr:uid="{00000000-0005-0000-0000-000079680000}"/>
    <cellStyle name="40% - Accent4 22 48" xfId="26624" xr:uid="{00000000-0005-0000-0000-00007A680000}"/>
    <cellStyle name="40% - Accent4 22 49" xfId="26625" xr:uid="{00000000-0005-0000-0000-00007B680000}"/>
    <cellStyle name="40% - Accent4 22 5" xfId="26626" xr:uid="{00000000-0005-0000-0000-00007C680000}"/>
    <cellStyle name="40% - Accent4 22 50" xfId="26627" xr:uid="{00000000-0005-0000-0000-00007D680000}"/>
    <cellStyle name="40% - Accent4 22 51" xfId="26628" xr:uid="{00000000-0005-0000-0000-00007E680000}"/>
    <cellStyle name="40% - Accent4 22 52" xfId="26629" xr:uid="{00000000-0005-0000-0000-00007F680000}"/>
    <cellStyle name="40% - Accent4 22 53" xfId="26630" xr:uid="{00000000-0005-0000-0000-000080680000}"/>
    <cellStyle name="40% - Accent4 22 54" xfId="26631" xr:uid="{00000000-0005-0000-0000-000081680000}"/>
    <cellStyle name="40% - Accent4 22 55" xfId="26632" xr:uid="{00000000-0005-0000-0000-000082680000}"/>
    <cellStyle name="40% - Accent4 22 56" xfId="26633" xr:uid="{00000000-0005-0000-0000-000083680000}"/>
    <cellStyle name="40% - Accent4 22 57" xfId="26634" xr:uid="{00000000-0005-0000-0000-000084680000}"/>
    <cellStyle name="40% - Accent4 22 58" xfId="26635" xr:uid="{00000000-0005-0000-0000-000085680000}"/>
    <cellStyle name="40% - Accent4 22 59" xfId="26636" xr:uid="{00000000-0005-0000-0000-000086680000}"/>
    <cellStyle name="40% - Accent4 22 6" xfId="26637" xr:uid="{00000000-0005-0000-0000-000087680000}"/>
    <cellStyle name="40% - Accent4 22 60" xfId="26638" xr:uid="{00000000-0005-0000-0000-000088680000}"/>
    <cellStyle name="40% - Accent4 22 61" xfId="26639" xr:uid="{00000000-0005-0000-0000-000089680000}"/>
    <cellStyle name="40% - Accent4 22 62" xfId="26640" xr:uid="{00000000-0005-0000-0000-00008A680000}"/>
    <cellStyle name="40% - Accent4 22 63" xfId="26641" xr:uid="{00000000-0005-0000-0000-00008B680000}"/>
    <cellStyle name="40% - Accent4 22 64" xfId="26642" xr:uid="{00000000-0005-0000-0000-00008C680000}"/>
    <cellStyle name="40% - Accent4 22 65" xfId="26643" xr:uid="{00000000-0005-0000-0000-00008D680000}"/>
    <cellStyle name="40% - Accent4 22 66" xfId="26644" xr:uid="{00000000-0005-0000-0000-00008E680000}"/>
    <cellStyle name="40% - Accent4 22 67" xfId="26645" xr:uid="{00000000-0005-0000-0000-00008F680000}"/>
    <cellStyle name="40% - Accent4 22 68" xfId="26646" xr:uid="{00000000-0005-0000-0000-000090680000}"/>
    <cellStyle name="40% - Accent4 22 69" xfId="26647" xr:uid="{00000000-0005-0000-0000-000091680000}"/>
    <cellStyle name="40% - Accent4 22 7" xfId="26648" xr:uid="{00000000-0005-0000-0000-000092680000}"/>
    <cellStyle name="40% - Accent4 22 70" xfId="26649" xr:uid="{00000000-0005-0000-0000-000093680000}"/>
    <cellStyle name="40% - Accent4 22 71" xfId="26650" xr:uid="{00000000-0005-0000-0000-000094680000}"/>
    <cellStyle name="40% - Accent4 22 72" xfId="26651" xr:uid="{00000000-0005-0000-0000-000095680000}"/>
    <cellStyle name="40% - Accent4 22 73" xfId="26652" xr:uid="{00000000-0005-0000-0000-000096680000}"/>
    <cellStyle name="40% - Accent4 22 8" xfId="26653" xr:uid="{00000000-0005-0000-0000-000097680000}"/>
    <cellStyle name="40% - Accent4 22 9" xfId="26654" xr:uid="{00000000-0005-0000-0000-000098680000}"/>
    <cellStyle name="40% - Accent4 23" xfId="26655" xr:uid="{00000000-0005-0000-0000-000099680000}"/>
    <cellStyle name="40% - Accent4 23 10" xfId="26656" xr:uid="{00000000-0005-0000-0000-00009A680000}"/>
    <cellStyle name="40% - Accent4 23 11" xfId="26657" xr:uid="{00000000-0005-0000-0000-00009B680000}"/>
    <cellStyle name="40% - Accent4 23 12" xfId="26658" xr:uid="{00000000-0005-0000-0000-00009C680000}"/>
    <cellStyle name="40% - Accent4 23 13" xfId="26659" xr:uid="{00000000-0005-0000-0000-00009D680000}"/>
    <cellStyle name="40% - Accent4 23 14" xfId="26660" xr:uid="{00000000-0005-0000-0000-00009E680000}"/>
    <cellStyle name="40% - Accent4 23 15" xfId="26661" xr:uid="{00000000-0005-0000-0000-00009F680000}"/>
    <cellStyle name="40% - Accent4 23 16" xfId="26662" xr:uid="{00000000-0005-0000-0000-0000A0680000}"/>
    <cellStyle name="40% - Accent4 23 17" xfId="26663" xr:uid="{00000000-0005-0000-0000-0000A1680000}"/>
    <cellStyle name="40% - Accent4 23 18" xfId="26664" xr:uid="{00000000-0005-0000-0000-0000A2680000}"/>
    <cellStyle name="40% - Accent4 23 19" xfId="26665" xr:uid="{00000000-0005-0000-0000-0000A3680000}"/>
    <cellStyle name="40% - Accent4 23 2" xfId="26666" xr:uid="{00000000-0005-0000-0000-0000A4680000}"/>
    <cellStyle name="40% - Accent4 23 20" xfId="26667" xr:uid="{00000000-0005-0000-0000-0000A5680000}"/>
    <cellStyle name="40% - Accent4 23 21" xfId="26668" xr:uid="{00000000-0005-0000-0000-0000A6680000}"/>
    <cellStyle name="40% - Accent4 23 22" xfId="26669" xr:uid="{00000000-0005-0000-0000-0000A7680000}"/>
    <cellStyle name="40% - Accent4 23 23" xfId="26670" xr:uid="{00000000-0005-0000-0000-0000A8680000}"/>
    <cellStyle name="40% - Accent4 23 24" xfId="26671" xr:uid="{00000000-0005-0000-0000-0000A9680000}"/>
    <cellStyle name="40% - Accent4 23 25" xfId="26672" xr:uid="{00000000-0005-0000-0000-0000AA680000}"/>
    <cellStyle name="40% - Accent4 23 26" xfId="26673" xr:uid="{00000000-0005-0000-0000-0000AB680000}"/>
    <cellStyle name="40% - Accent4 23 27" xfId="26674" xr:uid="{00000000-0005-0000-0000-0000AC680000}"/>
    <cellStyle name="40% - Accent4 23 28" xfId="26675" xr:uid="{00000000-0005-0000-0000-0000AD680000}"/>
    <cellStyle name="40% - Accent4 23 29" xfId="26676" xr:uid="{00000000-0005-0000-0000-0000AE680000}"/>
    <cellStyle name="40% - Accent4 23 3" xfId="26677" xr:uid="{00000000-0005-0000-0000-0000AF680000}"/>
    <cellStyle name="40% - Accent4 23 30" xfId="26678" xr:uid="{00000000-0005-0000-0000-0000B0680000}"/>
    <cellStyle name="40% - Accent4 23 31" xfId="26679" xr:uid="{00000000-0005-0000-0000-0000B1680000}"/>
    <cellStyle name="40% - Accent4 23 32" xfId="26680" xr:uid="{00000000-0005-0000-0000-0000B2680000}"/>
    <cellStyle name="40% - Accent4 23 33" xfId="26681" xr:uid="{00000000-0005-0000-0000-0000B3680000}"/>
    <cellStyle name="40% - Accent4 23 34" xfId="26682" xr:uid="{00000000-0005-0000-0000-0000B4680000}"/>
    <cellStyle name="40% - Accent4 23 35" xfId="26683" xr:uid="{00000000-0005-0000-0000-0000B5680000}"/>
    <cellStyle name="40% - Accent4 23 36" xfId="26684" xr:uid="{00000000-0005-0000-0000-0000B6680000}"/>
    <cellStyle name="40% - Accent4 23 37" xfId="26685" xr:uid="{00000000-0005-0000-0000-0000B7680000}"/>
    <cellStyle name="40% - Accent4 23 38" xfId="26686" xr:uid="{00000000-0005-0000-0000-0000B8680000}"/>
    <cellStyle name="40% - Accent4 23 39" xfId="26687" xr:uid="{00000000-0005-0000-0000-0000B9680000}"/>
    <cellStyle name="40% - Accent4 23 4" xfId="26688" xr:uid="{00000000-0005-0000-0000-0000BA680000}"/>
    <cellStyle name="40% - Accent4 23 40" xfId="26689" xr:uid="{00000000-0005-0000-0000-0000BB680000}"/>
    <cellStyle name="40% - Accent4 23 41" xfId="26690" xr:uid="{00000000-0005-0000-0000-0000BC680000}"/>
    <cellStyle name="40% - Accent4 23 42" xfId="26691" xr:uid="{00000000-0005-0000-0000-0000BD680000}"/>
    <cellStyle name="40% - Accent4 23 43" xfId="26692" xr:uid="{00000000-0005-0000-0000-0000BE680000}"/>
    <cellStyle name="40% - Accent4 23 44" xfId="26693" xr:uid="{00000000-0005-0000-0000-0000BF680000}"/>
    <cellStyle name="40% - Accent4 23 45" xfId="26694" xr:uid="{00000000-0005-0000-0000-0000C0680000}"/>
    <cellStyle name="40% - Accent4 23 46" xfId="26695" xr:uid="{00000000-0005-0000-0000-0000C1680000}"/>
    <cellStyle name="40% - Accent4 23 47" xfId="26696" xr:uid="{00000000-0005-0000-0000-0000C2680000}"/>
    <cellStyle name="40% - Accent4 23 48" xfId="26697" xr:uid="{00000000-0005-0000-0000-0000C3680000}"/>
    <cellStyle name="40% - Accent4 23 49" xfId="26698" xr:uid="{00000000-0005-0000-0000-0000C4680000}"/>
    <cellStyle name="40% - Accent4 23 5" xfId="26699" xr:uid="{00000000-0005-0000-0000-0000C5680000}"/>
    <cellStyle name="40% - Accent4 23 50" xfId="26700" xr:uid="{00000000-0005-0000-0000-0000C6680000}"/>
    <cellStyle name="40% - Accent4 23 51" xfId="26701" xr:uid="{00000000-0005-0000-0000-0000C7680000}"/>
    <cellStyle name="40% - Accent4 23 52" xfId="26702" xr:uid="{00000000-0005-0000-0000-0000C8680000}"/>
    <cellStyle name="40% - Accent4 23 53" xfId="26703" xr:uid="{00000000-0005-0000-0000-0000C9680000}"/>
    <cellStyle name="40% - Accent4 23 54" xfId="26704" xr:uid="{00000000-0005-0000-0000-0000CA680000}"/>
    <cellStyle name="40% - Accent4 23 55" xfId="26705" xr:uid="{00000000-0005-0000-0000-0000CB680000}"/>
    <cellStyle name="40% - Accent4 23 56" xfId="26706" xr:uid="{00000000-0005-0000-0000-0000CC680000}"/>
    <cellStyle name="40% - Accent4 23 57" xfId="26707" xr:uid="{00000000-0005-0000-0000-0000CD680000}"/>
    <cellStyle name="40% - Accent4 23 58" xfId="26708" xr:uid="{00000000-0005-0000-0000-0000CE680000}"/>
    <cellStyle name="40% - Accent4 23 59" xfId="26709" xr:uid="{00000000-0005-0000-0000-0000CF680000}"/>
    <cellStyle name="40% - Accent4 23 6" xfId="26710" xr:uid="{00000000-0005-0000-0000-0000D0680000}"/>
    <cellStyle name="40% - Accent4 23 60" xfId="26711" xr:uid="{00000000-0005-0000-0000-0000D1680000}"/>
    <cellStyle name="40% - Accent4 23 61" xfId="26712" xr:uid="{00000000-0005-0000-0000-0000D2680000}"/>
    <cellStyle name="40% - Accent4 23 62" xfId="26713" xr:uid="{00000000-0005-0000-0000-0000D3680000}"/>
    <cellStyle name="40% - Accent4 23 63" xfId="26714" xr:uid="{00000000-0005-0000-0000-0000D4680000}"/>
    <cellStyle name="40% - Accent4 23 64" xfId="26715" xr:uid="{00000000-0005-0000-0000-0000D5680000}"/>
    <cellStyle name="40% - Accent4 23 65" xfId="26716" xr:uid="{00000000-0005-0000-0000-0000D6680000}"/>
    <cellStyle name="40% - Accent4 23 66" xfId="26717" xr:uid="{00000000-0005-0000-0000-0000D7680000}"/>
    <cellStyle name="40% - Accent4 23 67" xfId="26718" xr:uid="{00000000-0005-0000-0000-0000D8680000}"/>
    <cellStyle name="40% - Accent4 23 68" xfId="26719" xr:uid="{00000000-0005-0000-0000-0000D9680000}"/>
    <cellStyle name="40% - Accent4 23 69" xfId="26720" xr:uid="{00000000-0005-0000-0000-0000DA680000}"/>
    <cellStyle name="40% - Accent4 23 7" xfId="26721" xr:uid="{00000000-0005-0000-0000-0000DB680000}"/>
    <cellStyle name="40% - Accent4 23 70" xfId="26722" xr:uid="{00000000-0005-0000-0000-0000DC680000}"/>
    <cellStyle name="40% - Accent4 23 71" xfId="26723" xr:uid="{00000000-0005-0000-0000-0000DD680000}"/>
    <cellStyle name="40% - Accent4 23 72" xfId="26724" xr:uid="{00000000-0005-0000-0000-0000DE680000}"/>
    <cellStyle name="40% - Accent4 23 73" xfId="26725" xr:uid="{00000000-0005-0000-0000-0000DF680000}"/>
    <cellStyle name="40% - Accent4 23 8" xfId="26726" xr:uid="{00000000-0005-0000-0000-0000E0680000}"/>
    <cellStyle name="40% - Accent4 23 9" xfId="26727" xr:uid="{00000000-0005-0000-0000-0000E1680000}"/>
    <cellStyle name="40% - Accent4 24" xfId="26728" xr:uid="{00000000-0005-0000-0000-0000E2680000}"/>
    <cellStyle name="40% - Accent4 24 10" xfId="26729" xr:uid="{00000000-0005-0000-0000-0000E3680000}"/>
    <cellStyle name="40% - Accent4 24 11" xfId="26730" xr:uid="{00000000-0005-0000-0000-0000E4680000}"/>
    <cellStyle name="40% - Accent4 24 12" xfId="26731" xr:uid="{00000000-0005-0000-0000-0000E5680000}"/>
    <cellStyle name="40% - Accent4 24 13" xfId="26732" xr:uid="{00000000-0005-0000-0000-0000E6680000}"/>
    <cellStyle name="40% - Accent4 24 14" xfId="26733" xr:uid="{00000000-0005-0000-0000-0000E7680000}"/>
    <cellStyle name="40% - Accent4 24 15" xfId="26734" xr:uid="{00000000-0005-0000-0000-0000E8680000}"/>
    <cellStyle name="40% - Accent4 24 16" xfId="26735" xr:uid="{00000000-0005-0000-0000-0000E9680000}"/>
    <cellStyle name="40% - Accent4 24 17" xfId="26736" xr:uid="{00000000-0005-0000-0000-0000EA680000}"/>
    <cellStyle name="40% - Accent4 24 18" xfId="26737" xr:uid="{00000000-0005-0000-0000-0000EB680000}"/>
    <cellStyle name="40% - Accent4 24 19" xfId="26738" xr:uid="{00000000-0005-0000-0000-0000EC680000}"/>
    <cellStyle name="40% - Accent4 24 2" xfId="26739" xr:uid="{00000000-0005-0000-0000-0000ED680000}"/>
    <cellStyle name="40% - Accent4 24 20" xfId="26740" xr:uid="{00000000-0005-0000-0000-0000EE680000}"/>
    <cellStyle name="40% - Accent4 24 21" xfId="26741" xr:uid="{00000000-0005-0000-0000-0000EF680000}"/>
    <cellStyle name="40% - Accent4 24 22" xfId="26742" xr:uid="{00000000-0005-0000-0000-0000F0680000}"/>
    <cellStyle name="40% - Accent4 24 23" xfId="26743" xr:uid="{00000000-0005-0000-0000-0000F1680000}"/>
    <cellStyle name="40% - Accent4 24 24" xfId="26744" xr:uid="{00000000-0005-0000-0000-0000F2680000}"/>
    <cellStyle name="40% - Accent4 24 25" xfId="26745" xr:uid="{00000000-0005-0000-0000-0000F3680000}"/>
    <cellStyle name="40% - Accent4 24 26" xfId="26746" xr:uid="{00000000-0005-0000-0000-0000F4680000}"/>
    <cellStyle name="40% - Accent4 24 27" xfId="26747" xr:uid="{00000000-0005-0000-0000-0000F5680000}"/>
    <cellStyle name="40% - Accent4 24 28" xfId="26748" xr:uid="{00000000-0005-0000-0000-0000F6680000}"/>
    <cellStyle name="40% - Accent4 24 29" xfId="26749" xr:uid="{00000000-0005-0000-0000-0000F7680000}"/>
    <cellStyle name="40% - Accent4 24 3" xfId="26750" xr:uid="{00000000-0005-0000-0000-0000F8680000}"/>
    <cellStyle name="40% - Accent4 24 30" xfId="26751" xr:uid="{00000000-0005-0000-0000-0000F9680000}"/>
    <cellStyle name="40% - Accent4 24 31" xfId="26752" xr:uid="{00000000-0005-0000-0000-0000FA680000}"/>
    <cellStyle name="40% - Accent4 24 32" xfId="26753" xr:uid="{00000000-0005-0000-0000-0000FB680000}"/>
    <cellStyle name="40% - Accent4 24 33" xfId="26754" xr:uid="{00000000-0005-0000-0000-0000FC680000}"/>
    <cellStyle name="40% - Accent4 24 34" xfId="26755" xr:uid="{00000000-0005-0000-0000-0000FD680000}"/>
    <cellStyle name="40% - Accent4 24 35" xfId="26756" xr:uid="{00000000-0005-0000-0000-0000FE680000}"/>
    <cellStyle name="40% - Accent4 24 36" xfId="26757" xr:uid="{00000000-0005-0000-0000-0000FF680000}"/>
    <cellStyle name="40% - Accent4 24 37" xfId="26758" xr:uid="{00000000-0005-0000-0000-000000690000}"/>
    <cellStyle name="40% - Accent4 24 38" xfId="26759" xr:uid="{00000000-0005-0000-0000-000001690000}"/>
    <cellStyle name="40% - Accent4 24 39" xfId="26760" xr:uid="{00000000-0005-0000-0000-000002690000}"/>
    <cellStyle name="40% - Accent4 24 4" xfId="26761" xr:uid="{00000000-0005-0000-0000-000003690000}"/>
    <cellStyle name="40% - Accent4 24 40" xfId="26762" xr:uid="{00000000-0005-0000-0000-000004690000}"/>
    <cellStyle name="40% - Accent4 24 41" xfId="26763" xr:uid="{00000000-0005-0000-0000-000005690000}"/>
    <cellStyle name="40% - Accent4 24 42" xfId="26764" xr:uid="{00000000-0005-0000-0000-000006690000}"/>
    <cellStyle name="40% - Accent4 24 43" xfId="26765" xr:uid="{00000000-0005-0000-0000-000007690000}"/>
    <cellStyle name="40% - Accent4 24 44" xfId="26766" xr:uid="{00000000-0005-0000-0000-000008690000}"/>
    <cellStyle name="40% - Accent4 24 45" xfId="26767" xr:uid="{00000000-0005-0000-0000-000009690000}"/>
    <cellStyle name="40% - Accent4 24 46" xfId="26768" xr:uid="{00000000-0005-0000-0000-00000A690000}"/>
    <cellStyle name="40% - Accent4 24 47" xfId="26769" xr:uid="{00000000-0005-0000-0000-00000B690000}"/>
    <cellStyle name="40% - Accent4 24 48" xfId="26770" xr:uid="{00000000-0005-0000-0000-00000C690000}"/>
    <cellStyle name="40% - Accent4 24 49" xfId="26771" xr:uid="{00000000-0005-0000-0000-00000D690000}"/>
    <cellStyle name="40% - Accent4 24 5" xfId="26772" xr:uid="{00000000-0005-0000-0000-00000E690000}"/>
    <cellStyle name="40% - Accent4 24 50" xfId="26773" xr:uid="{00000000-0005-0000-0000-00000F690000}"/>
    <cellStyle name="40% - Accent4 24 51" xfId="26774" xr:uid="{00000000-0005-0000-0000-000010690000}"/>
    <cellStyle name="40% - Accent4 24 52" xfId="26775" xr:uid="{00000000-0005-0000-0000-000011690000}"/>
    <cellStyle name="40% - Accent4 24 53" xfId="26776" xr:uid="{00000000-0005-0000-0000-000012690000}"/>
    <cellStyle name="40% - Accent4 24 54" xfId="26777" xr:uid="{00000000-0005-0000-0000-000013690000}"/>
    <cellStyle name="40% - Accent4 24 55" xfId="26778" xr:uid="{00000000-0005-0000-0000-000014690000}"/>
    <cellStyle name="40% - Accent4 24 56" xfId="26779" xr:uid="{00000000-0005-0000-0000-000015690000}"/>
    <cellStyle name="40% - Accent4 24 57" xfId="26780" xr:uid="{00000000-0005-0000-0000-000016690000}"/>
    <cellStyle name="40% - Accent4 24 58" xfId="26781" xr:uid="{00000000-0005-0000-0000-000017690000}"/>
    <cellStyle name="40% - Accent4 24 59" xfId="26782" xr:uid="{00000000-0005-0000-0000-000018690000}"/>
    <cellStyle name="40% - Accent4 24 6" xfId="26783" xr:uid="{00000000-0005-0000-0000-000019690000}"/>
    <cellStyle name="40% - Accent4 24 60" xfId="26784" xr:uid="{00000000-0005-0000-0000-00001A690000}"/>
    <cellStyle name="40% - Accent4 24 61" xfId="26785" xr:uid="{00000000-0005-0000-0000-00001B690000}"/>
    <cellStyle name="40% - Accent4 24 62" xfId="26786" xr:uid="{00000000-0005-0000-0000-00001C690000}"/>
    <cellStyle name="40% - Accent4 24 63" xfId="26787" xr:uid="{00000000-0005-0000-0000-00001D690000}"/>
    <cellStyle name="40% - Accent4 24 64" xfId="26788" xr:uid="{00000000-0005-0000-0000-00001E690000}"/>
    <cellStyle name="40% - Accent4 24 65" xfId="26789" xr:uid="{00000000-0005-0000-0000-00001F690000}"/>
    <cellStyle name="40% - Accent4 24 66" xfId="26790" xr:uid="{00000000-0005-0000-0000-000020690000}"/>
    <cellStyle name="40% - Accent4 24 67" xfId="26791" xr:uid="{00000000-0005-0000-0000-000021690000}"/>
    <cellStyle name="40% - Accent4 24 68" xfId="26792" xr:uid="{00000000-0005-0000-0000-000022690000}"/>
    <cellStyle name="40% - Accent4 24 69" xfId="26793" xr:uid="{00000000-0005-0000-0000-000023690000}"/>
    <cellStyle name="40% - Accent4 24 7" xfId="26794" xr:uid="{00000000-0005-0000-0000-000024690000}"/>
    <cellStyle name="40% - Accent4 24 70" xfId="26795" xr:uid="{00000000-0005-0000-0000-000025690000}"/>
    <cellStyle name="40% - Accent4 24 71" xfId="26796" xr:uid="{00000000-0005-0000-0000-000026690000}"/>
    <cellStyle name="40% - Accent4 24 72" xfId="26797" xr:uid="{00000000-0005-0000-0000-000027690000}"/>
    <cellStyle name="40% - Accent4 24 73" xfId="26798" xr:uid="{00000000-0005-0000-0000-000028690000}"/>
    <cellStyle name="40% - Accent4 24 8" xfId="26799" xr:uid="{00000000-0005-0000-0000-000029690000}"/>
    <cellStyle name="40% - Accent4 24 9" xfId="26800" xr:uid="{00000000-0005-0000-0000-00002A690000}"/>
    <cellStyle name="40% - Accent4 25" xfId="26801" xr:uid="{00000000-0005-0000-0000-00002B690000}"/>
    <cellStyle name="40% - Accent4 25 10" xfId="26802" xr:uid="{00000000-0005-0000-0000-00002C690000}"/>
    <cellStyle name="40% - Accent4 25 11" xfId="26803" xr:uid="{00000000-0005-0000-0000-00002D690000}"/>
    <cellStyle name="40% - Accent4 25 12" xfId="26804" xr:uid="{00000000-0005-0000-0000-00002E690000}"/>
    <cellStyle name="40% - Accent4 25 13" xfId="26805" xr:uid="{00000000-0005-0000-0000-00002F690000}"/>
    <cellStyle name="40% - Accent4 25 14" xfId="26806" xr:uid="{00000000-0005-0000-0000-000030690000}"/>
    <cellStyle name="40% - Accent4 25 15" xfId="26807" xr:uid="{00000000-0005-0000-0000-000031690000}"/>
    <cellStyle name="40% - Accent4 25 16" xfId="26808" xr:uid="{00000000-0005-0000-0000-000032690000}"/>
    <cellStyle name="40% - Accent4 25 17" xfId="26809" xr:uid="{00000000-0005-0000-0000-000033690000}"/>
    <cellStyle name="40% - Accent4 25 18" xfId="26810" xr:uid="{00000000-0005-0000-0000-000034690000}"/>
    <cellStyle name="40% - Accent4 25 19" xfId="26811" xr:uid="{00000000-0005-0000-0000-000035690000}"/>
    <cellStyle name="40% - Accent4 25 2" xfId="26812" xr:uid="{00000000-0005-0000-0000-000036690000}"/>
    <cellStyle name="40% - Accent4 25 20" xfId="26813" xr:uid="{00000000-0005-0000-0000-000037690000}"/>
    <cellStyle name="40% - Accent4 25 21" xfId="26814" xr:uid="{00000000-0005-0000-0000-000038690000}"/>
    <cellStyle name="40% - Accent4 25 22" xfId="26815" xr:uid="{00000000-0005-0000-0000-000039690000}"/>
    <cellStyle name="40% - Accent4 25 23" xfId="26816" xr:uid="{00000000-0005-0000-0000-00003A690000}"/>
    <cellStyle name="40% - Accent4 25 24" xfId="26817" xr:uid="{00000000-0005-0000-0000-00003B690000}"/>
    <cellStyle name="40% - Accent4 25 25" xfId="26818" xr:uid="{00000000-0005-0000-0000-00003C690000}"/>
    <cellStyle name="40% - Accent4 25 26" xfId="26819" xr:uid="{00000000-0005-0000-0000-00003D690000}"/>
    <cellStyle name="40% - Accent4 25 27" xfId="26820" xr:uid="{00000000-0005-0000-0000-00003E690000}"/>
    <cellStyle name="40% - Accent4 25 28" xfId="26821" xr:uid="{00000000-0005-0000-0000-00003F690000}"/>
    <cellStyle name="40% - Accent4 25 29" xfId="26822" xr:uid="{00000000-0005-0000-0000-000040690000}"/>
    <cellStyle name="40% - Accent4 25 3" xfId="26823" xr:uid="{00000000-0005-0000-0000-000041690000}"/>
    <cellStyle name="40% - Accent4 25 30" xfId="26824" xr:uid="{00000000-0005-0000-0000-000042690000}"/>
    <cellStyle name="40% - Accent4 25 31" xfId="26825" xr:uid="{00000000-0005-0000-0000-000043690000}"/>
    <cellStyle name="40% - Accent4 25 32" xfId="26826" xr:uid="{00000000-0005-0000-0000-000044690000}"/>
    <cellStyle name="40% - Accent4 25 33" xfId="26827" xr:uid="{00000000-0005-0000-0000-000045690000}"/>
    <cellStyle name="40% - Accent4 25 34" xfId="26828" xr:uid="{00000000-0005-0000-0000-000046690000}"/>
    <cellStyle name="40% - Accent4 25 35" xfId="26829" xr:uid="{00000000-0005-0000-0000-000047690000}"/>
    <cellStyle name="40% - Accent4 25 36" xfId="26830" xr:uid="{00000000-0005-0000-0000-000048690000}"/>
    <cellStyle name="40% - Accent4 25 37" xfId="26831" xr:uid="{00000000-0005-0000-0000-000049690000}"/>
    <cellStyle name="40% - Accent4 25 38" xfId="26832" xr:uid="{00000000-0005-0000-0000-00004A690000}"/>
    <cellStyle name="40% - Accent4 25 39" xfId="26833" xr:uid="{00000000-0005-0000-0000-00004B690000}"/>
    <cellStyle name="40% - Accent4 25 4" xfId="26834" xr:uid="{00000000-0005-0000-0000-00004C690000}"/>
    <cellStyle name="40% - Accent4 25 40" xfId="26835" xr:uid="{00000000-0005-0000-0000-00004D690000}"/>
    <cellStyle name="40% - Accent4 25 41" xfId="26836" xr:uid="{00000000-0005-0000-0000-00004E690000}"/>
    <cellStyle name="40% - Accent4 25 42" xfId="26837" xr:uid="{00000000-0005-0000-0000-00004F690000}"/>
    <cellStyle name="40% - Accent4 25 43" xfId="26838" xr:uid="{00000000-0005-0000-0000-000050690000}"/>
    <cellStyle name="40% - Accent4 25 44" xfId="26839" xr:uid="{00000000-0005-0000-0000-000051690000}"/>
    <cellStyle name="40% - Accent4 25 45" xfId="26840" xr:uid="{00000000-0005-0000-0000-000052690000}"/>
    <cellStyle name="40% - Accent4 25 46" xfId="26841" xr:uid="{00000000-0005-0000-0000-000053690000}"/>
    <cellStyle name="40% - Accent4 25 47" xfId="26842" xr:uid="{00000000-0005-0000-0000-000054690000}"/>
    <cellStyle name="40% - Accent4 25 48" xfId="26843" xr:uid="{00000000-0005-0000-0000-000055690000}"/>
    <cellStyle name="40% - Accent4 25 49" xfId="26844" xr:uid="{00000000-0005-0000-0000-000056690000}"/>
    <cellStyle name="40% - Accent4 25 5" xfId="26845" xr:uid="{00000000-0005-0000-0000-000057690000}"/>
    <cellStyle name="40% - Accent4 25 50" xfId="26846" xr:uid="{00000000-0005-0000-0000-000058690000}"/>
    <cellStyle name="40% - Accent4 25 51" xfId="26847" xr:uid="{00000000-0005-0000-0000-000059690000}"/>
    <cellStyle name="40% - Accent4 25 52" xfId="26848" xr:uid="{00000000-0005-0000-0000-00005A690000}"/>
    <cellStyle name="40% - Accent4 25 53" xfId="26849" xr:uid="{00000000-0005-0000-0000-00005B690000}"/>
    <cellStyle name="40% - Accent4 25 54" xfId="26850" xr:uid="{00000000-0005-0000-0000-00005C690000}"/>
    <cellStyle name="40% - Accent4 25 55" xfId="26851" xr:uid="{00000000-0005-0000-0000-00005D690000}"/>
    <cellStyle name="40% - Accent4 25 56" xfId="26852" xr:uid="{00000000-0005-0000-0000-00005E690000}"/>
    <cellStyle name="40% - Accent4 25 57" xfId="26853" xr:uid="{00000000-0005-0000-0000-00005F690000}"/>
    <cellStyle name="40% - Accent4 25 58" xfId="26854" xr:uid="{00000000-0005-0000-0000-000060690000}"/>
    <cellStyle name="40% - Accent4 25 59" xfId="26855" xr:uid="{00000000-0005-0000-0000-000061690000}"/>
    <cellStyle name="40% - Accent4 25 6" xfId="26856" xr:uid="{00000000-0005-0000-0000-000062690000}"/>
    <cellStyle name="40% - Accent4 25 60" xfId="26857" xr:uid="{00000000-0005-0000-0000-000063690000}"/>
    <cellStyle name="40% - Accent4 25 61" xfId="26858" xr:uid="{00000000-0005-0000-0000-000064690000}"/>
    <cellStyle name="40% - Accent4 25 62" xfId="26859" xr:uid="{00000000-0005-0000-0000-000065690000}"/>
    <cellStyle name="40% - Accent4 25 63" xfId="26860" xr:uid="{00000000-0005-0000-0000-000066690000}"/>
    <cellStyle name="40% - Accent4 25 64" xfId="26861" xr:uid="{00000000-0005-0000-0000-000067690000}"/>
    <cellStyle name="40% - Accent4 25 65" xfId="26862" xr:uid="{00000000-0005-0000-0000-000068690000}"/>
    <cellStyle name="40% - Accent4 25 66" xfId="26863" xr:uid="{00000000-0005-0000-0000-000069690000}"/>
    <cellStyle name="40% - Accent4 25 67" xfId="26864" xr:uid="{00000000-0005-0000-0000-00006A690000}"/>
    <cellStyle name="40% - Accent4 25 68" xfId="26865" xr:uid="{00000000-0005-0000-0000-00006B690000}"/>
    <cellStyle name="40% - Accent4 25 69" xfId="26866" xr:uid="{00000000-0005-0000-0000-00006C690000}"/>
    <cellStyle name="40% - Accent4 25 7" xfId="26867" xr:uid="{00000000-0005-0000-0000-00006D690000}"/>
    <cellStyle name="40% - Accent4 25 70" xfId="26868" xr:uid="{00000000-0005-0000-0000-00006E690000}"/>
    <cellStyle name="40% - Accent4 25 71" xfId="26869" xr:uid="{00000000-0005-0000-0000-00006F690000}"/>
    <cellStyle name="40% - Accent4 25 72" xfId="26870" xr:uid="{00000000-0005-0000-0000-000070690000}"/>
    <cellStyle name="40% - Accent4 25 73" xfId="26871" xr:uid="{00000000-0005-0000-0000-000071690000}"/>
    <cellStyle name="40% - Accent4 25 8" xfId="26872" xr:uid="{00000000-0005-0000-0000-000072690000}"/>
    <cellStyle name="40% - Accent4 25 9" xfId="26873" xr:uid="{00000000-0005-0000-0000-000073690000}"/>
    <cellStyle name="40% - Accent4 26" xfId="26874" xr:uid="{00000000-0005-0000-0000-000074690000}"/>
    <cellStyle name="40% - Accent4 26 10" xfId="26875" xr:uid="{00000000-0005-0000-0000-000075690000}"/>
    <cellStyle name="40% - Accent4 26 11" xfId="26876" xr:uid="{00000000-0005-0000-0000-000076690000}"/>
    <cellStyle name="40% - Accent4 26 12" xfId="26877" xr:uid="{00000000-0005-0000-0000-000077690000}"/>
    <cellStyle name="40% - Accent4 26 13" xfId="26878" xr:uid="{00000000-0005-0000-0000-000078690000}"/>
    <cellStyle name="40% - Accent4 26 14" xfId="26879" xr:uid="{00000000-0005-0000-0000-000079690000}"/>
    <cellStyle name="40% - Accent4 26 15" xfId="26880" xr:uid="{00000000-0005-0000-0000-00007A690000}"/>
    <cellStyle name="40% - Accent4 26 16" xfId="26881" xr:uid="{00000000-0005-0000-0000-00007B690000}"/>
    <cellStyle name="40% - Accent4 26 17" xfId="26882" xr:uid="{00000000-0005-0000-0000-00007C690000}"/>
    <cellStyle name="40% - Accent4 26 18" xfId="26883" xr:uid="{00000000-0005-0000-0000-00007D690000}"/>
    <cellStyle name="40% - Accent4 26 19" xfId="26884" xr:uid="{00000000-0005-0000-0000-00007E690000}"/>
    <cellStyle name="40% - Accent4 26 2" xfId="26885" xr:uid="{00000000-0005-0000-0000-00007F690000}"/>
    <cellStyle name="40% - Accent4 26 20" xfId="26886" xr:uid="{00000000-0005-0000-0000-000080690000}"/>
    <cellStyle name="40% - Accent4 26 21" xfId="26887" xr:uid="{00000000-0005-0000-0000-000081690000}"/>
    <cellStyle name="40% - Accent4 26 22" xfId="26888" xr:uid="{00000000-0005-0000-0000-000082690000}"/>
    <cellStyle name="40% - Accent4 26 23" xfId="26889" xr:uid="{00000000-0005-0000-0000-000083690000}"/>
    <cellStyle name="40% - Accent4 26 24" xfId="26890" xr:uid="{00000000-0005-0000-0000-000084690000}"/>
    <cellStyle name="40% - Accent4 26 25" xfId="26891" xr:uid="{00000000-0005-0000-0000-000085690000}"/>
    <cellStyle name="40% - Accent4 26 26" xfId="26892" xr:uid="{00000000-0005-0000-0000-000086690000}"/>
    <cellStyle name="40% - Accent4 26 27" xfId="26893" xr:uid="{00000000-0005-0000-0000-000087690000}"/>
    <cellStyle name="40% - Accent4 26 28" xfId="26894" xr:uid="{00000000-0005-0000-0000-000088690000}"/>
    <cellStyle name="40% - Accent4 26 29" xfId="26895" xr:uid="{00000000-0005-0000-0000-000089690000}"/>
    <cellStyle name="40% - Accent4 26 3" xfId="26896" xr:uid="{00000000-0005-0000-0000-00008A690000}"/>
    <cellStyle name="40% - Accent4 26 30" xfId="26897" xr:uid="{00000000-0005-0000-0000-00008B690000}"/>
    <cellStyle name="40% - Accent4 26 31" xfId="26898" xr:uid="{00000000-0005-0000-0000-00008C690000}"/>
    <cellStyle name="40% - Accent4 26 32" xfId="26899" xr:uid="{00000000-0005-0000-0000-00008D690000}"/>
    <cellStyle name="40% - Accent4 26 33" xfId="26900" xr:uid="{00000000-0005-0000-0000-00008E690000}"/>
    <cellStyle name="40% - Accent4 26 34" xfId="26901" xr:uid="{00000000-0005-0000-0000-00008F690000}"/>
    <cellStyle name="40% - Accent4 26 35" xfId="26902" xr:uid="{00000000-0005-0000-0000-000090690000}"/>
    <cellStyle name="40% - Accent4 26 36" xfId="26903" xr:uid="{00000000-0005-0000-0000-000091690000}"/>
    <cellStyle name="40% - Accent4 26 37" xfId="26904" xr:uid="{00000000-0005-0000-0000-000092690000}"/>
    <cellStyle name="40% - Accent4 26 38" xfId="26905" xr:uid="{00000000-0005-0000-0000-000093690000}"/>
    <cellStyle name="40% - Accent4 26 39" xfId="26906" xr:uid="{00000000-0005-0000-0000-000094690000}"/>
    <cellStyle name="40% - Accent4 26 4" xfId="26907" xr:uid="{00000000-0005-0000-0000-000095690000}"/>
    <cellStyle name="40% - Accent4 26 40" xfId="26908" xr:uid="{00000000-0005-0000-0000-000096690000}"/>
    <cellStyle name="40% - Accent4 26 41" xfId="26909" xr:uid="{00000000-0005-0000-0000-000097690000}"/>
    <cellStyle name="40% - Accent4 26 42" xfId="26910" xr:uid="{00000000-0005-0000-0000-000098690000}"/>
    <cellStyle name="40% - Accent4 26 43" xfId="26911" xr:uid="{00000000-0005-0000-0000-000099690000}"/>
    <cellStyle name="40% - Accent4 26 44" xfId="26912" xr:uid="{00000000-0005-0000-0000-00009A690000}"/>
    <cellStyle name="40% - Accent4 26 45" xfId="26913" xr:uid="{00000000-0005-0000-0000-00009B690000}"/>
    <cellStyle name="40% - Accent4 26 46" xfId="26914" xr:uid="{00000000-0005-0000-0000-00009C690000}"/>
    <cellStyle name="40% - Accent4 26 47" xfId="26915" xr:uid="{00000000-0005-0000-0000-00009D690000}"/>
    <cellStyle name="40% - Accent4 26 48" xfId="26916" xr:uid="{00000000-0005-0000-0000-00009E690000}"/>
    <cellStyle name="40% - Accent4 26 49" xfId="26917" xr:uid="{00000000-0005-0000-0000-00009F690000}"/>
    <cellStyle name="40% - Accent4 26 5" xfId="26918" xr:uid="{00000000-0005-0000-0000-0000A0690000}"/>
    <cellStyle name="40% - Accent4 26 50" xfId="26919" xr:uid="{00000000-0005-0000-0000-0000A1690000}"/>
    <cellStyle name="40% - Accent4 26 51" xfId="26920" xr:uid="{00000000-0005-0000-0000-0000A2690000}"/>
    <cellStyle name="40% - Accent4 26 52" xfId="26921" xr:uid="{00000000-0005-0000-0000-0000A3690000}"/>
    <cellStyle name="40% - Accent4 26 53" xfId="26922" xr:uid="{00000000-0005-0000-0000-0000A4690000}"/>
    <cellStyle name="40% - Accent4 26 54" xfId="26923" xr:uid="{00000000-0005-0000-0000-0000A5690000}"/>
    <cellStyle name="40% - Accent4 26 55" xfId="26924" xr:uid="{00000000-0005-0000-0000-0000A6690000}"/>
    <cellStyle name="40% - Accent4 26 56" xfId="26925" xr:uid="{00000000-0005-0000-0000-0000A7690000}"/>
    <cellStyle name="40% - Accent4 26 57" xfId="26926" xr:uid="{00000000-0005-0000-0000-0000A8690000}"/>
    <cellStyle name="40% - Accent4 26 58" xfId="26927" xr:uid="{00000000-0005-0000-0000-0000A9690000}"/>
    <cellStyle name="40% - Accent4 26 59" xfId="26928" xr:uid="{00000000-0005-0000-0000-0000AA690000}"/>
    <cellStyle name="40% - Accent4 26 6" xfId="26929" xr:uid="{00000000-0005-0000-0000-0000AB690000}"/>
    <cellStyle name="40% - Accent4 26 60" xfId="26930" xr:uid="{00000000-0005-0000-0000-0000AC690000}"/>
    <cellStyle name="40% - Accent4 26 61" xfId="26931" xr:uid="{00000000-0005-0000-0000-0000AD690000}"/>
    <cellStyle name="40% - Accent4 26 62" xfId="26932" xr:uid="{00000000-0005-0000-0000-0000AE690000}"/>
    <cellStyle name="40% - Accent4 26 63" xfId="26933" xr:uid="{00000000-0005-0000-0000-0000AF690000}"/>
    <cellStyle name="40% - Accent4 26 64" xfId="26934" xr:uid="{00000000-0005-0000-0000-0000B0690000}"/>
    <cellStyle name="40% - Accent4 26 65" xfId="26935" xr:uid="{00000000-0005-0000-0000-0000B1690000}"/>
    <cellStyle name="40% - Accent4 26 66" xfId="26936" xr:uid="{00000000-0005-0000-0000-0000B2690000}"/>
    <cellStyle name="40% - Accent4 26 67" xfId="26937" xr:uid="{00000000-0005-0000-0000-0000B3690000}"/>
    <cellStyle name="40% - Accent4 26 68" xfId="26938" xr:uid="{00000000-0005-0000-0000-0000B4690000}"/>
    <cellStyle name="40% - Accent4 26 69" xfId="26939" xr:uid="{00000000-0005-0000-0000-0000B5690000}"/>
    <cellStyle name="40% - Accent4 26 7" xfId="26940" xr:uid="{00000000-0005-0000-0000-0000B6690000}"/>
    <cellStyle name="40% - Accent4 26 70" xfId="26941" xr:uid="{00000000-0005-0000-0000-0000B7690000}"/>
    <cellStyle name="40% - Accent4 26 71" xfId="26942" xr:uid="{00000000-0005-0000-0000-0000B8690000}"/>
    <cellStyle name="40% - Accent4 26 72" xfId="26943" xr:uid="{00000000-0005-0000-0000-0000B9690000}"/>
    <cellStyle name="40% - Accent4 26 73" xfId="26944" xr:uid="{00000000-0005-0000-0000-0000BA690000}"/>
    <cellStyle name="40% - Accent4 26 8" xfId="26945" xr:uid="{00000000-0005-0000-0000-0000BB690000}"/>
    <cellStyle name="40% - Accent4 26 9" xfId="26946" xr:uid="{00000000-0005-0000-0000-0000BC690000}"/>
    <cellStyle name="40% - Accent4 27" xfId="26947" xr:uid="{00000000-0005-0000-0000-0000BD690000}"/>
    <cellStyle name="40% - Accent4 27 10" xfId="26948" xr:uid="{00000000-0005-0000-0000-0000BE690000}"/>
    <cellStyle name="40% - Accent4 27 11" xfId="26949" xr:uid="{00000000-0005-0000-0000-0000BF690000}"/>
    <cellStyle name="40% - Accent4 27 12" xfId="26950" xr:uid="{00000000-0005-0000-0000-0000C0690000}"/>
    <cellStyle name="40% - Accent4 27 13" xfId="26951" xr:uid="{00000000-0005-0000-0000-0000C1690000}"/>
    <cellStyle name="40% - Accent4 27 14" xfId="26952" xr:uid="{00000000-0005-0000-0000-0000C2690000}"/>
    <cellStyle name="40% - Accent4 27 15" xfId="26953" xr:uid="{00000000-0005-0000-0000-0000C3690000}"/>
    <cellStyle name="40% - Accent4 27 16" xfId="26954" xr:uid="{00000000-0005-0000-0000-0000C4690000}"/>
    <cellStyle name="40% - Accent4 27 17" xfId="26955" xr:uid="{00000000-0005-0000-0000-0000C5690000}"/>
    <cellStyle name="40% - Accent4 27 18" xfId="26956" xr:uid="{00000000-0005-0000-0000-0000C6690000}"/>
    <cellStyle name="40% - Accent4 27 19" xfId="26957" xr:uid="{00000000-0005-0000-0000-0000C7690000}"/>
    <cellStyle name="40% - Accent4 27 2" xfId="26958" xr:uid="{00000000-0005-0000-0000-0000C8690000}"/>
    <cellStyle name="40% - Accent4 27 20" xfId="26959" xr:uid="{00000000-0005-0000-0000-0000C9690000}"/>
    <cellStyle name="40% - Accent4 27 21" xfId="26960" xr:uid="{00000000-0005-0000-0000-0000CA690000}"/>
    <cellStyle name="40% - Accent4 27 22" xfId="26961" xr:uid="{00000000-0005-0000-0000-0000CB690000}"/>
    <cellStyle name="40% - Accent4 27 23" xfId="26962" xr:uid="{00000000-0005-0000-0000-0000CC690000}"/>
    <cellStyle name="40% - Accent4 27 24" xfId="26963" xr:uid="{00000000-0005-0000-0000-0000CD690000}"/>
    <cellStyle name="40% - Accent4 27 25" xfId="26964" xr:uid="{00000000-0005-0000-0000-0000CE690000}"/>
    <cellStyle name="40% - Accent4 27 26" xfId="26965" xr:uid="{00000000-0005-0000-0000-0000CF690000}"/>
    <cellStyle name="40% - Accent4 27 27" xfId="26966" xr:uid="{00000000-0005-0000-0000-0000D0690000}"/>
    <cellStyle name="40% - Accent4 27 28" xfId="26967" xr:uid="{00000000-0005-0000-0000-0000D1690000}"/>
    <cellStyle name="40% - Accent4 27 29" xfId="26968" xr:uid="{00000000-0005-0000-0000-0000D2690000}"/>
    <cellStyle name="40% - Accent4 27 3" xfId="26969" xr:uid="{00000000-0005-0000-0000-0000D3690000}"/>
    <cellStyle name="40% - Accent4 27 30" xfId="26970" xr:uid="{00000000-0005-0000-0000-0000D4690000}"/>
    <cellStyle name="40% - Accent4 27 31" xfId="26971" xr:uid="{00000000-0005-0000-0000-0000D5690000}"/>
    <cellStyle name="40% - Accent4 27 32" xfId="26972" xr:uid="{00000000-0005-0000-0000-0000D6690000}"/>
    <cellStyle name="40% - Accent4 27 33" xfId="26973" xr:uid="{00000000-0005-0000-0000-0000D7690000}"/>
    <cellStyle name="40% - Accent4 27 34" xfId="26974" xr:uid="{00000000-0005-0000-0000-0000D8690000}"/>
    <cellStyle name="40% - Accent4 27 35" xfId="26975" xr:uid="{00000000-0005-0000-0000-0000D9690000}"/>
    <cellStyle name="40% - Accent4 27 36" xfId="26976" xr:uid="{00000000-0005-0000-0000-0000DA690000}"/>
    <cellStyle name="40% - Accent4 27 37" xfId="26977" xr:uid="{00000000-0005-0000-0000-0000DB690000}"/>
    <cellStyle name="40% - Accent4 27 38" xfId="26978" xr:uid="{00000000-0005-0000-0000-0000DC690000}"/>
    <cellStyle name="40% - Accent4 27 39" xfId="26979" xr:uid="{00000000-0005-0000-0000-0000DD690000}"/>
    <cellStyle name="40% - Accent4 27 4" xfId="26980" xr:uid="{00000000-0005-0000-0000-0000DE690000}"/>
    <cellStyle name="40% - Accent4 27 40" xfId="26981" xr:uid="{00000000-0005-0000-0000-0000DF690000}"/>
    <cellStyle name="40% - Accent4 27 41" xfId="26982" xr:uid="{00000000-0005-0000-0000-0000E0690000}"/>
    <cellStyle name="40% - Accent4 27 42" xfId="26983" xr:uid="{00000000-0005-0000-0000-0000E1690000}"/>
    <cellStyle name="40% - Accent4 27 43" xfId="26984" xr:uid="{00000000-0005-0000-0000-0000E2690000}"/>
    <cellStyle name="40% - Accent4 27 44" xfId="26985" xr:uid="{00000000-0005-0000-0000-0000E3690000}"/>
    <cellStyle name="40% - Accent4 27 45" xfId="26986" xr:uid="{00000000-0005-0000-0000-0000E4690000}"/>
    <cellStyle name="40% - Accent4 27 46" xfId="26987" xr:uid="{00000000-0005-0000-0000-0000E5690000}"/>
    <cellStyle name="40% - Accent4 27 47" xfId="26988" xr:uid="{00000000-0005-0000-0000-0000E6690000}"/>
    <cellStyle name="40% - Accent4 27 48" xfId="26989" xr:uid="{00000000-0005-0000-0000-0000E7690000}"/>
    <cellStyle name="40% - Accent4 27 49" xfId="26990" xr:uid="{00000000-0005-0000-0000-0000E8690000}"/>
    <cellStyle name="40% - Accent4 27 5" xfId="26991" xr:uid="{00000000-0005-0000-0000-0000E9690000}"/>
    <cellStyle name="40% - Accent4 27 50" xfId="26992" xr:uid="{00000000-0005-0000-0000-0000EA690000}"/>
    <cellStyle name="40% - Accent4 27 51" xfId="26993" xr:uid="{00000000-0005-0000-0000-0000EB690000}"/>
    <cellStyle name="40% - Accent4 27 52" xfId="26994" xr:uid="{00000000-0005-0000-0000-0000EC690000}"/>
    <cellStyle name="40% - Accent4 27 53" xfId="26995" xr:uid="{00000000-0005-0000-0000-0000ED690000}"/>
    <cellStyle name="40% - Accent4 27 54" xfId="26996" xr:uid="{00000000-0005-0000-0000-0000EE690000}"/>
    <cellStyle name="40% - Accent4 27 55" xfId="26997" xr:uid="{00000000-0005-0000-0000-0000EF690000}"/>
    <cellStyle name="40% - Accent4 27 56" xfId="26998" xr:uid="{00000000-0005-0000-0000-0000F0690000}"/>
    <cellStyle name="40% - Accent4 27 57" xfId="26999" xr:uid="{00000000-0005-0000-0000-0000F1690000}"/>
    <cellStyle name="40% - Accent4 27 58" xfId="27000" xr:uid="{00000000-0005-0000-0000-0000F2690000}"/>
    <cellStyle name="40% - Accent4 27 59" xfId="27001" xr:uid="{00000000-0005-0000-0000-0000F3690000}"/>
    <cellStyle name="40% - Accent4 27 6" xfId="27002" xr:uid="{00000000-0005-0000-0000-0000F4690000}"/>
    <cellStyle name="40% - Accent4 27 60" xfId="27003" xr:uid="{00000000-0005-0000-0000-0000F5690000}"/>
    <cellStyle name="40% - Accent4 27 61" xfId="27004" xr:uid="{00000000-0005-0000-0000-0000F6690000}"/>
    <cellStyle name="40% - Accent4 27 62" xfId="27005" xr:uid="{00000000-0005-0000-0000-0000F7690000}"/>
    <cellStyle name="40% - Accent4 27 63" xfId="27006" xr:uid="{00000000-0005-0000-0000-0000F8690000}"/>
    <cellStyle name="40% - Accent4 27 64" xfId="27007" xr:uid="{00000000-0005-0000-0000-0000F9690000}"/>
    <cellStyle name="40% - Accent4 27 65" xfId="27008" xr:uid="{00000000-0005-0000-0000-0000FA690000}"/>
    <cellStyle name="40% - Accent4 27 66" xfId="27009" xr:uid="{00000000-0005-0000-0000-0000FB690000}"/>
    <cellStyle name="40% - Accent4 27 67" xfId="27010" xr:uid="{00000000-0005-0000-0000-0000FC690000}"/>
    <cellStyle name="40% - Accent4 27 68" xfId="27011" xr:uid="{00000000-0005-0000-0000-0000FD690000}"/>
    <cellStyle name="40% - Accent4 27 69" xfId="27012" xr:uid="{00000000-0005-0000-0000-0000FE690000}"/>
    <cellStyle name="40% - Accent4 27 7" xfId="27013" xr:uid="{00000000-0005-0000-0000-0000FF690000}"/>
    <cellStyle name="40% - Accent4 27 70" xfId="27014" xr:uid="{00000000-0005-0000-0000-0000006A0000}"/>
    <cellStyle name="40% - Accent4 27 71" xfId="27015" xr:uid="{00000000-0005-0000-0000-0000016A0000}"/>
    <cellStyle name="40% - Accent4 27 72" xfId="27016" xr:uid="{00000000-0005-0000-0000-0000026A0000}"/>
    <cellStyle name="40% - Accent4 27 73" xfId="27017" xr:uid="{00000000-0005-0000-0000-0000036A0000}"/>
    <cellStyle name="40% - Accent4 27 8" xfId="27018" xr:uid="{00000000-0005-0000-0000-0000046A0000}"/>
    <cellStyle name="40% - Accent4 27 9" xfId="27019" xr:uid="{00000000-0005-0000-0000-0000056A0000}"/>
    <cellStyle name="40% - Accent4 28" xfId="27020" xr:uid="{00000000-0005-0000-0000-0000066A0000}"/>
    <cellStyle name="40% - Accent4 28 10" xfId="27021" xr:uid="{00000000-0005-0000-0000-0000076A0000}"/>
    <cellStyle name="40% - Accent4 28 11" xfId="27022" xr:uid="{00000000-0005-0000-0000-0000086A0000}"/>
    <cellStyle name="40% - Accent4 28 12" xfId="27023" xr:uid="{00000000-0005-0000-0000-0000096A0000}"/>
    <cellStyle name="40% - Accent4 28 13" xfId="27024" xr:uid="{00000000-0005-0000-0000-00000A6A0000}"/>
    <cellStyle name="40% - Accent4 28 14" xfId="27025" xr:uid="{00000000-0005-0000-0000-00000B6A0000}"/>
    <cellStyle name="40% - Accent4 28 15" xfId="27026" xr:uid="{00000000-0005-0000-0000-00000C6A0000}"/>
    <cellStyle name="40% - Accent4 28 16" xfId="27027" xr:uid="{00000000-0005-0000-0000-00000D6A0000}"/>
    <cellStyle name="40% - Accent4 28 17" xfId="27028" xr:uid="{00000000-0005-0000-0000-00000E6A0000}"/>
    <cellStyle name="40% - Accent4 28 18" xfId="27029" xr:uid="{00000000-0005-0000-0000-00000F6A0000}"/>
    <cellStyle name="40% - Accent4 28 19" xfId="27030" xr:uid="{00000000-0005-0000-0000-0000106A0000}"/>
    <cellStyle name="40% - Accent4 28 2" xfId="27031" xr:uid="{00000000-0005-0000-0000-0000116A0000}"/>
    <cellStyle name="40% - Accent4 28 20" xfId="27032" xr:uid="{00000000-0005-0000-0000-0000126A0000}"/>
    <cellStyle name="40% - Accent4 28 21" xfId="27033" xr:uid="{00000000-0005-0000-0000-0000136A0000}"/>
    <cellStyle name="40% - Accent4 28 22" xfId="27034" xr:uid="{00000000-0005-0000-0000-0000146A0000}"/>
    <cellStyle name="40% - Accent4 28 23" xfId="27035" xr:uid="{00000000-0005-0000-0000-0000156A0000}"/>
    <cellStyle name="40% - Accent4 28 24" xfId="27036" xr:uid="{00000000-0005-0000-0000-0000166A0000}"/>
    <cellStyle name="40% - Accent4 28 25" xfId="27037" xr:uid="{00000000-0005-0000-0000-0000176A0000}"/>
    <cellStyle name="40% - Accent4 28 26" xfId="27038" xr:uid="{00000000-0005-0000-0000-0000186A0000}"/>
    <cellStyle name="40% - Accent4 28 27" xfId="27039" xr:uid="{00000000-0005-0000-0000-0000196A0000}"/>
    <cellStyle name="40% - Accent4 28 28" xfId="27040" xr:uid="{00000000-0005-0000-0000-00001A6A0000}"/>
    <cellStyle name="40% - Accent4 28 29" xfId="27041" xr:uid="{00000000-0005-0000-0000-00001B6A0000}"/>
    <cellStyle name="40% - Accent4 28 3" xfId="27042" xr:uid="{00000000-0005-0000-0000-00001C6A0000}"/>
    <cellStyle name="40% - Accent4 28 30" xfId="27043" xr:uid="{00000000-0005-0000-0000-00001D6A0000}"/>
    <cellStyle name="40% - Accent4 28 31" xfId="27044" xr:uid="{00000000-0005-0000-0000-00001E6A0000}"/>
    <cellStyle name="40% - Accent4 28 32" xfId="27045" xr:uid="{00000000-0005-0000-0000-00001F6A0000}"/>
    <cellStyle name="40% - Accent4 28 33" xfId="27046" xr:uid="{00000000-0005-0000-0000-0000206A0000}"/>
    <cellStyle name="40% - Accent4 28 34" xfId="27047" xr:uid="{00000000-0005-0000-0000-0000216A0000}"/>
    <cellStyle name="40% - Accent4 28 35" xfId="27048" xr:uid="{00000000-0005-0000-0000-0000226A0000}"/>
    <cellStyle name="40% - Accent4 28 36" xfId="27049" xr:uid="{00000000-0005-0000-0000-0000236A0000}"/>
    <cellStyle name="40% - Accent4 28 37" xfId="27050" xr:uid="{00000000-0005-0000-0000-0000246A0000}"/>
    <cellStyle name="40% - Accent4 28 38" xfId="27051" xr:uid="{00000000-0005-0000-0000-0000256A0000}"/>
    <cellStyle name="40% - Accent4 28 39" xfId="27052" xr:uid="{00000000-0005-0000-0000-0000266A0000}"/>
    <cellStyle name="40% - Accent4 28 4" xfId="27053" xr:uid="{00000000-0005-0000-0000-0000276A0000}"/>
    <cellStyle name="40% - Accent4 28 40" xfId="27054" xr:uid="{00000000-0005-0000-0000-0000286A0000}"/>
    <cellStyle name="40% - Accent4 28 41" xfId="27055" xr:uid="{00000000-0005-0000-0000-0000296A0000}"/>
    <cellStyle name="40% - Accent4 28 42" xfId="27056" xr:uid="{00000000-0005-0000-0000-00002A6A0000}"/>
    <cellStyle name="40% - Accent4 28 43" xfId="27057" xr:uid="{00000000-0005-0000-0000-00002B6A0000}"/>
    <cellStyle name="40% - Accent4 28 44" xfId="27058" xr:uid="{00000000-0005-0000-0000-00002C6A0000}"/>
    <cellStyle name="40% - Accent4 28 45" xfId="27059" xr:uid="{00000000-0005-0000-0000-00002D6A0000}"/>
    <cellStyle name="40% - Accent4 28 46" xfId="27060" xr:uid="{00000000-0005-0000-0000-00002E6A0000}"/>
    <cellStyle name="40% - Accent4 28 47" xfId="27061" xr:uid="{00000000-0005-0000-0000-00002F6A0000}"/>
    <cellStyle name="40% - Accent4 28 48" xfId="27062" xr:uid="{00000000-0005-0000-0000-0000306A0000}"/>
    <cellStyle name="40% - Accent4 28 49" xfId="27063" xr:uid="{00000000-0005-0000-0000-0000316A0000}"/>
    <cellStyle name="40% - Accent4 28 5" xfId="27064" xr:uid="{00000000-0005-0000-0000-0000326A0000}"/>
    <cellStyle name="40% - Accent4 28 50" xfId="27065" xr:uid="{00000000-0005-0000-0000-0000336A0000}"/>
    <cellStyle name="40% - Accent4 28 51" xfId="27066" xr:uid="{00000000-0005-0000-0000-0000346A0000}"/>
    <cellStyle name="40% - Accent4 28 52" xfId="27067" xr:uid="{00000000-0005-0000-0000-0000356A0000}"/>
    <cellStyle name="40% - Accent4 28 53" xfId="27068" xr:uid="{00000000-0005-0000-0000-0000366A0000}"/>
    <cellStyle name="40% - Accent4 28 54" xfId="27069" xr:uid="{00000000-0005-0000-0000-0000376A0000}"/>
    <cellStyle name="40% - Accent4 28 55" xfId="27070" xr:uid="{00000000-0005-0000-0000-0000386A0000}"/>
    <cellStyle name="40% - Accent4 28 56" xfId="27071" xr:uid="{00000000-0005-0000-0000-0000396A0000}"/>
    <cellStyle name="40% - Accent4 28 57" xfId="27072" xr:uid="{00000000-0005-0000-0000-00003A6A0000}"/>
    <cellStyle name="40% - Accent4 28 58" xfId="27073" xr:uid="{00000000-0005-0000-0000-00003B6A0000}"/>
    <cellStyle name="40% - Accent4 28 59" xfId="27074" xr:uid="{00000000-0005-0000-0000-00003C6A0000}"/>
    <cellStyle name="40% - Accent4 28 6" xfId="27075" xr:uid="{00000000-0005-0000-0000-00003D6A0000}"/>
    <cellStyle name="40% - Accent4 28 60" xfId="27076" xr:uid="{00000000-0005-0000-0000-00003E6A0000}"/>
    <cellStyle name="40% - Accent4 28 61" xfId="27077" xr:uid="{00000000-0005-0000-0000-00003F6A0000}"/>
    <cellStyle name="40% - Accent4 28 62" xfId="27078" xr:uid="{00000000-0005-0000-0000-0000406A0000}"/>
    <cellStyle name="40% - Accent4 28 63" xfId="27079" xr:uid="{00000000-0005-0000-0000-0000416A0000}"/>
    <cellStyle name="40% - Accent4 28 64" xfId="27080" xr:uid="{00000000-0005-0000-0000-0000426A0000}"/>
    <cellStyle name="40% - Accent4 28 65" xfId="27081" xr:uid="{00000000-0005-0000-0000-0000436A0000}"/>
    <cellStyle name="40% - Accent4 28 66" xfId="27082" xr:uid="{00000000-0005-0000-0000-0000446A0000}"/>
    <cellStyle name="40% - Accent4 28 67" xfId="27083" xr:uid="{00000000-0005-0000-0000-0000456A0000}"/>
    <cellStyle name="40% - Accent4 28 68" xfId="27084" xr:uid="{00000000-0005-0000-0000-0000466A0000}"/>
    <cellStyle name="40% - Accent4 28 69" xfId="27085" xr:uid="{00000000-0005-0000-0000-0000476A0000}"/>
    <cellStyle name="40% - Accent4 28 7" xfId="27086" xr:uid="{00000000-0005-0000-0000-0000486A0000}"/>
    <cellStyle name="40% - Accent4 28 70" xfId="27087" xr:uid="{00000000-0005-0000-0000-0000496A0000}"/>
    <cellStyle name="40% - Accent4 28 71" xfId="27088" xr:uid="{00000000-0005-0000-0000-00004A6A0000}"/>
    <cellStyle name="40% - Accent4 28 72" xfId="27089" xr:uid="{00000000-0005-0000-0000-00004B6A0000}"/>
    <cellStyle name="40% - Accent4 28 73" xfId="27090" xr:uid="{00000000-0005-0000-0000-00004C6A0000}"/>
    <cellStyle name="40% - Accent4 28 8" xfId="27091" xr:uid="{00000000-0005-0000-0000-00004D6A0000}"/>
    <cellStyle name="40% - Accent4 28 9" xfId="27092" xr:uid="{00000000-0005-0000-0000-00004E6A0000}"/>
    <cellStyle name="40% - Accent4 29" xfId="27093" xr:uid="{00000000-0005-0000-0000-00004F6A0000}"/>
    <cellStyle name="40% - Accent4 29 10" xfId="27094" xr:uid="{00000000-0005-0000-0000-0000506A0000}"/>
    <cellStyle name="40% - Accent4 29 11" xfId="27095" xr:uid="{00000000-0005-0000-0000-0000516A0000}"/>
    <cellStyle name="40% - Accent4 29 12" xfId="27096" xr:uid="{00000000-0005-0000-0000-0000526A0000}"/>
    <cellStyle name="40% - Accent4 29 13" xfId="27097" xr:uid="{00000000-0005-0000-0000-0000536A0000}"/>
    <cellStyle name="40% - Accent4 29 14" xfId="27098" xr:uid="{00000000-0005-0000-0000-0000546A0000}"/>
    <cellStyle name="40% - Accent4 29 15" xfId="27099" xr:uid="{00000000-0005-0000-0000-0000556A0000}"/>
    <cellStyle name="40% - Accent4 29 16" xfId="27100" xr:uid="{00000000-0005-0000-0000-0000566A0000}"/>
    <cellStyle name="40% - Accent4 29 17" xfId="27101" xr:uid="{00000000-0005-0000-0000-0000576A0000}"/>
    <cellStyle name="40% - Accent4 29 18" xfId="27102" xr:uid="{00000000-0005-0000-0000-0000586A0000}"/>
    <cellStyle name="40% - Accent4 29 19" xfId="27103" xr:uid="{00000000-0005-0000-0000-0000596A0000}"/>
    <cellStyle name="40% - Accent4 29 2" xfId="27104" xr:uid="{00000000-0005-0000-0000-00005A6A0000}"/>
    <cellStyle name="40% - Accent4 29 20" xfId="27105" xr:uid="{00000000-0005-0000-0000-00005B6A0000}"/>
    <cellStyle name="40% - Accent4 29 21" xfId="27106" xr:uid="{00000000-0005-0000-0000-00005C6A0000}"/>
    <cellStyle name="40% - Accent4 29 22" xfId="27107" xr:uid="{00000000-0005-0000-0000-00005D6A0000}"/>
    <cellStyle name="40% - Accent4 29 23" xfId="27108" xr:uid="{00000000-0005-0000-0000-00005E6A0000}"/>
    <cellStyle name="40% - Accent4 29 24" xfId="27109" xr:uid="{00000000-0005-0000-0000-00005F6A0000}"/>
    <cellStyle name="40% - Accent4 29 25" xfId="27110" xr:uid="{00000000-0005-0000-0000-0000606A0000}"/>
    <cellStyle name="40% - Accent4 29 26" xfId="27111" xr:uid="{00000000-0005-0000-0000-0000616A0000}"/>
    <cellStyle name="40% - Accent4 29 27" xfId="27112" xr:uid="{00000000-0005-0000-0000-0000626A0000}"/>
    <cellStyle name="40% - Accent4 29 28" xfId="27113" xr:uid="{00000000-0005-0000-0000-0000636A0000}"/>
    <cellStyle name="40% - Accent4 29 29" xfId="27114" xr:uid="{00000000-0005-0000-0000-0000646A0000}"/>
    <cellStyle name="40% - Accent4 29 3" xfId="27115" xr:uid="{00000000-0005-0000-0000-0000656A0000}"/>
    <cellStyle name="40% - Accent4 29 30" xfId="27116" xr:uid="{00000000-0005-0000-0000-0000666A0000}"/>
    <cellStyle name="40% - Accent4 29 31" xfId="27117" xr:uid="{00000000-0005-0000-0000-0000676A0000}"/>
    <cellStyle name="40% - Accent4 29 32" xfId="27118" xr:uid="{00000000-0005-0000-0000-0000686A0000}"/>
    <cellStyle name="40% - Accent4 29 33" xfId="27119" xr:uid="{00000000-0005-0000-0000-0000696A0000}"/>
    <cellStyle name="40% - Accent4 29 34" xfId="27120" xr:uid="{00000000-0005-0000-0000-00006A6A0000}"/>
    <cellStyle name="40% - Accent4 29 35" xfId="27121" xr:uid="{00000000-0005-0000-0000-00006B6A0000}"/>
    <cellStyle name="40% - Accent4 29 36" xfId="27122" xr:uid="{00000000-0005-0000-0000-00006C6A0000}"/>
    <cellStyle name="40% - Accent4 29 37" xfId="27123" xr:uid="{00000000-0005-0000-0000-00006D6A0000}"/>
    <cellStyle name="40% - Accent4 29 38" xfId="27124" xr:uid="{00000000-0005-0000-0000-00006E6A0000}"/>
    <cellStyle name="40% - Accent4 29 39" xfId="27125" xr:uid="{00000000-0005-0000-0000-00006F6A0000}"/>
    <cellStyle name="40% - Accent4 29 4" xfId="27126" xr:uid="{00000000-0005-0000-0000-0000706A0000}"/>
    <cellStyle name="40% - Accent4 29 40" xfId="27127" xr:uid="{00000000-0005-0000-0000-0000716A0000}"/>
    <cellStyle name="40% - Accent4 29 41" xfId="27128" xr:uid="{00000000-0005-0000-0000-0000726A0000}"/>
    <cellStyle name="40% - Accent4 29 42" xfId="27129" xr:uid="{00000000-0005-0000-0000-0000736A0000}"/>
    <cellStyle name="40% - Accent4 29 43" xfId="27130" xr:uid="{00000000-0005-0000-0000-0000746A0000}"/>
    <cellStyle name="40% - Accent4 29 44" xfId="27131" xr:uid="{00000000-0005-0000-0000-0000756A0000}"/>
    <cellStyle name="40% - Accent4 29 45" xfId="27132" xr:uid="{00000000-0005-0000-0000-0000766A0000}"/>
    <cellStyle name="40% - Accent4 29 46" xfId="27133" xr:uid="{00000000-0005-0000-0000-0000776A0000}"/>
    <cellStyle name="40% - Accent4 29 47" xfId="27134" xr:uid="{00000000-0005-0000-0000-0000786A0000}"/>
    <cellStyle name="40% - Accent4 29 48" xfId="27135" xr:uid="{00000000-0005-0000-0000-0000796A0000}"/>
    <cellStyle name="40% - Accent4 29 49" xfId="27136" xr:uid="{00000000-0005-0000-0000-00007A6A0000}"/>
    <cellStyle name="40% - Accent4 29 5" xfId="27137" xr:uid="{00000000-0005-0000-0000-00007B6A0000}"/>
    <cellStyle name="40% - Accent4 29 50" xfId="27138" xr:uid="{00000000-0005-0000-0000-00007C6A0000}"/>
    <cellStyle name="40% - Accent4 29 51" xfId="27139" xr:uid="{00000000-0005-0000-0000-00007D6A0000}"/>
    <cellStyle name="40% - Accent4 29 52" xfId="27140" xr:uid="{00000000-0005-0000-0000-00007E6A0000}"/>
    <cellStyle name="40% - Accent4 29 53" xfId="27141" xr:uid="{00000000-0005-0000-0000-00007F6A0000}"/>
    <cellStyle name="40% - Accent4 29 54" xfId="27142" xr:uid="{00000000-0005-0000-0000-0000806A0000}"/>
    <cellStyle name="40% - Accent4 29 55" xfId="27143" xr:uid="{00000000-0005-0000-0000-0000816A0000}"/>
    <cellStyle name="40% - Accent4 29 56" xfId="27144" xr:uid="{00000000-0005-0000-0000-0000826A0000}"/>
    <cellStyle name="40% - Accent4 29 57" xfId="27145" xr:uid="{00000000-0005-0000-0000-0000836A0000}"/>
    <cellStyle name="40% - Accent4 29 58" xfId="27146" xr:uid="{00000000-0005-0000-0000-0000846A0000}"/>
    <cellStyle name="40% - Accent4 29 59" xfId="27147" xr:uid="{00000000-0005-0000-0000-0000856A0000}"/>
    <cellStyle name="40% - Accent4 29 6" xfId="27148" xr:uid="{00000000-0005-0000-0000-0000866A0000}"/>
    <cellStyle name="40% - Accent4 29 60" xfId="27149" xr:uid="{00000000-0005-0000-0000-0000876A0000}"/>
    <cellStyle name="40% - Accent4 29 61" xfId="27150" xr:uid="{00000000-0005-0000-0000-0000886A0000}"/>
    <cellStyle name="40% - Accent4 29 62" xfId="27151" xr:uid="{00000000-0005-0000-0000-0000896A0000}"/>
    <cellStyle name="40% - Accent4 29 63" xfId="27152" xr:uid="{00000000-0005-0000-0000-00008A6A0000}"/>
    <cellStyle name="40% - Accent4 29 64" xfId="27153" xr:uid="{00000000-0005-0000-0000-00008B6A0000}"/>
    <cellStyle name="40% - Accent4 29 65" xfId="27154" xr:uid="{00000000-0005-0000-0000-00008C6A0000}"/>
    <cellStyle name="40% - Accent4 29 66" xfId="27155" xr:uid="{00000000-0005-0000-0000-00008D6A0000}"/>
    <cellStyle name="40% - Accent4 29 67" xfId="27156" xr:uid="{00000000-0005-0000-0000-00008E6A0000}"/>
    <cellStyle name="40% - Accent4 29 68" xfId="27157" xr:uid="{00000000-0005-0000-0000-00008F6A0000}"/>
    <cellStyle name="40% - Accent4 29 69" xfId="27158" xr:uid="{00000000-0005-0000-0000-0000906A0000}"/>
    <cellStyle name="40% - Accent4 29 7" xfId="27159" xr:uid="{00000000-0005-0000-0000-0000916A0000}"/>
    <cellStyle name="40% - Accent4 29 70" xfId="27160" xr:uid="{00000000-0005-0000-0000-0000926A0000}"/>
    <cellStyle name="40% - Accent4 29 71" xfId="27161" xr:uid="{00000000-0005-0000-0000-0000936A0000}"/>
    <cellStyle name="40% - Accent4 29 72" xfId="27162" xr:uid="{00000000-0005-0000-0000-0000946A0000}"/>
    <cellStyle name="40% - Accent4 29 73" xfId="27163" xr:uid="{00000000-0005-0000-0000-0000956A0000}"/>
    <cellStyle name="40% - Accent4 29 8" xfId="27164" xr:uid="{00000000-0005-0000-0000-0000966A0000}"/>
    <cellStyle name="40% - Accent4 29 9" xfId="27165" xr:uid="{00000000-0005-0000-0000-0000976A0000}"/>
    <cellStyle name="40% - Accent4 3" xfId="27166" xr:uid="{00000000-0005-0000-0000-0000986A0000}"/>
    <cellStyle name="40% - Accent4 3 10" xfId="27167" xr:uid="{00000000-0005-0000-0000-0000996A0000}"/>
    <cellStyle name="40% - Accent4 3 11" xfId="27168" xr:uid="{00000000-0005-0000-0000-00009A6A0000}"/>
    <cellStyle name="40% - Accent4 3 12" xfId="27169" xr:uid="{00000000-0005-0000-0000-00009B6A0000}"/>
    <cellStyle name="40% - Accent4 3 13" xfId="27170" xr:uid="{00000000-0005-0000-0000-00009C6A0000}"/>
    <cellStyle name="40% - Accent4 3 14" xfId="27171" xr:uid="{00000000-0005-0000-0000-00009D6A0000}"/>
    <cellStyle name="40% - Accent4 3 15" xfId="27172" xr:uid="{00000000-0005-0000-0000-00009E6A0000}"/>
    <cellStyle name="40% - Accent4 3 16" xfId="27173" xr:uid="{00000000-0005-0000-0000-00009F6A0000}"/>
    <cellStyle name="40% - Accent4 3 17" xfId="27174" xr:uid="{00000000-0005-0000-0000-0000A06A0000}"/>
    <cellStyle name="40% - Accent4 3 18" xfId="27175" xr:uid="{00000000-0005-0000-0000-0000A16A0000}"/>
    <cellStyle name="40% - Accent4 3 19" xfId="27176" xr:uid="{00000000-0005-0000-0000-0000A26A0000}"/>
    <cellStyle name="40% - Accent4 3 2" xfId="27177" xr:uid="{00000000-0005-0000-0000-0000A36A0000}"/>
    <cellStyle name="40% - Accent4 3 2 2" xfId="53170" xr:uid="{00000000-0005-0000-0000-0000A46A0000}"/>
    <cellStyle name="40% - Accent4 3 20" xfId="27178" xr:uid="{00000000-0005-0000-0000-0000A56A0000}"/>
    <cellStyle name="40% - Accent4 3 21" xfId="27179" xr:uid="{00000000-0005-0000-0000-0000A66A0000}"/>
    <cellStyle name="40% - Accent4 3 22" xfId="27180" xr:uid="{00000000-0005-0000-0000-0000A76A0000}"/>
    <cellStyle name="40% - Accent4 3 23" xfId="27181" xr:uid="{00000000-0005-0000-0000-0000A86A0000}"/>
    <cellStyle name="40% - Accent4 3 24" xfId="27182" xr:uid="{00000000-0005-0000-0000-0000A96A0000}"/>
    <cellStyle name="40% - Accent4 3 25" xfId="27183" xr:uid="{00000000-0005-0000-0000-0000AA6A0000}"/>
    <cellStyle name="40% - Accent4 3 26" xfId="27184" xr:uid="{00000000-0005-0000-0000-0000AB6A0000}"/>
    <cellStyle name="40% - Accent4 3 27" xfId="27185" xr:uid="{00000000-0005-0000-0000-0000AC6A0000}"/>
    <cellStyle name="40% - Accent4 3 28" xfId="27186" xr:uid="{00000000-0005-0000-0000-0000AD6A0000}"/>
    <cellStyle name="40% - Accent4 3 29" xfId="27187" xr:uid="{00000000-0005-0000-0000-0000AE6A0000}"/>
    <cellStyle name="40% - Accent4 3 3" xfId="27188" xr:uid="{00000000-0005-0000-0000-0000AF6A0000}"/>
    <cellStyle name="40% - Accent4 3 3 2" xfId="53226" xr:uid="{00000000-0005-0000-0000-0000B06A0000}"/>
    <cellStyle name="40% - Accent4 3 30" xfId="27189" xr:uid="{00000000-0005-0000-0000-0000B16A0000}"/>
    <cellStyle name="40% - Accent4 3 31" xfId="27190" xr:uid="{00000000-0005-0000-0000-0000B26A0000}"/>
    <cellStyle name="40% - Accent4 3 32" xfId="27191" xr:uid="{00000000-0005-0000-0000-0000B36A0000}"/>
    <cellStyle name="40% - Accent4 3 33" xfId="27192" xr:uid="{00000000-0005-0000-0000-0000B46A0000}"/>
    <cellStyle name="40% - Accent4 3 34" xfId="27193" xr:uid="{00000000-0005-0000-0000-0000B56A0000}"/>
    <cellStyle name="40% - Accent4 3 35" xfId="27194" xr:uid="{00000000-0005-0000-0000-0000B66A0000}"/>
    <cellStyle name="40% - Accent4 3 36" xfId="27195" xr:uid="{00000000-0005-0000-0000-0000B76A0000}"/>
    <cellStyle name="40% - Accent4 3 37" xfId="27196" xr:uid="{00000000-0005-0000-0000-0000B86A0000}"/>
    <cellStyle name="40% - Accent4 3 38" xfId="27197" xr:uid="{00000000-0005-0000-0000-0000B96A0000}"/>
    <cellStyle name="40% - Accent4 3 39" xfId="27198" xr:uid="{00000000-0005-0000-0000-0000BA6A0000}"/>
    <cellStyle name="40% - Accent4 3 4" xfId="27199" xr:uid="{00000000-0005-0000-0000-0000BB6A0000}"/>
    <cellStyle name="40% - Accent4 3 40" xfId="27200" xr:uid="{00000000-0005-0000-0000-0000BC6A0000}"/>
    <cellStyle name="40% - Accent4 3 41" xfId="27201" xr:uid="{00000000-0005-0000-0000-0000BD6A0000}"/>
    <cellStyle name="40% - Accent4 3 42" xfId="27202" xr:uid="{00000000-0005-0000-0000-0000BE6A0000}"/>
    <cellStyle name="40% - Accent4 3 43" xfId="27203" xr:uid="{00000000-0005-0000-0000-0000BF6A0000}"/>
    <cellStyle name="40% - Accent4 3 44" xfId="27204" xr:uid="{00000000-0005-0000-0000-0000C06A0000}"/>
    <cellStyle name="40% - Accent4 3 45" xfId="27205" xr:uid="{00000000-0005-0000-0000-0000C16A0000}"/>
    <cellStyle name="40% - Accent4 3 46" xfId="27206" xr:uid="{00000000-0005-0000-0000-0000C26A0000}"/>
    <cellStyle name="40% - Accent4 3 47" xfId="27207" xr:uid="{00000000-0005-0000-0000-0000C36A0000}"/>
    <cellStyle name="40% - Accent4 3 48" xfId="27208" xr:uid="{00000000-0005-0000-0000-0000C46A0000}"/>
    <cellStyle name="40% - Accent4 3 49" xfId="27209" xr:uid="{00000000-0005-0000-0000-0000C56A0000}"/>
    <cellStyle name="40% - Accent4 3 5" xfId="27210" xr:uid="{00000000-0005-0000-0000-0000C66A0000}"/>
    <cellStyle name="40% - Accent4 3 50" xfId="27211" xr:uid="{00000000-0005-0000-0000-0000C76A0000}"/>
    <cellStyle name="40% - Accent4 3 51" xfId="27212" xr:uid="{00000000-0005-0000-0000-0000C86A0000}"/>
    <cellStyle name="40% - Accent4 3 52" xfId="27213" xr:uid="{00000000-0005-0000-0000-0000C96A0000}"/>
    <cellStyle name="40% - Accent4 3 53" xfId="27214" xr:uid="{00000000-0005-0000-0000-0000CA6A0000}"/>
    <cellStyle name="40% - Accent4 3 54" xfId="27215" xr:uid="{00000000-0005-0000-0000-0000CB6A0000}"/>
    <cellStyle name="40% - Accent4 3 55" xfId="27216" xr:uid="{00000000-0005-0000-0000-0000CC6A0000}"/>
    <cellStyle name="40% - Accent4 3 56" xfId="27217" xr:uid="{00000000-0005-0000-0000-0000CD6A0000}"/>
    <cellStyle name="40% - Accent4 3 57" xfId="27218" xr:uid="{00000000-0005-0000-0000-0000CE6A0000}"/>
    <cellStyle name="40% - Accent4 3 58" xfId="27219" xr:uid="{00000000-0005-0000-0000-0000CF6A0000}"/>
    <cellStyle name="40% - Accent4 3 59" xfId="27220" xr:uid="{00000000-0005-0000-0000-0000D06A0000}"/>
    <cellStyle name="40% - Accent4 3 6" xfId="27221" xr:uid="{00000000-0005-0000-0000-0000D16A0000}"/>
    <cellStyle name="40% - Accent4 3 60" xfId="27222" xr:uid="{00000000-0005-0000-0000-0000D26A0000}"/>
    <cellStyle name="40% - Accent4 3 61" xfId="27223" xr:uid="{00000000-0005-0000-0000-0000D36A0000}"/>
    <cellStyle name="40% - Accent4 3 62" xfId="27224" xr:uid="{00000000-0005-0000-0000-0000D46A0000}"/>
    <cellStyle name="40% - Accent4 3 63" xfId="27225" xr:uid="{00000000-0005-0000-0000-0000D56A0000}"/>
    <cellStyle name="40% - Accent4 3 64" xfId="27226" xr:uid="{00000000-0005-0000-0000-0000D66A0000}"/>
    <cellStyle name="40% - Accent4 3 65" xfId="27227" xr:uid="{00000000-0005-0000-0000-0000D76A0000}"/>
    <cellStyle name="40% - Accent4 3 66" xfId="27228" xr:uid="{00000000-0005-0000-0000-0000D86A0000}"/>
    <cellStyle name="40% - Accent4 3 67" xfId="27229" xr:uid="{00000000-0005-0000-0000-0000D96A0000}"/>
    <cellStyle name="40% - Accent4 3 68" xfId="27230" xr:uid="{00000000-0005-0000-0000-0000DA6A0000}"/>
    <cellStyle name="40% - Accent4 3 69" xfId="27231" xr:uid="{00000000-0005-0000-0000-0000DB6A0000}"/>
    <cellStyle name="40% - Accent4 3 7" xfId="27232" xr:uid="{00000000-0005-0000-0000-0000DC6A0000}"/>
    <cellStyle name="40% - Accent4 3 70" xfId="27233" xr:uid="{00000000-0005-0000-0000-0000DD6A0000}"/>
    <cellStyle name="40% - Accent4 3 71" xfId="27234" xr:uid="{00000000-0005-0000-0000-0000DE6A0000}"/>
    <cellStyle name="40% - Accent4 3 72" xfId="27235" xr:uid="{00000000-0005-0000-0000-0000DF6A0000}"/>
    <cellStyle name="40% - Accent4 3 73" xfId="27236" xr:uid="{00000000-0005-0000-0000-0000E06A0000}"/>
    <cellStyle name="40% - Accent4 3 74" xfId="53037" xr:uid="{00000000-0005-0000-0000-0000E16A0000}"/>
    <cellStyle name="40% - Accent4 3 8" xfId="27237" xr:uid="{00000000-0005-0000-0000-0000E26A0000}"/>
    <cellStyle name="40% - Accent4 3 9" xfId="27238" xr:uid="{00000000-0005-0000-0000-0000E36A0000}"/>
    <cellStyle name="40% - Accent4 30" xfId="27239" xr:uid="{00000000-0005-0000-0000-0000E46A0000}"/>
    <cellStyle name="40% - Accent4 30 10" xfId="27240" xr:uid="{00000000-0005-0000-0000-0000E56A0000}"/>
    <cellStyle name="40% - Accent4 30 11" xfId="27241" xr:uid="{00000000-0005-0000-0000-0000E66A0000}"/>
    <cellStyle name="40% - Accent4 30 12" xfId="27242" xr:uid="{00000000-0005-0000-0000-0000E76A0000}"/>
    <cellStyle name="40% - Accent4 30 13" xfId="27243" xr:uid="{00000000-0005-0000-0000-0000E86A0000}"/>
    <cellStyle name="40% - Accent4 30 14" xfId="27244" xr:uid="{00000000-0005-0000-0000-0000E96A0000}"/>
    <cellStyle name="40% - Accent4 30 15" xfId="27245" xr:uid="{00000000-0005-0000-0000-0000EA6A0000}"/>
    <cellStyle name="40% - Accent4 30 16" xfId="27246" xr:uid="{00000000-0005-0000-0000-0000EB6A0000}"/>
    <cellStyle name="40% - Accent4 30 17" xfId="27247" xr:uid="{00000000-0005-0000-0000-0000EC6A0000}"/>
    <cellStyle name="40% - Accent4 30 18" xfId="27248" xr:uid="{00000000-0005-0000-0000-0000ED6A0000}"/>
    <cellStyle name="40% - Accent4 30 19" xfId="27249" xr:uid="{00000000-0005-0000-0000-0000EE6A0000}"/>
    <cellStyle name="40% - Accent4 30 2" xfId="27250" xr:uid="{00000000-0005-0000-0000-0000EF6A0000}"/>
    <cellStyle name="40% - Accent4 30 20" xfId="27251" xr:uid="{00000000-0005-0000-0000-0000F06A0000}"/>
    <cellStyle name="40% - Accent4 30 21" xfId="27252" xr:uid="{00000000-0005-0000-0000-0000F16A0000}"/>
    <cellStyle name="40% - Accent4 30 22" xfId="27253" xr:uid="{00000000-0005-0000-0000-0000F26A0000}"/>
    <cellStyle name="40% - Accent4 30 23" xfId="27254" xr:uid="{00000000-0005-0000-0000-0000F36A0000}"/>
    <cellStyle name="40% - Accent4 30 24" xfId="27255" xr:uid="{00000000-0005-0000-0000-0000F46A0000}"/>
    <cellStyle name="40% - Accent4 30 25" xfId="27256" xr:uid="{00000000-0005-0000-0000-0000F56A0000}"/>
    <cellStyle name="40% - Accent4 30 26" xfId="27257" xr:uid="{00000000-0005-0000-0000-0000F66A0000}"/>
    <cellStyle name="40% - Accent4 30 27" xfId="27258" xr:uid="{00000000-0005-0000-0000-0000F76A0000}"/>
    <cellStyle name="40% - Accent4 30 28" xfId="27259" xr:uid="{00000000-0005-0000-0000-0000F86A0000}"/>
    <cellStyle name="40% - Accent4 30 29" xfId="27260" xr:uid="{00000000-0005-0000-0000-0000F96A0000}"/>
    <cellStyle name="40% - Accent4 30 3" xfId="27261" xr:uid="{00000000-0005-0000-0000-0000FA6A0000}"/>
    <cellStyle name="40% - Accent4 30 30" xfId="27262" xr:uid="{00000000-0005-0000-0000-0000FB6A0000}"/>
    <cellStyle name="40% - Accent4 30 31" xfId="27263" xr:uid="{00000000-0005-0000-0000-0000FC6A0000}"/>
    <cellStyle name="40% - Accent4 30 32" xfId="27264" xr:uid="{00000000-0005-0000-0000-0000FD6A0000}"/>
    <cellStyle name="40% - Accent4 30 33" xfId="27265" xr:uid="{00000000-0005-0000-0000-0000FE6A0000}"/>
    <cellStyle name="40% - Accent4 30 34" xfId="27266" xr:uid="{00000000-0005-0000-0000-0000FF6A0000}"/>
    <cellStyle name="40% - Accent4 30 35" xfId="27267" xr:uid="{00000000-0005-0000-0000-0000006B0000}"/>
    <cellStyle name="40% - Accent4 30 36" xfId="27268" xr:uid="{00000000-0005-0000-0000-0000016B0000}"/>
    <cellStyle name="40% - Accent4 30 37" xfId="27269" xr:uid="{00000000-0005-0000-0000-0000026B0000}"/>
    <cellStyle name="40% - Accent4 30 38" xfId="27270" xr:uid="{00000000-0005-0000-0000-0000036B0000}"/>
    <cellStyle name="40% - Accent4 30 39" xfId="27271" xr:uid="{00000000-0005-0000-0000-0000046B0000}"/>
    <cellStyle name="40% - Accent4 30 4" xfId="27272" xr:uid="{00000000-0005-0000-0000-0000056B0000}"/>
    <cellStyle name="40% - Accent4 30 40" xfId="27273" xr:uid="{00000000-0005-0000-0000-0000066B0000}"/>
    <cellStyle name="40% - Accent4 30 41" xfId="27274" xr:uid="{00000000-0005-0000-0000-0000076B0000}"/>
    <cellStyle name="40% - Accent4 30 42" xfId="27275" xr:uid="{00000000-0005-0000-0000-0000086B0000}"/>
    <cellStyle name="40% - Accent4 30 43" xfId="27276" xr:uid="{00000000-0005-0000-0000-0000096B0000}"/>
    <cellStyle name="40% - Accent4 30 44" xfId="27277" xr:uid="{00000000-0005-0000-0000-00000A6B0000}"/>
    <cellStyle name="40% - Accent4 30 45" xfId="27278" xr:uid="{00000000-0005-0000-0000-00000B6B0000}"/>
    <cellStyle name="40% - Accent4 30 46" xfId="27279" xr:uid="{00000000-0005-0000-0000-00000C6B0000}"/>
    <cellStyle name="40% - Accent4 30 47" xfId="27280" xr:uid="{00000000-0005-0000-0000-00000D6B0000}"/>
    <cellStyle name="40% - Accent4 30 48" xfId="27281" xr:uid="{00000000-0005-0000-0000-00000E6B0000}"/>
    <cellStyle name="40% - Accent4 30 49" xfId="27282" xr:uid="{00000000-0005-0000-0000-00000F6B0000}"/>
    <cellStyle name="40% - Accent4 30 5" xfId="27283" xr:uid="{00000000-0005-0000-0000-0000106B0000}"/>
    <cellStyle name="40% - Accent4 30 50" xfId="27284" xr:uid="{00000000-0005-0000-0000-0000116B0000}"/>
    <cellStyle name="40% - Accent4 30 51" xfId="27285" xr:uid="{00000000-0005-0000-0000-0000126B0000}"/>
    <cellStyle name="40% - Accent4 30 52" xfId="27286" xr:uid="{00000000-0005-0000-0000-0000136B0000}"/>
    <cellStyle name="40% - Accent4 30 53" xfId="27287" xr:uid="{00000000-0005-0000-0000-0000146B0000}"/>
    <cellStyle name="40% - Accent4 30 54" xfId="27288" xr:uid="{00000000-0005-0000-0000-0000156B0000}"/>
    <cellStyle name="40% - Accent4 30 55" xfId="27289" xr:uid="{00000000-0005-0000-0000-0000166B0000}"/>
    <cellStyle name="40% - Accent4 30 56" xfId="27290" xr:uid="{00000000-0005-0000-0000-0000176B0000}"/>
    <cellStyle name="40% - Accent4 30 57" xfId="27291" xr:uid="{00000000-0005-0000-0000-0000186B0000}"/>
    <cellStyle name="40% - Accent4 30 58" xfId="27292" xr:uid="{00000000-0005-0000-0000-0000196B0000}"/>
    <cellStyle name="40% - Accent4 30 59" xfId="27293" xr:uid="{00000000-0005-0000-0000-00001A6B0000}"/>
    <cellStyle name="40% - Accent4 30 6" xfId="27294" xr:uid="{00000000-0005-0000-0000-00001B6B0000}"/>
    <cellStyle name="40% - Accent4 30 60" xfId="27295" xr:uid="{00000000-0005-0000-0000-00001C6B0000}"/>
    <cellStyle name="40% - Accent4 30 61" xfId="27296" xr:uid="{00000000-0005-0000-0000-00001D6B0000}"/>
    <cellStyle name="40% - Accent4 30 62" xfId="27297" xr:uid="{00000000-0005-0000-0000-00001E6B0000}"/>
    <cellStyle name="40% - Accent4 30 63" xfId="27298" xr:uid="{00000000-0005-0000-0000-00001F6B0000}"/>
    <cellStyle name="40% - Accent4 30 64" xfId="27299" xr:uid="{00000000-0005-0000-0000-0000206B0000}"/>
    <cellStyle name="40% - Accent4 30 65" xfId="27300" xr:uid="{00000000-0005-0000-0000-0000216B0000}"/>
    <cellStyle name="40% - Accent4 30 66" xfId="27301" xr:uid="{00000000-0005-0000-0000-0000226B0000}"/>
    <cellStyle name="40% - Accent4 30 67" xfId="27302" xr:uid="{00000000-0005-0000-0000-0000236B0000}"/>
    <cellStyle name="40% - Accent4 30 68" xfId="27303" xr:uid="{00000000-0005-0000-0000-0000246B0000}"/>
    <cellStyle name="40% - Accent4 30 69" xfId="27304" xr:uid="{00000000-0005-0000-0000-0000256B0000}"/>
    <cellStyle name="40% - Accent4 30 7" xfId="27305" xr:uid="{00000000-0005-0000-0000-0000266B0000}"/>
    <cellStyle name="40% - Accent4 30 70" xfId="27306" xr:uid="{00000000-0005-0000-0000-0000276B0000}"/>
    <cellStyle name="40% - Accent4 30 71" xfId="27307" xr:uid="{00000000-0005-0000-0000-0000286B0000}"/>
    <cellStyle name="40% - Accent4 30 72" xfId="27308" xr:uid="{00000000-0005-0000-0000-0000296B0000}"/>
    <cellStyle name="40% - Accent4 30 73" xfId="27309" xr:uid="{00000000-0005-0000-0000-00002A6B0000}"/>
    <cellStyle name="40% - Accent4 30 8" xfId="27310" xr:uid="{00000000-0005-0000-0000-00002B6B0000}"/>
    <cellStyle name="40% - Accent4 30 9" xfId="27311" xr:uid="{00000000-0005-0000-0000-00002C6B0000}"/>
    <cellStyle name="40% - Accent4 31" xfId="27312" xr:uid="{00000000-0005-0000-0000-00002D6B0000}"/>
    <cellStyle name="40% - Accent4 31 10" xfId="27313" xr:uid="{00000000-0005-0000-0000-00002E6B0000}"/>
    <cellStyle name="40% - Accent4 31 11" xfId="27314" xr:uid="{00000000-0005-0000-0000-00002F6B0000}"/>
    <cellStyle name="40% - Accent4 31 12" xfId="27315" xr:uid="{00000000-0005-0000-0000-0000306B0000}"/>
    <cellStyle name="40% - Accent4 31 13" xfId="27316" xr:uid="{00000000-0005-0000-0000-0000316B0000}"/>
    <cellStyle name="40% - Accent4 31 14" xfId="27317" xr:uid="{00000000-0005-0000-0000-0000326B0000}"/>
    <cellStyle name="40% - Accent4 31 15" xfId="27318" xr:uid="{00000000-0005-0000-0000-0000336B0000}"/>
    <cellStyle name="40% - Accent4 31 16" xfId="27319" xr:uid="{00000000-0005-0000-0000-0000346B0000}"/>
    <cellStyle name="40% - Accent4 31 17" xfId="27320" xr:uid="{00000000-0005-0000-0000-0000356B0000}"/>
    <cellStyle name="40% - Accent4 31 18" xfId="27321" xr:uid="{00000000-0005-0000-0000-0000366B0000}"/>
    <cellStyle name="40% - Accent4 31 19" xfId="27322" xr:uid="{00000000-0005-0000-0000-0000376B0000}"/>
    <cellStyle name="40% - Accent4 31 2" xfId="27323" xr:uid="{00000000-0005-0000-0000-0000386B0000}"/>
    <cellStyle name="40% - Accent4 31 20" xfId="27324" xr:uid="{00000000-0005-0000-0000-0000396B0000}"/>
    <cellStyle name="40% - Accent4 31 21" xfId="27325" xr:uid="{00000000-0005-0000-0000-00003A6B0000}"/>
    <cellStyle name="40% - Accent4 31 22" xfId="27326" xr:uid="{00000000-0005-0000-0000-00003B6B0000}"/>
    <cellStyle name="40% - Accent4 31 23" xfId="27327" xr:uid="{00000000-0005-0000-0000-00003C6B0000}"/>
    <cellStyle name="40% - Accent4 31 24" xfId="27328" xr:uid="{00000000-0005-0000-0000-00003D6B0000}"/>
    <cellStyle name="40% - Accent4 31 25" xfId="27329" xr:uid="{00000000-0005-0000-0000-00003E6B0000}"/>
    <cellStyle name="40% - Accent4 31 26" xfId="27330" xr:uid="{00000000-0005-0000-0000-00003F6B0000}"/>
    <cellStyle name="40% - Accent4 31 27" xfId="27331" xr:uid="{00000000-0005-0000-0000-0000406B0000}"/>
    <cellStyle name="40% - Accent4 31 28" xfId="27332" xr:uid="{00000000-0005-0000-0000-0000416B0000}"/>
    <cellStyle name="40% - Accent4 31 29" xfId="27333" xr:uid="{00000000-0005-0000-0000-0000426B0000}"/>
    <cellStyle name="40% - Accent4 31 3" xfId="27334" xr:uid="{00000000-0005-0000-0000-0000436B0000}"/>
    <cellStyle name="40% - Accent4 31 30" xfId="27335" xr:uid="{00000000-0005-0000-0000-0000446B0000}"/>
    <cellStyle name="40% - Accent4 31 31" xfId="27336" xr:uid="{00000000-0005-0000-0000-0000456B0000}"/>
    <cellStyle name="40% - Accent4 31 32" xfId="27337" xr:uid="{00000000-0005-0000-0000-0000466B0000}"/>
    <cellStyle name="40% - Accent4 31 33" xfId="27338" xr:uid="{00000000-0005-0000-0000-0000476B0000}"/>
    <cellStyle name="40% - Accent4 31 34" xfId="27339" xr:uid="{00000000-0005-0000-0000-0000486B0000}"/>
    <cellStyle name="40% - Accent4 31 35" xfId="27340" xr:uid="{00000000-0005-0000-0000-0000496B0000}"/>
    <cellStyle name="40% - Accent4 31 36" xfId="27341" xr:uid="{00000000-0005-0000-0000-00004A6B0000}"/>
    <cellStyle name="40% - Accent4 31 37" xfId="27342" xr:uid="{00000000-0005-0000-0000-00004B6B0000}"/>
    <cellStyle name="40% - Accent4 31 38" xfId="27343" xr:uid="{00000000-0005-0000-0000-00004C6B0000}"/>
    <cellStyle name="40% - Accent4 31 39" xfId="27344" xr:uid="{00000000-0005-0000-0000-00004D6B0000}"/>
    <cellStyle name="40% - Accent4 31 4" xfId="27345" xr:uid="{00000000-0005-0000-0000-00004E6B0000}"/>
    <cellStyle name="40% - Accent4 31 40" xfId="27346" xr:uid="{00000000-0005-0000-0000-00004F6B0000}"/>
    <cellStyle name="40% - Accent4 31 41" xfId="27347" xr:uid="{00000000-0005-0000-0000-0000506B0000}"/>
    <cellStyle name="40% - Accent4 31 42" xfId="27348" xr:uid="{00000000-0005-0000-0000-0000516B0000}"/>
    <cellStyle name="40% - Accent4 31 43" xfId="27349" xr:uid="{00000000-0005-0000-0000-0000526B0000}"/>
    <cellStyle name="40% - Accent4 31 44" xfId="27350" xr:uid="{00000000-0005-0000-0000-0000536B0000}"/>
    <cellStyle name="40% - Accent4 31 45" xfId="27351" xr:uid="{00000000-0005-0000-0000-0000546B0000}"/>
    <cellStyle name="40% - Accent4 31 46" xfId="27352" xr:uid="{00000000-0005-0000-0000-0000556B0000}"/>
    <cellStyle name="40% - Accent4 31 47" xfId="27353" xr:uid="{00000000-0005-0000-0000-0000566B0000}"/>
    <cellStyle name="40% - Accent4 31 48" xfId="27354" xr:uid="{00000000-0005-0000-0000-0000576B0000}"/>
    <cellStyle name="40% - Accent4 31 49" xfId="27355" xr:uid="{00000000-0005-0000-0000-0000586B0000}"/>
    <cellStyle name="40% - Accent4 31 5" xfId="27356" xr:uid="{00000000-0005-0000-0000-0000596B0000}"/>
    <cellStyle name="40% - Accent4 31 50" xfId="27357" xr:uid="{00000000-0005-0000-0000-00005A6B0000}"/>
    <cellStyle name="40% - Accent4 31 51" xfId="27358" xr:uid="{00000000-0005-0000-0000-00005B6B0000}"/>
    <cellStyle name="40% - Accent4 31 52" xfId="27359" xr:uid="{00000000-0005-0000-0000-00005C6B0000}"/>
    <cellStyle name="40% - Accent4 31 53" xfId="27360" xr:uid="{00000000-0005-0000-0000-00005D6B0000}"/>
    <cellStyle name="40% - Accent4 31 54" xfId="27361" xr:uid="{00000000-0005-0000-0000-00005E6B0000}"/>
    <cellStyle name="40% - Accent4 31 55" xfId="27362" xr:uid="{00000000-0005-0000-0000-00005F6B0000}"/>
    <cellStyle name="40% - Accent4 31 56" xfId="27363" xr:uid="{00000000-0005-0000-0000-0000606B0000}"/>
    <cellStyle name="40% - Accent4 31 57" xfId="27364" xr:uid="{00000000-0005-0000-0000-0000616B0000}"/>
    <cellStyle name="40% - Accent4 31 58" xfId="27365" xr:uid="{00000000-0005-0000-0000-0000626B0000}"/>
    <cellStyle name="40% - Accent4 31 59" xfId="27366" xr:uid="{00000000-0005-0000-0000-0000636B0000}"/>
    <cellStyle name="40% - Accent4 31 6" xfId="27367" xr:uid="{00000000-0005-0000-0000-0000646B0000}"/>
    <cellStyle name="40% - Accent4 31 60" xfId="27368" xr:uid="{00000000-0005-0000-0000-0000656B0000}"/>
    <cellStyle name="40% - Accent4 31 61" xfId="27369" xr:uid="{00000000-0005-0000-0000-0000666B0000}"/>
    <cellStyle name="40% - Accent4 31 62" xfId="27370" xr:uid="{00000000-0005-0000-0000-0000676B0000}"/>
    <cellStyle name="40% - Accent4 31 63" xfId="27371" xr:uid="{00000000-0005-0000-0000-0000686B0000}"/>
    <cellStyle name="40% - Accent4 31 64" xfId="27372" xr:uid="{00000000-0005-0000-0000-0000696B0000}"/>
    <cellStyle name="40% - Accent4 31 65" xfId="27373" xr:uid="{00000000-0005-0000-0000-00006A6B0000}"/>
    <cellStyle name="40% - Accent4 31 66" xfId="27374" xr:uid="{00000000-0005-0000-0000-00006B6B0000}"/>
    <cellStyle name="40% - Accent4 31 67" xfId="27375" xr:uid="{00000000-0005-0000-0000-00006C6B0000}"/>
    <cellStyle name="40% - Accent4 31 68" xfId="27376" xr:uid="{00000000-0005-0000-0000-00006D6B0000}"/>
    <cellStyle name="40% - Accent4 31 69" xfId="27377" xr:uid="{00000000-0005-0000-0000-00006E6B0000}"/>
    <cellStyle name="40% - Accent4 31 7" xfId="27378" xr:uid="{00000000-0005-0000-0000-00006F6B0000}"/>
    <cellStyle name="40% - Accent4 31 70" xfId="27379" xr:uid="{00000000-0005-0000-0000-0000706B0000}"/>
    <cellStyle name="40% - Accent4 31 71" xfId="27380" xr:uid="{00000000-0005-0000-0000-0000716B0000}"/>
    <cellStyle name="40% - Accent4 31 72" xfId="27381" xr:uid="{00000000-0005-0000-0000-0000726B0000}"/>
    <cellStyle name="40% - Accent4 31 73" xfId="27382" xr:uid="{00000000-0005-0000-0000-0000736B0000}"/>
    <cellStyle name="40% - Accent4 31 8" xfId="27383" xr:uid="{00000000-0005-0000-0000-0000746B0000}"/>
    <cellStyle name="40% - Accent4 31 9" xfId="27384" xr:uid="{00000000-0005-0000-0000-0000756B0000}"/>
    <cellStyle name="40% - Accent4 32" xfId="27385" xr:uid="{00000000-0005-0000-0000-0000766B0000}"/>
    <cellStyle name="40% - Accent4 32 10" xfId="27386" xr:uid="{00000000-0005-0000-0000-0000776B0000}"/>
    <cellStyle name="40% - Accent4 32 11" xfId="27387" xr:uid="{00000000-0005-0000-0000-0000786B0000}"/>
    <cellStyle name="40% - Accent4 32 12" xfId="27388" xr:uid="{00000000-0005-0000-0000-0000796B0000}"/>
    <cellStyle name="40% - Accent4 32 13" xfId="27389" xr:uid="{00000000-0005-0000-0000-00007A6B0000}"/>
    <cellStyle name="40% - Accent4 32 14" xfId="27390" xr:uid="{00000000-0005-0000-0000-00007B6B0000}"/>
    <cellStyle name="40% - Accent4 32 15" xfId="27391" xr:uid="{00000000-0005-0000-0000-00007C6B0000}"/>
    <cellStyle name="40% - Accent4 32 16" xfId="27392" xr:uid="{00000000-0005-0000-0000-00007D6B0000}"/>
    <cellStyle name="40% - Accent4 32 17" xfId="27393" xr:uid="{00000000-0005-0000-0000-00007E6B0000}"/>
    <cellStyle name="40% - Accent4 32 18" xfId="27394" xr:uid="{00000000-0005-0000-0000-00007F6B0000}"/>
    <cellStyle name="40% - Accent4 32 19" xfId="27395" xr:uid="{00000000-0005-0000-0000-0000806B0000}"/>
    <cellStyle name="40% - Accent4 32 2" xfId="27396" xr:uid="{00000000-0005-0000-0000-0000816B0000}"/>
    <cellStyle name="40% - Accent4 32 20" xfId="27397" xr:uid="{00000000-0005-0000-0000-0000826B0000}"/>
    <cellStyle name="40% - Accent4 32 21" xfId="27398" xr:uid="{00000000-0005-0000-0000-0000836B0000}"/>
    <cellStyle name="40% - Accent4 32 22" xfId="27399" xr:uid="{00000000-0005-0000-0000-0000846B0000}"/>
    <cellStyle name="40% - Accent4 32 23" xfId="27400" xr:uid="{00000000-0005-0000-0000-0000856B0000}"/>
    <cellStyle name="40% - Accent4 32 24" xfId="27401" xr:uid="{00000000-0005-0000-0000-0000866B0000}"/>
    <cellStyle name="40% - Accent4 32 25" xfId="27402" xr:uid="{00000000-0005-0000-0000-0000876B0000}"/>
    <cellStyle name="40% - Accent4 32 26" xfId="27403" xr:uid="{00000000-0005-0000-0000-0000886B0000}"/>
    <cellStyle name="40% - Accent4 32 27" xfId="27404" xr:uid="{00000000-0005-0000-0000-0000896B0000}"/>
    <cellStyle name="40% - Accent4 32 28" xfId="27405" xr:uid="{00000000-0005-0000-0000-00008A6B0000}"/>
    <cellStyle name="40% - Accent4 32 29" xfId="27406" xr:uid="{00000000-0005-0000-0000-00008B6B0000}"/>
    <cellStyle name="40% - Accent4 32 3" xfId="27407" xr:uid="{00000000-0005-0000-0000-00008C6B0000}"/>
    <cellStyle name="40% - Accent4 32 30" xfId="27408" xr:uid="{00000000-0005-0000-0000-00008D6B0000}"/>
    <cellStyle name="40% - Accent4 32 31" xfId="27409" xr:uid="{00000000-0005-0000-0000-00008E6B0000}"/>
    <cellStyle name="40% - Accent4 32 32" xfId="27410" xr:uid="{00000000-0005-0000-0000-00008F6B0000}"/>
    <cellStyle name="40% - Accent4 32 33" xfId="27411" xr:uid="{00000000-0005-0000-0000-0000906B0000}"/>
    <cellStyle name="40% - Accent4 32 34" xfId="27412" xr:uid="{00000000-0005-0000-0000-0000916B0000}"/>
    <cellStyle name="40% - Accent4 32 35" xfId="27413" xr:uid="{00000000-0005-0000-0000-0000926B0000}"/>
    <cellStyle name="40% - Accent4 32 36" xfId="27414" xr:uid="{00000000-0005-0000-0000-0000936B0000}"/>
    <cellStyle name="40% - Accent4 32 37" xfId="27415" xr:uid="{00000000-0005-0000-0000-0000946B0000}"/>
    <cellStyle name="40% - Accent4 32 38" xfId="27416" xr:uid="{00000000-0005-0000-0000-0000956B0000}"/>
    <cellStyle name="40% - Accent4 32 39" xfId="27417" xr:uid="{00000000-0005-0000-0000-0000966B0000}"/>
    <cellStyle name="40% - Accent4 32 4" xfId="27418" xr:uid="{00000000-0005-0000-0000-0000976B0000}"/>
    <cellStyle name="40% - Accent4 32 40" xfId="27419" xr:uid="{00000000-0005-0000-0000-0000986B0000}"/>
    <cellStyle name="40% - Accent4 32 41" xfId="27420" xr:uid="{00000000-0005-0000-0000-0000996B0000}"/>
    <cellStyle name="40% - Accent4 32 42" xfId="27421" xr:uid="{00000000-0005-0000-0000-00009A6B0000}"/>
    <cellStyle name="40% - Accent4 32 43" xfId="27422" xr:uid="{00000000-0005-0000-0000-00009B6B0000}"/>
    <cellStyle name="40% - Accent4 32 44" xfId="27423" xr:uid="{00000000-0005-0000-0000-00009C6B0000}"/>
    <cellStyle name="40% - Accent4 32 45" xfId="27424" xr:uid="{00000000-0005-0000-0000-00009D6B0000}"/>
    <cellStyle name="40% - Accent4 32 46" xfId="27425" xr:uid="{00000000-0005-0000-0000-00009E6B0000}"/>
    <cellStyle name="40% - Accent4 32 47" xfId="27426" xr:uid="{00000000-0005-0000-0000-00009F6B0000}"/>
    <cellStyle name="40% - Accent4 32 48" xfId="27427" xr:uid="{00000000-0005-0000-0000-0000A06B0000}"/>
    <cellStyle name="40% - Accent4 32 49" xfId="27428" xr:uid="{00000000-0005-0000-0000-0000A16B0000}"/>
    <cellStyle name="40% - Accent4 32 5" xfId="27429" xr:uid="{00000000-0005-0000-0000-0000A26B0000}"/>
    <cellStyle name="40% - Accent4 32 50" xfId="27430" xr:uid="{00000000-0005-0000-0000-0000A36B0000}"/>
    <cellStyle name="40% - Accent4 32 51" xfId="27431" xr:uid="{00000000-0005-0000-0000-0000A46B0000}"/>
    <cellStyle name="40% - Accent4 32 52" xfId="27432" xr:uid="{00000000-0005-0000-0000-0000A56B0000}"/>
    <cellStyle name="40% - Accent4 32 53" xfId="27433" xr:uid="{00000000-0005-0000-0000-0000A66B0000}"/>
    <cellStyle name="40% - Accent4 32 54" xfId="27434" xr:uid="{00000000-0005-0000-0000-0000A76B0000}"/>
    <cellStyle name="40% - Accent4 32 55" xfId="27435" xr:uid="{00000000-0005-0000-0000-0000A86B0000}"/>
    <cellStyle name="40% - Accent4 32 56" xfId="27436" xr:uid="{00000000-0005-0000-0000-0000A96B0000}"/>
    <cellStyle name="40% - Accent4 32 57" xfId="27437" xr:uid="{00000000-0005-0000-0000-0000AA6B0000}"/>
    <cellStyle name="40% - Accent4 32 58" xfId="27438" xr:uid="{00000000-0005-0000-0000-0000AB6B0000}"/>
    <cellStyle name="40% - Accent4 32 59" xfId="27439" xr:uid="{00000000-0005-0000-0000-0000AC6B0000}"/>
    <cellStyle name="40% - Accent4 32 6" xfId="27440" xr:uid="{00000000-0005-0000-0000-0000AD6B0000}"/>
    <cellStyle name="40% - Accent4 32 60" xfId="27441" xr:uid="{00000000-0005-0000-0000-0000AE6B0000}"/>
    <cellStyle name="40% - Accent4 32 61" xfId="27442" xr:uid="{00000000-0005-0000-0000-0000AF6B0000}"/>
    <cellStyle name="40% - Accent4 32 62" xfId="27443" xr:uid="{00000000-0005-0000-0000-0000B06B0000}"/>
    <cellStyle name="40% - Accent4 32 63" xfId="27444" xr:uid="{00000000-0005-0000-0000-0000B16B0000}"/>
    <cellStyle name="40% - Accent4 32 64" xfId="27445" xr:uid="{00000000-0005-0000-0000-0000B26B0000}"/>
    <cellStyle name="40% - Accent4 32 65" xfId="27446" xr:uid="{00000000-0005-0000-0000-0000B36B0000}"/>
    <cellStyle name="40% - Accent4 32 66" xfId="27447" xr:uid="{00000000-0005-0000-0000-0000B46B0000}"/>
    <cellStyle name="40% - Accent4 32 67" xfId="27448" xr:uid="{00000000-0005-0000-0000-0000B56B0000}"/>
    <cellStyle name="40% - Accent4 32 68" xfId="27449" xr:uid="{00000000-0005-0000-0000-0000B66B0000}"/>
    <cellStyle name="40% - Accent4 32 69" xfId="27450" xr:uid="{00000000-0005-0000-0000-0000B76B0000}"/>
    <cellStyle name="40% - Accent4 32 7" xfId="27451" xr:uid="{00000000-0005-0000-0000-0000B86B0000}"/>
    <cellStyle name="40% - Accent4 32 70" xfId="27452" xr:uid="{00000000-0005-0000-0000-0000B96B0000}"/>
    <cellStyle name="40% - Accent4 32 71" xfId="27453" xr:uid="{00000000-0005-0000-0000-0000BA6B0000}"/>
    <cellStyle name="40% - Accent4 32 72" xfId="27454" xr:uid="{00000000-0005-0000-0000-0000BB6B0000}"/>
    <cellStyle name="40% - Accent4 32 73" xfId="27455" xr:uid="{00000000-0005-0000-0000-0000BC6B0000}"/>
    <cellStyle name="40% - Accent4 32 8" xfId="27456" xr:uid="{00000000-0005-0000-0000-0000BD6B0000}"/>
    <cellStyle name="40% - Accent4 32 9" xfId="27457" xr:uid="{00000000-0005-0000-0000-0000BE6B0000}"/>
    <cellStyle name="40% - Accent4 33" xfId="27458" xr:uid="{00000000-0005-0000-0000-0000BF6B0000}"/>
    <cellStyle name="40% - Accent4 33 10" xfId="27459" xr:uid="{00000000-0005-0000-0000-0000C06B0000}"/>
    <cellStyle name="40% - Accent4 33 11" xfId="27460" xr:uid="{00000000-0005-0000-0000-0000C16B0000}"/>
    <cellStyle name="40% - Accent4 33 12" xfId="27461" xr:uid="{00000000-0005-0000-0000-0000C26B0000}"/>
    <cellStyle name="40% - Accent4 33 13" xfId="27462" xr:uid="{00000000-0005-0000-0000-0000C36B0000}"/>
    <cellStyle name="40% - Accent4 33 14" xfId="27463" xr:uid="{00000000-0005-0000-0000-0000C46B0000}"/>
    <cellStyle name="40% - Accent4 33 15" xfId="27464" xr:uid="{00000000-0005-0000-0000-0000C56B0000}"/>
    <cellStyle name="40% - Accent4 33 16" xfId="27465" xr:uid="{00000000-0005-0000-0000-0000C66B0000}"/>
    <cellStyle name="40% - Accent4 33 17" xfId="27466" xr:uid="{00000000-0005-0000-0000-0000C76B0000}"/>
    <cellStyle name="40% - Accent4 33 18" xfId="27467" xr:uid="{00000000-0005-0000-0000-0000C86B0000}"/>
    <cellStyle name="40% - Accent4 33 19" xfId="27468" xr:uid="{00000000-0005-0000-0000-0000C96B0000}"/>
    <cellStyle name="40% - Accent4 33 2" xfId="27469" xr:uid="{00000000-0005-0000-0000-0000CA6B0000}"/>
    <cellStyle name="40% - Accent4 33 20" xfId="27470" xr:uid="{00000000-0005-0000-0000-0000CB6B0000}"/>
    <cellStyle name="40% - Accent4 33 21" xfId="27471" xr:uid="{00000000-0005-0000-0000-0000CC6B0000}"/>
    <cellStyle name="40% - Accent4 33 22" xfId="27472" xr:uid="{00000000-0005-0000-0000-0000CD6B0000}"/>
    <cellStyle name="40% - Accent4 33 23" xfId="27473" xr:uid="{00000000-0005-0000-0000-0000CE6B0000}"/>
    <cellStyle name="40% - Accent4 33 24" xfId="27474" xr:uid="{00000000-0005-0000-0000-0000CF6B0000}"/>
    <cellStyle name="40% - Accent4 33 25" xfId="27475" xr:uid="{00000000-0005-0000-0000-0000D06B0000}"/>
    <cellStyle name="40% - Accent4 33 26" xfId="27476" xr:uid="{00000000-0005-0000-0000-0000D16B0000}"/>
    <cellStyle name="40% - Accent4 33 27" xfId="27477" xr:uid="{00000000-0005-0000-0000-0000D26B0000}"/>
    <cellStyle name="40% - Accent4 33 28" xfId="27478" xr:uid="{00000000-0005-0000-0000-0000D36B0000}"/>
    <cellStyle name="40% - Accent4 33 29" xfId="27479" xr:uid="{00000000-0005-0000-0000-0000D46B0000}"/>
    <cellStyle name="40% - Accent4 33 3" xfId="27480" xr:uid="{00000000-0005-0000-0000-0000D56B0000}"/>
    <cellStyle name="40% - Accent4 33 30" xfId="27481" xr:uid="{00000000-0005-0000-0000-0000D66B0000}"/>
    <cellStyle name="40% - Accent4 33 31" xfId="27482" xr:uid="{00000000-0005-0000-0000-0000D76B0000}"/>
    <cellStyle name="40% - Accent4 33 32" xfId="27483" xr:uid="{00000000-0005-0000-0000-0000D86B0000}"/>
    <cellStyle name="40% - Accent4 33 33" xfId="27484" xr:uid="{00000000-0005-0000-0000-0000D96B0000}"/>
    <cellStyle name="40% - Accent4 33 34" xfId="27485" xr:uid="{00000000-0005-0000-0000-0000DA6B0000}"/>
    <cellStyle name="40% - Accent4 33 35" xfId="27486" xr:uid="{00000000-0005-0000-0000-0000DB6B0000}"/>
    <cellStyle name="40% - Accent4 33 36" xfId="27487" xr:uid="{00000000-0005-0000-0000-0000DC6B0000}"/>
    <cellStyle name="40% - Accent4 33 37" xfId="27488" xr:uid="{00000000-0005-0000-0000-0000DD6B0000}"/>
    <cellStyle name="40% - Accent4 33 38" xfId="27489" xr:uid="{00000000-0005-0000-0000-0000DE6B0000}"/>
    <cellStyle name="40% - Accent4 33 39" xfId="27490" xr:uid="{00000000-0005-0000-0000-0000DF6B0000}"/>
    <cellStyle name="40% - Accent4 33 4" xfId="27491" xr:uid="{00000000-0005-0000-0000-0000E06B0000}"/>
    <cellStyle name="40% - Accent4 33 40" xfId="27492" xr:uid="{00000000-0005-0000-0000-0000E16B0000}"/>
    <cellStyle name="40% - Accent4 33 41" xfId="27493" xr:uid="{00000000-0005-0000-0000-0000E26B0000}"/>
    <cellStyle name="40% - Accent4 33 42" xfId="27494" xr:uid="{00000000-0005-0000-0000-0000E36B0000}"/>
    <cellStyle name="40% - Accent4 33 43" xfId="27495" xr:uid="{00000000-0005-0000-0000-0000E46B0000}"/>
    <cellStyle name="40% - Accent4 33 44" xfId="27496" xr:uid="{00000000-0005-0000-0000-0000E56B0000}"/>
    <cellStyle name="40% - Accent4 33 45" xfId="27497" xr:uid="{00000000-0005-0000-0000-0000E66B0000}"/>
    <cellStyle name="40% - Accent4 33 46" xfId="27498" xr:uid="{00000000-0005-0000-0000-0000E76B0000}"/>
    <cellStyle name="40% - Accent4 33 47" xfId="27499" xr:uid="{00000000-0005-0000-0000-0000E86B0000}"/>
    <cellStyle name="40% - Accent4 33 48" xfId="27500" xr:uid="{00000000-0005-0000-0000-0000E96B0000}"/>
    <cellStyle name="40% - Accent4 33 49" xfId="27501" xr:uid="{00000000-0005-0000-0000-0000EA6B0000}"/>
    <cellStyle name="40% - Accent4 33 5" xfId="27502" xr:uid="{00000000-0005-0000-0000-0000EB6B0000}"/>
    <cellStyle name="40% - Accent4 33 50" xfId="27503" xr:uid="{00000000-0005-0000-0000-0000EC6B0000}"/>
    <cellStyle name="40% - Accent4 33 51" xfId="27504" xr:uid="{00000000-0005-0000-0000-0000ED6B0000}"/>
    <cellStyle name="40% - Accent4 33 52" xfId="27505" xr:uid="{00000000-0005-0000-0000-0000EE6B0000}"/>
    <cellStyle name="40% - Accent4 33 53" xfId="27506" xr:uid="{00000000-0005-0000-0000-0000EF6B0000}"/>
    <cellStyle name="40% - Accent4 33 54" xfId="27507" xr:uid="{00000000-0005-0000-0000-0000F06B0000}"/>
    <cellStyle name="40% - Accent4 33 55" xfId="27508" xr:uid="{00000000-0005-0000-0000-0000F16B0000}"/>
    <cellStyle name="40% - Accent4 33 56" xfId="27509" xr:uid="{00000000-0005-0000-0000-0000F26B0000}"/>
    <cellStyle name="40% - Accent4 33 57" xfId="27510" xr:uid="{00000000-0005-0000-0000-0000F36B0000}"/>
    <cellStyle name="40% - Accent4 33 58" xfId="27511" xr:uid="{00000000-0005-0000-0000-0000F46B0000}"/>
    <cellStyle name="40% - Accent4 33 59" xfId="27512" xr:uid="{00000000-0005-0000-0000-0000F56B0000}"/>
    <cellStyle name="40% - Accent4 33 6" xfId="27513" xr:uid="{00000000-0005-0000-0000-0000F66B0000}"/>
    <cellStyle name="40% - Accent4 33 60" xfId="27514" xr:uid="{00000000-0005-0000-0000-0000F76B0000}"/>
    <cellStyle name="40% - Accent4 33 61" xfId="27515" xr:uid="{00000000-0005-0000-0000-0000F86B0000}"/>
    <cellStyle name="40% - Accent4 33 62" xfId="27516" xr:uid="{00000000-0005-0000-0000-0000F96B0000}"/>
    <cellStyle name="40% - Accent4 33 63" xfId="27517" xr:uid="{00000000-0005-0000-0000-0000FA6B0000}"/>
    <cellStyle name="40% - Accent4 33 64" xfId="27518" xr:uid="{00000000-0005-0000-0000-0000FB6B0000}"/>
    <cellStyle name="40% - Accent4 33 65" xfId="27519" xr:uid="{00000000-0005-0000-0000-0000FC6B0000}"/>
    <cellStyle name="40% - Accent4 33 66" xfId="27520" xr:uid="{00000000-0005-0000-0000-0000FD6B0000}"/>
    <cellStyle name="40% - Accent4 33 67" xfId="27521" xr:uid="{00000000-0005-0000-0000-0000FE6B0000}"/>
    <cellStyle name="40% - Accent4 33 68" xfId="27522" xr:uid="{00000000-0005-0000-0000-0000FF6B0000}"/>
    <cellStyle name="40% - Accent4 33 69" xfId="27523" xr:uid="{00000000-0005-0000-0000-0000006C0000}"/>
    <cellStyle name="40% - Accent4 33 7" xfId="27524" xr:uid="{00000000-0005-0000-0000-0000016C0000}"/>
    <cellStyle name="40% - Accent4 33 70" xfId="27525" xr:uid="{00000000-0005-0000-0000-0000026C0000}"/>
    <cellStyle name="40% - Accent4 33 71" xfId="27526" xr:uid="{00000000-0005-0000-0000-0000036C0000}"/>
    <cellStyle name="40% - Accent4 33 72" xfId="27527" xr:uid="{00000000-0005-0000-0000-0000046C0000}"/>
    <cellStyle name="40% - Accent4 33 73" xfId="27528" xr:uid="{00000000-0005-0000-0000-0000056C0000}"/>
    <cellStyle name="40% - Accent4 33 8" xfId="27529" xr:uid="{00000000-0005-0000-0000-0000066C0000}"/>
    <cellStyle name="40% - Accent4 33 9" xfId="27530" xr:uid="{00000000-0005-0000-0000-0000076C0000}"/>
    <cellStyle name="40% - Accent4 34" xfId="27531" xr:uid="{00000000-0005-0000-0000-0000086C0000}"/>
    <cellStyle name="40% - Accent4 34 10" xfId="27532" xr:uid="{00000000-0005-0000-0000-0000096C0000}"/>
    <cellStyle name="40% - Accent4 34 11" xfId="27533" xr:uid="{00000000-0005-0000-0000-00000A6C0000}"/>
    <cellStyle name="40% - Accent4 34 12" xfId="27534" xr:uid="{00000000-0005-0000-0000-00000B6C0000}"/>
    <cellStyle name="40% - Accent4 34 13" xfId="27535" xr:uid="{00000000-0005-0000-0000-00000C6C0000}"/>
    <cellStyle name="40% - Accent4 34 14" xfId="27536" xr:uid="{00000000-0005-0000-0000-00000D6C0000}"/>
    <cellStyle name="40% - Accent4 34 15" xfId="27537" xr:uid="{00000000-0005-0000-0000-00000E6C0000}"/>
    <cellStyle name="40% - Accent4 34 16" xfId="27538" xr:uid="{00000000-0005-0000-0000-00000F6C0000}"/>
    <cellStyle name="40% - Accent4 34 17" xfId="27539" xr:uid="{00000000-0005-0000-0000-0000106C0000}"/>
    <cellStyle name="40% - Accent4 34 18" xfId="27540" xr:uid="{00000000-0005-0000-0000-0000116C0000}"/>
    <cellStyle name="40% - Accent4 34 19" xfId="27541" xr:uid="{00000000-0005-0000-0000-0000126C0000}"/>
    <cellStyle name="40% - Accent4 34 2" xfId="27542" xr:uid="{00000000-0005-0000-0000-0000136C0000}"/>
    <cellStyle name="40% - Accent4 34 20" xfId="27543" xr:uid="{00000000-0005-0000-0000-0000146C0000}"/>
    <cellStyle name="40% - Accent4 34 21" xfId="27544" xr:uid="{00000000-0005-0000-0000-0000156C0000}"/>
    <cellStyle name="40% - Accent4 34 22" xfId="27545" xr:uid="{00000000-0005-0000-0000-0000166C0000}"/>
    <cellStyle name="40% - Accent4 34 23" xfId="27546" xr:uid="{00000000-0005-0000-0000-0000176C0000}"/>
    <cellStyle name="40% - Accent4 34 24" xfId="27547" xr:uid="{00000000-0005-0000-0000-0000186C0000}"/>
    <cellStyle name="40% - Accent4 34 25" xfId="27548" xr:uid="{00000000-0005-0000-0000-0000196C0000}"/>
    <cellStyle name="40% - Accent4 34 26" xfId="27549" xr:uid="{00000000-0005-0000-0000-00001A6C0000}"/>
    <cellStyle name="40% - Accent4 34 27" xfId="27550" xr:uid="{00000000-0005-0000-0000-00001B6C0000}"/>
    <cellStyle name="40% - Accent4 34 28" xfId="27551" xr:uid="{00000000-0005-0000-0000-00001C6C0000}"/>
    <cellStyle name="40% - Accent4 34 29" xfId="27552" xr:uid="{00000000-0005-0000-0000-00001D6C0000}"/>
    <cellStyle name="40% - Accent4 34 3" xfId="27553" xr:uid="{00000000-0005-0000-0000-00001E6C0000}"/>
    <cellStyle name="40% - Accent4 34 30" xfId="27554" xr:uid="{00000000-0005-0000-0000-00001F6C0000}"/>
    <cellStyle name="40% - Accent4 34 31" xfId="27555" xr:uid="{00000000-0005-0000-0000-0000206C0000}"/>
    <cellStyle name="40% - Accent4 34 32" xfId="27556" xr:uid="{00000000-0005-0000-0000-0000216C0000}"/>
    <cellStyle name="40% - Accent4 34 33" xfId="27557" xr:uid="{00000000-0005-0000-0000-0000226C0000}"/>
    <cellStyle name="40% - Accent4 34 34" xfId="27558" xr:uid="{00000000-0005-0000-0000-0000236C0000}"/>
    <cellStyle name="40% - Accent4 34 35" xfId="27559" xr:uid="{00000000-0005-0000-0000-0000246C0000}"/>
    <cellStyle name="40% - Accent4 34 36" xfId="27560" xr:uid="{00000000-0005-0000-0000-0000256C0000}"/>
    <cellStyle name="40% - Accent4 34 37" xfId="27561" xr:uid="{00000000-0005-0000-0000-0000266C0000}"/>
    <cellStyle name="40% - Accent4 34 38" xfId="27562" xr:uid="{00000000-0005-0000-0000-0000276C0000}"/>
    <cellStyle name="40% - Accent4 34 39" xfId="27563" xr:uid="{00000000-0005-0000-0000-0000286C0000}"/>
    <cellStyle name="40% - Accent4 34 4" xfId="27564" xr:uid="{00000000-0005-0000-0000-0000296C0000}"/>
    <cellStyle name="40% - Accent4 34 40" xfId="27565" xr:uid="{00000000-0005-0000-0000-00002A6C0000}"/>
    <cellStyle name="40% - Accent4 34 41" xfId="27566" xr:uid="{00000000-0005-0000-0000-00002B6C0000}"/>
    <cellStyle name="40% - Accent4 34 42" xfId="27567" xr:uid="{00000000-0005-0000-0000-00002C6C0000}"/>
    <cellStyle name="40% - Accent4 34 43" xfId="27568" xr:uid="{00000000-0005-0000-0000-00002D6C0000}"/>
    <cellStyle name="40% - Accent4 34 44" xfId="27569" xr:uid="{00000000-0005-0000-0000-00002E6C0000}"/>
    <cellStyle name="40% - Accent4 34 45" xfId="27570" xr:uid="{00000000-0005-0000-0000-00002F6C0000}"/>
    <cellStyle name="40% - Accent4 34 46" xfId="27571" xr:uid="{00000000-0005-0000-0000-0000306C0000}"/>
    <cellStyle name="40% - Accent4 34 47" xfId="27572" xr:uid="{00000000-0005-0000-0000-0000316C0000}"/>
    <cellStyle name="40% - Accent4 34 48" xfId="27573" xr:uid="{00000000-0005-0000-0000-0000326C0000}"/>
    <cellStyle name="40% - Accent4 34 49" xfId="27574" xr:uid="{00000000-0005-0000-0000-0000336C0000}"/>
    <cellStyle name="40% - Accent4 34 5" xfId="27575" xr:uid="{00000000-0005-0000-0000-0000346C0000}"/>
    <cellStyle name="40% - Accent4 34 50" xfId="27576" xr:uid="{00000000-0005-0000-0000-0000356C0000}"/>
    <cellStyle name="40% - Accent4 34 51" xfId="27577" xr:uid="{00000000-0005-0000-0000-0000366C0000}"/>
    <cellStyle name="40% - Accent4 34 52" xfId="27578" xr:uid="{00000000-0005-0000-0000-0000376C0000}"/>
    <cellStyle name="40% - Accent4 34 53" xfId="27579" xr:uid="{00000000-0005-0000-0000-0000386C0000}"/>
    <cellStyle name="40% - Accent4 34 54" xfId="27580" xr:uid="{00000000-0005-0000-0000-0000396C0000}"/>
    <cellStyle name="40% - Accent4 34 55" xfId="27581" xr:uid="{00000000-0005-0000-0000-00003A6C0000}"/>
    <cellStyle name="40% - Accent4 34 56" xfId="27582" xr:uid="{00000000-0005-0000-0000-00003B6C0000}"/>
    <cellStyle name="40% - Accent4 34 57" xfId="27583" xr:uid="{00000000-0005-0000-0000-00003C6C0000}"/>
    <cellStyle name="40% - Accent4 34 58" xfId="27584" xr:uid="{00000000-0005-0000-0000-00003D6C0000}"/>
    <cellStyle name="40% - Accent4 34 59" xfId="27585" xr:uid="{00000000-0005-0000-0000-00003E6C0000}"/>
    <cellStyle name="40% - Accent4 34 6" xfId="27586" xr:uid="{00000000-0005-0000-0000-00003F6C0000}"/>
    <cellStyle name="40% - Accent4 34 60" xfId="27587" xr:uid="{00000000-0005-0000-0000-0000406C0000}"/>
    <cellStyle name="40% - Accent4 34 61" xfId="27588" xr:uid="{00000000-0005-0000-0000-0000416C0000}"/>
    <cellStyle name="40% - Accent4 34 62" xfId="27589" xr:uid="{00000000-0005-0000-0000-0000426C0000}"/>
    <cellStyle name="40% - Accent4 34 63" xfId="27590" xr:uid="{00000000-0005-0000-0000-0000436C0000}"/>
    <cellStyle name="40% - Accent4 34 64" xfId="27591" xr:uid="{00000000-0005-0000-0000-0000446C0000}"/>
    <cellStyle name="40% - Accent4 34 65" xfId="27592" xr:uid="{00000000-0005-0000-0000-0000456C0000}"/>
    <cellStyle name="40% - Accent4 34 66" xfId="27593" xr:uid="{00000000-0005-0000-0000-0000466C0000}"/>
    <cellStyle name="40% - Accent4 34 67" xfId="27594" xr:uid="{00000000-0005-0000-0000-0000476C0000}"/>
    <cellStyle name="40% - Accent4 34 68" xfId="27595" xr:uid="{00000000-0005-0000-0000-0000486C0000}"/>
    <cellStyle name="40% - Accent4 34 69" xfId="27596" xr:uid="{00000000-0005-0000-0000-0000496C0000}"/>
    <cellStyle name="40% - Accent4 34 7" xfId="27597" xr:uid="{00000000-0005-0000-0000-00004A6C0000}"/>
    <cellStyle name="40% - Accent4 34 70" xfId="27598" xr:uid="{00000000-0005-0000-0000-00004B6C0000}"/>
    <cellStyle name="40% - Accent4 34 71" xfId="27599" xr:uid="{00000000-0005-0000-0000-00004C6C0000}"/>
    <cellStyle name="40% - Accent4 34 72" xfId="27600" xr:uid="{00000000-0005-0000-0000-00004D6C0000}"/>
    <cellStyle name="40% - Accent4 34 73" xfId="27601" xr:uid="{00000000-0005-0000-0000-00004E6C0000}"/>
    <cellStyle name="40% - Accent4 34 8" xfId="27602" xr:uid="{00000000-0005-0000-0000-00004F6C0000}"/>
    <cellStyle name="40% - Accent4 34 9" xfId="27603" xr:uid="{00000000-0005-0000-0000-0000506C0000}"/>
    <cellStyle name="40% - Accent4 35" xfId="27604" xr:uid="{00000000-0005-0000-0000-0000516C0000}"/>
    <cellStyle name="40% - Accent4 35 10" xfId="27605" xr:uid="{00000000-0005-0000-0000-0000526C0000}"/>
    <cellStyle name="40% - Accent4 35 11" xfId="27606" xr:uid="{00000000-0005-0000-0000-0000536C0000}"/>
    <cellStyle name="40% - Accent4 35 12" xfId="27607" xr:uid="{00000000-0005-0000-0000-0000546C0000}"/>
    <cellStyle name="40% - Accent4 35 13" xfId="27608" xr:uid="{00000000-0005-0000-0000-0000556C0000}"/>
    <cellStyle name="40% - Accent4 35 14" xfId="27609" xr:uid="{00000000-0005-0000-0000-0000566C0000}"/>
    <cellStyle name="40% - Accent4 35 15" xfId="27610" xr:uid="{00000000-0005-0000-0000-0000576C0000}"/>
    <cellStyle name="40% - Accent4 35 16" xfId="27611" xr:uid="{00000000-0005-0000-0000-0000586C0000}"/>
    <cellStyle name="40% - Accent4 35 17" xfId="27612" xr:uid="{00000000-0005-0000-0000-0000596C0000}"/>
    <cellStyle name="40% - Accent4 35 18" xfId="27613" xr:uid="{00000000-0005-0000-0000-00005A6C0000}"/>
    <cellStyle name="40% - Accent4 35 19" xfId="27614" xr:uid="{00000000-0005-0000-0000-00005B6C0000}"/>
    <cellStyle name="40% - Accent4 35 2" xfId="27615" xr:uid="{00000000-0005-0000-0000-00005C6C0000}"/>
    <cellStyle name="40% - Accent4 35 20" xfId="27616" xr:uid="{00000000-0005-0000-0000-00005D6C0000}"/>
    <cellStyle name="40% - Accent4 35 21" xfId="27617" xr:uid="{00000000-0005-0000-0000-00005E6C0000}"/>
    <cellStyle name="40% - Accent4 35 22" xfId="27618" xr:uid="{00000000-0005-0000-0000-00005F6C0000}"/>
    <cellStyle name="40% - Accent4 35 23" xfId="27619" xr:uid="{00000000-0005-0000-0000-0000606C0000}"/>
    <cellStyle name="40% - Accent4 35 24" xfId="27620" xr:uid="{00000000-0005-0000-0000-0000616C0000}"/>
    <cellStyle name="40% - Accent4 35 25" xfId="27621" xr:uid="{00000000-0005-0000-0000-0000626C0000}"/>
    <cellStyle name="40% - Accent4 35 26" xfId="27622" xr:uid="{00000000-0005-0000-0000-0000636C0000}"/>
    <cellStyle name="40% - Accent4 35 27" xfId="27623" xr:uid="{00000000-0005-0000-0000-0000646C0000}"/>
    <cellStyle name="40% - Accent4 35 28" xfId="27624" xr:uid="{00000000-0005-0000-0000-0000656C0000}"/>
    <cellStyle name="40% - Accent4 35 29" xfId="27625" xr:uid="{00000000-0005-0000-0000-0000666C0000}"/>
    <cellStyle name="40% - Accent4 35 3" xfId="27626" xr:uid="{00000000-0005-0000-0000-0000676C0000}"/>
    <cellStyle name="40% - Accent4 35 30" xfId="27627" xr:uid="{00000000-0005-0000-0000-0000686C0000}"/>
    <cellStyle name="40% - Accent4 35 31" xfId="27628" xr:uid="{00000000-0005-0000-0000-0000696C0000}"/>
    <cellStyle name="40% - Accent4 35 32" xfId="27629" xr:uid="{00000000-0005-0000-0000-00006A6C0000}"/>
    <cellStyle name="40% - Accent4 35 33" xfId="27630" xr:uid="{00000000-0005-0000-0000-00006B6C0000}"/>
    <cellStyle name="40% - Accent4 35 34" xfId="27631" xr:uid="{00000000-0005-0000-0000-00006C6C0000}"/>
    <cellStyle name="40% - Accent4 35 35" xfId="27632" xr:uid="{00000000-0005-0000-0000-00006D6C0000}"/>
    <cellStyle name="40% - Accent4 35 36" xfId="27633" xr:uid="{00000000-0005-0000-0000-00006E6C0000}"/>
    <cellStyle name="40% - Accent4 35 37" xfId="27634" xr:uid="{00000000-0005-0000-0000-00006F6C0000}"/>
    <cellStyle name="40% - Accent4 35 38" xfId="27635" xr:uid="{00000000-0005-0000-0000-0000706C0000}"/>
    <cellStyle name="40% - Accent4 35 39" xfId="27636" xr:uid="{00000000-0005-0000-0000-0000716C0000}"/>
    <cellStyle name="40% - Accent4 35 4" xfId="27637" xr:uid="{00000000-0005-0000-0000-0000726C0000}"/>
    <cellStyle name="40% - Accent4 35 40" xfId="27638" xr:uid="{00000000-0005-0000-0000-0000736C0000}"/>
    <cellStyle name="40% - Accent4 35 41" xfId="27639" xr:uid="{00000000-0005-0000-0000-0000746C0000}"/>
    <cellStyle name="40% - Accent4 35 42" xfId="27640" xr:uid="{00000000-0005-0000-0000-0000756C0000}"/>
    <cellStyle name="40% - Accent4 35 43" xfId="27641" xr:uid="{00000000-0005-0000-0000-0000766C0000}"/>
    <cellStyle name="40% - Accent4 35 44" xfId="27642" xr:uid="{00000000-0005-0000-0000-0000776C0000}"/>
    <cellStyle name="40% - Accent4 35 45" xfId="27643" xr:uid="{00000000-0005-0000-0000-0000786C0000}"/>
    <cellStyle name="40% - Accent4 35 46" xfId="27644" xr:uid="{00000000-0005-0000-0000-0000796C0000}"/>
    <cellStyle name="40% - Accent4 35 47" xfId="27645" xr:uid="{00000000-0005-0000-0000-00007A6C0000}"/>
    <cellStyle name="40% - Accent4 35 48" xfId="27646" xr:uid="{00000000-0005-0000-0000-00007B6C0000}"/>
    <cellStyle name="40% - Accent4 35 49" xfId="27647" xr:uid="{00000000-0005-0000-0000-00007C6C0000}"/>
    <cellStyle name="40% - Accent4 35 5" xfId="27648" xr:uid="{00000000-0005-0000-0000-00007D6C0000}"/>
    <cellStyle name="40% - Accent4 35 50" xfId="27649" xr:uid="{00000000-0005-0000-0000-00007E6C0000}"/>
    <cellStyle name="40% - Accent4 35 51" xfId="27650" xr:uid="{00000000-0005-0000-0000-00007F6C0000}"/>
    <cellStyle name="40% - Accent4 35 52" xfId="27651" xr:uid="{00000000-0005-0000-0000-0000806C0000}"/>
    <cellStyle name="40% - Accent4 35 53" xfId="27652" xr:uid="{00000000-0005-0000-0000-0000816C0000}"/>
    <cellStyle name="40% - Accent4 35 54" xfId="27653" xr:uid="{00000000-0005-0000-0000-0000826C0000}"/>
    <cellStyle name="40% - Accent4 35 55" xfId="27654" xr:uid="{00000000-0005-0000-0000-0000836C0000}"/>
    <cellStyle name="40% - Accent4 35 56" xfId="27655" xr:uid="{00000000-0005-0000-0000-0000846C0000}"/>
    <cellStyle name="40% - Accent4 35 57" xfId="27656" xr:uid="{00000000-0005-0000-0000-0000856C0000}"/>
    <cellStyle name="40% - Accent4 35 58" xfId="27657" xr:uid="{00000000-0005-0000-0000-0000866C0000}"/>
    <cellStyle name="40% - Accent4 35 59" xfId="27658" xr:uid="{00000000-0005-0000-0000-0000876C0000}"/>
    <cellStyle name="40% - Accent4 35 6" xfId="27659" xr:uid="{00000000-0005-0000-0000-0000886C0000}"/>
    <cellStyle name="40% - Accent4 35 60" xfId="27660" xr:uid="{00000000-0005-0000-0000-0000896C0000}"/>
    <cellStyle name="40% - Accent4 35 61" xfId="27661" xr:uid="{00000000-0005-0000-0000-00008A6C0000}"/>
    <cellStyle name="40% - Accent4 35 62" xfId="27662" xr:uid="{00000000-0005-0000-0000-00008B6C0000}"/>
    <cellStyle name="40% - Accent4 35 63" xfId="27663" xr:uid="{00000000-0005-0000-0000-00008C6C0000}"/>
    <cellStyle name="40% - Accent4 35 64" xfId="27664" xr:uid="{00000000-0005-0000-0000-00008D6C0000}"/>
    <cellStyle name="40% - Accent4 35 65" xfId="27665" xr:uid="{00000000-0005-0000-0000-00008E6C0000}"/>
    <cellStyle name="40% - Accent4 35 66" xfId="27666" xr:uid="{00000000-0005-0000-0000-00008F6C0000}"/>
    <cellStyle name="40% - Accent4 35 67" xfId="27667" xr:uid="{00000000-0005-0000-0000-0000906C0000}"/>
    <cellStyle name="40% - Accent4 35 68" xfId="27668" xr:uid="{00000000-0005-0000-0000-0000916C0000}"/>
    <cellStyle name="40% - Accent4 35 69" xfId="27669" xr:uid="{00000000-0005-0000-0000-0000926C0000}"/>
    <cellStyle name="40% - Accent4 35 7" xfId="27670" xr:uid="{00000000-0005-0000-0000-0000936C0000}"/>
    <cellStyle name="40% - Accent4 35 70" xfId="27671" xr:uid="{00000000-0005-0000-0000-0000946C0000}"/>
    <cellStyle name="40% - Accent4 35 71" xfId="27672" xr:uid="{00000000-0005-0000-0000-0000956C0000}"/>
    <cellStyle name="40% - Accent4 35 72" xfId="27673" xr:uid="{00000000-0005-0000-0000-0000966C0000}"/>
    <cellStyle name="40% - Accent4 35 73" xfId="27674" xr:uid="{00000000-0005-0000-0000-0000976C0000}"/>
    <cellStyle name="40% - Accent4 35 8" xfId="27675" xr:uid="{00000000-0005-0000-0000-0000986C0000}"/>
    <cellStyle name="40% - Accent4 35 9" xfId="27676" xr:uid="{00000000-0005-0000-0000-0000996C0000}"/>
    <cellStyle name="40% - Accent4 36" xfId="27677" xr:uid="{00000000-0005-0000-0000-00009A6C0000}"/>
    <cellStyle name="40% - Accent4 36 10" xfId="27678" xr:uid="{00000000-0005-0000-0000-00009B6C0000}"/>
    <cellStyle name="40% - Accent4 36 11" xfId="27679" xr:uid="{00000000-0005-0000-0000-00009C6C0000}"/>
    <cellStyle name="40% - Accent4 36 12" xfId="27680" xr:uid="{00000000-0005-0000-0000-00009D6C0000}"/>
    <cellStyle name="40% - Accent4 36 13" xfId="27681" xr:uid="{00000000-0005-0000-0000-00009E6C0000}"/>
    <cellStyle name="40% - Accent4 36 14" xfId="27682" xr:uid="{00000000-0005-0000-0000-00009F6C0000}"/>
    <cellStyle name="40% - Accent4 36 15" xfId="27683" xr:uid="{00000000-0005-0000-0000-0000A06C0000}"/>
    <cellStyle name="40% - Accent4 36 16" xfId="27684" xr:uid="{00000000-0005-0000-0000-0000A16C0000}"/>
    <cellStyle name="40% - Accent4 36 17" xfId="27685" xr:uid="{00000000-0005-0000-0000-0000A26C0000}"/>
    <cellStyle name="40% - Accent4 36 18" xfId="27686" xr:uid="{00000000-0005-0000-0000-0000A36C0000}"/>
    <cellStyle name="40% - Accent4 36 19" xfId="27687" xr:uid="{00000000-0005-0000-0000-0000A46C0000}"/>
    <cellStyle name="40% - Accent4 36 2" xfId="27688" xr:uid="{00000000-0005-0000-0000-0000A56C0000}"/>
    <cellStyle name="40% - Accent4 36 20" xfId="27689" xr:uid="{00000000-0005-0000-0000-0000A66C0000}"/>
    <cellStyle name="40% - Accent4 36 21" xfId="27690" xr:uid="{00000000-0005-0000-0000-0000A76C0000}"/>
    <cellStyle name="40% - Accent4 36 22" xfId="27691" xr:uid="{00000000-0005-0000-0000-0000A86C0000}"/>
    <cellStyle name="40% - Accent4 36 23" xfId="27692" xr:uid="{00000000-0005-0000-0000-0000A96C0000}"/>
    <cellStyle name="40% - Accent4 36 24" xfId="27693" xr:uid="{00000000-0005-0000-0000-0000AA6C0000}"/>
    <cellStyle name="40% - Accent4 36 25" xfId="27694" xr:uid="{00000000-0005-0000-0000-0000AB6C0000}"/>
    <cellStyle name="40% - Accent4 36 26" xfId="27695" xr:uid="{00000000-0005-0000-0000-0000AC6C0000}"/>
    <cellStyle name="40% - Accent4 36 27" xfId="27696" xr:uid="{00000000-0005-0000-0000-0000AD6C0000}"/>
    <cellStyle name="40% - Accent4 36 28" xfId="27697" xr:uid="{00000000-0005-0000-0000-0000AE6C0000}"/>
    <cellStyle name="40% - Accent4 36 29" xfId="27698" xr:uid="{00000000-0005-0000-0000-0000AF6C0000}"/>
    <cellStyle name="40% - Accent4 36 3" xfId="27699" xr:uid="{00000000-0005-0000-0000-0000B06C0000}"/>
    <cellStyle name="40% - Accent4 36 30" xfId="27700" xr:uid="{00000000-0005-0000-0000-0000B16C0000}"/>
    <cellStyle name="40% - Accent4 36 31" xfId="27701" xr:uid="{00000000-0005-0000-0000-0000B26C0000}"/>
    <cellStyle name="40% - Accent4 36 32" xfId="27702" xr:uid="{00000000-0005-0000-0000-0000B36C0000}"/>
    <cellStyle name="40% - Accent4 36 33" xfId="27703" xr:uid="{00000000-0005-0000-0000-0000B46C0000}"/>
    <cellStyle name="40% - Accent4 36 34" xfId="27704" xr:uid="{00000000-0005-0000-0000-0000B56C0000}"/>
    <cellStyle name="40% - Accent4 36 35" xfId="27705" xr:uid="{00000000-0005-0000-0000-0000B66C0000}"/>
    <cellStyle name="40% - Accent4 36 36" xfId="27706" xr:uid="{00000000-0005-0000-0000-0000B76C0000}"/>
    <cellStyle name="40% - Accent4 36 37" xfId="27707" xr:uid="{00000000-0005-0000-0000-0000B86C0000}"/>
    <cellStyle name="40% - Accent4 36 38" xfId="27708" xr:uid="{00000000-0005-0000-0000-0000B96C0000}"/>
    <cellStyle name="40% - Accent4 36 39" xfId="27709" xr:uid="{00000000-0005-0000-0000-0000BA6C0000}"/>
    <cellStyle name="40% - Accent4 36 4" xfId="27710" xr:uid="{00000000-0005-0000-0000-0000BB6C0000}"/>
    <cellStyle name="40% - Accent4 36 40" xfId="27711" xr:uid="{00000000-0005-0000-0000-0000BC6C0000}"/>
    <cellStyle name="40% - Accent4 36 41" xfId="27712" xr:uid="{00000000-0005-0000-0000-0000BD6C0000}"/>
    <cellStyle name="40% - Accent4 36 42" xfId="27713" xr:uid="{00000000-0005-0000-0000-0000BE6C0000}"/>
    <cellStyle name="40% - Accent4 36 43" xfId="27714" xr:uid="{00000000-0005-0000-0000-0000BF6C0000}"/>
    <cellStyle name="40% - Accent4 36 44" xfId="27715" xr:uid="{00000000-0005-0000-0000-0000C06C0000}"/>
    <cellStyle name="40% - Accent4 36 45" xfId="27716" xr:uid="{00000000-0005-0000-0000-0000C16C0000}"/>
    <cellStyle name="40% - Accent4 36 46" xfId="27717" xr:uid="{00000000-0005-0000-0000-0000C26C0000}"/>
    <cellStyle name="40% - Accent4 36 47" xfId="27718" xr:uid="{00000000-0005-0000-0000-0000C36C0000}"/>
    <cellStyle name="40% - Accent4 36 48" xfId="27719" xr:uid="{00000000-0005-0000-0000-0000C46C0000}"/>
    <cellStyle name="40% - Accent4 36 49" xfId="27720" xr:uid="{00000000-0005-0000-0000-0000C56C0000}"/>
    <cellStyle name="40% - Accent4 36 5" xfId="27721" xr:uid="{00000000-0005-0000-0000-0000C66C0000}"/>
    <cellStyle name="40% - Accent4 36 50" xfId="27722" xr:uid="{00000000-0005-0000-0000-0000C76C0000}"/>
    <cellStyle name="40% - Accent4 36 51" xfId="27723" xr:uid="{00000000-0005-0000-0000-0000C86C0000}"/>
    <cellStyle name="40% - Accent4 36 52" xfId="27724" xr:uid="{00000000-0005-0000-0000-0000C96C0000}"/>
    <cellStyle name="40% - Accent4 36 53" xfId="27725" xr:uid="{00000000-0005-0000-0000-0000CA6C0000}"/>
    <cellStyle name="40% - Accent4 36 54" xfId="27726" xr:uid="{00000000-0005-0000-0000-0000CB6C0000}"/>
    <cellStyle name="40% - Accent4 36 55" xfId="27727" xr:uid="{00000000-0005-0000-0000-0000CC6C0000}"/>
    <cellStyle name="40% - Accent4 36 56" xfId="27728" xr:uid="{00000000-0005-0000-0000-0000CD6C0000}"/>
    <cellStyle name="40% - Accent4 36 57" xfId="27729" xr:uid="{00000000-0005-0000-0000-0000CE6C0000}"/>
    <cellStyle name="40% - Accent4 36 58" xfId="27730" xr:uid="{00000000-0005-0000-0000-0000CF6C0000}"/>
    <cellStyle name="40% - Accent4 36 59" xfId="27731" xr:uid="{00000000-0005-0000-0000-0000D06C0000}"/>
    <cellStyle name="40% - Accent4 36 6" xfId="27732" xr:uid="{00000000-0005-0000-0000-0000D16C0000}"/>
    <cellStyle name="40% - Accent4 36 60" xfId="27733" xr:uid="{00000000-0005-0000-0000-0000D26C0000}"/>
    <cellStyle name="40% - Accent4 36 61" xfId="27734" xr:uid="{00000000-0005-0000-0000-0000D36C0000}"/>
    <cellStyle name="40% - Accent4 36 62" xfId="27735" xr:uid="{00000000-0005-0000-0000-0000D46C0000}"/>
    <cellStyle name="40% - Accent4 36 63" xfId="27736" xr:uid="{00000000-0005-0000-0000-0000D56C0000}"/>
    <cellStyle name="40% - Accent4 36 64" xfId="27737" xr:uid="{00000000-0005-0000-0000-0000D66C0000}"/>
    <cellStyle name="40% - Accent4 36 65" xfId="27738" xr:uid="{00000000-0005-0000-0000-0000D76C0000}"/>
    <cellStyle name="40% - Accent4 36 66" xfId="27739" xr:uid="{00000000-0005-0000-0000-0000D86C0000}"/>
    <cellStyle name="40% - Accent4 36 67" xfId="27740" xr:uid="{00000000-0005-0000-0000-0000D96C0000}"/>
    <cellStyle name="40% - Accent4 36 68" xfId="27741" xr:uid="{00000000-0005-0000-0000-0000DA6C0000}"/>
    <cellStyle name="40% - Accent4 36 69" xfId="27742" xr:uid="{00000000-0005-0000-0000-0000DB6C0000}"/>
    <cellStyle name="40% - Accent4 36 7" xfId="27743" xr:uid="{00000000-0005-0000-0000-0000DC6C0000}"/>
    <cellStyle name="40% - Accent4 36 70" xfId="27744" xr:uid="{00000000-0005-0000-0000-0000DD6C0000}"/>
    <cellStyle name="40% - Accent4 36 71" xfId="27745" xr:uid="{00000000-0005-0000-0000-0000DE6C0000}"/>
    <cellStyle name="40% - Accent4 36 72" xfId="27746" xr:uid="{00000000-0005-0000-0000-0000DF6C0000}"/>
    <cellStyle name="40% - Accent4 36 73" xfId="27747" xr:uid="{00000000-0005-0000-0000-0000E06C0000}"/>
    <cellStyle name="40% - Accent4 36 8" xfId="27748" xr:uid="{00000000-0005-0000-0000-0000E16C0000}"/>
    <cellStyle name="40% - Accent4 36 9" xfId="27749" xr:uid="{00000000-0005-0000-0000-0000E26C0000}"/>
    <cellStyle name="40% - Accent4 37" xfId="27750" xr:uid="{00000000-0005-0000-0000-0000E36C0000}"/>
    <cellStyle name="40% - Accent4 37 10" xfId="27751" xr:uid="{00000000-0005-0000-0000-0000E46C0000}"/>
    <cellStyle name="40% - Accent4 37 11" xfId="27752" xr:uid="{00000000-0005-0000-0000-0000E56C0000}"/>
    <cellStyle name="40% - Accent4 37 12" xfId="27753" xr:uid="{00000000-0005-0000-0000-0000E66C0000}"/>
    <cellStyle name="40% - Accent4 37 13" xfId="27754" xr:uid="{00000000-0005-0000-0000-0000E76C0000}"/>
    <cellStyle name="40% - Accent4 37 14" xfId="27755" xr:uid="{00000000-0005-0000-0000-0000E86C0000}"/>
    <cellStyle name="40% - Accent4 37 15" xfId="27756" xr:uid="{00000000-0005-0000-0000-0000E96C0000}"/>
    <cellStyle name="40% - Accent4 37 16" xfId="27757" xr:uid="{00000000-0005-0000-0000-0000EA6C0000}"/>
    <cellStyle name="40% - Accent4 37 17" xfId="27758" xr:uid="{00000000-0005-0000-0000-0000EB6C0000}"/>
    <cellStyle name="40% - Accent4 37 18" xfId="27759" xr:uid="{00000000-0005-0000-0000-0000EC6C0000}"/>
    <cellStyle name="40% - Accent4 37 19" xfId="27760" xr:uid="{00000000-0005-0000-0000-0000ED6C0000}"/>
    <cellStyle name="40% - Accent4 37 2" xfId="27761" xr:uid="{00000000-0005-0000-0000-0000EE6C0000}"/>
    <cellStyle name="40% - Accent4 37 20" xfId="27762" xr:uid="{00000000-0005-0000-0000-0000EF6C0000}"/>
    <cellStyle name="40% - Accent4 37 21" xfId="27763" xr:uid="{00000000-0005-0000-0000-0000F06C0000}"/>
    <cellStyle name="40% - Accent4 37 22" xfId="27764" xr:uid="{00000000-0005-0000-0000-0000F16C0000}"/>
    <cellStyle name="40% - Accent4 37 23" xfId="27765" xr:uid="{00000000-0005-0000-0000-0000F26C0000}"/>
    <cellStyle name="40% - Accent4 37 24" xfId="27766" xr:uid="{00000000-0005-0000-0000-0000F36C0000}"/>
    <cellStyle name="40% - Accent4 37 25" xfId="27767" xr:uid="{00000000-0005-0000-0000-0000F46C0000}"/>
    <cellStyle name="40% - Accent4 37 26" xfId="27768" xr:uid="{00000000-0005-0000-0000-0000F56C0000}"/>
    <cellStyle name="40% - Accent4 37 27" xfId="27769" xr:uid="{00000000-0005-0000-0000-0000F66C0000}"/>
    <cellStyle name="40% - Accent4 37 28" xfId="27770" xr:uid="{00000000-0005-0000-0000-0000F76C0000}"/>
    <cellStyle name="40% - Accent4 37 29" xfId="27771" xr:uid="{00000000-0005-0000-0000-0000F86C0000}"/>
    <cellStyle name="40% - Accent4 37 3" xfId="27772" xr:uid="{00000000-0005-0000-0000-0000F96C0000}"/>
    <cellStyle name="40% - Accent4 37 30" xfId="27773" xr:uid="{00000000-0005-0000-0000-0000FA6C0000}"/>
    <cellStyle name="40% - Accent4 37 31" xfId="27774" xr:uid="{00000000-0005-0000-0000-0000FB6C0000}"/>
    <cellStyle name="40% - Accent4 37 32" xfId="27775" xr:uid="{00000000-0005-0000-0000-0000FC6C0000}"/>
    <cellStyle name="40% - Accent4 37 33" xfId="27776" xr:uid="{00000000-0005-0000-0000-0000FD6C0000}"/>
    <cellStyle name="40% - Accent4 37 34" xfId="27777" xr:uid="{00000000-0005-0000-0000-0000FE6C0000}"/>
    <cellStyle name="40% - Accent4 37 35" xfId="27778" xr:uid="{00000000-0005-0000-0000-0000FF6C0000}"/>
    <cellStyle name="40% - Accent4 37 36" xfId="27779" xr:uid="{00000000-0005-0000-0000-0000006D0000}"/>
    <cellStyle name="40% - Accent4 37 37" xfId="27780" xr:uid="{00000000-0005-0000-0000-0000016D0000}"/>
    <cellStyle name="40% - Accent4 37 38" xfId="27781" xr:uid="{00000000-0005-0000-0000-0000026D0000}"/>
    <cellStyle name="40% - Accent4 37 39" xfId="27782" xr:uid="{00000000-0005-0000-0000-0000036D0000}"/>
    <cellStyle name="40% - Accent4 37 4" xfId="27783" xr:uid="{00000000-0005-0000-0000-0000046D0000}"/>
    <cellStyle name="40% - Accent4 37 40" xfId="27784" xr:uid="{00000000-0005-0000-0000-0000056D0000}"/>
    <cellStyle name="40% - Accent4 37 41" xfId="27785" xr:uid="{00000000-0005-0000-0000-0000066D0000}"/>
    <cellStyle name="40% - Accent4 37 42" xfId="27786" xr:uid="{00000000-0005-0000-0000-0000076D0000}"/>
    <cellStyle name="40% - Accent4 37 43" xfId="27787" xr:uid="{00000000-0005-0000-0000-0000086D0000}"/>
    <cellStyle name="40% - Accent4 37 44" xfId="27788" xr:uid="{00000000-0005-0000-0000-0000096D0000}"/>
    <cellStyle name="40% - Accent4 37 45" xfId="27789" xr:uid="{00000000-0005-0000-0000-00000A6D0000}"/>
    <cellStyle name="40% - Accent4 37 46" xfId="27790" xr:uid="{00000000-0005-0000-0000-00000B6D0000}"/>
    <cellStyle name="40% - Accent4 37 47" xfId="27791" xr:uid="{00000000-0005-0000-0000-00000C6D0000}"/>
    <cellStyle name="40% - Accent4 37 48" xfId="27792" xr:uid="{00000000-0005-0000-0000-00000D6D0000}"/>
    <cellStyle name="40% - Accent4 37 49" xfId="27793" xr:uid="{00000000-0005-0000-0000-00000E6D0000}"/>
    <cellStyle name="40% - Accent4 37 5" xfId="27794" xr:uid="{00000000-0005-0000-0000-00000F6D0000}"/>
    <cellStyle name="40% - Accent4 37 50" xfId="27795" xr:uid="{00000000-0005-0000-0000-0000106D0000}"/>
    <cellStyle name="40% - Accent4 37 51" xfId="27796" xr:uid="{00000000-0005-0000-0000-0000116D0000}"/>
    <cellStyle name="40% - Accent4 37 52" xfId="27797" xr:uid="{00000000-0005-0000-0000-0000126D0000}"/>
    <cellStyle name="40% - Accent4 37 53" xfId="27798" xr:uid="{00000000-0005-0000-0000-0000136D0000}"/>
    <cellStyle name="40% - Accent4 37 54" xfId="27799" xr:uid="{00000000-0005-0000-0000-0000146D0000}"/>
    <cellStyle name="40% - Accent4 37 55" xfId="27800" xr:uid="{00000000-0005-0000-0000-0000156D0000}"/>
    <cellStyle name="40% - Accent4 37 56" xfId="27801" xr:uid="{00000000-0005-0000-0000-0000166D0000}"/>
    <cellStyle name="40% - Accent4 37 57" xfId="27802" xr:uid="{00000000-0005-0000-0000-0000176D0000}"/>
    <cellStyle name="40% - Accent4 37 58" xfId="27803" xr:uid="{00000000-0005-0000-0000-0000186D0000}"/>
    <cellStyle name="40% - Accent4 37 59" xfId="27804" xr:uid="{00000000-0005-0000-0000-0000196D0000}"/>
    <cellStyle name="40% - Accent4 37 6" xfId="27805" xr:uid="{00000000-0005-0000-0000-00001A6D0000}"/>
    <cellStyle name="40% - Accent4 37 60" xfId="27806" xr:uid="{00000000-0005-0000-0000-00001B6D0000}"/>
    <cellStyle name="40% - Accent4 37 61" xfId="27807" xr:uid="{00000000-0005-0000-0000-00001C6D0000}"/>
    <cellStyle name="40% - Accent4 37 62" xfId="27808" xr:uid="{00000000-0005-0000-0000-00001D6D0000}"/>
    <cellStyle name="40% - Accent4 37 63" xfId="27809" xr:uid="{00000000-0005-0000-0000-00001E6D0000}"/>
    <cellStyle name="40% - Accent4 37 64" xfId="27810" xr:uid="{00000000-0005-0000-0000-00001F6D0000}"/>
    <cellStyle name="40% - Accent4 37 65" xfId="27811" xr:uid="{00000000-0005-0000-0000-0000206D0000}"/>
    <cellStyle name="40% - Accent4 37 66" xfId="27812" xr:uid="{00000000-0005-0000-0000-0000216D0000}"/>
    <cellStyle name="40% - Accent4 37 67" xfId="27813" xr:uid="{00000000-0005-0000-0000-0000226D0000}"/>
    <cellStyle name="40% - Accent4 37 68" xfId="27814" xr:uid="{00000000-0005-0000-0000-0000236D0000}"/>
    <cellStyle name="40% - Accent4 37 69" xfId="27815" xr:uid="{00000000-0005-0000-0000-0000246D0000}"/>
    <cellStyle name="40% - Accent4 37 7" xfId="27816" xr:uid="{00000000-0005-0000-0000-0000256D0000}"/>
    <cellStyle name="40% - Accent4 37 70" xfId="27817" xr:uid="{00000000-0005-0000-0000-0000266D0000}"/>
    <cellStyle name="40% - Accent4 37 71" xfId="27818" xr:uid="{00000000-0005-0000-0000-0000276D0000}"/>
    <cellStyle name="40% - Accent4 37 72" xfId="27819" xr:uid="{00000000-0005-0000-0000-0000286D0000}"/>
    <cellStyle name="40% - Accent4 37 73" xfId="27820" xr:uid="{00000000-0005-0000-0000-0000296D0000}"/>
    <cellStyle name="40% - Accent4 37 8" xfId="27821" xr:uid="{00000000-0005-0000-0000-00002A6D0000}"/>
    <cellStyle name="40% - Accent4 37 9" xfId="27822" xr:uid="{00000000-0005-0000-0000-00002B6D0000}"/>
    <cellStyle name="40% - Accent4 38" xfId="27823" xr:uid="{00000000-0005-0000-0000-00002C6D0000}"/>
    <cellStyle name="40% - Accent4 38 10" xfId="27824" xr:uid="{00000000-0005-0000-0000-00002D6D0000}"/>
    <cellStyle name="40% - Accent4 38 11" xfId="27825" xr:uid="{00000000-0005-0000-0000-00002E6D0000}"/>
    <cellStyle name="40% - Accent4 38 12" xfId="27826" xr:uid="{00000000-0005-0000-0000-00002F6D0000}"/>
    <cellStyle name="40% - Accent4 38 13" xfId="27827" xr:uid="{00000000-0005-0000-0000-0000306D0000}"/>
    <cellStyle name="40% - Accent4 38 14" xfId="27828" xr:uid="{00000000-0005-0000-0000-0000316D0000}"/>
    <cellStyle name="40% - Accent4 38 15" xfId="27829" xr:uid="{00000000-0005-0000-0000-0000326D0000}"/>
    <cellStyle name="40% - Accent4 38 16" xfId="27830" xr:uid="{00000000-0005-0000-0000-0000336D0000}"/>
    <cellStyle name="40% - Accent4 38 17" xfId="27831" xr:uid="{00000000-0005-0000-0000-0000346D0000}"/>
    <cellStyle name="40% - Accent4 38 18" xfId="27832" xr:uid="{00000000-0005-0000-0000-0000356D0000}"/>
    <cellStyle name="40% - Accent4 38 19" xfId="27833" xr:uid="{00000000-0005-0000-0000-0000366D0000}"/>
    <cellStyle name="40% - Accent4 38 2" xfId="27834" xr:uid="{00000000-0005-0000-0000-0000376D0000}"/>
    <cellStyle name="40% - Accent4 38 20" xfId="27835" xr:uid="{00000000-0005-0000-0000-0000386D0000}"/>
    <cellStyle name="40% - Accent4 38 21" xfId="27836" xr:uid="{00000000-0005-0000-0000-0000396D0000}"/>
    <cellStyle name="40% - Accent4 38 22" xfId="27837" xr:uid="{00000000-0005-0000-0000-00003A6D0000}"/>
    <cellStyle name="40% - Accent4 38 23" xfId="27838" xr:uid="{00000000-0005-0000-0000-00003B6D0000}"/>
    <cellStyle name="40% - Accent4 38 24" xfId="27839" xr:uid="{00000000-0005-0000-0000-00003C6D0000}"/>
    <cellStyle name="40% - Accent4 38 25" xfId="27840" xr:uid="{00000000-0005-0000-0000-00003D6D0000}"/>
    <cellStyle name="40% - Accent4 38 26" xfId="27841" xr:uid="{00000000-0005-0000-0000-00003E6D0000}"/>
    <cellStyle name="40% - Accent4 38 27" xfId="27842" xr:uid="{00000000-0005-0000-0000-00003F6D0000}"/>
    <cellStyle name="40% - Accent4 38 28" xfId="27843" xr:uid="{00000000-0005-0000-0000-0000406D0000}"/>
    <cellStyle name="40% - Accent4 38 29" xfId="27844" xr:uid="{00000000-0005-0000-0000-0000416D0000}"/>
    <cellStyle name="40% - Accent4 38 3" xfId="27845" xr:uid="{00000000-0005-0000-0000-0000426D0000}"/>
    <cellStyle name="40% - Accent4 38 30" xfId="27846" xr:uid="{00000000-0005-0000-0000-0000436D0000}"/>
    <cellStyle name="40% - Accent4 38 31" xfId="27847" xr:uid="{00000000-0005-0000-0000-0000446D0000}"/>
    <cellStyle name="40% - Accent4 38 32" xfId="27848" xr:uid="{00000000-0005-0000-0000-0000456D0000}"/>
    <cellStyle name="40% - Accent4 38 33" xfId="27849" xr:uid="{00000000-0005-0000-0000-0000466D0000}"/>
    <cellStyle name="40% - Accent4 38 34" xfId="27850" xr:uid="{00000000-0005-0000-0000-0000476D0000}"/>
    <cellStyle name="40% - Accent4 38 35" xfId="27851" xr:uid="{00000000-0005-0000-0000-0000486D0000}"/>
    <cellStyle name="40% - Accent4 38 36" xfId="27852" xr:uid="{00000000-0005-0000-0000-0000496D0000}"/>
    <cellStyle name="40% - Accent4 38 37" xfId="27853" xr:uid="{00000000-0005-0000-0000-00004A6D0000}"/>
    <cellStyle name="40% - Accent4 38 38" xfId="27854" xr:uid="{00000000-0005-0000-0000-00004B6D0000}"/>
    <cellStyle name="40% - Accent4 38 39" xfId="27855" xr:uid="{00000000-0005-0000-0000-00004C6D0000}"/>
    <cellStyle name="40% - Accent4 38 4" xfId="27856" xr:uid="{00000000-0005-0000-0000-00004D6D0000}"/>
    <cellStyle name="40% - Accent4 38 40" xfId="27857" xr:uid="{00000000-0005-0000-0000-00004E6D0000}"/>
    <cellStyle name="40% - Accent4 38 41" xfId="27858" xr:uid="{00000000-0005-0000-0000-00004F6D0000}"/>
    <cellStyle name="40% - Accent4 38 42" xfId="27859" xr:uid="{00000000-0005-0000-0000-0000506D0000}"/>
    <cellStyle name="40% - Accent4 38 43" xfId="27860" xr:uid="{00000000-0005-0000-0000-0000516D0000}"/>
    <cellStyle name="40% - Accent4 38 44" xfId="27861" xr:uid="{00000000-0005-0000-0000-0000526D0000}"/>
    <cellStyle name="40% - Accent4 38 45" xfId="27862" xr:uid="{00000000-0005-0000-0000-0000536D0000}"/>
    <cellStyle name="40% - Accent4 38 46" xfId="27863" xr:uid="{00000000-0005-0000-0000-0000546D0000}"/>
    <cellStyle name="40% - Accent4 38 47" xfId="27864" xr:uid="{00000000-0005-0000-0000-0000556D0000}"/>
    <cellStyle name="40% - Accent4 38 48" xfId="27865" xr:uid="{00000000-0005-0000-0000-0000566D0000}"/>
    <cellStyle name="40% - Accent4 38 49" xfId="27866" xr:uid="{00000000-0005-0000-0000-0000576D0000}"/>
    <cellStyle name="40% - Accent4 38 5" xfId="27867" xr:uid="{00000000-0005-0000-0000-0000586D0000}"/>
    <cellStyle name="40% - Accent4 38 50" xfId="27868" xr:uid="{00000000-0005-0000-0000-0000596D0000}"/>
    <cellStyle name="40% - Accent4 38 51" xfId="27869" xr:uid="{00000000-0005-0000-0000-00005A6D0000}"/>
    <cellStyle name="40% - Accent4 38 52" xfId="27870" xr:uid="{00000000-0005-0000-0000-00005B6D0000}"/>
    <cellStyle name="40% - Accent4 38 53" xfId="27871" xr:uid="{00000000-0005-0000-0000-00005C6D0000}"/>
    <cellStyle name="40% - Accent4 38 54" xfId="27872" xr:uid="{00000000-0005-0000-0000-00005D6D0000}"/>
    <cellStyle name="40% - Accent4 38 55" xfId="27873" xr:uid="{00000000-0005-0000-0000-00005E6D0000}"/>
    <cellStyle name="40% - Accent4 38 56" xfId="27874" xr:uid="{00000000-0005-0000-0000-00005F6D0000}"/>
    <cellStyle name="40% - Accent4 38 57" xfId="27875" xr:uid="{00000000-0005-0000-0000-0000606D0000}"/>
    <cellStyle name="40% - Accent4 38 58" xfId="27876" xr:uid="{00000000-0005-0000-0000-0000616D0000}"/>
    <cellStyle name="40% - Accent4 38 59" xfId="27877" xr:uid="{00000000-0005-0000-0000-0000626D0000}"/>
    <cellStyle name="40% - Accent4 38 6" xfId="27878" xr:uid="{00000000-0005-0000-0000-0000636D0000}"/>
    <cellStyle name="40% - Accent4 38 60" xfId="27879" xr:uid="{00000000-0005-0000-0000-0000646D0000}"/>
    <cellStyle name="40% - Accent4 38 61" xfId="27880" xr:uid="{00000000-0005-0000-0000-0000656D0000}"/>
    <cellStyle name="40% - Accent4 38 62" xfId="27881" xr:uid="{00000000-0005-0000-0000-0000666D0000}"/>
    <cellStyle name="40% - Accent4 38 63" xfId="27882" xr:uid="{00000000-0005-0000-0000-0000676D0000}"/>
    <cellStyle name="40% - Accent4 38 64" xfId="27883" xr:uid="{00000000-0005-0000-0000-0000686D0000}"/>
    <cellStyle name="40% - Accent4 38 65" xfId="27884" xr:uid="{00000000-0005-0000-0000-0000696D0000}"/>
    <cellStyle name="40% - Accent4 38 66" xfId="27885" xr:uid="{00000000-0005-0000-0000-00006A6D0000}"/>
    <cellStyle name="40% - Accent4 38 67" xfId="27886" xr:uid="{00000000-0005-0000-0000-00006B6D0000}"/>
    <cellStyle name="40% - Accent4 38 68" xfId="27887" xr:uid="{00000000-0005-0000-0000-00006C6D0000}"/>
    <cellStyle name="40% - Accent4 38 69" xfId="27888" xr:uid="{00000000-0005-0000-0000-00006D6D0000}"/>
    <cellStyle name="40% - Accent4 38 7" xfId="27889" xr:uid="{00000000-0005-0000-0000-00006E6D0000}"/>
    <cellStyle name="40% - Accent4 38 70" xfId="27890" xr:uid="{00000000-0005-0000-0000-00006F6D0000}"/>
    <cellStyle name="40% - Accent4 38 71" xfId="27891" xr:uid="{00000000-0005-0000-0000-0000706D0000}"/>
    <cellStyle name="40% - Accent4 38 72" xfId="27892" xr:uid="{00000000-0005-0000-0000-0000716D0000}"/>
    <cellStyle name="40% - Accent4 38 73" xfId="27893" xr:uid="{00000000-0005-0000-0000-0000726D0000}"/>
    <cellStyle name="40% - Accent4 38 8" xfId="27894" xr:uid="{00000000-0005-0000-0000-0000736D0000}"/>
    <cellStyle name="40% - Accent4 38 9" xfId="27895" xr:uid="{00000000-0005-0000-0000-0000746D0000}"/>
    <cellStyle name="40% - Accent4 39" xfId="27896" xr:uid="{00000000-0005-0000-0000-0000756D0000}"/>
    <cellStyle name="40% - Accent4 39 10" xfId="27897" xr:uid="{00000000-0005-0000-0000-0000766D0000}"/>
    <cellStyle name="40% - Accent4 39 11" xfId="27898" xr:uid="{00000000-0005-0000-0000-0000776D0000}"/>
    <cellStyle name="40% - Accent4 39 12" xfId="27899" xr:uid="{00000000-0005-0000-0000-0000786D0000}"/>
    <cellStyle name="40% - Accent4 39 13" xfId="27900" xr:uid="{00000000-0005-0000-0000-0000796D0000}"/>
    <cellStyle name="40% - Accent4 39 14" xfId="27901" xr:uid="{00000000-0005-0000-0000-00007A6D0000}"/>
    <cellStyle name="40% - Accent4 39 15" xfId="27902" xr:uid="{00000000-0005-0000-0000-00007B6D0000}"/>
    <cellStyle name="40% - Accent4 39 16" xfId="27903" xr:uid="{00000000-0005-0000-0000-00007C6D0000}"/>
    <cellStyle name="40% - Accent4 39 17" xfId="27904" xr:uid="{00000000-0005-0000-0000-00007D6D0000}"/>
    <cellStyle name="40% - Accent4 39 18" xfId="27905" xr:uid="{00000000-0005-0000-0000-00007E6D0000}"/>
    <cellStyle name="40% - Accent4 39 19" xfId="27906" xr:uid="{00000000-0005-0000-0000-00007F6D0000}"/>
    <cellStyle name="40% - Accent4 39 2" xfId="27907" xr:uid="{00000000-0005-0000-0000-0000806D0000}"/>
    <cellStyle name="40% - Accent4 39 20" xfId="27908" xr:uid="{00000000-0005-0000-0000-0000816D0000}"/>
    <cellStyle name="40% - Accent4 39 21" xfId="27909" xr:uid="{00000000-0005-0000-0000-0000826D0000}"/>
    <cellStyle name="40% - Accent4 39 22" xfId="27910" xr:uid="{00000000-0005-0000-0000-0000836D0000}"/>
    <cellStyle name="40% - Accent4 39 23" xfId="27911" xr:uid="{00000000-0005-0000-0000-0000846D0000}"/>
    <cellStyle name="40% - Accent4 39 24" xfId="27912" xr:uid="{00000000-0005-0000-0000-0000856D0000}"/>
    <cellStyle name="40% - Accent4 39 25" xfId="27913" xr:uid="{00000000-0005-0000-0000-0000866D0000}"/>
    <cellStyle name="40% - Accent4 39 26" xfId="27914" xr:uid="{00000000-0005-0000-0000-0000876D0000}"/>
    <cellStyle name="40% - Accent4 39 27" xfId="27915" xr:uid="{00000000-0005-0000-0000-0000886D0000}"/>
    <cellStyle name="40% - Accent4 39 28" xfId="27916" xr:uid="{00000000-0005-0000-0000-0000896D0000}"/>
    <cellStyle name="40% - Accent4 39 29" xfId="27917" xr:uid="{00000000-0005-0000-0000-00008A6D0000}"/>
    <cellStyle name="40% - Accent4 39 3" xfId="27918" xr:uid="{00000000-0005-0000-0000-00008B6D0000}"/>
    <cellStyle name="40% - Accent4 39 30" xfId="27919" xr:uid="{00000000-0005-0000-0000-00008C6D0000}"/>
    <cellStyle name="40% - Accent4 39 31" xfId="27920" xr:uid="{00000000-0005-0000-0000-00008D6D0000}"/>
    <cellStyle name="40% - Accent4 39 32" xfId="27921" xr:uid="{00000000-0005-0000-0000-00008E6D0000}"/>
    <cellStyle name="40% - Accent4 39 33" xfId="27922" xr:uid="{00000000-0005-0000-0000-00008F6D0000}"/>
    <cellStyle name="40% - Accent4 39 34" xfId="27923" xr:uid="{00000000-0005-0000-0000-0000906D0000}"/>
    <cellStyle name="40% - Accent4 39 35" xfId="27924" xr:uid="{00000000-0005-0000-0000-0000916D0000}"/>
    <cellStyle name="40% - Accent4 39 36" xfId="27925" xr:uid="{00000000-0005-0000-0000-0000926D0000}"/>
    <cellStyle name="40% - Accent4 39 37" xfId="27926" xr:uid="{00000000-0005-0000-0000-0000936D0000}"/>
    <cellStyle name="40% - Accent4 39 38" xfId="27927" xr:uid="{00000000-0005-0000-0000-0000946D0000}"/>
    <cellStyle name="40% - Accent4 39 39" xfId="27928" xr:uid="{00000000-0005-0000-0000-0000956D0000}"/>
    <cellStyle name="40% - Accent4 39 4" xfId="27929" xr:uid="{00000000-0005-0000-0000-0000966D0000}"/>
    <cellStyle name="40% - Accent4 39 40" xfId="27930" xr:uid="{00000000-0005-0000-0000-0000976D0000}"/>
    <cellStyle name="40% - Accent4 39 41" xfId="27931" xr:uid="{00000000-0005-0000-0000-0000986D0000}"/>
    <cellStyle name="40% - Accent4 39 42" xfId="27932" xr:uid="{00000000-0005-0000-0000-0000996D0000}"/>
    <cellStyle name="40% - Accent4 39 43" xfId="27933" xr:uid="{00000000-0005-0000-0000-00009A6D0000}"/>
    <cellStyle name="40% - Accent4 39 44" xfId="27934" xr:uid="{00000000-0005-0000-0000-00009B6D0000}"/>
    <cellStyle name="40% - Accent4 39 45" xfId="27935" xr:uid="{00000000-0005-0000-0000-00009C6D0000}"/>
    <cellStyle name="40% - Accent4 39 46" xfId="27936" xr:uid="{00000000-0005-0000-0000-00009D6D0000}"/>
    <cellStyle name="40% - Accent4 39 47" xfId="27937" xr:uid="{00000000-0005-0000-0000-00009E6D0000}"/>
    <cellStyle name="40% - Accent4 39 48" xfId="27938" xr:uid="{00000000-0005-0000-0000-00009F6D0000}"/>
    <cellStyle name="40% - Accent4 39 49" xfId="27939" xr:uid="{00000000-0005-0000-0000-0000A06D0000}"/>
    <cellStyle name="40% - Accent4 39 5" xfId="27940" xr:uid="{00000000-0005-0000-0000-0000A16D0000}"/>
    <cellStyle name="40% - Accent4 39 50" xfId="27941" xr:uid="{00000000-0005-0000-0000-0000A26D0000}"/>
    <cellStyle name="40% - Accent4 39 51" xfId="27942" xr:uid="{00000000-0005-0000-0000-0000A36D0000}"/>
    <cellStyle name="40% - Accent4 39 52" xfId="27943" xr:uid="{00000000-0005-0000-0000-0000A46D0000}"/>
    <cellStyle name="40% - Accent4 39 53" xfId="27944" xr:uid="{00000000-0005-0000-0000-0000A56D0000}"/>
    <cellStyle name="40% - Accent4 39 54" xfId="27945" xr:uid="{00000000-0005-0000-0000-0000A66D0000}"/>
    <cellStyle name="40% - Accent4 39 55" xfId="27946" xr:uid="{00000000-0005-0000-0000-0000A76D0000}"/>
    <cellStyle name="40% - Accent4 39 56" xfId="27947" xr:uid="{00000000-0005-0000-0000-0000A86D0000}"/>
    <cellStyle name="40% - Accent4 39 57" xfId="27948" xr:uid="{00000000-0005-0000-0000-0000A96D0000}"/>
    <cellStyle name="40% - Accent4 39 58" xfId="27949" xr:uid="{00000000-0005-0000-0000-0000AA6D0000}"/>
    <cellStyle name="40% - Accent4 39 59" xfId="27950" xr:uid="{00000000-0005-0000-0000-0000AB6D0000}"/>
    <cellStyle name="40% - Accent4 39 6" xfId="27951" xr:uid="{00000000-0005-0000-0000-0000AC6D0000}"/>
    <cellStyle name="40% - Accent4 39 60" xfId="27952" xr:uid="{00000000-0005-0000-0000-0000AD6D0000}"/>
    <cellStyle name="40% - Accent4 39 61" xfId="27953" xr:uid="{00000000-0005-0000-0000-0000AE6D0000}"/>
    <cellStyle name="40% - Accent4 39 62" xfId="27954" xr:uid="{00000000-0005-0000-0000-0000AF6D0000}"/>
    <cellStyle name="40% - Accent4 39 63" xfId="27955" xr:uid="{00000000-0005-0000-0000-0000B06D0000}"/>
    <cellStyle name="40% - Accent4 39 64" xfId="27956" xr:uid="{00000000-0005-0000-0000-0000B16D0000}"/>
    <cellStyle name="40% - Accent4 39 65" xfId="27957" xr:uid="{00000000-0005-0000-0000-0000B26D0000}"/>
    <cellStyle name="40% - Accent4 39 66" xfId="27958" xr:uid="{00000000-0005-0000-0000-0000B36D0000}"/>
    <cellStyle name="40% - Accent4 39 67" xfId="27959" xr:uid="{00000000-0005-0000-0000-0000B46D0000}"/>
    <cellStyle name="40% - Accent4 39 68" xfId="27960" xr:uid="{00000000-0005-0000-0000-0000B56D0000}"/>
    <cellStyle name="40% - Accent4 39 69" xfId="27961" xr:uid="{00000000-0005-0000-0000-0000B66D0000}"/>
    <cellStyle name="40% - Accent4 39 7" xfId="27962" xr:uid="{00000000-0005-0000-0000-0000B76D0000}"/>
    <cellStyle name="40% - Accent4 39 70" xfId="27963" xr:uid="{00000000-0005-0000-0000-0000B86D0000}"/>
    <cellStyle name="40% - Accent4 39 71" xfId="27964" xr:uid="{00000000-0005-0000-0000-0000B96D0000}"/>
    <cellStyle name="40% - Accent4 39 72" xfId="27965" xr:uid="{00000000-0005-0000-0000-0000BA6D0000}"/>
    <cellStyle name="40% - Accent4 39 73" xfId="27966" xr:uid="{00000000-0005-0000-0000-0000BB6D0000}"/>
    <cellStyle name="40% - Accent4 39 8" xfId="27967" xr:uid="{00000000-0005-0000-0000-0000BC6D0000}"/>
    <cellStyle name="40% - Accent4 39 9" xfId="27968" xr:uid="{00000000-0005-0000-0000-0000BD6D0000}"/>
    <cellStyle name="40% - Accent4 4" xfId="27969" xr:uid="{00000000-0005-0000-0000-0000BE6D0000}"/>
    <cellStyle name="40% - Accent4 4 10" xfId="27970" xr:uid="{00000000-0005-0000-0000-0000BF6D0000}"/>
    <cellStyle name="40% - Accent4 4 11" xfId="27971" xr:uid="{00000000-0005-0000-0000-0000C06D0000}"/>
    <cellStyle name="40% - Accent4 4 12" xfId="27972" xr:uid="{00000000-0005-0000-0000-0000C16D0000}"/>
    <cellStyle name="40% - Accent4 4 13" xfId="27973" xr:uid="{00000000-0005-0000-0000-0000C26D0000}"/>
    <cellStyle name="40% - Accent4 4 14" xfId="27974" xr:uid="{00000000-0005-0000-0000-0000C36D0000}"/>
    <cellStyle name="40% - Accent4 4 15" xfId="27975" xr:uid="{00000000-0005-0000-0000-0000C46D0000}"/>
    <cellStyle name="40% - Accent4 4 16" xfId="27976" xr:uid="{00000000-0005-0000-0000-0000C56D0000}"/>
    <cellStyle name="40% - Accent4 4 17" xfId="27977" xr:uid="{00000000-0005-0000-0000-0000C66D0000}"/>
    <cellStyle name="40% - Accent4 4 18" xfId="27978" xr:uid="{00000000-0005-0000-0000-0000C76D0000}"/>
    <cellStyle name="40% - Accent4 4 19" xfId="27979" xr:uid="{00000000-0005-0000-0000-0000C86D0000}"/>
    <cellStyle name="40% - Accent4 4 2" xfId="27980" xr:uid="{00000000-0005-0000-0000-0000C96D0000}"/>
    <cellStyle name="40% - Accent4 4 2 2" xfId="53250" xr:uid="{00000000-0005-0000-0000-0000CA6D0000}"/>
    <cellStyle name="40% - Accent4 4 20" xfId="27981" xr:uid="{00000000-0005-0000-0000-0000CB6D0000}"/>
    <cellStyle name="40% - Accent4 4 21" xfId="27982" xr:uid="{00000000-0005-0000-0000-0000CC6D0000}"/>
    <cellStyle name="40% - Accent4 4 22" xfId="27983" xr:uid="{00000000-0005-0000-0000-0000CD6D0000}"/>
    <cellStyle name="40% - Accent4 4 23" xfId="27984" xr:uid="{00000000-0005-0000-0000-0000CE6D0000}"/>
    <cellStyle name="40% - Accent4 4 24" xfId="27985" xr:uid="{00000000-0005-0000-0000-0000CF6D0000}"/>
    <cellStyle name="40% - Accent4 4 25" xfId="27986" xr:uid="{00000000-0005-0000-0000-0000D06D0000}"/>
    <cellStyle name="40% - Accent4 4 26" xfId="27987" xr:uid="{00000000-0005-0000-0000-0000D16D0000}"/>
    <cellStyle name="40% - Accent4 4 27" xfId="27988" xr:uid="{00000000-0005-0000-0000-0000D26D0000}"/>
    <cellStyle name="40% - Accent4 4 28" xfId="27989" xr:uid="{00000000-0005-0000-0000-0000D36D0000}"/>
    <cellStyle name="40% - Accent4 4 29" xfId="27990" xr:uid="{00000000-0005-0000-0000-0000D46D0000}"/>
    <cellStyle name="40% - Accent4 4 3" xfId="27991" xr:uid="{00000000-0005-0000-0000-0000D56D0000}"/>
    <cellStyle name="40% - Accent4 4 30" xfId="27992" xr:uid="{00000000-0005-0000-0000-0000D66D0000}"/>
    <cellStyle name="40% - Accent4 4 31" xfId="27993" xr:uid="{00000000-0005-0000-0000-0000D76D0000}"/>
    <cellStyle name="40% - Accent4 4 32" xfId="27994" xr:uid="{00000000-0005-0000-0000-0000D86D0000}"/>
    <cellStyle name="40% - Accent4 4 33" xfId="27995" xr:uid="{00000000-0005-0000-0000-0000D96D0000}"/>
    <cellStyle name="40% - Accent4 4 34" xfId="27996" xr:uid="{00000000-0005-0000-0000-0000DA6D0000}"/>
    <cellStyle name="40% - Accent4 4 35" xfId="27997" xr:uid="{00000000-0005-0000-0000-0000DB6D0000}"/>
    <cellStyle name="40% - Accent4 4 36" xfId="27998" xr:uid="{00000000-0005-0000-0000-0000DC6D0000}"/>
    <cellStyle name="40% - Accent4 4 37" xfId="27999" xr:uid="{00000000-0005-0000-0000-0000DD6D0000}"/>
    <cellStyle name="40% - Accent4 4 38" xfId="28000" xr:uid="{00000000-0005-0000-0000-0000DE6D0000}"/>
    <cellStyle name="40% - Accent4 4 39" xfId="28001" xr:uid="{00000000-0005-0000-0000-0000DF6D0000}"/>
    <cellStyle name="40% - Accent4 4 4" xfId="28002" xr:uid="{00000000-0005-0000-0000-0000E06D0000}"/>
    <cellStyle name="40% - Accent4 4 40" xfId="28003" xr:uid="{00000000-0005-0000-0000-0000E16D0000}"/>
    <cellStyle name="40% - Accent4 4 41" xfId="28004" xr:uid="{00000000-0005-0000-0000-0000E26D0000}"/>
    <cellStyle name="40% - Accent4 4 42" xfId="28005" xr:uid="{00000000-0005-0000-0000-0000E36D0000}"/>
    <cellStyle name="40% - Accent4 4 43" xfId="28006" xr:uid="{00000000-0005-0000-0000-0000E46D0000}"/>
    <cellStyle name="40% - Accent4 4 44" xfId="28007" xr:uid="{00000000-0005-0000-0000-0000E56D0000}"/>
    <cellStyle name="40% - Accent4 4 45" xfId="28008" xr:uid="{00000000-0005-0000-0000-0000E66D0000}"/>
    <cellStyle name="40% - Accent4 4 46" xfId="28009" xr:uid="{00000000-0005-0000-0000-0000E76D0000}"/>
    <cellStyle name="40% - Accent4 4 47" xfId="28010" xr:uid="{00000000-0005-0000-0000-0000E86D0000}"/>
    <cellStyle name="40% - Accent4 4 48" xfId="28011" xr:uid="{00000000-0005-0000-0000-0000E96D0000}"/>
    <cellStyle name="40% - Accent4 4 49" xfId="28012" xr:uid="{00000000-0005-0000-0000-0000EA6D0000}"/>
    <cellStyle name="40% - Accent4 4 5" xfId="28013" xr:uid="{00000000-0005-0000-0000-0000EB6D0000}"/>
    <cellStyle name="40% - Accent4 4 50" xfId="28014" xr:uid="{00000000-0005-0000-0000-0000EC6D0000}"/>
    <cellStyle name="40% - Accent4 4 51" xfId="28015" xr:uid="{00000000-0005-0000-0000-0000ED6D0000}"/>
    <cellStyle name="40% - Accent4 4 52" xfId="28016" xr:uid="{00000000-0005-0000-0000-0000EE6D0000}"/>
    <cellStyle name="40% - Accent4 4 53" xfId="28017" xr:uid="{00000000-0005-0000-0000-0000EF6D0000}"/>
    <cellStyle name="40% - Accent4 4 54" xfId="28018" xr:uid="{00000000-0005-0000-0000-0000F06D0000}"/>
    <cellStyle name="40% - Accent4 4 55" xfId="28019" xr:uid="{00000000-0005-0000-0000-0000F16D0000}"/>
    <cellStyle name="40% - Accent4 4 56" xfId="28020" xr:uid="{00000000-0005-0000-0000-0000F26D0000}"/>
    <cellStyle name="40% - Accent4 4 57" xfId="28021" xr:uid="{00000000-0005-0000-0000-0000F36D0000}"/>
    <cellStyle name="40% - Accent4 4 58" xfId="28022" xr:uid="{00000000-0005-0000-0000-0000F46D0000}"/>
    <cellStyle name="40% - Accent4 4 59" xfId="28023" xr:uid="{00000000-0005-0000-0000-0000F56D0000}"/>
    <cellStyle name="40% - Accent4 4 6" xfId="28024" xr:uid="{00000000-0005-0000-0000-0000F66D0000}"/>
    <cellStyle name="40% - Accent4 4 60" xfId="28025" xr:uid="{00000000-0005-0000-0000-0000F76D0000}"/>
    <cellStyle name="40% - Accent4 4 61" xfId="28026" xr:uid="{00000000-0005-0000-0000-0000F86D0000}"/>
    <cellStyle name="40% - Accent4 4 62" xfId="28027" xr:uid="{00000000-0005-0000-0000-0000F96D0000}"/>
    <cellStyle name="40% - Accent4 4 63" xfId="28028" xr:uid="{00000000-0005-0000-0000-0000FA6D0000}"/>
    <cellStyle name="40% - Accent4 4 64" xfId="28029" xr:uid="{00000000-0005-0000-0000-0000FB6D0000}"/>
    <cellStyle name="40% - Accent4 4 65" xfId="28030" xr:uid="{00000000-0005-0000-0000-0000FC6D0000}"/>
    <cellStyle name="40% - Accent4 4 66" xfId="28031" xr:uid="{00000000-0005-0000-0000-0000FD6D0000}"/>
    <cellStyle name="40% - Accent4 4 67" xfId="28032" xr:uid="{00000000-0005-0000-0000-0000FE6D0000}"/>
    <cellStyle name="40% - Accent4 4 68" xfId="28033" xr:uid="{00000000-0005-0000-0000-0000FF6D0000}"/>
    <cellStyle name="40% - Accent4 4 69" xfId="28034" xr:uid="{00000000-0005-0000-0000-0000006E0000}"/>
    <cellStyle name="40% - Accent4 4 7" xfId="28035" xr:uid="{00000000-0005-0000-0000-0000016E0000}"/>
    <cellStyle name="40% - Accent4 4 70" xfId="28036" xr:uid="{00000000-0005-0000-0000-0000026E0000}"/>
    <cellStyle name="40% - Accent4 4 71" xfId="28037" xr:uid="{00000000-0005-0000-0000-0000036E0000}"/>
    <cellStyle name="40% - Accent4 4 72" xfId="28038" xr:uid="{00000000-0005-0000-0000-0000046E0000}"/>
    <cellStyle name="40% - Accent4 4 73" xfId="28039" xr:uid="{00000000-0005-0000-0000-0000056E0000}"/>
    <cellStyle name="40% - Accent4 4 74" xfId="53134" xr:uid="{00000000-0005-0000-0000-0000066E0000}"/>
    <cellStyle name="40% - Accent4 4 8" xfId="28040" xr:uid="{00000000-0005-0000-0000-0000076E0000}"/>
    <cellStyle name="40% - Accent4 4 9" xfId="28041" xr:uid="{00000000-0005-0000-0000-0000086E0000}"/>
    <cellStyle name="40% - Accent4 40" xfId="28042" xr:uid="{00000000-0005-0000-0000-0000096E0000}"/>
    <cellStyle name="40% - Accent4 40 10" xfId="28043" xr:uid="{00000000-0005-0000-0000-00000A6E0000}"/>
    <cellStyle name="40% - Accent4 40 11" xfId="28044" xr:uid="{00000000-0005-0000-0000-00000B6E0000}"/>
    <cellStyle name="40% - Accent4 40 12" xfId="28045" xr:uid="{00000000-0005-0000-0000-00000C6E0000}"/>
    <cellStyle name="40% - Accent4 40 13" xfId="28046" xr:uid="{00000000-0005-0000-0000-00000D6E0000}"/>
    <cellStyle name="40% - Accent4 40 14" xfId="28047" xr:uid="{00000000-0005-0000-0000-00000E6E0000}"/>
    <cellStyle name="40% - Accent4 40 15" xfId="28048" xr:uid="{00000000-0005-0000-0000-00000F6E0000}"/>
    <cellStyle name="40% - Accent4 40 16" xfId="28049" xr:uid="{00000000-0005-0000-0000-0000106E0000}"/>
    <cellStyle name="40% - Accent4 40 17" xfId="28050" xr:uid="{00000000-0005-0000-0000-0000116E0000}"/>
    <cellStyle name="40% - Accent4 40 18" xfId="28051" xr:uid="{00000000-0005-0000-0000-0000126E0000}"/>
    <cellStyle name="40% - Accent4 40 19" xfId="28052" xr:uid="{00000000-0005-0000-0000-0000136E0000}"/>
    <cellStyle name="40% - Accent4 40 2" xfId="28053" xr:uid="{00000000-0005-0000-0000-0000146E0000}"/>
    <cellStyle name="40% - Accent4 40 20" xfId="28054" xr:uid="{00000000-0005-0000-0000-0000156E0000}"/>
    <cellStyle name="40% - Accent4 40 21" xfId="28055" xr:uid="{00000000-0005-0000-0000-0000166E0000}"/>
    <cellStyle name="40% - Accent4 40 22" xfId="28056" xr:uid="{00000000-0005-0000-0000-0000176E0000}"/>
    <cellStyle name="40% - Accent4 40 23" xfId="28057" xr:uid="{00000000-0005-0000-0000-0000186E0000}"/>
    <cellStyle name="40% - Accent4 40 24" xfId="28058" xr:uid="{00000000-0005-0000-0000-0000196E0000}"/>
    <cellStyle name="40% - Accent4 40 25" xfId="28059" xr:uid="{00000000-0005-0000-0000-00001A6E0000}"/>
    <cellStyle name="40% - Accent4 40 26" xfId="28060" xr:uid="{00000000-0005-0000-0000-00001B6E0000}"/>
    <cellStyle name="40% - Accent4 40 27" xfId="28061" xr:uid="{00000000-0005-0000-0000-00001C6E0000}"/>
    <cellStyle name="40% - Accent4 40 28" xfId="28062" xr:uid="{00000000-0005-0000-0000-00001D6E0000}"/>
    <cellStyle name="40% - Accent4 40 29" xfId="28063" xr:uid="{00000000-0005-0000-0000-00001E6E0000}"/>
    <cellStyle name="40% - Accent4 40 3" xfId="28064" xr:uid="{00000000-0005-0000-0000-00001F6E0000}"/>
    <cellStyle name="40% - Accent4 40 30" xfId="28065" xr:uid="{00000000-0005-0000-0000-0000206E0000}"/>
    <cellStyle name="40% - Accent4 40 31" xfId="28066" xr:uid="{00000000-0005-0000-0000-0000216E0000}"/>
    <cellStyle name="40% - Accent4 40 32" xfId="28067" xr:uid="{00000000-0005-0000-0000-0000226E0000}"/>
    <cellStyle name="40% - Accent4 40 33" xfId="28068" xr:uid="{00000000-0005-0000-0000-0000236E0000}"/>
    <cellStyle name="40% - Accent4 40 34" xfId="28069" xr:uid="{00000000-0005-0000-0000-0000246E0000}"/>
    <cellStyle name="40% - Accent4 40 35" xfId="28070" xr:uid="{00000000-0005-0000-0000-0000256E0000}"/>
    <cellStyle name="40% - Accent4 40 36" xfId="28071" xr:uid="{00000000-0005-0000-0000-0000266E0000}"/>
    <cellStyle name="40% - Accent4 40 37" xfId="28072" xr:uid="{00000000-0005-0000-0000-0000276E0000}"/>
    <cellStyle name="40% - Accent4 40 38" xfId="28073" xr:uid="{00000000-0005-0000-0000-0000286E0000}"/>
    <cellStyle name="40% - Accent4 40 39" xfId="28074" xr:uid="{00000000-0005-0000-0000-0000296E0000}"/>
    <cellStyle name="40% - Accent4 40 4" xfId="28075" xr:uid="{00000000-0005-0000-0000-00002A6E0000}"/>
    <cellStyle name="40% - Accent4 40 40" xfId="28076" xr:uid="{00000000-0005-0000-0000-00002B6E0000}"/>
    <cellStyle name="40% - Accent4 40 41" xfId="28077" xr:uid="{00000000-0005-0000-0000-00002C6E0000}"/>
    <cellStyle name="40% - Accent4 40 42" xfId="28078" xr:uid="{00000000-0005-0000-0000-00002D6E0000}"/>
    <cellStyle name="40% - Accent4 40 43" xfId="28079" xr:uid="{00000000-0005-0000-0000-00002E6E0000}"/>
    <cellStyle name="40% - Accent4 40 44" xfId="28080" xr:uid="{00000000-0005-0000-0000-00002F6E0000}"/>
    <cellStyle name="40% - Accent4 40 45" xfId="28081" xr:uid="{00000000-0005-0000-0000-0000306E0000}"/>
    <cellStyle name="40% - Accent4 40 46" xfId="28082" xr:uid="{00000000-0005-0000-0000-0000316E0000}"/>
    <cellStyle name="40% - Accent4 40 47" xfId="28083" xr:uid="{00000000-0005-0000-0000-0000326E0000}"/>
    <cellStyle name="40% - Accent4 40 48" xfId="28084" xr:uid="{00000000-0005-0000-0000-0000336E0000}"/>
    <cellStyle name="40% - Accent4 40 49" xfId="28085" xr:uid="{00000000-0005-0000-0000-0000346E0000}"/>
    <cellStyle name="40% - Accent4 40 5" xfId="28086" xr:uid="{00000000-0005-0000-0000-0000356E0000}"/>
    <cellStyle name="40% - Accent4 40 50" xfId="28087" xr:uid="{00000000-0005-0000-0000-0000366E0000}"/>
    <cellStyle name="40% - Accent4 40 51" xfId="28088" xr:uid="{00000000-0005-0000-0000-0000376E0000}"/>
    <cellStyle name="40% - Accent4 40 52" xfId="28089" xr:uid="{00000000-0005-0000-0000-0000386E0000}"/>
    <cellStyle name="40% - Accent4 40 53" xfId="28090" xr:uid="{00000000-0005-0000-0000-0000396E0000}"/>
    <cellStyle name="40% - Accent4 40 54" xfId="28091" xr:uid="{00000000-0005-0000-0000-00003A6E0000}"/>
    <cellStyle name="40% - Accent4 40 55" xfId="28092" xr:uid="{00000000-0005-0000-0000-00003B6E0000}"/>
    <cellStyle name="40% - Accent4 40 56" xfId="28093" xr:uid="{00000000-0005-0000-0000-00003C6E0000}"/>
    <cellStyle name="40% - Accent4 40 57" xfId="28094" xr:uid="{00000000-0005-0000-0000-00003D6E0000}"/>
    <cellStyle name="40% - Accent4 40 58" xfId="28095" xr:uid="{00000000-0005-0000-0000-00003E6E0000}"/>
    <cellStyle name="40% - Accent4 40 59" xfId="28096" xr:uid="{00000000-0005-0000-0000-00003F6E0000}"/>
    <cellStyle name="40% - Accent4 40 6" xfId="28097" xr:uid="{00000000-0005-0000-0000-0000406E0000}"/>
    <cellStyle name="40% - Accent4 40 60" xfId="28098" xr:uid="{00000000-0005-0000-0000-0000416E0000}"/>
    <cellStyle name="40% - Accent4 40 61" xfId="28099" xr:uid="{00000000-0005-0000-0000-0000426E0000}"/>
    <cellStyle name="40% - Accent4 40 62" xfId="28100" xr:uid="{00000000-0005-0000-0000-0000436E0000}"/>
    <cellStyle name="40% - Accent4 40 63" xfId="28101" xr:uid="{00000000-0005-0000-0000-0000446E0000}"/>
    <cellStyle name="40% - Accent4 40 64" xfId="28102" xr:uid="{00000000-0005-0000-0000-0000456E0000}"/>
    <cellStyle name="40% - Accent4 40 65" xfId="28103" xr:uid="{00000000-0005-0000-0000-0000466E0000}"/>
    <cellStyle name="40% - Accent4 40 66" xfId="28104" xr:uid="{00000000-0005-0000-0000-0000476E0000}"/>
    <cellStyle name="40% - Accent4 40 67" xfId="28105" xr:uid="{00000000-0005-0000-0000-0000486E0000}"/>
    <cellStyle name="40% - Accent4 40 68" xfId="28106" xr:uid="{00000000-0005-0000-0000-0000496E0000}"/>
    <cellStyle name="40% - Accent4 40 69" xfId="28107" xr:uid="{00000000-0005-0000-0000-00004A6E0000}"/>
    <cellStyle name="40% - Accent4 40 7" xfId="28108" xr:uid="{00000000-0005-0000-0000-00004B6E0000}"/>
    <cellStyle name="40% - Accent4 40 70" xfId="28109" xr:uid="{00000000-0005-0000-0000-00004C6E0000}"/>
    <cellStyle name="40% - Accent4 40 71" xfId="28110" xr:uid="{00000000-0005-0000-0000-00004D6E0000}"/>
    <cellStyle name="40% - Accent4 40 72" xfId="28111" xr:uid="{00000000-0005-0000-0000-00004E6E0000}"/>
    <cellStyle name="40% - Accent4 40 73" xfId="28112" xr:uid="{00000000-0005-0000-0000-00004F6E0000}"/>
    <cellStyle name="40% - Accent4 40 8" xfId="28113" xr:uid="{00000000-0005-0000-0000-0000506E0000}"/>
    <cellStyle name="40% - Accent4 40 9" xfId="28114" xr:uid="{00000000-0005-0000-0000-0000516E0000}"/>
    <cellStyle name="40% - Accent4 5" xfId="28115" xr:uid="{00000000-0005-0000-0000-0000526E0000}"/>
    <cellStyle name="40% - Accent4 5 10" xfId="28116" xr:uid="{00000000-0005-0000-0000-0000536E0000}"/>
    <cellStyle name="40% - Accent4 5 11" xfId="28117" xr:uid="{00000000-0005-0000-0000-0000546E0000}"/>
    <cellStyle name="40% - Accent4 5 12" xfId="28118" xr:uid="{00000000-0005-0000-0000-0000556E0000}"/>
    <cellStyle name="40% - Accent4 5 13" xfId="28119" xr:uid="{00000000-0005-0000-0000-0000566E0000}"/>
    <cellStyle name="40% - Accent4 5 14" xfId="28120" xr:uid="{00000000-0005-0000-0000-0000576E0000}"/>
    <cellStyle name="40% - Accent4 5 15" xfId="28121" xr:uid="{00000000-0005-0000-0000-0000586E0000}"/>
    <cellStyle name="40% - Accent4 5 16" xfId="28122" xr:uid="{00000000-0005-0000-0000-0000596E0000}"/>
    <cellStyle name="40% - Accent4 5 17" xfId="28123" xr:uid="{00000000-0005-0000-0000-00005A6E0000}"/>
    <cellStyle name="40% - Accent4 5 18" xfId="28124" xr:uid="{00000000-0005-0000-0000-00005B6E0000}"/>
    <cellStyle name="40% - Accent4 5 19" xfId="28125" xr:uid="{00000000-0005-0000-0000-00005C6E0000}"/>
    <cellStyle name="40% - Accent4 5 2" xfId="28126" xr:uid="{00000000-0005-0000-0000-00005D6E0000}"/>
    <cellStyle name="40% - Accent4 5 2 2" xfId="53293" xr:uid="{00000000-0005-0000-0000-00005E6E0000}"/>
    <cellStyle name="40% - Accent4 5 20" xfId="28127" xr:uid="{00000000-0005-0000-0000-00005F6E0000}"/>
    <cellStyle name="40% - Accent4 5 21" xfId="28128" xr:uid="{00000000-0005-0000-0000-0000606E0000}"/>
    <cellStyle name="40% - Accent4 5 22" xfId="28129" xr:uid="{00000000-0005-0000-0000-0000616E0000}"/>
    <cellStyle name="40% - Accent4 5 23" xfId="28130" xr:uid="{00000000-0005-0000-0000-0000626E0000}"/>
    <cellStyle name="40% - Accent4 5 24" xfId="28131" xr:uid="{00000000-0005-0000-0000-0000636E0000}"/>
    <cellStyle name="40% - Accent4 5 25" xfId="28132" xr:uid="{00000000-0005-0000-0000-0000646E0000}"/>
    <cellStyle name="40% - Accent4 5 26" xfId="28133" xr:uid="{00000000-0005-0000-0000-0000656E0000}"/>
    <cellStyle name="40% - Accent4 5 27" xfId="28134" xr:uid="{00000000-0005-0000-0000-0000666E0000}"/>
    <cellStyle name="40% - Accent4 5 28" xfId="28135" xr:uid="{00000000-0005-0000-0000-0000676E0000}"/>
    <cellStyle name="40% - Accent4 5 29" xfId="28136" xr:uid="{00000000-0005-0000-0000-0000686E0000}"/>
    <cellStyle name="40% - Accent4 5 3" xfId="28137" xr:uid="{00000000-0005-0000-0000-0000696E0000}"/>
    <cellStyle name="40% - Accent4 5 30" xfId="28138" xr:uid="{00000000-0005-0000-0000-00006A6E0000}"/>
    <cellStyle name="40% - Accent4 5 31" xfId="28139" xr:uid="{00000000-0005-0000-0000-00006B6E0000}"/>
    <cellStyle name="40% - Accent4 5 32" xfId="28140" xr:uid="{00000000-0005-0000-0000-00006C6E0000}"/>
    <cellStyle name="40% - Accent4 5 33" xfId="28141" xr:uid="{00000000-0005-0000-0000-00006D6E0000}"/>
    <cellStyle name="40% - Accent4 5 34" xfId="28142" xr:uid="{00000000-0005-0000-0000-00006E6E0000}"/>
    <cellStyle name="40% - Accent4 5 35" xfId="28143" xr:uid="{00000000-0005-0000-0000-00006F6E0000}"/>
    <cellStyle name="40% - Accent4 5 36" xfId="28144" xr:uid="{00000000-0005-0000-0000-0000706E0000}"/>
    <cellStyle name="40% - Accent4 5 37" xfId="28145" xr:uid="{00000000-0005-0000-0000-0000716E0000}"/>
    <cellStyle name="40% - Accent4 5 38" xfId="28146" xr:uid="{00000000-0005-0000-0000-0000726E0000}"/>
    <cellStyle name="40% - Accent4 5 39" xfId="28147" xr:uid="{00000000-0005-0000-0000-0000736E0000}"/>
    <cellStyle name="40% - Accent4 5 4" xfId="28148" xr:uid="{00000000-0005-0000-0000-0000746E0000}"/>
    <cellStyle name="40% - Accent4 5 40" xfId="28149" xr:uid="{00000000-0005-0000-0000-0000756E0000}"/>
    <cellStyle name="40% - Accent4 5 41" xfId="28150" xr:uid="{00000000-0005-0000-0000-0000766E0000}"/>
    <cellStyle name="40% - Accent4 5 42" xfId="28151" xr:uid="{00000000-0005-0000-0000-0000776E0000}"/>
    <cellStyle name="40% - Accent4 5 43" xfId="28152" xr:uid="{00000000-0005-0000-0000-0000786E0000}"/>
    <cellStyle name="40% - Accent4 5 44" xfId="28153" xr:uid="{00000000-0005-0000-0000-0000796E0000}"/>
    <cellStyle name="40% - Accent4 5 45" xfId="28154" xr:uid="{00000000-0005-0000-0000-00007A6E0000}"/>
    <cellStyle name="40% - Accent4 5 46" xfId="28155" xr:uid="{00000000-0005-0000-0000-00007B6E0000}"/>
    <cellStyle name="40% - Accent4 5 47" xfId="28156" xr:uid="{00000000-0005-0000-0000-00007C6E0000}"/>
    <cellStyle name="40% - Accent4 5 48" xfId="28157" xr:uid="{00000000-0005-0000-0000-00007D6E0000}"/>
    <cellStyle name="40% - Accent4 5 49" xfId="28158" xr:uid="{00000000-0005-0000-0000-00007E6E0000}"/>
    <cellStyle name="40% - Accent4 5 5" xfId="28159" xr:uid="{00000000-0005-0000-0000-00007F6E0000}"/>
    <cellStyle name="40% - Accent4 5 50" xfId="28160" xr:uid="{00000000-0005-0000-0000-0000806E0000}"/>
    <cellStyle name="40% - Accent4 5 51" xfId="28161" xr:uid="{00000000-0005-0000-0000-0000816E0000}"/>
    <cellStyle name="40% - Accent4 5 52" xfId="28162" xr:uid="{00000000-0005-0000-0000-0000826E0000}"/>
    <cellStyle name="40% - Accent4 5 53" xfId="28163" xr:uid="{00000000-0005-0000-0000-0000836E0000}"/>
    <cellStyle name="40% - Accent4 5 54" xfId="28164" xr:uid="{00000000-0005-0000-0000-0000846E0000}"/>
    <cellStyle name="40% - Accent4 5 55" xfId="28165" xr:uid="{00000000-0005-0000-0000-0000856E0000}"/>
    <cellStyle name="40% - Accent4 5 56" xfId="28166" xr:uid="{00000000-0005-0000-0000-0000866E0000}"/>
    <cellStyle name="40% - Accent4 5 57" xfId="28167" xr:uid="{00000000-0005-0000-0000-0000876E0000}"/>
    <cellStyle name="40% - Accent4 5 58" xfId="28168" xr:uid="{00000000-0005-0000-0000-0000886E0000}"/>
    <cellStyle name="40% - Accent4 5 59" xfId="28169" xr:uid="{00000000-0005-0000-0000-0000896E0000}"/>
    <cellStyle name="40% - Accent4 5 6" xfId="28170" xr:uid="{00000000-0005-0000-0000-00008A6E0000}"/>
    <cellStyle name="40% - Accent4 5 60" xfId="28171" xr:uid="{00000000-0005-0000-0000-00008B6E0000}"/>
    <cellStyle name="40% - Accent4 5 61" xfId="28172" xr:uid="{00000000-0005-0000-0000-00008C6E0000}"/>
    <cellStyle name="40% - Accent4 5 62" xfId="28173" xr:uid="{00000000-0005-0000-0000-00008D6E0000}"/>
    <cellStyle name="40% - Accent4 5 63" xfId="28174" xr:uid="{00000000-0005-0000-0000-00008E6E0000}"/>
    <cellStyle name="40% - Accent4 5 64" xfId="28175" xr:uid="{00000000-0005-0000-0000-00008F6E0000}"/>
    <cellStyle name="40% - Accent4 5 65" xfId="28176" xr:uid="{00000000-0005-0000-0000-0000906E0000}"/>
    <cellStyle name="40% - Accent4 5 66" xfId="28177" xr:uid="{00000000-0005-0000-0000-0000916E0000}"/>
    <cellStyle name="40% - Accent4 5 67" xfId="28178" xr:uid="{00000000-0005-0000-0000-0000926E0000}"/>
    <cellStyle name="40% - Accent4 5 68" xfId="28179" xr:uid="{00000000-0005-0000-0000-0000936E0000}"/>
    <cellStyle name="40% - Accent4 5 69" xfId="28180" xr:uid="{00000000-0005-0000-0000-0000946E0000}"/>
    <cellStyle name="40% - Accent4 5 7" xfId="28181" xr:uid="{00000000-0005-0000-0000-0000956E0000}"/>
    <cellStyle name="40% - Accent4 5 70" xfId="28182" xr:uid="{00000000-0005-0000-0000-0000966E0000}"/>
    <cellStyle name="40% - Accent4 5 71" xfId="28183" xr:uid="{00000000-0005-0000-0000-0000976E0000}"/>
    <cellStyle name="40% - Accent4 5 72" xfId="28184" xr:uid="{00000000-0005-0000-0000-0000986E0000}"/>
    <cellStyle name="40% - Accent4 5 73" xfId="28185" xr:uid="{00000000-0005-0000-0000-0000996E0000}"/>
    <cellStyle name="40% - Accent4 5 74" xfId="53115" xr:uid="{00000000-0005-0000-0000-00009A6E0000}"/>
    <cellStyle name="40% - Accent4 5 75" xfId="53198" xr:uid="{00000000-0005-0000-0000-00009B6E0000}"/>
    <cellStyle name="40% - Accent4 5 8" xfId="28186" xr:uid="{00000000-0005-0000-0000-00009C6E0000}"/>
    <cellStyle name="40% - Accent4 5 9" xfId="28187" xr:uid="{00000000-0005-0000-0000-00009D6E0000}"/>
    <cellStyle name="40% - Accent4 6" xfId="28188" xr:uid="{00000000-0005-0000-0000-00009E6E0000}"/>
    <cellStyle name="40% - Accent4 6 10" xfId="28189" xr:uid="{00000000-0005-0000-0000-00009F6E0000}"/>
    <cellStyle name="40% - Accent4 6 11" xfId="28190" xr:uid="{00000000-0005-0000-0000-0000A06E0000}"/>
    <cellStyle name="40% - Accent4 6 12" xfId="28191" xr:uid="{00000000-0005-0000-0000-0000A16E0000}"/>
    <cellStyle name="40% - Accent4 6 13" xfId="28192" xr:uid="{00000000-0005-0000-0000-0000A26E0000}"/>
    <cellStyle name="40% - Accent4 6 14" xfId="28193" xr:uid="{00000000-0005-0000-0000-0000A36E0000}"/>
    <cellStyle name="40% - Accent4 6 15" xfId="28194" xr:uid="{00000000-0005-0000-0000-0000A46E0000}"/>
    <cellStyle name="40% - Accent4 6 16" xfId="28195" xr:uid="{00000000-0005-0000-0000-0000A56E0000}"/>
    <cellStyle name="40% - Accent4 6 17" xfId="28196" xr:uid="{00000000-0005-0000-0000-0000A66E0000}"/>
    <cellStyle name="40% - Accent4 6 18" xfId="28197" xr:uid="{00000000-0005-0000-0000-0000A76E0000}"/>
    <cellStyle name="40% - Accent4 6 19" xfId="28198" xr:uid="{00000000-0005-0000-0000-0000A86E0000}"/>
    <cellStyle name="40% - Accent4 6 2" xfId="28199" xr:uid="{00000000-0005-0000-0000-0000A96E0000}"/>
    <cellStyle name="40% - Accent4 6 20" xfId="28200" xr:uid="{00000000-0005-0000-0000-0000AA6E0000}"/>
    <cellStyle name="40% - Accent4 6 21" xfId="28201" xr:uid="{00000000-0005-0000-0000-0000AB6E0000}"/>
    <cellStyle name="40% - Accent4 6 22" xfId="28202" xr:uid="{00000000-0005-0000-0000-0000AC6E0000}"/>
    <cellStyle name="40% - Accent4 6 23" xfId="28203" xr:uid="{00000000-0005-0000-0000-0000AD6E0000}"/>
    <cellStyle name="40% - Accent4 6 24" xfId="28204" xr:uid="{00000000-0005-0000-0000-0000AE6E0000}"/>
    <cellStyle name="40% - Accent4 6 25" xfId="28205" xr:uid="{00000000-0005-0000-0000-0000AF6E0000}"/>
    <cellStyle name="40% - Accent4 6 26" xfId="28206" xr:uid="{00000000-0005-0000-0000-0000B06E0000}"/>
    <cellStyle name="40% - Accent4 6 27" xfId="28207" xr:uid="{00000000-0005-0000-0000-0000B16E0000}"/>
    <cellStyle name="40% - Accent4 6 28" xfId="28208" xr:uid="{00000000-0005-0000-0000-0000B26E0000}"/>
    <cellStyle name="40% - Accent4 6 29" xfId="28209" xr:uid="{00000000-0005-0000-0000-0000B36E0000}"/>
    <cellStyle name="40% - Accent4 6 3" xfId="28210" xr:uid="{00000000-0005-0000-0000-0000B46E0000}"/>
    <cellStyle name="40% - Accent4 6 30" xfId="28211" xr:uid="{00000000-0005-0000-0000-0000B56E0000}"/>
    <cellStyle name="40% - Accent4 6 31" xfId="28212" xr:uid="{00000000-0005-0000-0000-0000B66E0000}"/>
    <cellStyle name="40% - Accent4 6 32" xfId="28213" xr:uid="{00000000-0005-0000-0000-0000B76E0000}"/>
    <cellStyle name="40% - Accent4 6 33" xfId="28214" xr:uid="{00000000-0005-0000-0000-0000B86E0000}"/>
    <cellStyle name="40% - Accent4 6 34" xfId="28215" xr:uid="{00000000-0005-0000-0000-0000B96E0000}"/>
    <cellStyle name="40% - Accent4 6 35" xfId="28216" xr:uid="{00000000-0005-0000-0000-0000BA6E0000}"/>
    <cellStyle name="40% - Accent4 6 36" xfId="28217" xr:uid="{00000000-0005-0000-0000-0000BB6E0000}"/>
    <cellStyle name="40% - Accent4 6 37" xfId="28218" xr:uid="{00000000-0005-0000-0000-0000BC6E0000}"/>
    <cellStyle name="40% - Accent4 6 38" xfId="28219" xr:uid="{00000000-0005-0000-0000-0000BD6E0000}"/>
    <cellStyle name="40% - Accent4 6 39" xfId="28220" xr:uid="{00000000-0005-0000-0000-0000BE6E0000}"/>
    <cellStyle name="40% - Accent4 6 4" xfId="28221" xr:uid="{00000000-0005-0000-0000-0000BF6E0000}"/>
    <cellStyle name="40% - Accent4 6 40" xfId="28222" xr:uid="{00000000-0005-0000-0000-0000C06E0000}"/>
    <cellStyle name="40% - Accent4 6 41" xfId="28223" xr:uid="{00000000-0005-0000-0000-0000C16E0000}"/>
    <cellStyle name="40% - Accent4 6 42" xfId="28224" xr:uid="{00000000-0005-0000-0000-0000C26E0000}"/>
    <cellStyle name="40% - Accent4 6 43" xfId="28225" xr:uid="{00000000-0005-0000-0000-0000C36E0000}"/>
    <cellStyle name="40% - Accent4 6 44" xfId="28226" xr:uid="{00000000-0005-0000-0000-0000C46E0000}"/>
    <cellStyle name="40% - Accent4 6 45" xfId="28227" xr:uid="{00000000-0005-0000-0000-0000C56E0000}"/>
    <cellStyle name="40% - Accent4 6 46" xfId="28228" xr:uid="{00000000-0005-0000-0000-0000C66E0000}"/>
    <cellStyle name="40% - Accent4 6 47" xfId="28229" xr:uid="{00000000-0005-0000-0000-0000C76E0000}"/>
    <cellStyle name="40% - Accent4 6 48" xfId="28230" xr:uid="{00000000-0005-0000-0000-0000C86E0000}"/>
    <cellStyle name="40% - Accent4 6 49" xfId="28231" xr:uid="{00000000-0005-0000-0000-0000C96E0000}"/>
    <cellStyle name="40% - Accent4 6 5" xfId="28232" xr:uid="{00000000-0005-0000-0000-0000CA6E0000}"/>
    <cellStyle name="40% - Accent4 6 50" xfId="28233" xr:uid="{00000000-0005-0000-0000-0000CB6E0000}"/>
    <cellStyle name="40% - Accent4 6 51" xfId="28234" xr:uid="{00000000-0005-0000-0000-0000CC6E0000}"/>
    <cellStyle name="40% - Accent4 6 52" xfId="28235" xr:uid="{00000000-0005-0000-0000-0000CD6E0000}"/>
    <cellStyle name="40% - Accent4 6 53" xfId="28236" xr:uid="{00000000-0005-0000-0000-0000CE6E0000}"/>
    <cellStyle name="40% - Accent4 6 54" xfId="28237" xr:uid="{00000000-0005-0000-0000-0000CF6E0000}"/>
    <cellStyle name="40% - Accent4 6 55" xfId="28238" xr:uid="{00000000-0005-0000-0000-0000D06E0000}"/>
    <cellStyle name="40% - Accent4 6 56" xfId="28239" xr:uid="{00000000-0005-0000-0000-0000D16E0000}"/>
    <cellStyle name="40% - Accent4 6 57" xfId="28240" xr:uid="{00000000-0005-0000-0000-0000D26E0000}"/>
    <cellStyle name="40% - Accent4 6 58" xfId="28241" xr:uid="{00000000-0005-0000-0000-0000D36E0000}"/>
    <cellStyle name="40% - Accent4 6 59" xfId="28242" xr:uid="{00000000-0005-0000-0000-0000D46E0000}"/>
    <cellStyle name="40% - Accent4 6 6" xfId="28243" xr:uid="{00000000-0005-0000-0000-0000D56E0000}"/>
    <cellStyle name="40% - Accent4 6 60" xfId="28244" xr:uid="{00000000-0005-0000-0000-0000D66E0000}"/>
    <cellStyle name="40% - Accent4 6 61" xfId="28245" xr:uid="{00000000-0005-0000-0000-0000D76E0000}"/>
    <cellStyle name="40% - Accent4 6 62" xfId="28246" xr:uid="{00000000-0005-0000-0000-0000D86E0000}"/>
    <cellStyle name="40% - Accent4 6 63" xfId="28247" xr:uid="{00000000-0005-0000-0000-0000D96E0000}"/>
    <cellStyle name="40% - Accent4 6 64" xfId="28248" xr:uid="{00000000-0005-0000-0000-0000DA6E0000}"/>
    <cellStyle name="40% - Accent4 6 65" xfId="28249" xr:uid="{00000000-0005-0000-0000-0000DB6E0000}"/>
    <cellStyle name="40% - Accent4 6 66" xfId="28250" xr:uid="{00000000-0005-0000-0000-0000DC6E0000}"/>
    <cellStyle name="40% - Accent4 6 67" xfId="28251" xr:uid="{00000000-0005-0000-0000-0000DD6E0000}"/>
    <cellStyle name="40% - Accent4 6 68" xfId="28252" xr:uid="{00000000-0005-0000-0000-0000DE6E0000}"/>
    <cellStyle name="40% - Accent4 6 69" xfId="28253" xr:uid="{00000000-0005-0000-0000-0000DF6E0000}"/>
    <cellStyle name="40% - Accent4 6 7" xfId="28254" xr:uid="{00000000-0005-0000-0000-0000E06E0000}"/>
    <cellStyle name="40% - Accent4 6 70" xfId="28255" xr:uid="{00000000-0005-0000-0000-0000E16E0000}"/>
    <cellStyle name="40% - Accent4 6 71" xfId="28256" xr:uid="{00000000-0005-0000-0000-0000E26E0000}"/>
    <cellStyle name="40% - Accent4 6 72" xfId="28257" xr:uid="{00000000-0005-0000-0000-0000E36E0000}"/>
    <cellStyle name="40% - Accent4 6 73" xfId="28258" xr:uid="{00000000-0005-0000-0000-0000E46E0000}"/>
    <cellStyle name="40% - Accent4 6 8" xfId="28259" xr:uid="{00000000-0005-0000-0000-0000E56E0000}"/>
    <cellStyle name="40% - Accent4 6 9" xfId="28260" xr:uid="{00000000-0005-0000-0000-0000E66E0000}"/>
    <cellStyle name="40% - Accent4 7" xfId="28261" xr:uid="{00000000-0005-0000-0000-0000E76E0000}"/>
    <cellStyle name="40% - Accent4 7 10" xfId="28262" xr:uid="{00000000-0005-0000-0000-0000E86E0000}"/>
    <cellStyle name="40% - Accent4 7 11" xfId="28263" xr:uid="{00000000-0005-0000-0000-0000E96E0000}"/>
    <cellStyle name="40% - Accent4 7 12" xfId="28264" xr:uid="{00000000-0005-0000-0000-0000EA6E0000}"/>
    <cellStyle name="40% - Accent4 7 13" xfId="28265" xr:uid="{00000000-0005-0000-0000-0000EB6E0000}"/>
    <cellStyle name="40% - Accent4 7 14" xfId="28266" xr:uid="{00000000-0005-0000-0000-0000EC6E0000}"/>
    <cellStyle name="40% - Accent4 7 15" xfId="28267" xr:uid="{00000000-0005-0000-0000-0000ED6E0000}"/>
    <cellStyle name="40% - Accent4 7 16" xfId="28268" xr:uid="{00000000-0005-0000-0000-0000EE6E0000}"/>
    <cellStyle name="40% - Accent4 7 17" xfId="28269" xr:uid="{00000000-0005-0000-0000-0000EF6E0000}"/>
    <cellStyle name="40% - Accent4 7 18" xfId="28270" xr:uid="{00000000-0005-0000-0000-0000F06E0000}"/>
    <cellStyle name="40% - Accent4 7 19" xfId="28271" xr:uid="{00000000-0005-0000-0000-0000F16E0000}"/>
    <cellStyle name="40% - Accent4 7 2" xfId="28272" xr:uid="{00000000-0005-0000-0000-0000F26E0000}"/>
    <cellStyle name="40% - Accent4 7 20" xfId="28273" xr:uid="{00000000-0005-0000-0000-0000F36E0000}"/>
    <cellStyle name="40% - Accent4 7 21" xfId="28274" xr:uid="{00000000-0005-0000-0000-0000F46E0000}"/>
    <cellStyle name="40% - Accent4 7 22" xfId="28275" xr:uid="{00000000-0005-0000-0000-0000F56E0000}"/>
    <cellStyle name="40% - Accent4 7 23" xfId="28276" xr:uid="{00000000-0005-0000-0000-0000F66E0000}"/>
    <cellStyle name="40% - Accent4 7 24" xfId="28277" xr:uid="{00000000-0005-0000-0000-0000F76E0000}"/>
    <cellStyle name="40% - Accent4 7 25" xfId="28278" xr:uid="{00000000-0005-0000-0000-0000F86E0000}"/>
    <cellStyle name="40% - Accent4 7 26" xfId="28279" xr:uid="{00000000-0005-0000-0000-0000F96E0000}"/>
    <cellStyle name="40% - Accent4 7 27" xfId="28280" xr:uid="{00000000-0005-0000-0000-0000FA6E0000}"/>
    <cellStyle name="40% - Accent4 7 28" xfId="28281" xr:uid="{00000000-0005-0000-0000-0000FB6E0000}"/>
    <cellStyle name="40% - Accent4 7 29" xfId="28282" xr:uid="{00000000-0005-0000-0000-0000FC6E0000}"/>
    <cellStyle name="40% - Accent4 7 3" xfId="28283" xr:uid="{00000000-0005-0000-0000-0000FD6E0000}"/>
    <cellStyle name="40% - Accent4 7 30" xfId="28284" xr:uid="{00000000-0005-0000-0000-0000FE6E0000}"/>
    <cellStyle name="40% - Accent4 7 31" xfId="28285" xr:uid="{00000000-0005-0000-0000-0000FF6E0000}"/>
    <cellStyle name="40% - Accent4 7 32" xfId="28286" xr:uid="{00000000-0005-0000-0000-0000006F0000}"/>
    <cellStyle name="40% - Accent4 7 33" xfId="28287" xr:uid="{00000000-0005-0000-0000-0000016F0000}"/>
    <cellStyle name="40% - Accent4 7 34" xfId="28288" xr:uid="{00000000-0005-0000-0000-0000026F0000}"/>
    <cellStyle name="40% - Accent4 7 35" xfId="28289" xr:uid="{00000000-0005-0000-0000-0000036F0000}"/>
    <cellStyle name="40% - Accent4 7 36" xfId="28290" xr:uid="{00000000-0005-0000-0000-0000046F0000}"/>
    <cellStyle name="40% - Accent4 7 37" xfId="28291" xr:uid="{00000000-0005-0000-0000-0000056F0000}"/>
    <cellStyle name="40% - Accent4 7 38" xfId="28292" xr:uid="{00000000-0005-0000-0000-0000066F0000}"/>
    <cellStyle name="40% - Accent4 7 39" xfId="28293" xr:uid="{00000000-0005-0000-0000-0000076F0000}"/>
    <cellStyle name="40% - Accent4 7 4" xfId="28294" xr:uid="{00000000-0005-0000-0000-0000086F0000}"/>
    <cellStyle name="40% - Accent4 7 40" xfId="28295" xr:uid="{00000000-0005-0000-0000-0000096F0000}"/>
    <cellStyle name="40% - Accent4 7 41" xfId="28296" xr:uid="{00000000-0005-0000-0000-00000A6F0000}"/>
    <cellStyle name="40% - Accent4 7 42" xfId="28297" xr:uid="{00000000-0005-0000-0000-00000B6F0000}"/>
    <cellStyle name="40% - Accent4 7 43" xfId="28298" xr:uid="{00000000-0005-0000-0000-00000C6F0000}"/>
    <cellStyle name="40% - Accent4 7 44" xfId="28299" xr:uid="{00000000-0005-0000-0000-00000D6F0000}"/>
    <cellStyle name="40% - Accent4 7 45" xfId="28300" xr:uid="{00000000-0005-0000-0000-00000E6F0000}"/>
    <cellStyle name="40% - Accent4 7 46" xfId="28301" xr:uid="{00000000-0005-0000-0000-00000F6F0000}"/>
    <cellStyle name="40% - Accent4 7 47" xfId="28302" xr:uid="{00000000-0005-0000-0000-0000106F0000}"/>
    <cellStyle name="40% - Accent4 7 48" xfId="28303" xr:uid="{00000000-0005-0000-0000-0000116F0000}"/>
    <cellStyle name="40% - Accent4 7 49" xfId="28304" xr:uid="{00000000-0005-0000-0000-0000126F0000}"/>
    <cellStyle name="40% - Accent4 7 5" xfId="28305" xr:uid="{00000000-0005-0000-0000-0000136F0000}"/>
    <cellStyle name="40% - Accent4 7 50" xfId="28306" xr:uid="{00000000-0005-0000-0000-0000146F0000}"/>
    <cellStyle name="40% - Accent4 7 51" xfId="28307" xr:uid="{00000000-0005-0000-0000-0000156F0000}"/>
    <cellStyle name="40% - Accent4 7 52" xfId="28308" xr:uid="{00000000-0005-0000-0000-0000166F0000}"/>
    <cellStyle name="40% - Accent4 7 53" xfId="28309" xr:uid="{00000000-0005-0000-0000-0000176F0000}"/>
    <cellStyle name="40% - Accent4 7 54" xfId="28310" xr:uid="{00000000-0005-0000-0000-0000186F0000}"/>
    <cellStyle name="40% - Accent4 7 55" xfId="28311" xr:uid="{00000000-0005-0000-0000-0000196F0000}"/>
    <cellStyle name="40% - Accent4 7 56" xfId="28312" xr:uid="{00000000-0005-0000-0000-00001A6F0000}"/>
    <cellStyle name="40% - Accent4 7 57" xfId="28313" xr:uid="{00000000-0005-0000-0000-00001B6F0000}"/>
    <cellStyle name="40% - Accent4 7 58" xfId="28314" xr:uid="{00000000-0005-0000-0000-00001C6F0000}"/>
    <cellStyle name="40% - Accent4 7 59" xfId="28315" xr:uid="{00000000-0005-0000-0000-00001D6F0000}"/>
    <cellStyle name="40% - Accent4 7 6" xfId="28316" xr:uid="{00000000-0005-0000-0000-00001E6F0000}"/>
    <cellStyle name="40% - Accent4 7 60" xfId="28317" xr:uid="{00000000-0005-0000-0000-00001F6F0000}"/>
    <cellStyle name="40% - Accent4 7 61" xfId="28318" xr:uid="{00000000-0005-0000-0000-0000206F0000}"/>
    <cellStyle name="40% - Accent4 7 62" xfId="28319" xr:uid="{00000000-0005-0000-0000-0000216F0000}"/>
    <cellStyle name="40% - Accent4 7 63" xfId="28320" xr:uid="{00000000-0005-0000-0000-0000226F0000}"/>
    <cellStyle name="40% - Accent4 7 64" xfId="28321" xr:uid="{00000000-0005-0000-0000-0000236F0000}"/>
    <cellStyle name="40% - Accent4 7 65" xfId="28322" xr:uid="{00000000-0005-0000-0000-0000246F0000}"/>
    <cellStyle name="40% - Accent4 7 66" xfId="28323" xr:uid="{00000000-0005-0000-0000-0000256F0000}"/>
    <cellStyle name="40% - Accent4 7 67" xfId="28324" xr:uid="{00000000-0005-0000-0000-0000266F0000}"/>
    <cellStyle name="40% - Accent4 7 68" xfId="28325" xr:uid="{00000000-0005-0000-0000-0000276F0000}"/>
    <cellStyle name="40% - Accent4 7 69" xfId="28326" xr:uid="{00000000-0005-0000-0000-0000286F0000}"/>
    <cellStyle name="40% - Accent4 7 7" xfId="28327" xr:uid="{00000000-0005-0000-0000-0000296F0000}"/>
    <cellStyle name="40% - Accent4 7 70" xfId="28328" xr:uid="{00000000-0005-0000-0000-00002A6F0000}"/>
    <cellStyle name="40% - Accent4 7 71" xfId="28329" xr:uid="{00000000-0005-0000-0000-00002B6F0000}"/>
    <cellStyle name="40% - Accent4 7 72" xfId="28330" xr:uid="{00000000-0005-0000-0000-00002C6F0000}"/>
    <cellStyle name="40% - Accent4 7 73" xfId="28331" xr:uid="{00000000-0005-0000-0000-00002D6F0000}"/>
    <cellStyle name="40% - Accent4 7 8" xfId="28332" xr:uid="{00000000-0005-0000-0000-00002E6F0000}"/>
    <cellStyle name="40% - Accent4 7 9" xfId="28333" xr:uid="{00000000-0005-0000-0000-00002F6F0000}"/>
    <cellStyle name="40% - Accent4 8" xfId="28334" xr:uid="{00000000-0005-0000-0000-0000306F0000}"/>
    <cellStyle name="40% - Accent4 8 10" xfId="28335" xr:uid="{00000000-0005-0000-0000-0000316F0000}"/>
    <cellStyle name="40% - Accent4 8 11" xfId="28336" xr:uid="{00000000-0005-0000-0000-0000326F0000}"/>
    <cellStyle name="40% - Accent4 8 12" xfId="28337" xr:uid="{00000000-0005-0000-0000-0000336F0000}"/>
    <cellStyle name="40% - Accent4 8 13" xfId="28338" xr:uid="{00000000-0005-0000-0000-0000346F0000}"/>
    <cellStyle name="40% - Accent4 8 14" xfId="28339" xr:uid="{00000000-0005-0000-0000-0000356F0000}"/>
    <cellStyle name="40% - Accent4 8 15" xfId="28340" xr:uid="{00000000-0005-0000-0000-0000366F0000}"/>
    <cellStyle name="40% - Accent4 8 16" xfId="28341" xr:uid="{00000000-0005-0000-0000-0000376F0000}"/>
    <cellStyle name="40% - Accent4 8 17" xfId="28342" xr:uid="{00000000-0005-0000-0000-0000386F0000}"/>
    <cellStyle name="40% - Accent4 8 18" xfId="28343" xr:uid="{00000000-0005-0000-0000-0000396F0000}"/>
    <cellStyle name="40% - Accent4 8 19" xfId="28344" xr:uid="{00000000-0005-0000-0000-00003A6F0000}"/>
    <cellStyle name="40% - Accent4 8 2" xfId="28345" xr:uid="{00000000-0005-0000-0000-00003B6F0000}"/>
    <cellStyle name="40% - Accent4 8 20" xfId="28346" xr:uid="{00000000-0005-0000-0000-00003C6F0000}"/>
    <cellStyle name="40% - Accent4 8 21" xfId="28347" xr:uid="{00000000-0005-0000-0000-00003D6F0000}"/>
    <cellStyle name="40% - Accent4 8 22" xfId="28348" xr:uid="{00000000-0005-0000-0000-00003E6F0000}"/>
    <cellStyle name="40% - Accent4 8 23" xfId="28349" xr:uid="{00000000-0005-0000-0000-00003F6F0000}"/>
    <cellStyle name="40% - Accent4 8 24" xfId="28350" xr:uid="{00000000-0005-0000-0000-0000406F0000}"/>
    <cellStyle name="40% - Accent4 8 25" xfId="28351" xr:uid="{00000000-0005-0000-0000-0000416F0000}"/>
    <cellStyle name="40% - Accent4 8 26" xfId="28352" xr:uid="{00000000-0005-0000-0000-0000426F0000}"/>
    <cellStyle name="40% - Accent4 8 27" xfId="28353" xr:uid="{00000000-0005-0000-0000-0000436F0000}"/>
    <cellStyle name="40% - Accent4 8 28" xfId="28354" xr:uid="{00000000-0005-0000-0000-0000446F0000}"/>
    <cellStyle name="40% - Accent4 8 29" xfId="28355" xr:uid="{00000000-0005-0000-0000-0000456F0000}"/>
    <cellStyle name="40% - Accent4 8 3" xfId="28356" xr:uid="{00000000-0005-0000-0000-0000466F0000}"/>
    <cellStyle name="40% - Accent4 8 30" xfId="28357" xr:uid="{00000000-0005-0000-0000-0000476F0000}"/>
    <cellStyle name="40% - Accent4 8 31" xfId="28358" xr:uid="{00000000-0005-0000-0000-0000486F0000}"/>
    <cellStyle name="40% - Accent4 8 32" xfId="28359" xr:uid="{00000000-0005-0000-0000-0000496F0000}"/>
    <cellStyle name="40% - Accent4 8 33" xfId="28360" xr:uid="{00000000-0005-0000-0000-00004A6F0000}"/>
    <cellStyle name="40% - Accent4 8 34" xfId="28361" xr:uid="{00000000-0005-0000-0000-00004B6F0000}"/>
    <cellStyle name="40% - Accent4 8 35" xfId="28362" xr:uid="{00000000-0005-0000-0000-00004C6F0000}"/>
    <cellStyle name="40% - Accent4 8 36" xfId="28363" xr:uid="{00000000-0005-0000-0000-00004D6F0000}"/>
    <cellStyle name="40% - Accent4 8 37" xfId="28364" xr:uid="{00000000-0005-0000-0000-00004E6F0000}"/>
    <cellStyle name="40% - Accent4 8 38" xfId="28365" xr:uid="{00000000-0005-0000-0000-00004F6F0000}"/>
    <cellStyle name="40% - Accent4 8 39" xfId="28366" xr:uid="{00000000-0005-0000-0000-0000506F0000}"/>
    <cellStyle name="40% - Accent4 8 4" xfId="28367" xr:uid="{00000000-0005-0000-0000-0000516F0000}"/>
    <cellStyle name="40% - Accent4 8 40" xfId="28368" xr:uid="{00000000-0005-0000-0000-0000526F0000}"/>
    <cellStyle name="40% - Accent4 8 41" xfId="28369" xr:uid="{00000000-0005-0000-0000-0000536F0000}"/>
    <cellStyle name="40% - Accent4 8 42" xfId="28370" xr:uid="{00000000-0005-0000-0000-0000546F0000}"/>
    <cellStyle name="40% - Accent4 8 43" xfId="28371" xr:uid="{00000000-0005-0000-0000-0000556F0000}"/>
    <cellStyle name="40% - Accent4 8 44" xfId="28372" xr:uid="{00000000-0005-0000-0000-0000566F0000}"/>
    <cellStyle name="40% - Accent4 8 45" xfId="28373" xr:uid="{00000000-0005-0000-0000-0000576F0000}"/>
    <cellStyle name="40% - Accent4 8 46" xfId="28374" xr:uid="{00000000-0005-0000-0000-0000586F0000}"/>
    <cellStyle name="40% - Accent4 8 47" xfId="28375" xr:uid="{00000000-0005-0000-0000-0000596F0000}"/>
    <cellStyle name="40% - Accent4 8 48" xfId="28376" xr:uid="{00000000-0005-0000-0000-00005A6F0000}"/>
    <cellStyle name="40% - Accent4 8 49" xfId="28377" xr:uid="{00000000-0005-0000-0000-00005B6F0000}"/>
    <cellStyle name="40% - Accent4 8 5" xfId="28378" xr:uid="{00000000-0005-0000-0000-00005C6F0000}"/>
    <cellStyle name="40% - Accent4 8 50" xfId="28379" xr:uid="{00000000-0005-0000-0000-00005D6F0000}"/>
    <cellStyle name="40% - Accent4 8 51" xfId="28380" xr:uid="{00000000-0005-0000-0000-00005E6F0000}"/>
    <cellStyle name="40% - Accent4 8 52" xfId="28381" xr:uid="{00000000-0005-0000-0000-00005F6F0000}"/>
    <cellStyle name="40% - Accent4 8 53" xfId="28382" xr:uid="{00000000-0005-0000-0000-0000606F0000}"/>
    <cellStyle name="40% - Accent4 8 54" xfId="28383" xr:uid="{00000000-0005-0000-0000-0000616F0000}"/>
    <cellStyle name="40% - Accent4 8 55" xfId="28384" xr:uid="{00000000-0005-0000-0000-0000626F0000}"/>
    <cellStyle name="40% - Accent4 8 56" xfId="28385" xr:uid="{00000000-0005-0000-0000-0000636F0000}"/>
    <cellStyle name="40% - Accent4 8 57" xfId="28386" xr:uid="{00000000-0005-0000-0000-0000646F0000}"/>
    <cellStyle name="40% - Accent4 8 58" xfId="28387" xr:uid="{00000000-0005-0000-0000-0000656F0000}"/>
    <cellStyle name="40% - Accent4 8 59" xfId="28388" xr:uid="{00000000-0005-0000-0000-0000666F0000}"/>
    <cellStyle name="40% - Accent4 8 6" xfId="28389" xr:uid="{00000000-0005-0000-0000-0000676F0000}"/>
    <cellStyle name="40% - Accent4 8 60" xfId="28390" xr:uid="{00000000-0005-0000-0000-0000686F0000}"/>
    <cellStyle name="40% - Accent4 8 61" xfId="28391" xr:uid="{00000000-0005-0000-0000-0000696F0000}"/>
    <cellStyle name="40% - Accent4 8 62" xfId="28392" xr:uid="{00000000-0005-0000-0000-00006A6F0000}"/>
    <cellStyle name="40% - Accent4 8 63" xfId="28393" xr:uid="{00000000-0005-0000-0000-00006B6F0000}"/>
    <cellStyle name="40% - Accent4 8 64" xfId="28394" xr:uid="{00000000-0005-0000-0000-00006C6F0000}"/>
    <cellStyle name="40% - Accent4 8 65" xfId="28395" xr:uid="{00000000-0005-0000-0000-00006D6F0000}"/>
    <cellStyle name="40% - Accent4 8 66" xfId="28396" xr:uid="{00000000-0005-0000-0000-00006E6F0000}"/>
    <cellStyle name="40% - Accent4 8 67" xfId="28397" xr:uid="{00000000-0005-0000-0000-00006F6F0000}"/>
    <cellStyle name="40% - Accent4 8 68" xfId="28398" xr:uid="{00000000-0005-0000-0000-0000706F0000}"/>
    <cellStyle name="40% - Accent4 8 69" xfId="28399" xr:uid="{00000000-0005-0000-0000-0000716F0000}"/>
    <cellStyle name="40% - Accent4 8 7" xfId="28400" xr:uid="{00000000-0005-0000-0000-0000726F0000}"/>
    <cellStyle name="40% - Accent4 8 70" xfId="28401" xr:uid="{00000000-0005-0000-0000-0000736F0000}"/>
    <cellStyle name="40% - Accent4 8 71" xfId="28402" xr:uid="{00000000-0005-0000-0000-0000746F0000}"/>
    <cellStyle name="40% - Accent4 8 72" xfId="28403" xr:uid="{00000000-0005-0000-0000-0000756F0000}"/>
    <cellStyle name="40% - Accent4 8 73" xfId="28404" xr:uid="{00000000-0005-0000-0000-0000766F0000}"/>
    <cellStyle name="40% - Accent4 8 8" xfId="28405" xr:uid="{00000000-0005-0000-0000-0000776F0000}"/>
    <cellStyle name="40% - Accent4 8 9" xfId="28406" xr:uid="{00000000-0005-0000-0000-0000786F0000}"/>
    <cellStyle name="40% - Accent4 9" xfId="28407" xr:uid="{00000000-0005-0000-0000-0000796F0000}"/>
    <cellStyle name="40% - Accent4 9 10" xfId="28408" xr:uid="{00000000-0005-0000-0000-00007A6F0000}"/>
    <cellStyle name="40% - Accent4 9 11" xfId="28409" xr:uid="{00000000-0005-0000-0000-00007B6F0000}"/>
    <cellStyle name="40% - Accent4 9 12" xfId="28410" xr:uid="{00000000-0005-0000-0000-00007C6F0000}"/>
    <cellStyle name="40% - Accent4 9 13" xfId="28411" xr:uid="{00000000-0005-0000-0000-00007D6F0000}"/>
    <cellStyle name="40% - Accent4 9 14" xfId="28412" xr:uid="{00000000-0005-0000-0000-00007E6F0000}"/>
    <cellStyle name="40% - Accent4 9 15" xfId="28413" xr:uid="{00000000-0005-0000-0000-00007F6F0000}"/>
    <cellStyle name="40% - Accent4 9 16" xfId="28414" xr:uid="{00000000-0005-0000-0000-0000806F0000}"/>
    <cellStyle name="40% - Accent4 9 17" xfId="28415" xr:uid="{00000000-0005-0000-0000-0000816F0000}"/>
    <cellStyle name="40% - Accent4 9 18" xfId="28416" xr:uid="{00000000-0005-0000-0000-0000826F0000}"/>
    <cellStyle name="40% - Accent4 9 19" xfId="28417" xr:uid="{00000000-0005-0000-0000-0000836F0000}"/>
    <cellStyle name="40% - Accent4 9 2" xfId="28418" xr:uid="{00000000-0005-0000-0000-0000846F0000}"/>
    <cellStyle name="40% - Accent4 9 20" xfId="28419" xr:uid="{00000000-0005-0000-0000-0000856F0000}"/>
    <cellStyle name="40% - Accent4 9 21" xfId="28420" xr:uid="{00000000-0005-0000-0000-0000866F0000}"/>
    <cellStyle name="40% - Accent4 9 22" xfId="28421" xr:uid="{00000000-0005-0000-0000-0000876F0000}"/>
    <cellStyle name="40% - Accent4 9 23" xfId="28422" xr:uid="{00000000-0005-0000-0000-0000886F0000}"/>
    <cellStyle name="40% - Accent4 9 24" xfId="28423" xr:uid="{00000000-0005-0000-0000-0000896F0000}"/>
    <cellStyle name="40% - Accent4 9 25" xfId="28424" xr:uid="{00000000-0005-0000-0000-00008A6F0000}"/>
    <cellStyle name="40% - Accent4 9 26" xfId="28425" xr:uid="{00000000-0005-0000-0000-00008B6F0000}"/>
    <cellStyle name="40% - Accent4 9 27" xfId="28426" xr:uid="{00000000-0005-0000-0000-00008C6F0000}"/>
    <cellStyle name="40% - Accent4 9 28" xfId="28427" xr:uid="{00000000-0005-0000-0000-00008D6F0000}"/>
    <cellStyle name="40% - Accent4 9 29" xfId="28428" xr:uid="{00000000-0005-0000-0000-00008E6F0000}"/>
    <cellStyle name="40% - Accent4 9 3" xfId="28429" xr:uid="{00000000-0005-0000-0000-00008F6F0000}"/>
    <cellStyle name="40% - Accent4 9 30" xfId="28430" xr:uid="{00000000-0005-0000-0000-0000906F0000}"/>
    <cellStyle name="40% - Accent4 9 31" xfId="28431" xr:uid="{00000000-0005-0000-0000-0000916F0000}"/>
    <cellStyle name="40% - Accent4 9 32" xfId="28432" xr:uid="{00000000-0005-0000-0000-0000926F0000}"/>
    <cellStyle name="40% - Accent4 9 33" xfId="28433" xr:uid="{00000000-0005-0000-0000-0000936F0000}"/>
    <cellStyle name="40% - Accent4 9 34" xfId="28434" xr:uid="{00000000-0005-0000-0000-0000946F0000}"/>
    <cellStyle name="40% - Accent4 9 35" xfId="28435" xr:uid="{00000000-0005-0000-0000-0000956F0000}"/>
    <cellStyle name="40% - Accent4 9 36" xfId="28436" xr:uid="{00000000-0005-0000-0000-0000966F0000}"/>
    <cellStyle name="40% - Accent4 9 37" xfId="28437" xr:uid="{00000000-0005-0000-0000-0000976F0000}"/>
    <cellStyle name="40% - Accent4 9 38" xfId="28438" xr:uid="{00000000-0005-0000-0000-0000986F0000}"/>
    <cellStyle name="40% - Accent4 9 39" xfId="28439" xr:uid="{00000000-0005-0000-0000-0000996F0000}"/>
    <cellStyle name="40% - Accent4 9 4" xfId="28440" xr:uid="{00000000-0005-0000-0000-00009A6F0000}"/>
    <cellStyle name="40% - Accent4 9 40" xfId="28441" xr:uid="{00000000-0005-0000-0000-00009B6F0000}"/>
    <cellStyle name="40% - Accent4 9 41" xfId="28442" xr:uid="{00000000-0005-0000-0000-00009C6F0000}"/>
    <cellStyle name="40% - Accent4 9 42" xfId="28443" xr:uid="{00000000-0005-0000-0000-00009D6F0000}"/>
    <cellStyle name="40% - Accent4 9 43" xfId="28444" xr:uid="{00000000-0005-0000-0000-00009E6F0000}"/>
    <cellStyle name="40% - Accent4 9 44" xfId="28445" xr:uid="{00000000-0005-0000-0000-00009F6F0000}"/>
    <cellStyle name="40% - Accent4 9 45" xfId="28446" xr:uid="{00000000-0005-0000-0000-0000A06F0000}"/>
    <cellStyle name="40% - Accent4 9 46" xfId="28447" xr:uid="{00000000-0005-0000-0000-0000A16F0000}"/>
    <cellStyle name="40% - Accent4 9 47" xfId="28448" xr:uid="{00000000-0005-0000-0000-0000A26F0000}"/>
    <cellStyle name="40% - Accent4 9 48" xfId="28449" xr:uid="{00000000-0005-0000-0000-0000A36F0000}"/>
    <cellStyle name="40% - Accent4 9 49" xfId="28450" xr:uid="{00000000-0005-0000-0000-0000A46F0000}"/>
    <cellStyle name="40% - Accent4 9 5" xfId="28451" xr:uid="{00000000-0005-0000-0000-0000A56F0000}"/>
    <cellStyle name="40% - Accent4 9 50" xfId="28452" xr:uid="{00000000-0005-0000-0000-0000A66F0000}"/>
    <cellStyle name="40% - Accent4 9 51" xfId="28453" xr:uid="{00000000-0005-0000-0000-0000A76F0000}"/>
    <cellStyle name="40% - Accent4 9 52" xfId="28454" xr:uid="{00000000-0005-0000-0000-0000A86F0000}"/>
    <cellStyle name="40% - Accent4 9 53" xfId="28455" xr:uid="{00000000-0005-0000-0000-0000A96F0000}"/>
    <cellStyle name="40% - Accent4 9 54" xfId="28456" xr:uid="{00000000-0005-0000-0000-0000AA6F0000}"/>
    <cellStyle name="40% - Accent4 9 55" xfId="28457" xr:uid="{00000000-0005-0000-0000-0000AB6F0000}"/>
    <cellStyle name="40% - Accent4 9 56" xfId="28458" xr:uid="{00000000-0005-0000-0000-0000AC6F0000}"/>
    <cellStyle name="40% - Accent4 9 57" xfId="28459" xr:uid="{00000000-0005-0000-0000-0000AD6F0000}"/>
    <cellStyle name="40% - Accent4 9 58" xfId="28460" xr:uid="{00000000-0005-0000-0000-0000AE6F0000}"/>
    <cellStyle name="40% - Accent4 9 59" xfId="28461" xr:uid="{00000000-0005-0000-0000-0000AF6F0000}"/>
    <cellStyle name="40% - Accent4 9 6" xfId="28462" xr:uid="{00000000-0005-0000-0000-0000B06F0000}"/>
    <cellStyle name="40% - Accent4 9 60" xfId="28463" xr:uid="{00000000-0005-0000-0000-0000B16F0000}"/>
    <cellStyle name="40% - Accent4 9 61" xfId="28464" xr:uid="{00000000-0005-0000-0000-0000B26F0000}"/>
    <cellStyle name="40% - Accent4 9 62" xfId="28465" xr:uid="{00000000-0005-0000-0000-0000B36F0000}"/>
    <cellStyle name="40% - Accent4 9 63" xfId="28466" xr:uid="{00000000-0005-0000-0000-0000B46F0000}"/>
    <cellStyle name="40% - Accent4 9 64" xfId="28467" xr:uid="{00000000-0005-0000-0000-0000B56F0000}"/>
    <cellStyle name="40% - Accent4 9 65" xfId="28468" xr:uid="{00000000-0005-0000-0000-0000B66F0000}"/>
    <cellStyle name="40% - Accent4 9 66" xfId="28469" xr:uid="{00000000-0005-0000-0000-0000B76F0000}"/>
    <cellStyle name="40% - Accent4 9 67" xfId="28470" xr:uid="{00000000-0005-0000-0000-0000B86F0000}"/>
    <cellStyle name="40% - Accent4 9 68" xfId="28471" xr:uid="{00000000-0005-0000-0000-0000B96F0000}"/>
    <cellStyle name="40% - Accent4 9 69" xfId="28472" xr:uid="{00000000-0005-0000-0000-0000BA6F0000}"/>
    <cellStyle name="40% - Accent4 9 7" xfId="28473" xr:uid="{00000000-0005-0000-0000-0000BB6F0000}"/>
    <cellStyle name="40% - Accent4 9 70" xfId="28474" xr:uid="{00000000-0005-0000-0000-0000BC6F0000}"/>
    <cellStyle name="40% - Accent4 9 71" xfId="28475" xr:uid="{00000000-0005-0000-0000-0000BD6F0000}"/>
    <cellStyle name="40% - Accent4 9 72" xfId="28476" xr:uid="{00000000-0005-0000-0000-0000BE6F0000}"/>
    <cellStyle name="40% - Accent4 9 73" xfId="28477" xr:uid="{00000000-0005-0000-0000-0000BF6F0000}"/>
    <cellStyle name="40% - Accent4 9 8" xfId="28478" xr:uid="{00000000-0005-0000-0000-0000C06F0000}"/>
    <cellStyle name="40% - Accent4 9 9" xfId="28479" xr:uid="{00000000-0005-0000-0000-0000C16F0000}"/>
    <cellStyle name="40% - Accent5 10" xfId="28480" xr:uid="{00000000-0005-0000-0000-0000C26F0000}"/>
    <cellStyle name="40% - Accent5 10 10" xfId="28481" xr:uid="{00000000-0005-0000-0000-0000C36F0000}"/>
    <cellStyle name="40% - Accent5 10 11" xfId="28482" xr:uid="{00000000-0005-0000-0000-0000C46F0000}"/>
    <cellStyle name="40% - Accent5 10 12" xfId="28483" xr:uid="{00000000-0005-0000-0000-0000C56F0000}"/>
    <cellStyle name="40% - Accent5 10 13" xfId="28484" xr:uid="{00000000-0005-0000-0000-0000C66F0000}"/>
    <cellStyle name="40% - Accent5 10 14" xfId="28485" xr:uid="{00000000-0005-0000-0000-0000C76F0000}"/>
    <cellStyle name="40% - Accent5 10 15" xfId="28486" xr:uid="{00000000-0005-0000-0000-0000C86F0000}"/>
    <cellStyle name="40% - Accent5 10 16" xfId="28487" xr:uid="{00000000-0005-0000-0000-0000C96F0000}"/>
    <cellStyle name="40% - Accent5 10 17" xfId="28488" xr:uid="{00000000-0005-0000-0000-0000CA6F0000}"/>
    <cellStyle name="40% - Accent5 10 18" xfId="28489" xr:uid="{00000000-0005-0000-0000-0000CB6F0000}"/>
    <cellStyle name="40% - Accent5 10 19" xfId="28490" xr:uid="{00000000-0005-0000-0000-0000CC6F0000}"/>
    <cellStyle name="40% - Accent5 10 2" xfId="28491" xr:uid="{00000000-0005-0000-0000-0000CD6F0000}"/>
    <cellStyle name="40% - Accent5 10 20" xfId="28492" xr:uid="{00000000-0005-0000-0000-0000CE6F0000}"/>
    <cellStyle name="40% - Accent5 10 21" xfId="28493" xr:uid="{00000000-0005-0000-0000-0000CF6F0000}"/>
    <cellStyle name="40% - Accent5 10 22" xfId="28494" xr:uid="{00000000-0005-0000-0000-0000D06F0000}"/>
    <cellStyle name="40% - Accent5 10 23" xfId="28495" xr:uid="{00000000-0005-0000-0000-0000D16F0000}"/>
    <cellStyle name="40% - Accent5 10 24" xfId="28496" xr:uid="{00000000-0005-0000-0000-0000D26F0000}"/>
    <cellStyle name="40% - Accent5 10 25" xfId="28497" xr:uid="{00000000-0005-0000-0000-0000D36F0000}"/>
    <cellStyle name="40% - Accent5 10 26" xfId="28498" xr:uid="{00000000-0005-0000-0000-0000D46F0000}"/>
    <cellStyle name="40% - Accent5 10 27" xfId="28499" xr:uid="{00000000-0005-0000-0000-0000D56F0000}"/>
    <cellStyle name="40% - Accent5 10 28" xfId="28500" xr:uid="{00000000-0005-0000-0000-0000D66F0000}"/>
    <cellStyle name="40% - Accent5 10 29" xfId="28501" xr:uid="{00000000-0005-0000-0000-0000D76F0000}"/>
    <cellStyle name="40% - Accent5 10 3" xfId="28502" xr:uid="{00000000-0005-0000-0000-0000D86F0000}"/>
    <cellStyle name="40% - Accent5 10 30" xfId="28503" xr:uid="{00000000-0005-0000-0000-0000D96F0000}"/>
    <cellStyle name="40% - Accent5 10 31" xfId="28504" xr:uid="{00000000-0005-0000-0000-0000DA6F0000}"/>
    <cellStyle name="40% - Accent5 10 32" xfId="28505" xr:uid="{00000000-0005-0000-0000-0000DB6F0000}"/>
    <cellStyle name="40% - Accent5 10 33" xfId="28506" xr:uid="{00000000-0005-0000-0000-0000DC6F0000}"/>
    <cellStyle name="40% - Accent5 10 34" xfId="28507" xr:uid="{00000000-0005-0000-0000-0000DD6F0000}"/>
    <cellStyle name="40% - Accent5 10 35" xfId="28508" xr:uid="{00000000-0005-0000-0000-0000DE6F0000}"/>
    <cellStyle name="40% - Accent5 10 36" xfId="28509" xr:uid="{00000000-0005-0000-0000-0000DF6F0000}"/>
    <cellStyle name="40% - Accent5 10 37" xfId="28510" xr:uid="{00000000-0005-0000-0000-0000E06F0000}"/>
    <cellStyle name="40% - Accent5 10 38" xfId="28511" xr:uid="{00000000-0005-0000-0000-0000E16F0000}"/>
    <cellStyle name="40% - Accent5 10 39" xfId="28512" xr:uid="{00000000-0005-0000-0000-0000E26F0000}"/>
    <cellStyle name="40% - Accent5 10 4" xfId="28513" xr:uid="{00000000-0005-0000-0000-0000E36F0000}"/>
    <cellStyle name="40% - Accent5 10 40" xfId="28514" xr:uid="{00000000-0005-0000-0000-0000E46F0000}"/>
    <cellStyle name="40% - Accent5 10 41" xfId="28515" xr:uid="{00000000-0005-0000-0000-0000E56F0000}"/>
    <cellStyle name="40% - Accent5 10 42" xfId="28516" xr:uid="{00000000-0005-0000-0000-0000E66F0000}"/>
    <cellStyle name="40% - Accent5 10 43" xfId="28517" xr:uid="{00000000-0005-0000-0000-0000E76F0000}"/>
    <cellStyle name="40% - Accent5 10 44" xfId="28518" xr:uid="{00000000-0005-0000-0000-0000E86F0000}"/>
    <cellStyle name="40% - Accent5 10 45" xfId="28519" xr:uid="{00000000-0005-0000-0000-0000E96F0000}"/>
    <cellStyle name="40% - Accent5 10 46" xfId="28520" xr:uid="{00000000-0005-0000-0000-0000EA6F0000}"/>
    <cellStyle name="40% - Accent5 10 47" xfId="28521" xr:uid="{00000000-0005-0000-0000-0000EB6F0000}"/>
    <cellStyle name="40% - Accent5 10 48" xfId="28522" xr:uid="{00000000-0005-0000-0000-0000EC6F0000}"/>
    <cellStyle name="40% - Accent5 10 49" xfId="28523" xr:uid="{00000000-0005-0000-0000-0000ED6F0000}"/>
    <cellStyle name="40% - Accent5 10 5" xfId="28524" xr:uid="{00000000-0005-0000-0000-0000EE6F0000}"/>
    <cellStyle name="40% - Accent5 10 50" xfId="28525" xr:uid="{00000000-0005-0000-0000-0000EF6F0000}"/>
    <cellStyle name="40% - Accent5 10 51" xfId="28526" xr:uid="{00000000-0005-0000-0000-0000F06F0000}"/>
    <cellStyle name="40% - Accent5 10 52" xfId="28527" xr:uid="{00000000-0005-0000-0000-0000F16F0000}"/>
    <cellStyle name="40% - Accent5 10 53" xfId="28528" xr:uid="{00000000-0005-0000-0000-0000F26F0000}"/>
    <cellStyle name="40% - Accent5 10 54" xfId="28529" xr:uid="{00000000-0005-0000-0000-0000F36F0000}"/>
    <cellStyle name="40% - Accent5 10 55" xfId="28530" xr:uid="{00000000-0005-0000-0000-0000F46F0000}"/>
    <cellStyle name="40% - Accent5 10 56" xfId="28531" xr:uid="{00000000-0005-0000-0000-0000F56F0000}"/>
    <cellStyle name="40% - Accent5 10 57" xfId="28532" xr:uid="{00000000-0005-0000-0000-0000F66F0000}"/>
    <cellStyle name="40% - Accent5 10 58" xfId="28533" xr:uid="{00000000-0005-0000-0000-0000F76F0000}"/>
    <cellStyle name="40% - Accent5 10 59" xfId="28534" xr:uid="{00000000-0005-0000-0000-0000F86F0000}"/>
    <cellStyle name="40% - Accent5 10 6" xfId="28535" xr:uid="{00000000-0005-0000-0000-0000F96F0000}"/>
    <cellStyle name="40% - Accent5 10 60" xfId="28536" xr:uid="{00000000-0005-0000-0000-0000FA6F0000}"/>
    <cellStyle name="40% - Accent5 10 61" xfId="28537" xr:uid="{00000000-0005-0000-0000-0000FB6F0000}"/>
    <cellStyle name="40% - Accent5 10 62" xfId="28538" xr:uid="{00000000-0005-0000-0000-0000FC6F0000}"/>
    <cellStyle name="40% - Accent5 10 63" xfId="28539" xr:uid="{00000000-0005-0000-0000-0000FD6F0000}"/>
    <cellStyle name="40% - Accent5 10 64" xfId="28540" xr:uid="{00000000-0005-0000-0000-0000FE6F0000}"/>
    <cellStyle name="40% - Accent5 10 65" xfId="28541" xr:uid="{00000000-0005-0000-0000-0000FF6F0000}"/>
    <cellStyle name="40% - Accent5 10 66" xfId="28542" xr:uid="{00000000-0005-0000-0000-000000700000}"/>
    <cellStyle name="40% - Accent5 10 67" xfId="28543" xr:uid="{00000000-0005-0000-0000-000001700000}"/>
    <cellStyle name="40% - Accent5 10 68" xfId="28544" xr:uid="{00000000-0005-0000-0000-000002700000}"/>
    <cellStyle name="40% - Accent5 10 69" xfId="28545" xr:uid="{00000000-0005-0000-0000-000003700000}"/>
    <cellStyle name="40% - Accent5 10 7" xfId="28546" xr:uid="{00000000-0005-0000-0000-000004700000}"/>
    <cellStyle name="40% - Accent5 10 70" xfId="28547" xr:uid="{00000000-0005-0000-0000-000005700000}"/>
    <cellStyle name="40% - Accent5 10 71" xfId="28548" xr:uid="{00000000-0005-0000-0000-000006700000}"/>
    <cellStyle name="40% - Accent5 10 72" xfId="28549" xr:uid="{00000000-0005-0000-0000-000007700000}"/>
    <cellStyle name="40% - Accent5 10 73" xfId="28550" xr:uid="{00000000-0005-0000-0000-000008700000}"/>
    <cellStyle name="40% - Accent5 10 8" xfId="28551" xr:uid="{00000000-0005-0000-0000-000009700000}"/>
    <cellStyle name="40% - Accent5 10 9" xfId="28552" xr:uid="{00000000-0005-0000-0000-00000A700000}"/>
    <cellStyle name="40% - Accent5 11" xfId="28553" xr:uid="{00000000-0005-0000-0000-00000B700000}"/>
    <cellStyle name="40% - Accent5 11 10" xfId="28554" xr:uid="{00000000-0005-0000-0000-00000C700000}"/>
    <cellStyle name="40% - Accent5 11 11" xfId="28555" xr:uid="{00000000-0005-0000-0000-00000D700000}"/>
    <cellStyle name="40% - Accent5 11 12" xfId="28556" xr:uid="{00000000-0005-0000-0000-00000E700000}"/>
    <cellStyle name="40% - Accent5 11 13" xfId="28557" xr:uid="{00000000-0005-0000-0000-00000F700000}"/>
    <cellStyle name="40% - Accent5 11 14" xfId="28558" xr:uid="{00000000-0005-0000-0000-000010700000}"/>
    <cellStyle name="40% - Accent5 11 15" xfId="28559" xr:uid="{00000000-0005-0000-0000-000011700000}"/>
    <cellStyle name="40% - Accent5 11 16" xfId="28560" xr:uid="{00000000-0005-0000-0000-000012700000}"/>
    <cellStyle name="40% - Accent5 11 17" xfId="28561" xr:uid="{00000000-0005-0000-0000-000013700000}"/>
    <cellStyle name="40% - Accent5 11 18" xfId="28562" xr:uid="{00000000-0005-0000-0000-000014700000}"/>
    <cellStyle name="40% - Accent5 11 19" xfId="28563" xr:uid="{00000000-0005-0000-0000-000015700000}"/>
    <cellStyle name="40% - Accent5 11 2" xfId="28564" xr:uid="{00000000-0005-0000-0000-000016700000}"/>
    <cellStyle name="40% - Accent5 11 20" xfId="28565" xr:uid="{00000000-0005-0000-0000-000017700000}"/>
    <cellStyle name="40% - Accent5 11 21" xfId="28566" xr:uid="{00000000-0005-0000-0000-000018700000}"/>
    <cellStyle name="40% - Accent5 11 22" xfId="28567" xr:uid="{00000000-0005-0000-0000-000019700000}"/>
    <cellStyle name="40% - Accent5 11 23" xfId="28568" xr:uid="{00000000-0005-0000-0000-00001A700000}"/>
    <cellStyle name="40% - Accent5 11 24" xfId="28569" xr:uid="{00000000-0005-0000-0000-00001B700000}"/>
    <cellStyle name="40% - Accent5 11 25" xfId="28570" xr:uid="{00000000-0005-0000-0000-00001C700000}"/>
    <cellStyle name="40% - Accent5 11 26" xfId="28571" xr:uid="{00000000-0005-0000-0000-00001D700000}"/>
    <cellStyle name="40% - Accent5 11 27" xfId="28572" xr:uid="{00000000-0005-0000-0000-00001E700000}"/>
    <cellStyle name="40% - Accent5 11 28" xfId="28573" xr:uid="{00000000-0005-0000-0000-00001F700000}"/>
    <cellStyle name="40% - Accent5 11 29" xfId="28574" xr:uid="{00000000-0005-0000-0000-000020700000}"/>
    <cellStyle name="40% - Accent5 11 3" xfId="28575" xr:uid="{00000000-0005-0000-0000-000021700000}"/>
    <cellStyle name="40% - Accent5 11 30" xfId="28576" xr:uid="{00000000-0005-0000-0000-000022700000}"/>
    <cellStyle name="40% - Accent5 11 31" xfId="28577" xr:uid="{00000000-0005-0000-0000-000023700000}"/>
    <cellStyle name="40% - Accent5 11 32" xfId="28578" xr:uid="{00000000-0005-0000-0000-000024700000}"/>
    <cellStyle name="40% - Accent5 11 33" xfId="28579" xr:uid="{00000000-0005-0000-0000-000025700000}"/>
    <cellStyle name="40% - Accent5 11 34" xfId="28580" xr:uid="{00000000-0005-0000-0000-000026700000}"/>
    <cellStyle name="40% - Accent5 11 35" xfId="28581" xr:uid="{00000000-0005-0000-0000-000027700000}"/>
    <cellStyle name="40% - Accent5 11 36" xfId="28582" xr:uid="{00000000-0005-0000-0000-000028700000}"/>
    <cellStyle name="40% - Accent5 11 37" xfId="28583" xr:uid="{00000000-0005-0000-0000-000029700000}"/>
    <cellStyle name="40% - Accent5 11 38" xfId="28584" xr:uid="{00000000-0005-0000-0000-00002A700000}"/>
    <cellStyle name="40% - Accent5 11 39" xfId="28585" xr:uid="{00000000-0005-0000-0000-00002B700000}"/>
    <cellStyle name="40% - Accent5 11 4" xfId="28586" xr:uid="{00000000-0005-0000-0000-00002C700000}"/>
    <cellStyle name="40% - Accent5 11 40" xfId="28587" xr:uid="{00000000-0005-0000-0000-00002D700000}"/>
    <cellStyle name="40% - Accent5 11 41" xfId="28588" xr:uid="{00000000-0005-0000-0000-00002E700000}"/>
    <cellStyle name="40% - Accent5 11 42" xfId="28589" xr:uid="{00000000-0005-0000-0000-00002F700000}"/>
    <cellStyle name="40% - Accent5 11 43" xfId="28590" xr:uid="{00000000-0005-0000-0000-000030700000}"/>
    <cellStyle name="40% - Accent5 11 44" xfId="28591" xr:uid="{00000000-0005-0000-0000-000031700000}"/>
    <cellStyle name="40% - Accent5 11 45" xfId="28592" xr:uid="{00000000-0005-0000-0000-000032700000}"/>
    <cellStyle name="40% - Accent5 11 46" xfId="28593" xr:uid="{00000000-0005-0000-0000-000033700000}"/>
    <cellStyle name="40% - Accent5 11 47" xfId="28594" xr:uid="{00000000-0005-0000-0000-000034700000}"/>
    <cellStyle name="40% - Accent5 11 48" xfId="28595" xr:uid="{00000000-0005-0000-0000-000035700000}"/>
    <cellStyle name="40% - Accent5 11 49" xfId="28596" xr:uid="{00000000-0005-0000-0000-000036700000}"/>
    <cellStyle name="40% - Accent5 11 5" xfId="28597" xr:uid="{00000000-0005-0000-0000-000037700000}"/>
    <cellStyle name="40% - Accent5 11 50" xfId="28598" xr:uid="{00000000-0005-0000-0000-000038700000}"/>
    <cellStyle name="40% - Accent5 11 51" xfId="28599" xr:uid="{00000000-0005-0000-0000-000039700000}"/>
    <cellStyle name="40% - Accent5 11 52" xfId="28600" xr:uid="{00000000-0005-0000-0000-00003A700000}"/>
    <cellStyle name="40% - Accent5 11 53" xfId="28601" xr:uid="{00000000-0005-0000-0000-00003B700000}"/>
    <cellStyle name="40% - Accent5 11 54" xfId="28602" xr:uid="{00000000-0005-0000-0000-00003C700000}"/>
    <cellStyle name="40% - Accent5 11 55" xfId="28603" xr:uid="{00000000-0005-0000-0000-00003D700000}"/>
    <cellStyle name="40% - Accent5 11 56" xfId="28604" xr:uid="{00000000-0005-0000-0000-00003E700000}"/>
    <cellStyle name="40% - Accent5 11 57" xfId="28605" xr:uid="{00000000-0005-0000-0000-00003F700000}"/>
    <cellStyle name="40% - Accent5 11 58" xfId="28606" xr:uid="{00000000-0005-0000-0000-000040700000}"/>
    <cellStyle name="40% - Accent5 11 59" xfId="28607" xr:uid="{00000000-0005-0000-0000-000041700000}"/>
    <cellStyle name="40% - Accent5 11 6" xfId="28608" xr:uid="{00000000-0005-0000-0000-000042700000}"/>
    <cellStyle name="40% - Accent5 11 60" xfId="28609" xr:uid="{00000000-0005-0000-0000-000043700000}"/>
    <cellStyle name="40% - Accent5 11 61" xfId="28610" xr:uid="{00000000-0005-0000-0000-000044700000}"/>
    <cellStyle name="40% - Accent5 11 62" xfId="28611" xr:uid="{00000000-0005-0000-0000-000045700000}"/>
    <cellStyle name="40% - Accent5 11 63" xfId="28612" xr:uid="{00000000-0005-0000-0000-000046700000}"/>
    <cellStyle name="40% - Accent5 11 64" xfId="28613" xr:uid="{00000000-0005-0000-0000-000047700000}"/>
    <cellStyle name="40% - Accent5 11 65" xfId="28614" xr:uid="{00000000-0005-0000-0000-000048700000}"/>
    <cellStyle name="40% - Accent5 11 66" xfId="28615" xr:uid="{00000000-0005-0000-0000-000049700000}"/>
    <cellStyle name="40% - Accent5 11 67" xfId="28616" xr:uid="{00000000-0005-0000-0000-00004A700000}"/>
    <cellStyle name="40% - Accent5 11 68" xfId="28617" xr:uid="{00000000-0005-0000-0000-00004B700000}"/>
    <cellStyle name="40% - Accent5 11 69" xfId="28618" xr:uid="{00000000-0005-0000-0000-00004C700000}"/>
    <cellStyle name="40% - Accent5 11 7" xfId="28619" xr:uid="{00000000-0005-0000-0000-00004D700000}"/>
    <cellStyle name="40% - Accent5 11 70" xfId="28620" xr:uid="{00000000-0005-0000-0000-00004E700000}"/>
    <cellStyle name="40% - Accent5 11 71" xfId="28621" xr:uid="{00000000-0005-0000-0000-00004F700000}"/>
    <cellStyle name="40% - Accent5 11 72" xfId="28622" xr:uid="{00000000-0005-0000-0000-000050700000}"/>
    <cellStyle name="40% - Accent5 11 73" xfId="28623" xr:uid="{00000000-0005-0000-0000-000051700000}"/>
    <cellStyle name="40% - Accent5 11 8" xfId="28624" xr:uid="{00000000-0005-0000-0000-000052700000}"/>
    <cellStyle name="40% - Accent5 11 9" xfId="28625" xr:uid="{00000000-0005-0000-0000-000053700000}"/>
    <cellStyle name="40% - Accent5 12" xfId="28626" xr:uid="{00000000-0005-0000-0000-000054700000}"/>
    <cellStyle name="40% - Accent5 12 10" xfId="28627" xr:uid="{00000000-0005-0000-0000-000055700000}"/>
    <cellStyle name="40% - Accent5 12 11" xfId="28628" xr:uid="{00000000-0005-0000-0000-000056700000}"/>
    <cellStyle name="40% - Accent5 12 12" xfId="28629" xr:uid="{00000000-0005-0000-0000-000057700000}"/>
    <cellStyle name="40% - Accent5 12 13" xfId="28630" xr:uid="{00000000-0005-0000-0000-000058700000}"/>
    <cellStyle name="40% - Accent5 12 14" xfId="28631" xr:uid="{00000000-0005-0000-0000-000059700000}"/>
    <cellStyle name="40% - Accent5 12 15" xfId="28632" xr:uid="{00000000-0005-0000-0000-00005A700000}"/>
    <cellStyle name="40% - Accent5 12 16" xfId="28633" xr:uid="{00000000-0005-0000-0000-00005B700000}"/>
    <cellStyle name="40% - Accent5 12 17" xfId="28634" xr:uid="{00000000-0005-0000-0000-00005C700000}"/>
    <cellStyle name="40% - Accent5 12 18" xfId="28635" xr:uid="{00000000-0005-0000-0000-00005D700000}"/>
    <cellStyle name="40% - Accent5 12 19" xfId="28636" xr:uid="{00000000-0005-0000-0000-00005E700000}"/>
    <cellStyle name="40% - Accent5 12 2" xfId="28637" xr:uid="{00000000-0005-0000-0000-00005F700000}"/>
    <cellStyle name="40% - Accent5 12 20" xfId="28638" xr:uid="{00000000-0005-0000-0000-000060700000}"/>
    <cellStyle name="40% - Accent5 12 21" xfId="28639" xr:uid="{00000000-0005-0000-0000-000061700000}"/>
    <cellStyle name="40% - Accent5 12 22" xfId="28640" xr:uid="{00000000-0005-0000-0000-000062700000}"/>
    <cellStyle name="40% - Accent5 12 23" xfId="28641" xr:uid="{00000000-0005-0000-0000-000063700000}"/>
    <cellStyle name="40% - Accent5 12 24" xfId="28642" xr:uid="{00000000-0005-0000-0000-000064700000}"/>
    <cellStyle name="40% - Accent5 12 25" xfId="28643" xr:uid="{00000000-0005-0000-0000-000065700000}"/>
    <cellStyle name="40% - Accent5 12 26" xfId="28644" xr:uid="{00000000-0005-0000-0000-000066700000}"/>
    <cellStyle name="40% - Accent5 12 27" xfId="28645" xr:uid="{00000000-0005-0000-0000-000067700000}"/>
    <cellStyle name="40% - Accent5 12 28" xfId="28646" xr:uid="{00000000-0005-0000-0000-000068700000}"/>
    <cellStyle name="40% - Accent5 12 29" xfId="28647" xr:uid="{00000000-0005-0000-0000-000069700000}"/>
    <cellStyle name="40% - Accent5 12 3" xfId="28648" xr:uid="{00000000-0005-0000-0000-00006A700000}"/>
    <cellStyle name="40% - Accent5 12 30" xfId="28649" xr:uid="{00000000-0005-0000-0000-00006B700000}"/>
    <cellStyle name="40% - Accent5 12 31" xfId="28650" xr:uid="{00000000-0005-0000-0000-00006C700000}"/>
    <cellStyle name="40% - Accent5 12 32" xfId="28651" xr:uid="{00000000-0005-0000-0000-00006D700000}"/>
    <cellStyle name="40% - Accent5 12 33" xfId="28652" xr:uid="{00000000-0005-0000-0000-00006E700000}"/>
    <cellStyle name="40% - Accent5 12 34" xfId="28653" xr:uid="{00000000-0005-0000-0000-00006F700000}"/>
    <cellStyle name="40% - Accent5 12 35" xfId="28654" xr:uid="{00000000-0005-0000-0000-000070700000}"/>
    <cellStyle name="40% - Accent5 12 36" xfId="28655" xr:uid="{00000000-0005-0000-0000-000071700000}"/>
    <cellStyle name="40% - Accent5 12 37" xfId="28656" xr:uid="{00000000-0005-0000-0000-000072700000}"/>
    <cellStyle name="40% - Accent5 12 38" xfId="28657" xr:uid="{00000000-0005-0000-0000-000073700000}"/>
    <cellStyle name="40% - Accent5 12 39" xfId="28658" xr:uid="{00000000-0005-0000-0000-000074700000}"/>
    <cellStyle name="40% - Accent5 12 4" xfId="28659" xr:uid="{00000000-0005-0000-0000-000075700000}"/>
    <cellStyle name="40% - Accent5 12 40" xfId="28660" xr:uid="{00000000-0005-0000-0000-000076700000}"/>
    <cellStyle name="40% - Accent5 12 41" xfId="28661" xr:uid="{00000000-0005-0000-0000-000077700000}"/>
    <cellStyle name="40% - Accent5 12 42" xfId="28662" xr:uid="{00000000-0005-0000-0000-000078700000}"/>
    <cellStyle name="40% - Accent5 12 43" xfId="28663" xr:uid="{00000000-0005-0000-0000-000079700000}"/>
    <cellStyle name="40% - Accent5 12 44" xfId="28664" xr:uid="{00000000-0005-0000-0000-00007A700000}"/>
    <cellStyle name="40% - Accent5 12 45" xfId="28665" xr:uid="{00000000-0005-0000-0000-00007B700000}"/>
    <cellStyle name="40% - Accent5 12 46" xfId="28666" xr:uid="{00000000-0005-0000-0000-00007C700000}"/>
    <cellStyle name="40% - Accent5 12 47" xfId="28667" xr:uid="{00000000-0005-0000-0000-00007D700000}"/>
    <cellStyle name="40% - Accent5 12 48" xfId="28668" xr:uid="{00000000-0005-0000-0000-00007E700000}"/>
    <cellStyle name="40% - Accent5 12 49" xfId="28669" xr:uid="{00000000-0005-0000-0000-00007F700000}"/>
    <cellStyle name="40% - Accent5 12 5" xfId="28670" xr:uid="{00000000-0005-0000-0000-000080700000}"/>
    <cellStyle name="40% - Accent5 12 50" xfId="28671" xr:uid="{00000000-0005-0000-0000-000081700000}"/>
    <cellStyle name="40% - Accent5 12 51" xfId="28672" xr:uid="{00000000-0005-0000-0000-000082700000}"/>
    <cellStyle name="40% - Accent5 12 52" xfId="28673" xr:uid="{00000000-0005-0000-0000-000083700000}"/>
    <cellStyle name="40% - Accent5 12 53" xfId="28674" xr:uid="{00000000-0005-0000-0000-000084700000}"/>
    <cellStyle name="40% - Accent5 12 54" xfId="28675" xr:uid="{00000000-0005-0000-0000-000085700000}"/>
    <cellStyle name="40% - Accent5 12 55" xfId="28676" xr:uid="{00000000-0005-0000-0000-000086700000}"/>
    <cellStyle name="40% - Accent5 12 56" xfId="28677" xr:uid="{00000000-0005-0000-0000-000087700000}"/>
    <cellStyle name="40% - Accent5 12 57" xfId="28678" xr:uid="{00000000-0005-0000-0000-000088700000}"/>
    <cellStyle name="40% - Accent5 12 58" xfId="28679" xr:uid="{00000000-0005-0000-0000-000089700000}"/>
    <cellStyle name="40% - Accent5 12 59" xfId="28680" xr:uid="{00000000-0005-0000-0000-00008A700000}"/>
    <cellStyle name="40% - Accent5 12 6" xfId="28681" xr:uid="{00000000-0005-0000-0000-00008B700000}"/>
    <cellStyle name="40% - Accent5 12 60" xfId="28682" xr:uid="{00000000-0005-0000-0000-00008C700000}"/>
    <cellStyle name="40% - Accent5 12 61" xfId="28683" xr:uid="{00000000-0005-0000-0000-00008D700000}"/>
    <cellStyle name="40% - Accent5 12 62" xfId="28684" xr:uid="{00000000-0005-0000-0000-00008E700000}"/>
    <cellStyle name="40% - Accent5 12 63" xfId="28685" xr:uid="{00000000-0005-0000-0000-00008F700000}"/>
    <cellStyle name="40% - Accent5 12 64" xfId="28686" xr:uid="{00000000-0005-0000-0000-000090700000}"/>
    <cellStyle name="40% - Accent5 12 65" xfId="28687" xr:uid="{00000000-0005-0000-0000-000091700000}"/>
    <cellStyle name="40% - Accent5 12 66" xfId="28688" xr:uid="{00000000-0005-0000-0000-000092700000}"/>
    <cellStyle name="40% - Accent5 12 67" xfId="28689" xr:uid="{00000000-0005-0000-0000-000093700000}"/>
    <cellStyle name="40% - Accent5 12 68" xfId="28690" xr:uid="{00000000-0005-0000-0000-000094700000}"/>
    <cellStyle name="40% - Accent5 12 69" xfId="28691" xr:uid="{00000000-0005-0000-0000-000095700000}"/>
    <cellStyle name="40% - Accent5 12 7" xfId="28692" xr:uid="{00000000-0005-0000-0000-000096700000}"/>
    <cellStyle name="40% - Accent5 12 70" xfId="28693" xr:uid="{00000000-0005-0000-0000-000097700000}"/>
    <cellStyle name="40% - Accent5 12 71" xfId="28694" xr:uid="{00000000-0005-0000-0000-000098700000}"/>
    <cellStyle name="40% - Accent5 12 72" xfId="28695" xr:uid="{00000000-0005-0000-0000-000099700000}"/>
    <cellStyle name="40% - Accent5 12 73" xfId="28696" xr:uid="{00000000-0005-0000-0000-00009A700000}"/>
    <cellStyle name="40% - Accent5 12 8" xfId="28697" xr:uid="{00000000-0005-0000-0000-00009B700000}"/>
    <cellStyle name="40% - Accent5 12 9" xfId="28698" xr:uid="{00000000-0005-0000-0000-00009C700000}"/>
    <cellStyle name="40% - Accent5 13" xfId="28699" xr:uid="{00000000-0005-0000-0000-00009D700000}"/>
    <cellStyle name="40% - Accent5 13 10" xfId="28700" xr:uid="{00000000-0005-0000-0000-00009E700000}"/>
    <cellStyle name="40% - Accent5 13 11" xfId="28701" xr:uid="{00000000-0005-0000-0000-00009F700000}"/>
    <cellStyle name="40% - Accent5 13 12" xfId="28702" xr:uid="{00000000-0005-0000-0000-0000A0700000}"/>
    <cellStyle name="40% - Accent5 13 13" xfId="28703" xr:uid="{00000000-0005-0000-0000-0000A1700000}"/>
    <cellStyle name="40% - Accent5 13 14" xfId="28704" xr:uid="{00000000-0005-0000-0000-0000A2700000}"/>
    <cellStyle name="40% - Accent5 13 15" xfId="28705" xr:uid="{00000000-0005-0000-0000-0000A3700000}"/>
    <cellStyle name="40% - Accent5 13 16" xfId="28706" xr:uid="{00000000-0005-0000-0000-0000A4700000}"/>
    <cellStyle name="40% - Accent5 13 17" xfId="28707" xr:uid="{00000000-0005-0000-0000-0000A5700000}"/>
    <cellStyle name="40% - Accent5 13 18" xfId="28708" xr:uid="{00000000-0005-0000-0000-0000A6700000}"/>
    <cellStyle name="40% - Accent5 13 19" xfId="28709" xr:uid="{00000000-0005-0000-0000-0000A7700000}"/>
    <cellStyle name="40% - Accent5 13 2" xfId="28710" xr:uid="{00000000-0005-0000-0000-0000A8700000}"/>
    <cellStyle name="40% - Accent5 13 20" xfId="28711" xr:uid="{00000000-0005-0000-0000-0000A9700000}"/>
    <cellStyle name="40% - Accent5 13 21" xfId="28712" xr:uid="{00000000-0005-0000-0000-0000AA700000}"/>
    <cellStyle name="40% - Accent5 13 22" xfId="28713" xr:uid="{00000000-0005-0000-0000-0000AB700000}"/>
    <cellStyle name="40% - Accent5 13 23" xfId="28714" xr:uid="{00000000-0005-0000-0000-0000AC700000}"/>
    <cellStyle name="40% - Accent5 13 24" xfId="28715" xr:uid="{00000000-0005-0000-0000-0000AD700000}"/>
    <cellStyle name="40% - Accent5 13 25" xfId="28716" xr:uid="{00000000-0005-0000-0000-0000AE700000}"/>
    <cellStyle name="40% - Accent5 13 26" xfId="28717" xr:uid="{00000000-0005-0000-0000-0000AF700000}"/>
    <cellStyle name="40% - Accent5 13 27" xfId="28718" xr:uid="{00000000-0005-0000-0000-0000B0700000}"/>
    <cellStyle name="40% - Accent5 13 28" xfId="28719" xr:uid="{00000000-0005-0000-0000-0000B1700000}"/>
    <cellStyle name="40% - Accent5 13 29" xfId="28720" xr:uid="{00000000-0005-0000-0000-0000B2700000}"/>
    <cellStyle name="40% - Accent5 13 3" xfId="28721" xr:uid="{00000000-0005-0000-0000-0000B3700000}"/>
    <cellStyle name="40% - Accent5 13 30" xfId="28722" xr:uid="{00000000-0005-0000-0000-0000B4700000}"/>
    <cellStyle name="40% - Accent5 13 31" xfId="28723" xr:uid="{00000000-0005-0000-0000-0000B5700000}"/>
    <cellStyle name="40% - Accent5 13 32" xfId="28724" xr:uid="{00000000-0005-0000-0000-0000B6700000}"/>
    <cellStyle name="40% - Accent5 13 33" xfId="28725" xr:uid="{00000000-0005-0000-0000-0000B7700000}"/>
    <cellStyle name="40% - Accent5 13 34" xfId="28726" xr:uid="{00000000-0005-0000-0000-0000B8700000}"/>
    <cellStyle name="40% - Accent5 13 35" xfId="28727" xr:uid="{00000000-0005-0000-0000-0000B9700000}"/>
    <cellStyle name="40% - Accent5 13 36" xfId="28728" xr:uid="{00000000-0005-0000-0000-0000BA700000}"/>
    <cellStyle name="40% - Accent5 13 37" xfId="28729" xr:uid="{00000000-0005-0000-0000-0000BB700000}"/>
    <cellStyle name="40% - Accent5 13 38" xfId="28730" xr:uid="{00000000-0005-0000-0000-0000BC700000}"/>
    <cellStyle name="40% - Accent5 13 39" xfId="28731" xr:uid="{00000000-0005-0000-0000-0000BD700000}"/>
    <cellStyle name="40% - Accent5 13 4" xfId="28732" xr:uid="{00000000-0005-0000-0000-0000BE700000}"/>
    <cellStyle name="40% - Accent5 13 40" xfId="28733" xr:uid="{00000000-0005-0000-0000-0000BF700000}"/>
    <cellStyle name="40% - Accent5 13 41" xfId="28734" xr:uid="{00000000-0005-0000-0000-0000C0700000}"/>
    <cellStyle name="40% - Accent5 13 42" xfId="28735" xr:uid="{00000000-0005-0000-0000-0000C1700000}"/>
    <cellStyle name="40% - Accent5 13 43" xfId="28736" xr:uid="{00000000-0005-0000-0000-0000C2700000}"/>
    <cellStyle name="40% - Accent5 13 44" xfId="28737" xr:uid="{00000000-0005-0000-0000-0000C3700000}"/>
    <cellStyle name="40% - Accent5 13 45" xfId="28738" xr:uid="{00000000-0005-0000-0000-0000C4700000}"/>
    <cellStyle name="40% - Accent5 13 46" xfId="28739" xr:uid="{00000000-0005-0000-0000-0000C5700000}"/>
    <cellStyle name="40% - Accent5 13 47" xfId="28740" xr:uid="{00000000-0005-0000-0000-0000C6700000}"/>
    <cellStyle name="40% - Accent5 13 48" xfId="28741" xr:uid="{00000000-0005-0000-0000-0000C7700000}"/>
    <cellStyle name="40% - Accent5 13 49" xfId="28742" xr:uid="{00000000-0005-0000-0000-0000C8700000}"/>
    <cellStyle name="40% - Accent5 13 5" xfId="28743" xr:uid="{00000000-0005-0000-0000-0000C9700000}"/>
    <cellStyle name="40% - Accent5 13 50" xfId="28744" xr:uid="{00000000-0005-0000-0000-0000CA700000}"/>
    <cellStyle name="40% - Accent5 13 51" xfId="28745" xr:uid="{00000000-0005-0000-0000-0000CB700000}"/>
    <cellStyle name="40% - Accent5 13 52" xfId="28746" xr:uid="{00000000-0005-0000-0000-0000CC700000}"/>
    <cellStyle name="40% - Accent5 13 53" xfId="28747" xr:uid="{00000000-0005-0000-0000-0000CD700000}"/>
    <cellStyle name="40% - Accent5 13 54" xfId="28748" xr:uid="{00000000-0005-0000-0000-0000CE700000}"/>
    <cellStyle name="40% - Accent5 13 55" xfId="28749" xr:uid="{00000000-0005-0000-0000-0000CF700000}"/>
    <cellStyle name="40% - Accent5 13 56" xfId="28750" xr:uid="{00000000-0005-0000-0000-0000D0700000}"/>
    <cellStyle name="40% - Accent5 13 57" xfId="28751" xr:uid="{00000000-0005-0000-0000-0000D1700000}"/>
    <cellStyle name="40% - Accent5 13 58" xfId="28752" xr:uid="{00000000-0005-0000-0000-0000D2700000}"/>
    <cellStyle name="40% - Accent5 13 59" xfId="28753" xr:uid="{00000000-0005-0000-0000-0000D3700000}"/>
    <cellStyle name="40% - Accent5 13 6" xfId="28754" xr:uid="{00000000-0005-0000-0000-0000D4700000}"/>
    <cellStyle name="40% - Accent5 13 60" xfId="28755" xr:uid="{00000000-0005-0000-0000-0000D5700000}"/>
    <cellStyle name="40% - Accent5 13 61" xfId="28756" xr:uid="{00000000-0005-0000-0000-0000D6700000}"/>
    <cellStyle name="40% - Accent5 13 62" xfId="28757" xr:uid="{00000000-0005-0000-0000-0000D7700000}"/>
    <cellStyle name="40% - Accent5 13 63" xfId="28758" xr:uid="{00000000-0005-0000-0000-0000D8700000}"/>
    <cellStyle name="40% - Accent5 13 64" xfId="28759" xr:uid="{00000000-0005-0000-0000-0000D9700000}"/>
    <cellStyle name="40% - Accent5 13 65" xfId="28760" xr:uid="{00000000-0005-0000-0000-0000DA700000}"/>
    <cellStyle name="40% - Accent5 13 66" xfId="28761" xr:uid="{00000000-0005-0000-0000-0000DB700000}"/>
    <cellStyle name="40% - Accent5 13 67" xfId="28762" xr:uid="{00000000-0005-0000-0000-0000DC700000}"/>
    <cellStyle name="40% - Accent5 13 68" xfId="28763" xr:uid="{00000000-0005-0000-0000-0000DD700000}"/>
    <cellStyle name="40% - Accent5 13 69" xfId="28764" xr:uid="{00000000-0005-0000-0000-0000DE700000}"/>
    <cellStyle name="40% - Accent5 13 7" xfId="28765" xr:uid="{00000000-0005-0000-0000-0000DF700000}"/>
    <cellStyle name="40% - Accent5 13 70" xfId="28766" xr:uid="{00000000-0005-0000-0000-0000E0700000}"/>
    <cellStyle name="40% - Accent5 13 71" xfId="28767" xr:uid="{00000000-0005-0000-0000-0000E1700000}"/>
    <cellStyle name="40% - Accent5 13 72" xfId="28768" xr:uid="{00000000-0005-0000-0000-0000E2700000}"/>
    <cellStyle name="40% - Accent5 13 73" xfId="28769" xr:uid="{00000000-0005-0000-0000-0000E3700000}"/>
    <cellStyle name="40% - Accent5 13 8" xfId="28770" xr:uid="{00000000-0005-0000-0000-0000E4700000}"/>
    <cellStyle name="40% - Accent5 13 9" xfId="28771" xr:uid="{00000000-0005-0000-0000-0000E5700000}"/>
    <cellStyle name="40% - Accent5 14" xfId="28772" xr:uid="{00000000-0005-0000-0000-0000E6700000}"/>
    <cellStyle name="40% - Accent5 14 10" xfId="28773" xr:uid="{00000000-0005-0000-0000-0000E7700000}"/>
    <cellStyle name="40% - Accent5 14 11" xfId="28774" xr:uid="{00000000-0005-0000-0000-0000E8700000}"/>
    <cellStyle name="40% - Accent5 14 12" xfId="28775" xr:uid="{00000000-0005-0000-0000-0000E9700000}"/>
    <cellStyle name="40% - Accent5 14 13" xfId="28776" xr:uid="{00000000-0005-0000-0000-0000EA700000}"/>
    <cellStyle name="40% - Accent5 14 14" xfId="28777" xr:uid="{00000000-0005-0000-0000-0000EB700000}"/>
    <cellStyle name="40% - Accent5 14 15" xfId="28778" xr:uid="{00000000-0005-0000-0000-0000EC700000}"/>
    <cellStyle name="40% - Accent5 14 16" xfId="28779" xr:uid="{00000000-0005-0000-0000-0000ED700000}"/>
    <cellStyle name="40% - Accent5 14 17" xfId="28780" xr:uid="{00000000-0005-0000-0000-0000EE700000}"/>
    <cellStyle name="40% - Accent5 14 18" xfId="28781" xr:uid="{00000000-0005-0000-0000-0000EF700000}"/>
    <cellStyle name="40% - Accent5 14 19" xfId="28782" xr:uid="{00000000-0005-0000-0000-0000F0700000}"/>
    <cellStyle name="40% - Accent5 14 2" xfId="28783" xr:uid="{00000000-0005-0000-0000-0000F1700000}"/>
    <cellStyle name="40% - Accent5 14 20" xfId="28784" xr:uid="{00000000-0005-0000-0000-0000F2700000}"/>
    <cellStyle name="40% - Accent5 14 21" xfId="28785" xr:uid="{00000000-0005-0000-0000-0000F3700000}"/>
    <cellStyle name="40% - Accent5 14 22" xfId="28786" xr:uid="{00000000-0005-0000-0000-0000F4700000}"/>
    <cellStyle name="40% - Accent5 14 23" xfId="28787" xr:uid="{00000000-0005-0000-0000-0000F5700000}"/>
    <cellStyle name="40% - Accent5 14 24" xfId="28788" xr:uid="{00000000-0005-0000-0000-0000F6700000}"/>
    <cellStyle name="40% - Accent5 14 25" xfId="28789" xr:uid="{00000000-0005-0000-0000-0000F7700000}"/>
    <cellStyle name="40% - Accent5 14 26" xfId="28790" xr:uid="{00000000-0005-0000-0000-0000F8700000}"/>
    <cellStyle name="40% - Accent5 14 27" xfId="28791" xr:uid="{00000000-0005-0000-0000-0000F9700000}"/>
    <cellStyle name="40% - Accent5 14 28" xfId="28792" xr:uid="{00000000-0005-0000-0000-0000FA700000}"/>
    <cellStyle name="40% - Accent5 14 29" xfId="28793" xr:uid="{00000000-0005-0000-0000-0000FB700000}"/>
    <cellStyle name="40% - Accent5 14 3" xfId="28794" xr:uid="{00000000-0005-0000-0000-0000FC700000}"/>
    <cellStyle name="40% - Accent5 14 30" xfId="28795" xr:uid="{00000000-0005-0000-0000-0000FD700000}"/>
    <cellStyle name="40% - Accent5 14 31" xfId="28796" xr:uid="{00000000-0005-0000-0000-0000FE700000}"/>
    <cellStyle name="40% - Accent5 14 32" xfId="28797" xr:uid="{00000000-0005-0000-0000-0000FF700000}"/>
    <cellStyle name="40% - Accent5 14 33" xfId="28798" xr:uid="{00000000-0005-0000-0000-000000710000}"/>
    <cellStyle name="40% - Accent5 14 34" xfId="28799" xr:uid="{00000000-0005-0000-0000-000001710000}"/>
    <cellStyle name="40% - Accent5 14 35" xfId="28800" xr:uid="{00000000-0005-0000-0000-000002710000}"/>
    <cellStyle name="40% - Accent5 14 36" xfId="28801" xr:uid="{00000000-0005-0000-0000-000003710000}"/>
    <cellStyle name="40% - Accent5 14 37" xfId="28802" xr:uid="{00000000-0005-0000-0000-000004710000}"/>
    <cellStyle name="40% - Accent5 14 38" xfId="28803" xr:uid="{00000000-0005-0000-0000-000005710000}"/>
    <cellStyle name="40% - Accent5 14 39" xfId="28804" xr:uid="{00000000-0005-0000-0000-000006710000}"/>
    <cellStyle name="40% - Accent5 14 4" xfId="28805" xr:uid="{00000000-0005-0000-0000-000007710000}"/>
    <cellStyle name="40% - Accent5 14 40" xfId="28806" xr:uid="{00000000-0005-0000-0000-000008710000}"/>
    <cellStyle name="40% - Accent5 14 41" xfId="28807" xr:uid="{00000000-0005-0000-0000-000009710000}"/>
    <cellStyle name="40% - Accent5 14 42" xfId="28808" xr:uid="{00000000-0005-0000-0000-00000A710000}"/>
    <cellStyle name="40% - Accent5 14 43" xfId="28809" xr:uid="{00000000-0005-0000-0000-00000B710000}"/>
    <cellStyle name="40% - Accent5 14 44" xfId="28810" xr:uid="{00000000-0005-0000-0000-00000C710000}"/>
    <cellStyle name="40% - Accent5 14 45" xfId="28811" xr:uid="{00000000-0005-0000-0000-00000D710000}"/>
    <cellStyle name="40% - Accent5 14 46" xfId="28812" xr:uid="{00000000-0005-0000-0000-00000E710000}"/>
    <cellStyle name="40% - Accent5 14 47" xfId="28813" xr:uid="{00000000-0005-0000-0000-00000F710000}"/>
    <cellStyle name="40% - Accent5 14 48" xfId="28814" xr:uid="{00000000-0005-0000-0000-000010710000}"/>
    <cellStyle name="40% - Accent5 14 49" xfId="28815" xr:uid="{00000000-0005-0000-0000-000011710000}"/>
    <cellStyle name="40% - Accent5 14 5" xfId="28816" xr:uid="{00000000-0005-0000-0000-000012710000}"/>
    <cellStyle name="40% - Accent5 14 50" xfId="28817" xr:uid="{00000000-0005-0000-0000-000013710000}"/>
    <cellStyle name="40% - Accent5 14 51" xfId="28818" xr:uid="{00000000-0005-0000-0000-000014710000}"/>
    <cellStyle name="40% - Accent5 14 52" xfId="28819" xr:uid="{00000000-0005-0000-0000-000015710000}"/>
    <cellStyle name="40% - Accent5 14 53" xfId="28820" xr:uid="{00000000-0005-0000-0000-000016710000}"/>
    <cellStyle name="40% - Accent5 14 54" xfId="28821" xr:uid="{00000000-0005-0000-0000-000017710000}"/>
    <cellStyle name="40% - Accent5 14 55" xfId="28822" xr:uid="{00000000-0005-0000-0000-000018710000}"/>
    <cellStyle name="40% - Accent5 14 56" xfId="28823" xr:uid="{00000000-0005-0000-0000-000019710000}"/>
    <cellStyle name="40% - Accent5 14 57" xfId="28824" xr:uid="{00000000-0005-0000-0000-00001A710000}"/>
    <cellStyle name="40% - Accent5 14 58" xfId="28825" xr:uid="{00000000-0005-0000-0000-00001B710000}"/>
    <cellStyle name="40% - Accent5 14 59" xfId="28826" xr:uid="{00000000-0005-0000-0000-00001C710000}"/>
    <cellStyle name="40% - Accent5 14 6" xfId="28827" xr:uid="{00000000-0005-0000-0000-00001D710000}"/>
    <cellStyle name="40% - Accent5 14 60" xfId="28828" xr:uid="{00000000-0005-0000-0000-00001E710000}"/>
    <cellStyle name="40% - Accent5 14 61" xfId="28829" xr:uid="{00000000-0005-0000-0000-00001F710000}"/>
    <cellStyle name="40% - Accent5 14 62" xfId="28830" xr:uid="{00000000-0005-0000-0000-000020710000}"/>
    <cellStyle name="40% - Accent5 14 63" xfId="28831" xr:uid="{00000000-0005-0000-0000-000021710000}"/>
    <cellStyle name="40% - Accent5 14 64" xfId="28832" xr:uid="{00000000-0005-0000-0000-000022710000}"/>
    <cellStyle name="40% - Accent5 14 65" xfId="28833" xr:uid="{00000000-0005-0000-0000-000023710000}"/>
    <cellStyle name="40% - Accent5 14 66" xfId="28834" xr:uid="{00000000-0005-0000-0000-000024710000}"/>
    <cellStyle name="40% - Accent5 14 67" xfId="28835" xr:uid="{00000000-0005-0000-0000-000025710000}"/>
    <cellStyle name="40% - Accent5 14 68" xfId="28836" xr:uid="{00000000-0005-0000-0000-000026710000}"/>
    <cellStyle name="40% - Accent5 14 69" xfId="28837" xr:uid="{00000000-0005-0000-0000-000027710000}"/>
    <cellStyle name="40% - Accent5 14 7" xfId="28838" xr:uid="{00000000-0005-0000-0000-000028710000}"/>
    <cellStyle name="40% - Accent5 14 70" xfId="28839" xr:uid="{00000000-0005-0000-0000-000029710000}"/>
    <cellStyle name="40% - Accent5 14 71" xfId="28840" xr:uid="{00000000-0005-0000-0000-00002A710000}"/>
    <cellStyle name="40% - Accent5 14 72" xfId="28841" xr:uid="{00000000-0005-0000-0000-00002B710000}"/>
    <cellStyle name="40% - Accent5 14 73" xfId="28842" xr:uid="{00000000-0005-0000-0000-00002C710000}"/>
    <cellStyle name="40% - Accent5 14 8" xfId="28843" xr:uid="{00000000-0005-0000-0000-00002D710000}"/>
    <cellStyle name="40% - Accent5 14 9" xfId="28844" xr:uid="{00000000-0005-0000-0000-00002E710000}"/>
    <cellStyle name="40% - Accent5 15" xfId="28845" xr:uid="{00000000-0005-0000-0000-00002F710000}"/>
    <cellStyle name="40% - Accent5 15 10" xfId="28846" xr:uid="{00000000-0005-0000-0000-000030710000}"/>
    <cellStyle name="40% - Accent5 15 11" xfId="28847" xr:uid="{00000000-0005-0000-0000-000031710000}"/>
    <cellStyle name="40% - Accent5 15 12" xfId="28848" xr:uid="{00000000-0005-0000-0000-000032710000}"/>
    <cellStyle name="40% - Accent5 15 13" xfId="28849" xr:uid="{00000000-0005-0000-0000-000033710000}"/>
    <cellStyle name="40% - Accent5 15 14" xfId="28850" xr:uid="{00000000-0005-0000-0000-000034710000}"/>
    <cellStyle name="40% - Accent5 15 15" xfId="28851" xr:uid="{00000000-0005-0000-0000-000035710000}"/>
    <cellStyle name="40% - Accent5 15 16" xfId="28852" xr:uid="{00000000-0005-0000-0000-000036710000}"/>
    <cellStyle name="40% - Accent5 15 17" xfId="28853" xr:uid="{00000000-0005-0000-0000-000037710000}"/>
    <cellStyle name="40% - Accent5 15 18" xfId="28854" xr:uid="{00000000-0005-0000-0000-000038710000}"/>
    <cellStyle name="40% - Accent5 15 19" xfId="28855" xr:uid="{00000000-0005-0000-0000-000039710000}"/>
    <cellStyle name="40% - Accent5 15 2" xfId="28856" xr:uid="{00000000-0005-0000-0000-00003A710000}"/>
    <cellStyle name="40% - Accent5 15 20" xfId="28857" xr:uid="{00000000-0005-0000-0000-00003B710000}"/>
    <cellStyle name="40% - Accent5 15 21" xfId="28858" xr:uid="{00000000-0005-0000-0000-00003C710000}"/>
    <cellStyle name="40% - Accent5 15 22" xfId="28859" xr:uid="{00000000-0005-0000-0000-00003D710000}"/>
    <cellStyle name="40% - Accent5 15 23" xfId="28860" xr:uid="{00000000-0005-0000-0000-00003E710000}"/>
    <cellStyle name="40% - Accent5 15 24" xfId="28861" xr:uid="{00000000-0005-0000-0000-00003F710000}"/>
    <cellStyle name="40% - Accent5 15 25" xfId="28862" xr:uid="{00000000-0005-0000-0000-000040710000}"/>
    <cellStyle name="40% - Accent5 15 26" xfId="28863" xr:uid="{00000000-0005-0000-0000-000041710000}"/>
    <cellStyle name="40% - Accent5 15 27" xfId="28864" xr:uid="{00000000-0005-0000-0000-000042710000}"/>
    <cellStyle name="40% - Accent5 15 28" xfId="28865" xr:uid="{00000000-0005-0000-0000-000043710000}"/>
    <cellStyle name="40% - Accent5 15 29" xfId="28866" xr:uid="{00000000-0005-0000-0000-000044710000}"/>
    <cellStyle name="40% - Accent5 15 3" xfId="28867" xr:uid="{00000000-0005-0000-0000-000045710000}"/>
    <cellStyle name="40% - Accent5 15 30" xfId="28868" xr:uid="{00000000-0005-0000-0000-000046710000}"/>
    <cellStyle name="40% - Accent5 15 31" xfId="28869" xr:uid="{00000000-0005-0000-0000-000047710000}"/>
    <cellStyle name="40% - Accent5 15 32" xfId="28870" xr:uid="{00000000-0005-0000-0000-000048710000}"/>
    <cellStyle name="40% - Accent5 15 33" xfId="28871" xr:uid="{00000000-0005-0000-0000-000049710000}"/>
    <cellStyle name="40% - Accent5 15 34" xfId="28872" xr:uid="{00000000-0005-0000-0000-00004A710000}"/>
    <cellStyle name="40% - Accent5 15 35" xfId="28873" xr:uid="{00000000-0005-0000-0000-00004B710000}"/>
    <cellStyle name="40% - Accent5 15 36" xfId="28874" xr:uid="{00000000-0005-0000-0000-00004C710000}"/>
    <cellStyle name="40% - Accent5 15 37" xfId="28875" xr:uid="{00000000-0005-0000-0000-00004D710000}"/>
    <cellStyle name="40% - Accent5 15 38" xfId="28876" xr:uid="{00000000-0005-0000-0000-00004E710000}"/>
    <cellStyle name="40% - Accent5 15 39" xfId="28877" xr:uid="{00000000-0005-0000-0000-00004F710000}"/>
    <cellStyle name="40% - Accent5 15 4" xfId="28878" xr:uid="{00000000-0005-0000-0000-000050710000}"/>
    <cellStyle name="40% - Accent5 15 40" xfId="28879" xr:uid="{00000000-0005-0000-0000-000051710000}"/>
    <cellStyle name="40% - Accent5 15 41" xfId="28880" xr:uid="{00000000-0005-0000-0000-000052710000}"/>
    <cellStyle name="40% - Accent5 15 42" xfId="28881" xr:uid="{00000000-0005-0000-0000-000053710000}"/>
    <cellStyle name="40% - Accent5 15 43" xfId="28882" xr:uid="{00000000-0005-0000-0000-000054710000}"/>
    <cellStyle name="40% - Accent5 15 44" xfId="28883" xr:uid="{00000000-0005-0000-0000-000055710000}"/>
    <cellStyle name="40% - Accent5 15 45" xfId="28884" xr:uid="{00000000-0005-0000-0000-000056710000}"/>
    <cellStyle name="40% - Accent5 15 46" xfId="28885" xr:uid="{00000000-0005-0000-0000-000057710000}"/>
    <cellStyle name="40% - Accent5 15 47" xfId="28886" xr:uid="{00000000-0005-0000-0000-000058710000}"/>
    <cellStyle name="40% - Accent5 15 48" xfId="28887" xr:uid="{00000000-0005-0000-0000-000059710000}"/>
    <cellStyle name="40% - Accent5 15 49" xfId="28888" xr:uid="{00000000-0005-0000-0000-00005A710000}"/>
    <cellStyle name="40% - Accent5 15 5" xfId="28889" xr:uid="{00000000-0005-0000-0000-00005B710000}"/>
    <cellStyle name="40% - Accent5 15 50" xfId="28890" xr:uid="{00000000-0005-0000-0000-00005C710000}"/>
    <cellStyle name="40% - Accent5 15 51" xfId="28891" xr:uid="{00000000-0005-0000-0000-00005D710000}"/>
    <cellStyle name="40% - Accent5 15 52" xfId="28892" xr:uid="{00000000-0005-0000-0000-00005E710000}"/>
    <cellStyle name="40% - Accent5 15 53" xfId="28893" xr:uid="{00000000-0005-0000-0000-00005F710000}"/>
    <cellStyle name="40% - Accent5 15 54" xfId="28894" xr:uid="{00000000-0005-0000-0000-000060710000}"/>
    <cellStyle name="40% - Accent5 15 55" xfId="28895" xr:uid="{00000000-0005-0000-0000-000061710000}"/>
    <cellStyle name="40% - Accent5 15 56" xfId="28896" xr:uid="{00000000-0005-0000-0000-000062710000}"/>
    <cellStyle name="40% - Accent5 15 57" xfId="28897" xr:uid="{00000000-0005-0000-0000-000063710000}"/>
    <cellStyle name="40% - Accent5 15 58" xfId="28898" xr:uid="{00000000-0005-0000-0000-000064710000}"/>
    <cellStyle name="40% - Accent5 15 59" xfId="28899" xr:uid="{00000000-0005-0000-0000-000065710000}"/>
    <cellStyle name="40% - Accent5 15 6" xfId="28900" xr:uid="{00000000-0005-0000-0000-000066710000}"/>
    <cellStyle name="40% - Accent5 15 60" xfId="28901" xr:uid="{00000000-0005-0000-0000-000067710000}"/>
    <cellStyle name="40% - Accent5 15 61" xfId="28902" xr:uid="{00000000-0005-0000-0000-000068710000}"/>
    <cellStyle name="40% - Accent5 15 62" xfId="28903" xr:uid="{00000000-0005-0000-0000-000069710000}"/>
    <cellStyle name="40% - Accent5 15 63" xfId="28904" xr:uid="{00000000-0005-0000-0000-00006A710000}"/>
    <cellStyle name="40% - Accent5 15 64" xfId="28905" xr:uid="{00000000-0005-0000-0000-00006B710000}"/>
    <cellStyle name="40% - Accent5 15 65" xfId="28906" xr:uid="{00000000-0005-0000-0000-00006C710000}"/>
    <cellStyle name="40% - Accent5 15 66" xfId="28907" xr:uid="{00000000-0005-0000-0000-00006D710000}"/>
    <cellStyle name="40% - Accent5 15 67" xfId="28908" xr:uid="{00000000-0005-0000-0000-00006E710000}"/>
    <cellStyle name="40% - Accent5 15 68" xfId="28909" xr:uid="{00000000-0005-0000-0000-00006F710000}"/>
    <cellStyle name="40% - Accent5 15 69" xfId="28910" xr:uid="{00000000-0005-0000-0000-000070710000}"/>
    <cellStyle name="40% - Accent5 15 7" xfId="28911" xr:uid="{00000000-0005-0000-0000-000071710000}"/>
    <cellStyle name="40% - Accent5 15 70" xfId="28912" xr:uid="{00000000-0005-0000-0000-000072710000}"/>
    <cellStyle name="40% - Accent5 15 71" xfId="28913" xr:uid="{00000000-0005-0000-0000-000073710000}"/>
    <cellStyle name="40% - Accent5 15 72" xfId="28914" xr:uid="{00000000-0005-0000-0000-000074710000}"/>
    <cellStyle name="40% - Accent5 15 73" xfId="28915" xr:uid="{00000000-0005-0000-0000-000075710000}"/>
    <cellStyle name="40% - Accent5 15 8" xfId="28916" xr:uid="{00000000-0005-0000-0000-000076710000}"/>
    <cellStyle name="40% - Accent5 15 9" xfId="28917" xr:uid="{00000000-0005-0000-0000-000077710000}"/>
    <cellStyle name="40% - Accent5 16" xfId="28918" xr:uid="{00000000-0005-0000-0000-000078710000}"/>
    <cellStyle name="40% - Accent5 16 10" xfId="28919" xr:uid="{00000000-0005-0000-0000-000079710000}"/>
    <cellStyle name="40% - Accent5 16 11" xfId="28920" xr:uid="{00000000-0005-0000-0000-00007A710000}"/>
    <cellStyle name="40% - Accent5 16 12" xfId="28921" xr:uid="{00000000-0005-0000-0000-00007B710000}"/>
    <cellStyle name="40% - Accent5 16 13" xfId="28922" xr:uid="{00000000-0005-0000-0000-00007C710000}"/>
    <cellStyle name="40% - Accent5 16 14" xfId="28923" xr:uid="{00000000-0005-0000-0000-00007D710000}"/>
    <cellStyle name="40% - Accent5 16 15" xfId="28924" xr:uid="{00000000-0005-0000-0000-00007E710000}"/>
    <cellStyle name="40% - Accent5 16 16" xfId="28925" xr:uid="{00000000-0005-0000-0000-00007F710000}"/>
    <cellStyle name="40% - Accent5 16 17" xfId="28926" xr:uid="{00000000-0005-0000-0000-000080710000}"/>
    <cellStyle name="40% - Accent5 16 18" xfId="28927" xr:uid="{00000000-0005-0000-0000-000081710000}"/>
    <cellStyle name="40% - Accent5 16 19" xfId="28928" xr:uid="{00000000-0005-0000-0000-000082710000}"/>
    <cellStyle name="40% - Accent5 16 2" xfId="28929" xr:uid="{00000000-0005-0000-0000-000083710000}"/>
    <cellStyle name="40% - Accent5 16 20" xfId="28930" xr:uid="{00000000-0005-0000-0000-000084710000}"/>
    <cellStyle name="40% - Accent5 16 21" xfId="28931" xr:uid="{00000000-0005-0000-0000-000085710000}"/>
    <cellStyle name="40% - Accent5 16 22" xfId="28932" xr:uid="{00000000-0005-0000-0000-000086710000}"/>
    <cellStyle name="40% - Accent5 16 23" xfId="28933" xr:uid="{00000000-0005-0000-0000-000087710000}"/>
    <cellStyle name="40% - Accent5 16 24" xfId="28934" xr:uid="{00000000-0005-0000-0000-000088710000}"/>
    <cellStyle name="40% - Accent5 16 25" xfId="28935" xr:uid="{00000000-0005-0000-0000-000089710000}"/>
    <cellStyle name="40% - Accent5 16 26" xfId="28936" xr:uid="{00000000-0005-0000-0000-00008A710000}"/>
    <cellStyle name="40% - Accent5 16 27" xfId="28937" xr:uid="{00000000-0005-0000-0000-00008B710000}"/>
    <cellStyle name="40% - Accent5 16 28" xfId="28938" xr:uid="{00000000-0005-0000-0000-00008C710000}"/>
    <cellStyle name="40% - Accent5 16 29" xfId="28939" xr:uid="{00000000-0005-0000-0000-00008D710000}"/>
    <cellStyle name="40% - Accent5 16 3" xfId="28940" xr:uid="{00000000-0005-0000-0000-00008E710000}"/>
    <cellStyle name="40% - Accent5 16 30" xfId="28941" xr:uid="{00000000-0005-0000-0000-00008F710000}"/>
    <cellStyle name="40% - Accent5 16 31" xfId="28942" xr:uid="{00000000-0005-0000-0000-000090710000}"/>
    <cellStyle name="40% - Accent5 16 32" xfId="28943" xr:uid="{00000000-0005-0000-0000-000091710000}"/>
    <cellStyle name="40% - Accent5 16 33" xfId="28944" xr:uid="{00000000-0005-0000-0000-000092710000}"/>
    <cellStyle name="40% - Accent5 16 34" xfId="28945" xr:uid="{00000000-0005-0000-0000-000093710000}"/>
    <cellStyle name="40% - Accent5 16 35" xfId="28946" xr:uid="{00000000-0005-0000-0000-000094710000}"/>
    <cellStyle name="40% - Accent5 16 36" xfId="28947" xr:uid="{00000000-0005-0000-0000-000095710000}"/>
    <cellStyle name="40% - Accent5 16 37" xfId="28948" xr:uid="{00000000-0005-0000-0000-000096710000}"/>
    <cellStyle name="40% - Accent5 16 38" xfId="28949" xr:uid="{00000000-0005-0000-0000-000097710000}"/>
    <cellStyle name="40% - Accent5 16 39" xfId="28950" xr:uid="{00000000-0005-0000-0000-000098710000}"/>
    <cellStyle name="40% - Accent5 16 4" xfId="28951" xr:uid="{00000000-0005-0000-0000-000099710000}"/>
    <cellStyle name="40% - Accent5 16 40" xfId="28952" xr:uid="{00000000-0005-0000-0000-00009A710000}"/>
    <cellStyle name="40% - Accent5 16 41" xfId="28953" xr:uid="{00000000-0005-0000-0000-00009B710000}"/>
    <cellStyle name="40% - Accent5 16 42" xfId="28954" xr:uid="{00000000-0005-0000-0000-00009C710000}"/>
    <cellStyle name="40% - Accent5 16 43" xfId="28955" xr:uid="{00000000-0005-0000-0000-00009D710000}"/>
    <cellStyle name="40% - Accent5 16 44" xfId="28956" xr:uid="{00000000-0005-0000-0000-00009E710000}"/>
    <cellStyle name="40% - Accent5 16 45" xfId="28957" xr:uid="{00000000-0005-0000-0000-00009F710000}"/>
    <cellStyle name="40% - Accent5 16 46" xfId="28958" xr:uid="{00000000-0005-0000-0000-0000A0710000}"/>
    <cellStyle name="40% - Accent5 16 47" xfId="28959" xr:uid="{00000000-0005-0000-0000-0000A1710000}"/>
    <cellStyle name="40% - Accent5 16 48" xfId="28960" xr:uid="{00000000-0005-0000-0000-0000A2710000}"/>
    <cellStyle name="40% - Accent5 16 49" xfId="28961" xr:uid="{00000000-0005-0000-0000-0000A3710000}"/>
    <cellStyle name="40% - Accent5 16 5" xfId="28962" xr:uid="{00000000-0005-0000-0000-0000A4710000}"/>
    <cellStyle name="40% - Accent5 16 50" xfId="28963" xr:uid="{00000000-0005-0000-0000-0000A5710000}"/>
    <cellStyle name="40% - Accent5 16 51" xfId="28964" xr:uid="{00000000-0005-0000-0000-0000A6710000}"/>
    <cellStyle name="40% - Accent5 16 52" xfId="28965" xr:uid="{00000000-0005-0000-0000-0000A7710000}"/>
    <cellStyle name="40% - Accent5 16 53" xfId="28966" xr:uid="{00000000-0005-0000-0000-0000A8710000}"/>
    <cellStyle name="40% - Accent5 16 54" xfId="28967" xr:uid="{00000000-0005-0000-0000-0000A9710000}"/>
    <cellStyle name="40% - Accent5 16 55" xfId="28968" xr:uid="{00000000-0005-0000-0000-0000AA710000}"/>
    <cellStyle name="40% - Accent5 16 56" xfId="28969" xr:uid="{00000000-0005-0000-0000-0000AB710000}"/>
    <cellStyle name="40% - Accent5 16 57" xfId="28970" xr:uid="{00000000-0005-0000-0000-0000AC710000}"/>
    <cellStyle name="40% - Accent5 16 58" xfId="28971" xr:uid="{00000000-0005-0000-0000-0000AD710000}"/>
    <cellStyle name="40% - Accent5 16 59" xfId="28972" xr:uid="{00000000-0005-0000-0000-0000AE710000}"/>
    <cellStyle name="40% - Accent5 16 6" xfId="28973" xr:uid="{00000000-0005-0000-0000-0000AF710000}"/>
    <cellStyle name="40% - Accent5 16 60" xfId="28974" xr:uid="{00000000-0005-0000-0000-0000B0710000}"/>
    <cellStyle name="40% - Accent5 16 61" xfId="28975" xr:uid="{00000000-0005-0000-0000-0000B1710000}"/>
    <cellStyle name="40% - Accent5 16 62" xfId="28976" xr:uid="{00000000-0005-0000-0000-0000B2710000}"/>
    <cellStyle name="40% - Accent5 16 63" xfId="28977" xr:uid="{00000000-0005-0000-0000-0000B3710000}"/>
    <cellStyle name="40% - Accent5 16 64" xfId="28978" xr:uid="{00000000-0005-0000-0000-0000B4710000}"/>
    <cellStyle name="40% - Accent5 16 65" xfId="28979" xr:uid="{00000000-0005-0000-0000-0000B5710000}"/>
    <cellStyle name="40% - Accent5 16 66" xfId="28980" xr:uid="{00000000-0005-0000-0000-0000B6710000}"/>
    <cellStyle name="40% - Accent5 16 67" xfId="28981" xr:uid="{00000000-0005-0000-0000-0000B7710000}"/>
    <cellStyle name="40% - Accent5 16 68" xfId="28982" xr:uid="{00000000-0005-0000-0000-0000B8710000}"/>
    <cellStyle name="40% - Accent5 16 69" xfId="28983" xr:uid="{00000000-0005-0000-0000-0000B9710000}"/>
    <cellStyle name="40% - Accent5 16 7" xfId="28984" xr:uid="{00000000-0005-0000-0000-0000BA710000}"/>
    <cellStyle name="40% - Accent5 16 70" xfId="28985" xr:uid="{00000000-0005-0000-0000-0000BB710000}"/>
    <cellStyle name="40% - Accent5 16 71" xfId="28986" xr:uid="{00000000-0005-0000-0000-0000BC710000}"/>
    <cellStyle name="40% - Accent5 16 72" xfId="28987" xr:uid="{00000000-0005-0000-0000-0000BD710000}"/>
    <cellStyle name="40% - Accent5 16 73" xfId="28988" xr:uid="{00000000-0005-0000-0000-0000BE710000}"/>
    <cellStyle name="40% - Accent5 16 8" xfId="28989" xr:uid="{00000000-0005-0000-0000-0000BF710000}"/>
    <cellStyle name="40% - Accent5 16 9" xfId="28990" xr:uid="{00000000-0005-0000-0000-0000C0710000}"/>
    <cellStyle name="40% - Accent5 17" xfId="28991" xr:uid="{00000000-0005-0000-0000-0000C1710000}"/>
    <cellStyle name="40% - Accent5 17 10" xfId="28992" xr:uid="{00000000-0005-0000-0000-0000C2710000}"/>
    <cellStyle name="40% - Accent5 17 11" xfId="28993" xr:uid="{00000000-0005-0000-0000-0000C3710000}"/>
    <cellStyle name="40% - Accent5 17 12" xfId="28994" xr:uid="{00000000-0005-0000-0000-0000C4710000}"/>
    <cellStyle name="40% - Accent5 17 13" xfId="28995" xr:uid="{00000000-0005-0000-0000-0000C5710000}"/>
    <cellStyle name="40% - Accent5 17 14" xfId="28996" xr:uid="{00000000-0005-0000-0000-0000C6710000}"/>
    <cellStyle name="40% - Accent5 17 15" xfId="28997" xr:uid="{00000000-0005-0000-0000-0000C7710000}"/>
    <cellStyle name="40% - Accent5 17 16" xfId="28998" xr:uid="{00000000-0005-0000-0000-0000C8710000}"/>
    <cellStyle name="40% - Accent5 17 17" xfId="28999" xr:uid="{00000000-0005-0000-0000-0000C9710000}"/>
    <cellStyle name="40% - Accent5 17 18" xfId="29000" xr:uid="{00000000-0005-0000-0000-0000CA710000}"/>
    <cellStyle name="40% - Accent5 17 19" xfId="29001" xr:uid="{00000000-0005-0000-0000-0000CB710000}"/>
    <cellStyle name="40% - Accent5 17 2" xfId="29002" xr:uid="{00000000-0005-0000-0000-0000CC710000}"/>
    <cellStyle name="40% - Accent5 17 20" xfId="29003" xr:uid="{00000000-0005-0000-0000-0000CD710000}"/>
    <cellStyle name="40% - Accent5 17 21" xfId="29004" xr:uid="{00000000-0005-0000-0000-0000CE710000}"/>
    <cellStyle name="40% - Accent5 17 22" xfId="29005" xr:uid="{00000000-0005-0000-0000-0000CF710000}"/>
    <cellStyle name="40% - Accent5 17 23" xfId="29006" xr:uid="{00000000-0005-0000-0000-0000D0710000}"/>
    <cellStyle name="40% - Accent5 17 24" xfId="29007" xr:uid="{00000000-0005-0000-0000-0000D1710000}"/>
    <cellStyle name="40% - Accent5 17 25" xfId="29008" xr:uid="{00000000-0005-0000-0000-0000D2710000}"/>
    <cellStyle name="40% - Accent5 17 26" xfId="29009" xr:uid="{00000000-0005-0000-0000-0000D3710000}"/>
    <cellStyle name="40% - Accent5 17 27" xfId="29010" xr:uid="{00000000-0005-0000-0000-0000D4710000}"/>
    <cellStyle name="40% - Accent5 17 28" xfId="29011" xr:uid="{00000000-0005-0000-0000-0000D5710000}"/>
    <cellStyle name="40% - Accent5 17 29" xfId="29012" xr:uid="{00000000-0005-0000-0000-0000D6710000}"/>
    <cellStyle name="40% - Accent5 17 3" xfId="29013" xr:uid="{00000000-0005-0000-0000-0000D7710000}"/>
    <cellStyle name="40% - Accent5 17 30" xfId="29014" xr:uid="{00000000-0005-0000-0000-0000D8710000}"/>
    <cellStyle name="40% - Accent5 17 31" xfId="29015" xr:uid="{00000000-0005-0000-0000-0000D9710000}"/>
    <cellStyle name="40% - Accent5 17 32" xfId="29016" xr:uid="{00000000-0005-0000-0000-0000DA710000}"/>
    <cellStyle name="40% - Accent5 17 33" xfId="29017" xr:uid="{00000000-0005-0000-0000-0000DB710000}"/>
    <cellStyle name="40% - Accent5 17 34" xfId="29018" xr:uid="{00000000-0005-0000-0000-0000DC710000}"/>
    <cellStyle name="40% - Accent5 17 35" xfId="29019" xr:uid="{00000000-0005-0000-0000-0000DD710000}"/>
    <cellStyle name="40% - Accent5 17 36" xfId="29020" xr:uid="{00000000-0005-0000-0000-0000DE710000}"/>
    <cellStyle name="40% - Accent5 17 37" xfId="29021" xr:uid="{00000000-0005-0000-0000-0000DF710000}"/>
    <cellStyle name="40% - Accent5 17 38" xfId="29022" xr:uid="{00000000-0005-0000-0000-0000E0710000}"/>
    <cellStyle name="40% - Accent5 17 39" xfId="29023" xr:uid="{00000000-0005-0000-0000-0000E1710000}"/>
    <cellStyle name="40% - Accent5 17 4" xfId="29024" xr:uid="{00000000-0005-0000-0000-0000E2710000}"/>
    <cellStyle name="40% - Accent5 17 40" xfId="29025" xr:uid="{00000000-0005-0000-0000-0000E3710000}"/>
    <cellStyle name="40% - Accent5 17 41" xfId="29026" xr:uid="{00000000-0005-0000-0000-0000E4710000}"/>
    <cellStyle name="40% - Accent5 17 42" xfId="29027" xr:uid="{00000000-0005-0000-0000-0000E5710000}"/>
    <cellStyle name="40% - Accent5 17 43" xfId="29028" xr:uid="{00000000-0005-0000-0000-0000E6710000}"/>
    <cellStyle name="40% - Accent5 17 44" xfId="29029" xr:uid="{00000000-0005-0000-0000-0000E7710000}"/>
    <cellStyle name="40% - Accent5 17 45" xfId="29030" xr:uid="{00000000-0005-0000-0000-0000E8710000}"/>
    <cellStyle name="40% - Accent5 17 46" xfId="29031" xr:uid="{00000000-0005-0000-0000-0000E9710000}"/>
    <cellStyle name="40% - Accent5 17 47" xfId="29032" xr:uid="{00000000-0005-0000-0000-0000EA710000}"/>
    <cellStyle name="40% - Accent5 17 48" xfId="29033" xr:uid="{00000000-0005-0000-0000-0000EB710000}"/>
    <cellStyle name="40% - Accent5 17 49" xfId="29034" xr:uid="{00000000-0005-0000-0000-0000EC710000}"/>
    <cellStyle name="40% - Accent5 17 5" xfId="29035" xr:uid="{00000000-0005-0000-0000-0000ED710000}"/>
    <cellStyle name="40% - Accent5 17 50" xfId="29036" xr:uid="{00000000-0005-0000-0000-0000EE710000}"/>
    <cellStyle name="40% - Accent5 17 51" xfId="29037" xr:uid="{00000000-0005-0000-0000-0000EF710000}"/>
    <cellStyle name="40% - Accent5 17 52" xfId="29038" xr:uid="{00000000-0005-0000-0000-0000F0710000}"/>
    <cellStyle name="40% - Accent5 17 53" xfId="29039" xr:uid="{00000000-0005-0000-0000-0000F1710000}"/>
    <cellStyle name="40% - Accent5 17 54" xfId="29040" xr:uid="{00000000-0005-0000-0000-0000F2710000}"/>
    <cellStyle name="40% - Accent5 17 55" xfId="29041" xr:uid="{00000000-0005-0000-0000-0000F3710000}"/>
    <cellStyle name="40% - Accent5 17 56" xfId="29042" xr:uid="{00000000-0005-0000-0000-0000F4710000}"/>
    <cellStyle name="40% - Accent5 17 57" xfId="29043" xr:uid="{00000000-0005-0000-0000-0000F5710000}"/>
    <cellStyle name="40% - Accent5 17 58" xfId="29044" xr:uid="{00000000-0005-0000-0000-0000F6710000}"/>
    <cellStyle name="40% - Accent5 17 59" xfId="29045" xr:uid="{00000000-0005-0000-0000-0000F7710000}"/>
    <cellStyle name="40% - Accent5 17 6" xfId="29046" xr:uid="{00000000-0005-0000-0000-0000F8710000}"/>
    <cellStyle name="40% - Accent5 17 60" xfId="29047" xr:uid="{00000000-0005-0000-0000-0000F9710000}"/>
    <cellStyle name="40% - Accent5 17 61" xfId="29048" xr:uid="{00000000-0005-0000-0000-0000FA710000}"/>
    <cellStyle name="40% - Accent5 17 62" xfId="29049" xr:uid="{00000000-0005-0000-0000-0000FB710000}"/>
    <cellStyle name="40% - Accent5 17 63" xfId="29050" xr:uid="{00000000-0005-0000-0000-0000FC710000}"/>
    <cellStyle name="40% - Accent5 17 64" xfId="29051" xr:uid="{00000000-0005-0000-0000-0000FD710000}"/>
    <cellStyle name="40% - Accent5 17 65" xfId="29052" xr:uid="{00000000-0005-0000-0000-0000FE710000}"/>
    <cellStyle name="40% - Accent5 17 66" xfId="29053" xr:uid="{00000000-0005-0000-0000-0000FF710000}"/>
    <cellStyle name="40% - Accent5 17 67" xfId="29054" xr:uid="{00000000-0005-0000-0000-000000720000}"/>
    <cellStyle name="40% - Accent5 17 68" xfId="29055" xr:uid="{00000000-0005-0000-0000-000001720000}"/>
    <cellStyle name="40% - Accent5 17 69" xfId="29056" xr:uid="{00000000-0005-0000-0000-000002720000}"/>
    <cellStyle name="40% - Accent5 17 7" xfId="29057" xr:uid="{00000000-0005-0000-0000-000003720000}"/>
    <cellStyle name="40% - Accent5 17 70" xfId="29058" xr:uid="{00000000-0005-0000-0000-000004720000}"/>
    <cellStyle name="40% - Accent5 17 71" xfId="29059" xr:uid="{00000000-0005-0000-0000-000005720000}"/>
    <cellStyle name="40% - Accent5 17 72" xfId="29060" xr:uid="{00000000-0005-0000-0000-000006720000}"/>
    <cellStyle name="40% - Accent5 17 73" xfId="29061" xr:uid="{00000000-0005-0000-0000-000007720000}"/>
    <cellStyle name="40% - Accent5 17 8" xfId="29062" xr:uid="{00000000-0005-0000-0000-000008720000}"/>
    <cellStyle name="40% - Accent5 17 9" xfId="29063" xr:uid="{00000000-0005-0000-0000-000009720000}"/>
    <cellStyle name="40% - Accent5 18" xfId="29064" xr:uid="{00000000-0005-0000-0000-00000A720000}"/>
    <cellStyle name="40% - Accent5 18 10" xfId="29065" xr:uid="{00000000-0005-0000-0000-00000B720000}"/>
    <cellStyle name="40% - Accent5 18 11" xfId="29066" xr:uid="{00000000-0005-0000-0000-00000C720000}"/>
    <cellStyle name="40% - Accent5 18 12" xfId="29067" xr:uid="{00000000-0005-0000-0000-00000D720000}"/>
    <cellStyle name="40% - Accent5 18 13" xfId="29068" xr:uid="{00000000-0005-0000-0000-00000E720000}"/>
    <cellStyle name="40% - Accent5 18 14" xfId="29069" xr:uid="{00000000-0005-0000-0000-00000F720000}"/>
    <cellStyle name="40% - Accent5 18 15" xfId="29070" xr:uid="{00000000-0005-0000-0000-000010720000}"/>
    <cellStyle name="40% - Accent5 18 16" xfId="29071" xr:uid="{00000000-0005-0000-0000-000011720000}"/>
    <cellStyle name="40% - Accent5 18 17" xfId="29072" xr:uid="{00000000-0005-0000-0000-000012720000}"/>
    <cellStyle name="40% - Accent5 18 18" xfId="29073" xr:uid="{00000000-0005-0000-0000-000013720000}"/>
    <cellStyle name="40% - Accent5 18 19" xfId="29074" xr:uid="{00000000-0005-0000-0000-000014720000}"/>
    <cellStyle name="40% - Accent5 18 2" xfId="29075" xr:uid="{00000000-0005-0000-0000-000015720000}"/>
    <cellStyle name="40% - Accent5 18 20" xfId="29076" xr:uid="{00000000-0005-0000-0000-000016720000}"/>
    <cellStyle name="40% - Accent5 18 21" xfId="29077" xr:uid="{00000000-0005-0000-0000-000017720000}"/>
    <cellStyle name="40% - Accent5 18 22" xfId="29078" xr:uid="{00000000-0005-0000-0000-000018720000}"/>
    <cellStyle name="40% - Accent5 18 23" xfId="29079" xr:uid="{00000000-0005-0000-0000-000019720000}"/>
    <cellStyle name="40% - Accent5 18 24" xfId="29080" xr:uid="{00000000-0005-0000-0000-00001A720000}"/>
    <cellStyle name="40% - Accent5 18 25" xfId="29081" xr:uid="{00000000-0005-0000-0000-00001B720000}"/>
    <cellStyle name="40% - Accent5 18 26" xfId="29082" xr:uid="{00000000-0005-0000-0000-00001C720000}"/>
    <cellStyle name="40% - Accent5 18 27" xfId="29083" xr:uid="{00000000-0005-0000-0000-00001D720000}"/>
    <cellStyle name="40% - Accent5 18 28" xfId="29084" xr:uid="{00000000-0005-0000-0000-00001E720000}"/>
    <cellStyle name="40% - Accent5 18 29" xfId="29085" xr:uid="{00000000-0005-0000-0000-00001F720000}"/>
    <cellStyle name="40% - Accent5 18 3" xfId="29086" xr:uid="{00000000-0005-0000-0000-000020720000}"/>
    <cellStyle name="40% - Accent5 18 30" xfId="29087" xr:uid="{00000000-0005-0000-0000-000021720000}"/>
    <cellStyle name="40% - Accent5 18 31" xfId="29088" xr:uid="{00000000-0005-0000-0000-000022720000}"/>
    <cellStyle name="40% - Accent5 18 32" xfId="29089" xr:uid="{00000000-0005-0000-0000-000023720000}"/>
    <cellStyle name="40% - Accent5 18 33" xfId="29090" xr:uid="{00000000-0005-0000-0000-000024720000}"/>
    <cellStyle name="40% - Accent5 18 34" xfId="29091" xr:uid="{00000000-0005-0000-0000-000025720000}"/>
    <cellStyle name="40% - Accent5 18 35" xfId="29092" xr:uid="{00000000-0005-0000-0000-000026720000}"/>
    <cellStyle name="40% - Accent5 18 36" xfId="29093" xr:uid="{00000000-0005-0000-0000-000027720000}"/>
    <cellStyle name="40% - Accent5 18 37" xfId="29094" xr:uid="{00000000-0005-0000-0000-000028720000}"/>
    <cellStyle name="40% - Accent5 18 38" xfId="29095" xr:uid="{00000000-0005-0000-0000-000029720000}"/>
    <cellStyle name="40% - Accent5 18 39" xfId="29096" xr:uid="{00000000-0005-0000-0000-00002A720000}"/>
    <cellStyle name="40% - Accent5 18 4" xfId="29097" xr:uid="{00000000-0005-0000-0000-00002B720000}"/>
    <cellStyle name="40% - Accent5 18 40" xfId="29098" xr:uid="{00000000-0005-0000-0000-00002C720000}"/>
    <cellStyle name="40% - Accent5 18 41" xfId="29099" xr:uid="{00000000-0005-0000-0000-00002D720000}"/>
    <cellStyle name="40% - Accent5 18 42" xfId="29100" xr:uid="{00000000-0005-0000-0000-00002E720000}"/>
    <cellStyle name="40% - Accent5 18 43" xfId="29101" xr:uid="{00000000-0005-0000-0000-00002F720000}"/>
    <cellStyle name="40% - Accent5 18 44" xfId="29102" xr:uid="{00000000-0005-0000-0000-000030720000}"/>
    <cellStyle name="40% - Accent5 18 45" xfId="29103" xr:uid="{00000000-0005-0000-0000-000031720000}"/>
    <cellStyle name="40% - Accent5 18 46" xfId="29104" xr:uid="{00000000-0005-0000-0000-000032720000}"/>
    <cellStyle name="40% - Accent5 18 47" xfId="29105" xr:uid="{00000000-0005-0000-0000-000033720000}"/>
    <cellStyle name="40% - Accent5 18 48" xfId="29106" xr:uid="{00000000-0005-0000-0000-000034720000}"/>
    <cellStyle name="40% - Accent5 18 49" xfId="29107" xr:uid="{00000000-0005-0000-0000-000035720000}"/>
    <cellStyle name="40% - Accent5 18 5" xfId="29108" xr:uid="{00000000-0005-0000-0000-000036720000}"/>
    <cellStyle name="40% - Accent5 18 50" xfId="29109" xr:uid="{00000000-0005-0000-0000-000037720000}"/>
    <cellStyle name="40% - Accent5 18 51" xfId="29110" xr:uid="{00000000-0005-0000-0000-000038720000}"/>
    <cellStyle name="40% - Accent5 18 52" xfId="29111" xr:uid="{00000000-0005-0000-0000-000039720000}"/>
    <cellStyle name="40% - Accent5 18 53" xfId="29112" xr:uid="{00000000-0005-0000-0000-00003A720000}"/>
    <cellStyle name="40% - Accent5 18 54" xfId="29113" xr:uid="{00000000-0005-0000-0000-00003B720000}"/>
    <cellStyle name="40% - Accent5 18 55" xfId="29114" xr:uid="{00000000-0005-0000-0000-00003C720000}"/>
    <cellStyle name="40% - Accent5 18 56" xfId="29115" xr:uid="{00000000-0005-0000-0000-00003D720000}"/>
    <cellStyle name="40% - Accent5 18 57" xfId="29116" xr:uid="{00000000-0005-0000-0000-00003E720000}"/>
    <cellStyle name="40% - Accent5 18 58" xfId="29117" xr:uid="{00000000-0005-0000-0000-00003F720000}"/>
    <cellStyle name="40% - Accent5 18 59" xfId="29118" xr:uid="{00000000-0005-0000-0000-000040720000}"/>
    <cellStyle name="40% - Accent5 18 6" xfId="29119" xr:uid="{00000000-0005-0000-0000-000041720000}"/>
    <cellStyle name="40% - Accent5 18 60" xfId="29120" xr:uid="{00000000-0005-0000-0000-000042720000}"/>
    <cellStyle name="40% - Accent5 18 61" xfId="29121" xr:uid="{00000000-0005-0000-0000-000043720000}"/>
    <cellStyle name="40% - Accent5 18 62" xfId="29122" xr:uid="{00000000-0005-0000-0000-000044720000}"/>
    <cellStyle name="40% - Accent5 18 63" xfId="29123" xr:uid="{00000000-0005-0000-0000-000045720000}"/>
    <cellStyle name="40% - Accent5 18 64" xfId="29124" xr:uid="{00000000-0005-0000-0000-000046720000}"/>
    <cellStyle name="40% - Accent5 18 65" xfId="29125" xr:uid="{00000000-0005-0000-0000-000047720000}"/>
    <cellStyle name="40% - Accent5 18 66" xfId="29126" xr:uid="{00000000-0005-0000-0000-000048720000}"/>
    <cellStyle name="40% - Accent5 18 67" xfId="29127" xr:uid="{00000000-0005-0000-0000-000049720000}"/>
    <cellStyle name="40% - Accent5 18 68" xfId="29128" xr:uid="{00000000-0005-0000-0000-00004A720000}"/>
    <cellStyle name="40% - Accent5 18 69" xfId="29129" xr:uid="{00000000-0005-0000-0000-00004B720000}"/>
    <cellStyle name="40% - Accent5 18 7" xfId="29130" xr:uid="{00000000-0005-0000-0000-00004C720000}"/>
    <cellStyle name="40% - Accent5 18 70" xfId="29131" xr:uid="{00000000-0005-0000-0000-00004D720000}"/>
    <cellStyle name="40% - Accent5 18 71" xfId="29132" xr:uid="{00000000-0005-0000-0000-00004E720000}"/>
    <cellStyle name="40% - Accent5 18 72" xfId="29133" xr:uid="{00000000-0005-0000-0000-00004F720000}"/>
    <cellStyle name="40% - Accent5 18 73" xfId="29134" xr:uid="{00000000-0005-0000-0000-000050720000}"/>
    <cellStyle name="40% - Accent5 18 8" xfId="29135" xr:uid="{00000000-0005-0000-0000-000051720000}"/>
    <cellStyle name="40% - Accent5 18 9" xfId="29136" xr:uid="{00000000-0005-0000-0000-000052720000}"/>
    <cellStyle name="40% - Accent5 19" xfId="29137" xr:uid="{00000000-0005-0000-0000-000053720000}"/>
    <cellStyle name="40% - Accent5 19 10" xfId="29138" xr:uid="{00000000-0005-0000-0000-000054720000}"/>
    <cellStyle name="40% - Accent5 19 11" xfId="29139" xr:uid="{00000000-0005-0000-0000-000055720000}"/>
    <cellStyle name="40% - Accent5 19 12" xfId="29140" xr:uid="{00000000-0005-0000-0000-000056720000}"/>
    <cellStyle name="40% - Accent5 19 13" xfId="29141" xr:uid="{00000000-0005-0000-0000-000057720000}"/>
    <cellStyle name="40% - Accent5 19 14" xfId="29142" xr:uid="{00000000-0005-0000-0000-000058720000}"/>
    <cellStyle name="40% - Accent5 19 15" xfId="29143" xr:uid="{00000000-0005-0000-0000-000059720000}"/>
    <cellStyle name="40% - Accent5 19 16" xfId="29144" xr:uid="{00000000-0005-0000-0000-00005A720000}"/>
    <cellStyle name="40% - Accent5 19 17" xfId="29145" xr:uid="{00000000-0005-0000-0000-00005B720000}"/>
    <cellStyle name="40% - Accent5 19 18" xfId="29146" xr:uid="{00000000-0005-0000-0000-00005C720000}"/>
    <cellStyle name="40% - Accent5 19 19" xfId="29147" xr:uid="{00000000-0005-0000-0000-00005D720000}"/>
    <cellStyle name="40% - Accent5 19 2" xfId="29148" xr:uid="{00000000-0005-0000-0000-00005E720000}"/>
    <cellStyle name="40% - Accent5 19 20" xfId="29149" xr:uid="{00000000-0005-0000-0000-00005F720000}"/>
    <cellStyle name="40% - Accent5 19 21" xfId="29150" xr:uid="{00000000-0005-0000-0000-000060720000}"/>
    <cellStyle name="40% - Accent5 19 22" xfId="29151" xr:uid="{00000000-0005-0000-0000-000061720000}"/>
    <cellStyle name="40% - Accent5 19 23" xfId="29152" xr:uid="{00000000-0005-0000-0000-000062720000}"/>
    <cellStyle name="40% - Accent5 19 24" xfId="29153" xr:uid="{00000000-0005-0000-0000-000063720000}"/>
    <cellStyle name="40% - Accent5 19 25" xfId="29154" xr:uid="{00000000-0005-0000-0000-000064720000}"/>
    <cellStyle name="40% - Accent5 19 26" xfId="29155" xr:uid="{00000000-0005-0000-0000-000065720000}"/>
    <cellStyle name="40% - Accent5 19 27" xfId="29156" xr:uid="{00000000-0005-0000-0000-000066720000}"/>
    <cellStyle name="40% - Accent5 19 28" xfId="29157" xr:uid="{00000000-0005-0000-0000-000067720000}"/>
    <cellStyle name="40% - Accent5 19 29" xfId="29158" xr:uid="{00000000-0005-0000-0000-000068720000}"/>
    <cellStyle name="40% - Accent5 19 3" xfId="29159" xr:uid="{00000000-0005-0000-0000-000069720000}"/>
    <cellStyle name="40% - Accent5 19 30" xfId="29160" xr:uid="{00000000-0005-0000-0000-00006A720000}"/>
    <cellStyle name="40% - Accent5 19 31" xfId="29161" xr:uid="{00000000-0005-0000-0000-00006B720000}"/>
    <cellStyle name="40% - Accent5 19 32" xfId="29162" xr:uid="{00000000-0005-0000-0000-00006C720000}"/>
    <cellStyle name="40% - Accent5 19 33" xfId="29163" xr:uid="{00000000-0005-0000-0000-00006D720000}"/>
    <cellStyle name="40% - Accent5 19 34" xfId="29164" xr:uid="{00000000-0005-0000-0000-00006E720000}"/>
    <cellStyle name="40% - Accent5 19 35" xfId="29165" xr:uid="{00000000-0005-0000-0000-00006F720000}"/>
    <cellStyle name="40% - Accent5 19 36" xfId="29166" xr:uid="{00000000-0005-0000-0000-000070720000}"/>
    <cellStyle name="40% - Accent5 19 37" xfId="29167" xr:uid="{00000000-0005-0000-0000-000071720000}"/>
    <cellStyle name="40% - Accent5 19 38" xfId="29168" xr:uid="{00000000-0005-0000-0000-000072720000}"/>
    <cellStyle name="40% - Accent5 19 39" xfId="29169" xr:uid="{00000000-0005-0000-0000-000073720000}"/>
    <cellStyle name="40% - Accent5 19 4" xfId="29170" xr:uid="{00000000-0005-0000-0000-000074720000}"/>
    <cellStyle name="40% - Accent5 19 40" xfId="29171" xr:uid="{00000000-0005-0000-0000-000075720000}"/>
    <cellStyle name="40% - Accent5 19 41" xfId="29172" xr:uid="{00000000-0005-0000-0000-000076720000}"/>
    <cellStyle name="40% - Accent5 19 42" xfId="29173" xr:uid="{00000000-0005-0000-0000-000077720000}"/>
    <cellStyle name="40% - Accent5 19 43" xfId="29174" xr:uid="{00000000-0005-0000-0000-000078720000}"/>
    <cellStyle name="40% - Accent5 19 44" xfId="29175" xr:uid="{00000000-0005-0000-0000-000079720000}"/>
    <cellStyle name="40% - Accent5 19 45" xfId="29176" xr:uid="{00000000-0005-0000-0000-00007A720000}"/>
    <cellStyle name="40% - Accent5 19 46" xfId="29177" xr:uid="{00000000-0005-0000-0000-00007B720000}"/>
    <cellStyle name="40% - Accent5 19 47" xfId="29178" xr:uid="{00000000-0005-0000-0000-00007C720000}"/>
    <cellStyle name="40% - Accent5 19 48" xfId="29179" xr:uid="{00000000-0005-0000-0000-00007D720000}"/>
    <cellStyle name="40% - Accent5 19 49" xfId="29180" xr:uid="{00000000-0005-0000-0000-00007E720000}"/>
    <cellStyle name="40% - Accent5 19 5" xfId="29181" xr:uid="{00000000-0005-0000-0000-00007F720000}"/>
    <cellStyle name="40% - Accent5 19 50" xfId="29182" xr:uid="{00000000-0005-0000-0000-000080720000}"/>
    <cellStyle name="40% - Accent5 19 51" xfId="29183" xr:uid="{00000000-0005-0000-0000-000081720000}"/>
    <cellStyle name="40% - Accent5 19 52" xfId="29184" xr:uid="{00000000-0005-0000-0000-000082720000}"/>
    <cellStyle name="40% - Accent5 19 53" xfId="29185" xr:uid="{00000000-0005-0000-0000-000083720000}"/>
    <cellStyle name="40% - Accent5 19 54" xfId="29186" xr:uid="{00000000-0005-0000-0000-000084720000}"/>
    <cellStyle name="40% - Accent5 19 55" xfId="29187" xr:uid="{00000000-0005-0000-0000-000085720000}"/>
    <cellStyle name="40% - Accent5 19 56" xfId="29188" xr:uid="{00000000-0005-0000-0000-000086720000}"/>
    <cellStyle name="40% - Accent5 19 57" xfId="29189" xr:uid="{00000000-0005-0000-0000-000087720000}"/>
    <cellStyle name="40% - Accent5 19 58" xfId="29190" xr:uid="{00000000-0005-0000-0000-000088720000}"/>
    <cellStyle name="40% - Accent5 19 59" xfId="29191" xr:uid="{00000000-0005-0000-0000-000089720000}"/>
    <cellStyle name="40% - Accent5 19 6" xfId="29192" xr:uid="{00000000-0005-0000-0000-00008A720000}"/>
    <cellStyle name="40% - Accent5 19 60" xfId="29193" xr:uid="{00000000-0005-0000-0000-00008B720000}"/>
    <cellStyle name="40% - Accent5 19 61" xfId="29194" xr:uid="{00000000-0005-0000-0000-00008C720000}"/>
    <cellStyle name="40% - Accent5 19 62" xfId="29195" xr:uid="{00000000-0005-0000-0000-00008D720000}"/>
    <cellStyle name="40% - Accent5 19 63" xfId="29196" xr:uid="{00000000-0005-0000-0000-00008E720000}"/>
    <cellStyle name="40% - Accent5 19 64" xfId="29197" xr:uid="{00000000-0005-0000-0000-00008F720000}"/>
    <cellStyle name="40% - Accent5 19 65" xfId="29198" xr:uid="{00000000-0005-0000-0000-000090720000}"/>
    <cellStyle name="40% - Accent5 19 66" xfId="29199" xr:uid="{00000000-0005-0000-0000-000091720000}"/>
    <cellStyle name="40% - Accent5 19 67" xfId="29200" xr:uid="{00000000-0005-0000-0000-000092720000}"/>
    <cellStyle name="40% - Accent5 19 68" xfId="29201" xr:uid="{00000000-0005-0000-0000-000093720000}"/>
    <cellStyle name="40% - Accent5 19 69" xfId="29202" xr:uid="{00000000-0005-0000-0000-000094720000}"/>
    <cellStyle name="40% - Accent5 19 7" xfId="29203" xr:uid="{00000000-0005-0000-0000-000095720000}"/>
    <cellStyle name="40% - Accent5 19 70" xfId="29204" xr:uid="{00000000-0005-0000-0000-000096720000}"/>
    <cellStyle name="40% - Accent5 19 71" xfId="29205" xr:uid="{00000000-0005-0000-0000-000097720000}"/>
    <cellStyle name="40% - Accent5 19 72" xfId="29206" xr:uid="{00000000-0005-0000-0000-000098720000}"/>
    <cellStyle name="40% - Accent5 19 73" xfId="29207" xr:uid="{00000000-0005-0000-0000-000099720000}"/>
    <cellStyle name="40% - Accent5 19 8" xfId="29208" xr:uid="{00000000-0005-0000-0000-00009A720000}"/>
    <cellStyle name="40% - Accent5 19 9" xfId="29209" xr:uid="{00000000-0005-0000-0000-00009B720000}"/>
    <cellStyle name="40% - Accent5 2" xfId="29210" xr:uid="{00000000-0005-0000-0000-00009C720000}"/>
    <cellStyle name="40% - Accent5 2 10" xfId="29211" xr:uid="{00000000-0005-0000-0000-00009D720000}"/>
    <cellStyle name="40% - Accent5 2 11" xfId="29212" xr:uid="{00000000-0005-0000-0000-00009E720000}"/>
    <cellStyle name="40% - Accent5 2 12" xfId="29213" xr:uid="{00000000-0005-0000-0000-00009F720000}"/>
    <cellStyle name="40% - Accent5 2 13" xfId="29214" xr:uid="{00000000-0005-0000-0000-0000A0720000}"/>
    <cellStyle name="40% - Accent5 2 14" xfId="29215" xr:uid="{00000000-0005-0000-0000-0000A1720000}"/>
    <cellStyle name="40% - Accent5 2 15" xfId="29216" xr:uid="{00000000-0005-0000-0000-0000A2720000}"/>
    <cellStyle name="40% - Accent5 2 16" xfId="29217" xr:uid="{00000000-0005-0000-0000-0000A3720000}"/>
    <cellStyle name="40% - Accent5 2 17" xfId="29218" xr:uid="{00000000-0005-0000-0000-0000A4720000}"/>
    <cellStyle name="40% - Accent5 2 18" xfId="29219" xr:uid="{00000000-0005-0000-0000-0000A5720000}"/>
    <cellStyle name="40% - Accent5 2 19" xfId="29220" xr:uid="{00000000-0005-0000-0000-0000A6720000}"/>
    <cellStyle name="40% - Accent5 2 2" xfId="29221" xr:uid="{00000000-0005-0000-0000-0000A7720000}"/>
    <cellStyle name="40% - Accent5 2 2 2" xfId="53172" xr:uid="{00000000-0005-0000-0000-0000A8720000}"/>
    <cellStyle name="40% - Accent5 2 2 2 2" xfId="53265" xr:uid="{00000000-0005-0000-0000-0000A9720000}"/>
    <cellStyle name="40% - Accent5 2 2 3" xfId="53039" xr:uid="{00000000-0005-0000-0000-0000AA720000}"/>
    <cellStyle name="40% - Accent5 2 20" xfId="29222" xr:uid="{00000000-0005-0000-0000-0000AB720000}"/>
    <cellStyle name="40% - Accent5 2 21" xfId="29223" xr:uid="{00000000-0005-0000-0000-0000AC720000}"/>
    <cellStyle name="40% - Accent5 2 22" xfId="29224" xr:uid="{00000000-0005-0000-0000-0000AD720000}"/>
    <cellStyle name="40% - Accent5 2 23" xfId="29225" xr:uid="{00000000-0005-0000-0000-0000AE720000}"/>
    <cellStyle name="40% - Accent5 2 24" xfId="29226" xr:uid="{00000000-0005-0000-0000-0000AF720000}"/>
    <cellStyle name="40% - Accent5 2 25" xfId="29227" xr:uid="{00000000-0005-0000-0000-0000B0720000}"/>
    <cellStyle name="40% - Accent5 2 26" xfId="29228" xr:uid="{00000000-0005-0000-0000-0000B1720000}"/>
    <cellStyle name="40% - Accent5 2 27" xfId="29229" xr:uid="{00000000-0005-0000-0000-0000B2720000}"/>
    <cellStyle name="40% - Accent5 2 28" xfId="29230" xr:uid="{00000000-0005-0000-0000-0000B3720000}"/>
    <cellStyle name="40% - Accent5 2 29" xfId="29231" xr:uid="{00000000-0005-0000-0000-0000B4720000}"/>
    <cellStyle name="40% - Accent5 2 3" xfId="29232" xr:uid="{00000000-0005-0000-0000-0000B5720000}"/>
    <cellStyle name="40% - Accent5 2 3 2" xfId="53171" xr:uid="{00000000-0005-0000-0000-0000B6720000}"/>
    <cellStyle name="40% - Accent5 2 30" xfId="29233" xr:uid="{00000000-0005-0000-0000-0000B7720000}"/>
    <cellStyle name="40% - Accent5 2 31" xfId="29234" xr:uid="{00000000-0005-0000-0000-0000B8720000}"/>
    <cellStyle name="40% - Accent5 2 32" xfId="29235" xr:uid="{00000000-0005-0000-0000-0000B9720000}"/>
    <cellStyle name="40% - Accent5 2 33" xfId="29236" xr:uid="{00000000-0005-0000-0000-0000BA720000}"/>
    <cellStyle name="40% - Accent5 2 34" xfId="29237" xr:uid="{00000000-0005-0000-0000-0000BB720000}"/>
    <cellStyle name="40% - Accent5 2 35" xfId="29238" xr:uid="{00000000-0005-0000-0000-0000BC720000}"/>
    <cellStyle name="40% - Accent5 2 36" xfId="29239" xr:uid="{00000000-0005-0000-0000-0000BD720000}"/>
    <cellStyle name="40% - Accent5 2 37" xfId="29240" xr:uid="{00000000-0005-0000-0000-0000BE720000}"/>
    <cellStyle name="40% - Accent5 2 38" xfId="29241" xr:uid="{00000000-0005-0000-0000-0000BF720000}"/>
    <cellStyle name="40% - Accent5 2 39" xfId="29242" xr:uid="{00000000-0005-0000-0000-0000C0720000}"/>
    <cellStyle name="40% - Accent5 2 4" xfId="29243" xr:uid="{00000000-0005-0000-0000-0000C1720000}"/>
    <cellStyle name="40% - Accent5 2 4 2" xfId="53227" xr:uid="{00000000-0005-0000-0000-0000C2720000}"/>
    <cellStyle name="40% - Accent5 2 40" xfId="29244" xr:uid="{00000000-0005-0000-0000-0000C3720000}"/>
    <cellStyle name="40% - Accent5 2 41" xfId="29245" xr:uid="{00000000-0005-0000-0000-0000C4720000}"/>
    <cellStyle name="40% - Accent5 2 42" xfId="29246" xr:uid="{00000000-0005-0000-0000-0000C5720000}"/>
    <cellStyle name="40% - Accent5 2 43" xfId="29247" xr:uid="{00000000-0005-0000-0000-0000C6720000}"/>
    <cellStyle name="40% - Accent5 2 44" xfId="29248" xr:uid="{00000000-0005-0000-0000-0000C7720000}"/>
    <cellStyle name="40% - Accent5 2 45" xfId="29249" xr:uid="{00000000-0005-0000-0000-0000C8720000}"/>
    <cellStyle name="40% - Accent5 2 46" xfId="29250" xr:uid="{00000000-0005-0000-0000-0000C9720000}"/>
    <cellStyle name="40% - Accent5 2 47" xfId="29251" xr:uid="{00000000-0005-0000-0000-0000CA720000}"/>
    <cellStyle name="40% - Accent5 2 48" xfId="29252" xr:uid="{00000000-0005-0000-0000-0000CB720000}"/>
    <cellStyle name="40% - Accent5 2 49" xfId="29253" xr:uid="{00000000-0005-0000-0000-0000CC720000}"/>
    <cellStyle name="40% - Accent5 2 5" xfId="29254" xr:uid="{00000000-0005-0000-0000-0000CD720000}"/>
    <cellStyle name="40% - Accent5 2 50" xfId="29255" xr:uid="{00000000-0005-0000-0000-0000CE720000}"/>
    <cellStyle name="40% - Accent5 2 51" xfId="29256" xr:uid="{00000000-0005-0000-0000-0000CF720000}"/>
    <cellStyle name="40% - Accent5 2 52" xfId="29257" xr:uid="{00000000-0005-0000-0000-0000D0720000}"/>
    <cellStyle name="40% - Accent5 2 53" xfId="29258" xr:uid="{00000000-0005-0000-0000-0000D1720000}"/>
    <cellStyle name="40% - Accent5 2 54" xfId="29259" xr:uid="{00000000-0005-0000-0000-0000D2720000}"/>
    <cellStyle name="40% - Accent5 2 55" xfId="29260" xr:uid="{00000000-0005-0000-0000-0000D3720000}"/>
    <cellStyle name="40% - Accent5 2 56" xfId="29261" xr:uid="{00000000-0005-0000-0000-0000D4720000}"/>
    <cellStyle name="40% - Accent5 2 57" xfId="29262" xr:uid="{00000000-0005-0000-0000-0000D5720000}"/>
    <cellStyle name="40% - Accent5 2 58" xfId="29263" xr:uid="{00000000-0005-0000-0000-0000D6720000}"/>
    <cellStyle name="40% - Accent5 2 59" xfId="29264" xr:uid="{00000000-0005-0000-0000-0000D7720000}"/>
    <cellStyle name="40% - Accent5 2 6" xfId="29265" xr:uid="{00000000-0005-0000-0000-0000D8720000}"/>
    <cellStyle name="40% - Accent5 2 60" xfId="29266" xr:uid="{00000000-0005-0000-0000-0000D9720000}"/>
    <cellStyle name="40% - Accent5 2 61" xfId="29267" xr:uid="{00000000-0005-0000-0000-0000DA720000}"/>
    <cellStyle name="40% - Accent5 2 62" xfId="29268" xr:uid="{00000000-0005-0000-0000-0000DB720000}"/>
    <cellStyle name="40% - Accent5 2 63" xfId="29269" xr:uid="{00000000-0005-0000-0000-0000DC720000}"/>
    <cellStyle name="40% - Accent5 2 64" xfId="29270" xr:uid="{00000000-0005-0000-0000-0000DD720000}"/>
    <cellStyle name="40% - Accent5 2 65" xfId="29271" xr:uid="{00000000-0005-0000-0000-0000DE720000}"/>
    <cellStyle name="40% - Accent5 2 66" xfId="29272" xr:uid="{00000000-0005-0000-0000-0000DF720000}"/>
    <cellStyle name="40% - Accent5 2 67" xfId="29273" xr:uid="{00000000-0005-0000-0000-0000E0720000}"/>
    <cellStyle name="40% - Accent5 2 68" xfId="29274" xr:uid="{00000000-0005-0000-0000-0000E1720000}"/>
    <cellStyle name="40% - Accent5 2 69" xfId="29275" xr:uid="{00000000-0005-0000-0000-0000E2720000}"/>
    <cellStyle name="40% - Accent5 2 7" xfId="29276" xr:uid="{00000000-0005-0000-0000-0000E3720000}"/>
    <cellStyle name="40% - Accent5 2 70" xfId="29277" xr:uid="{00000000-0005-0000-0000-0000E4720000}"/>
    <cellStyle name="40% - Accent5 2 71" xfId="29278" xr:uid="{00000000-0005-0000-0000-0000E5720000}"/>
    <cellStyle name="40% - Accent5 2 72" xfId="29279" xr:uid="{00000000-0005-0000-0000-0000E6720000}"/>
    <cellStyle name="40% - Accent5 2 73" xfId="29280" xr:uid="{00000000-0005-0000-0000-0000E7720000}"/>
    <cellStyle name="40% - Accent5 2 74" xfId="53038" xr:uid="{00000000-0005-0000-0000-0000E8720000}"/>
    <cellStyle name="40% - Accent5 2 8" xfId="29281" xr:uid="{00000000-0005-0000-0000-0000E9720000}"/>
    <cellStyle name="40% - Accent5 2 9" xfId="29282" xr:uid="{00000000-0005-0000-0000-0000EA720000}"/>
    <cellStyle name="40% - Accent5 20" xfId="29283" xr:uid="{00000000-0005-0000-0000-0000EB720000}"/>
    <cellStyle name="40% - Accent5 20 10" xfId="29284" xr:uid="{00000000-0005-0000-0000-0000EC720000}"/>
    <cellStyle name="40% - Accent5 20 11" xfId="29285" xr:uid="{00000000-0005-0000-0000-0000ED720000}"/>
    <cellStyle name="40% - Accent5 20 12" xfId="29286" xr:uid="{00000000-0005-0000-0000-0000EE720000}"/>
    <cellStyle name="40% - Accent5 20 13" xfId="29287" xr:uid="{00000000-0005-0000-0000-0000EF720000}"/>
    <cellStyle name="40% - Accent5 20 14" xfId="29288" xr:uid="{00000000-0005-0000-0000-0000F0720000}"/>
    <cellStyle name="40% - Accent5 20 15" xfId="29289" xr:uid="{00000000-0005-0000-0000-0000F1720000}"/>
    <cellStyle name="40% - Accent5 20 16" xfId="29290" xr:uid="{00000000-0005-0000-0000-0000F2720000}"/>
    <cellStyle name="40% - Accent5 20 17" xfId="29291" xr:uid="{00000000-0005-0000-0000-0000F3720000}"/>
    <cellStyle name="40% - Accent5 20 18" xfId="29292" xr:uid="{00000000-0005-0000-0000-0000F4720000}"/>
    <cellStyle name="40% - Accent5 20 19" xfId="29293" xr:uid="{00000000-0005-0000-0000-0000F5720000}"/>
    <cellStyle name="40% - Accent5 20 2" xfId="29294" xr:uid="{00000000-0005-0000-0000-0000F6720000}"/>
    <cellStyle name="40% - Accent5 20 20" xfId="29295" xr:uid="{00000000-0005-0000-0000-0000F7720000}"/>
    <cellStyle name="40% - Accent5 20 21" xfId="29296" xr:uid="{00000000-0005-0000-0000-0000F8720000}"/>
    <cellStyle name="40% - Accent5 20 22" xfId="29297" xr:uid="{00000000-0005-0000-0000-0000F9720000}"/>
    <cellStyle name="40% - Accent5 20 23" xfId="29298" xr:uid="{00000000-0005-0000-0000-0000FA720000}"/>
    <cellStyle name="40% - Accent5 20 24" xfId="29299" xr:uid="{00000000-0005-0000-0000-0000FB720000}"/>
    <cellStyle name="40% - Accent5 20 25" xfId="29300" xr:uid="{00000000-0005-0000-0000-0000FC720000}"/>
    <cellStyle name="40% - Accent5 20 26" xfId="29301" xr:uid="{00000000-0005-0000-0000-0000FD720000}"/>
    <cellStyle name="40% - Accent5 20 27" xfId="29302" xr:uid="{00000000-0005-0000-0000-0000FE720000}"/>
    <cellStyle name="40% - Accent5 20 28" xfId="29303" xr:uid="{00000000-0005-0000-0000-0000FF720000}"/>
    <cellStyle name="40% - Accent5 20 29" xfId="29304" xr:uid="{00000000-0005-0000-0000-000000730000}"/>
    <cellStyle name="40% - Accent5 20 3" xfId="29305" xr:uid="{00000000-0005-0000-0000-000001730000}"/>
    <cellStyle name="40% - Accent5 20 30" xfId="29306" xr:uid="{00000000-0005-0000-0000-000002730000}"/>
    <cellStyle name="40% - Accent5 20 31" xfId="29307" xr:uid="{00000000-0005-0000-0000-000003730000}"/>
    <cellStyle name="40% - Accent5 20 32" xfId="29308" xr:uid="{00000000-0005-0000-0000-000004730000}"/>
    <cellStyle name="40% - Accent5 20 33" xfId="29309" xr:uid="{00000000-0005-0000-0000-000005730000}"/>
    <cellStyle name="40% - Accent5 20 34" xfId="29310" xr:uid="{00000000-0005-0000-0000-000006730000}"/>
    <cellStyle name="40% - Accent5 20 35" xfId="29311" xr:uid="{00000000-0005-0000-0000-000007730000}"/>
    <cellStyle name="40% - Accent5 20 36" xfId="29312" xr:uid="{00000000-0005-0000-0000-000008730000}"/>
    <cellStyle name="40% - Accent5 20 37" xfId="29313" xr:uid="{00000000-0005-0000-0000-000009730000}"/>
    <cellStyle name="40% - Accent5 20 38" xfId="29314" xr:uid="{00000000-0005-0000-0000-00000A730000}"/>
    <cellStyle name="40% - Accent5 20 39" xfId="29315" xr:uid="{00000000-0005-0000-0000-00000B730000}"/>
    <cellStyle name="40% - Accent5 20 4" xfId="29316" xr:uid="{00000000-0005-0000-0000-00000C730000}"/>
    <cellStyle name="40% - Accent5 20 40" xfId="29317" xr:uid="{00000000-0005-0000-0000-00000D730000}"/>
    <cellStyle name="40% - Accent5 20 41" xfId="29318" xr:uid="{00000000-0005-0000-0000-00000E730000}"/>
    <cellStyle name="40% - Accent5 20 42" xfId="29319" xr:uid="{00000000-0005-0000-0000-00000F730000}"/>
    <cellStyle name="40% - Accent5 20 43" xfId="29320" xr:uid="{00000000-0005-0000-0000-000010730000}"/>
    <cellStyle name="40% - Accent5 20 44" xfId="29321" xr:uid="{00000000-0005-0000-0000-000011730000}"/>
    <cellStyle name="40% - Accent5 20 45" xfId="29322" xr:uid="{00000000-0005-0000-0000-000012730000}"/>
    <cellStyle name="40% - Accent5 20 46" xfId="29323" xr:uid="{00000000-0005-0000-0000-000013730000}"/>
    <cellStyle name="40% - Accent5 20 47" xfId="29324" xr:uid="{00000000-0005-0000-0000-000014730000}"/>
    <cellStyle name="40% - Accent5 20 48" xfId="29325" xr:uid="{00000000-0005-0000-0000-000015730000}"/>
    <cellStyle name="40% - Accent5 20 49" xfId="29326" xr:uid="{00000000-0005-0000-0000-000016730000}"/>
    <cellStyle name="40% - Accent5 20 5" xfId="29327" xr:uid="{00000000-0005-0000-0000-000017730000}"/>
    <cellStyle name="40% - Accent5 20 50" xfId="29328" xr:uid="{00000000-0005-0000-0000-000018730000}"/>
    <cellStyle name="40% - Accent5 20 51" xfId="29329" xr:uid="{00000000-0005-0000-0000-000019730000}"/>
    <cellStyle name="40% - Accent5 20 52" xfId="29330" xr:uid="{00000000-0005-0000-0000-00001A730000}"/>
    <cellStyle name="40% - Accent5 20 53" xfId="29331" xr:uid="{00000000-0005-0000-0000-00001B730000}"/>
    <cellStyle name="40% - Accent5 20 54" xfId="29332" xr:uid="{00000000-0005-0000-0000-00001C730000}"/>
    <cellStyle name="40% - Accent5 20 55" xfId="29333" xr:uid="{00000000-0005-0000-0000-00001D730000}"/>
    <cellStyle name="40% - Accent5 20 56" xfId="29334" xr:uid="{00000000-0005-0000-0000-00001E730000}"/>
    <cellStyle name="40% - Accent5 20 57" xfId="29335" xr:uid="{00000000-0005-0000-0000-00001F730000}"/>
    <cellStyle name="40% - Accent5 20 58" xfId="29336" xr:uid="{00000000-0005-0000-0000-000020730000}"/>
    <cellStyle name="40% - Accent5 20 59" xfId="29337" xr:uid="{00000000-0005-0000-0000-000021730000}"/>
    <cellStyle name="40% - Accent5 20 6" xfId="29338" xr:uid="{00000000-0005-0000-0000-000022730000}"/>
    <cellStyle name="40% - Accent5 20 60" xfId="29339" xr:uid="{00000000-0005-0000-0000-000023730000}"/>
    <cellStyle name="40% - Accent5 20 61" xfId="29340" xr:uid="{00000000-0005-0000-0000-000024730000}"/>
    <cellStyle name="40% - Accent5 20 62" xfId="29341" xr:uid="{00000000-0005-0000-0000-000025730000}"/>
    <cellStyle name="40% - Accent5 20 63" xfId="29342" xr:uid="{00000000-0005-0000-0000-000026730000}"/>
    <cellStyle name="40% - Accent5 20 64" xfId="29343" xr:uid="{00000000-0005-0000-0000-000027730000}"/>
    <cellStyle name="40% - Accent5 20 65" xfId="29344" xr:uid="{00000000-0005-0000-0000-000028730000}"/>
    <cellStyle name="40% - Accent5 20 66" xfId="29345" xr:uid="{00000000-0005-0000-0000-000029730000}"/>
    <cellStyle name="40% - Accent5 20 67" xfId="29346" xr:uid="{00000000-0005-0000-0000-00002A730000}"/>
    <cellStyle name="40% - Accent5 20 68" xfId="29347" xr:uid="{00000000-0005-0000-0000-00002B730000}"/>
    <cellStyle name="40% - Accent5 20 69" xfId="29348" xr:uid="{00000000-0005-0000-0000-00002C730000}"/>
    <cellStyle name="40% - Accent5 20 7" xfId="29349" xr:uid="{00000000-0005-0000-0000-00002D730000}"/>
    <cellStyle name="40% - Accent5 20 70" xfId="29350" xr:uid="{00000000-0005-0000-0000-00002E730000}"/>
    <cellStyle name="40% - Accent5 20 71" xfId="29351" xr:uid="{00000000-0005-0000-0000-00002F730000}"/>
    <cellStyle name="40% - Accent5 20 72" xfId="29352" xr:uid="{00000000-0005-0000-0000-000030730000}"/>
    <cellStyle name="40% - Accent5 20 73" xfId="29353" xr:uid="{00000000-0005-0000-0000-000031730000}"/>
    <cellStyle name="40% - Accent5 20 8" xfId="29354" xr:uid="{00000000-0005-0000-0000-000032730000}"/>
    <cellStyle name="40% - Accent5 20 9" xfId="29355" xr:uid="{00000000-0005-0000-0000-000033730000}"/>
    <cellStyle name="40% - Accent5 21" xfId="29356" xr:uid="{00000000-0005-0000-0000-000034730000}"/>
    <cellStyle name="40% - Accent5 21 10" xfId="29357" xr:uid="{00000000-0005-0000-0000-000035730000}"/>
    <cellStyle name="40% - Accent5 21 11" xfId="29358" xr:uid="{00000000-0005-0000-0000-000036730000}"/>
    <cellStyle name="40% - Accent5 21 12" xfId="29359" xr:uid="{00000000-0005-0000-0000-000037730000}"/>
    <cellStyle name="40% - Accent5 21 13" xfId="29360" xr:uid="{00000000-0005-0000-0000-000038730000}"/>
    <cellStyle name="40% - Accent5 21 14" xfId="29361" xr:uid="{00000000-0005-0000-0000-000039730000}"/>
    <cellStyle name="40% - Accent5 21 15" xfId="29362" xr:uid="{00000000-0005-0000-0000-00003A730000}"/>
    <cellStyle name="40% - Accent5 21 16" xfId="29363" xr:uid="{00000000-0005-0000-0000-00003B730000}"/>
    <cellStyle name="40% - Accent5 21 17" xfId="29364" xr:uid="{00000000-0005-0000-0000-00003C730000}"/>
    <cellStyle name="40% - Accent5 21 18" xfId="29365" xr:uid="{00000000-0005-0000-0000-00003D730000}"/>
    <cellStyle name="40% - Accent5 21 19" xfId="29366" xr:uid="{00000000-0005-0000-0000-00003E730000}"/>
    <cellStyle name="40% - Accent5 21 2" xfId="29367" xr:uid="{00000000-0005-0000-0000-00003F730000}"/>
    <cellStyle name="40% - Accent5 21 20" xfId="29368" xr:uid="{00000000-0005-0000-0000-000040730000}"/>
    <cellStyle name="40% - Accent5 21 21" xfId="29369" xr:uid="{00000000-0005-0000-0000-000041730000}"/>
    <cellStyle name="40% - Accent5 21 22" xfId="29370" xr:uid="{00000000-0005-0000-0000-000042730000}"/>
    <cellStyle name="40% - Accent5 21 23" xfId="29371" xr:uid="{00000000-0005-0000-0000-000043730000}"/>
    <cellStyle name="40% - Accent5 21 24" xfId="29372" xr:uid="{00000000-0005-0000-0000-000044730000}"/>
    <cellStyle name="40% - Accent5 21 25" xfId="29373" xr:uid="{00000000-0005-0000-0000-000045730000}"/>
    <cellStyle name="40% - Accent5 21 26" xfId="29374" xr:uid="{00000000-0005-0000-0000-000046730000}"/>
    <cellStyle name="40% - Accent5 21 27" xfId="29375" xr:uid="{00000000-0005-0000-0000-000047730000}"/>
    <cellStyle name="40% - Accent5 21 28" xfId="29376" xr:uid="{00000000-0005-0000-0000-000048730000}"/>
    <cellStyle name="40% - Accent5 21 29" xfId="29377" xr:uid="{00000000-0005-0000-0000-000049730000}"/>
    <cellStyle name="40% - Accent5 21 3" xfId="29378" xr:uid="{00000000-0005-0000-0000-00004A730000}"/>
    <cellStyle name="40% - Accent5 21 30" xfId="29379" xr:uid="{00000000-0005-0000-0000-00004B730000}"/>
    <cellStyle name="40% - Accent5 21 31" xfId="29380" xr:uid="{00000000-0005-0000-0000-00004C730000}"/>
    <cellStyle name="40% - Accent5 21 32" xfId="29381" xr:uid="{00000000-0005-0000-0000-00004D730000}"/>
    <cellStyle name="40% - Accent5 21 33" xfId="29382" xr:uid="{00000000-0005-0000-0000-00004E730000}"/>
    <cellStyle name="40% - Accent5 21 34" xfId="29383" xr:uid="{00000000-0005-0000-0000-00004F730000}"/>
    <cellStyle name="40% - Accent5 21 35" xfId="29384" xr:uid="{00000000-0005-0000-0000-000050730000}"/>
    <cellStyle name="40% - Accent5 21 36" xfId="29385" xr:uid="{00000000-0005-0000-0000-000051730000}"/>
    <cellStyle name="40% - Accent5 21 37" xfId="29386" xr:uid="{00000000-0005-0000-0000-000052730000}"/>
    <cellStyle name="40% - Accent5 21 38" xfId="29387" xr:uid="{00000000-0005-0000-0000-000053730000}"/>
    <cellStyle name="40% - Accent5 21 39" xfId="29388" xr:uid="{00000000-0005-0000-0000-000054730000}"/>
    <cellStyle name="40% - Accent5 21 4" xfId="29389" xr:uid="{00000000-0005-0000-0000-000055730000}"/>
    <cellStyle name="40% - Accent5 21 40" xfId="29390" xr:uid="{00000000-0005-0000-0000-000056730000}"/>
    <cellStyle name="40% - Accent5 21 41" xfId="29391" xr:uid="{00000000-0005-0000-0000-000057730000}"/>
    <cellStyle name="40% - Accent5 21 42" xfId="29392" xr:uid="{00000000-0005-0000-0000-000058730000}"/>
    <cellStyle name="40% - Accent5 21 43" xfId="29393" xr:uid="{00000000-0005-0000-0000-000059730000}"/>
    <cellStyle name="40% - Accent5 21 44" xfId="29394" xr:uid="{00000000-0005-0000-0000-00005A730000}"/>
    <cellStyle name="40% - Accent5 21 45" xfId="29395" xr:uid="{00000000-0005-0000-0000-00005B730000}"/>
    <cellStyle name="40% - Accent5 21 46" xfId="29396" xr:uid="{00000000-0005-0000-0000-00005C730000}"/>
    <cellStyle name="40% - Accent5 21 47" xfId="29397" xr:uid="{00000000-0005-0000-0000-00005D730000}"/>
    <cellStyle name="40% - Accent5 21 48" xfId="29398" xr:uid="{00000000-0005-0000-0000-00005E730000}"/>
    <cellStyle name="40% - Accent5 21 49" xfId="29399" xr:uid="{00000000-0005-0000-0000-00005F730000}"/>
    <cellStyle name="40% - Accent5 21 5" xfId="29400" xr:uid="{00000000-0005-0000-0000-000060730000}"/>
    <cellStyle name="40% - Accent5 21 50" xfId="29401" xr:uid="{00000000-0005-0000-0000-000061730000}"/>
    <cellStyle name="40% - Accent5 21 51" xfId="29402" xr:uid="{00000000-0005-0000-0000-000062730000}"/>
    <cellStyle name="40% - Accent5 21 52" xfId="29403" xr:uid="{00000000-0005-0000-0000-000063730000}"/>
    <cellStyle name="40% - Accent5 21 53" xfId="29404" xr:uid="{00000000-0005-0000-0000-000064730000}"/>
    <cellStyle name="40% - Accent5 21 54" xfId="29405" xr:uid="{00000000-0005-0000-0000-000065730000}"/>
    <cellStyle name="40% - Accent5 21 55" xfId="29406" xr:uid="{00000000-0005-0000-0000-000066730000}"/>
    <cellStyle name="40% - Accent5 21 56" xfId="29407" xr:uid="{00000000-0005-0000-0000-000067730000}"/>
    <cellStyle name="40% - Accent5 21 57" xfId="29408" xr:uid="{00000000-0005-0000-0000-000068730000}"/>
    <cellStyle name="40% - Accent5 21 58" xfId="29409" xr:uid="{00000000-0005-0000-0000-000069730000}"/>
    <cellStyle name="40% - Accent5 21 59" xfId="29410" xr:uid="{00000000-0005-0000-0000-00006A730000}"/>
    <cellStyle name="40% - Accent5 21 6" xfId="29411" xr:uid="{00000000-0005-0000-0000-00006B730000}"/>
    <cellStyle name="40% - Accent5 21 60" xfId="29412" xr:uid="{00000000-0005-0000-0000-00006C730000}"/>
    <cellStyle name="40% - Accent5 21 61" xfId="29413" xr:uid="{00000000-0005-0000-0000-00006D730000}"/>
    <cellStyle name="40% - Accent5 21 62" xfId="29414" xr:uid="{00000000-0005-0000-0000-00006E730000}"/>
    <cellStyle name="40% - Accent5 21 63" xfId="29415" xr:uid="{00000000-0005-0000-0000-00006F730000}"/>
    <cellStyle name="40% - Accent5 21 64" xfId="29416" xr:uid="{00000000-0005-0000-0000-000070730000}"/>
    <cellStyle name="40% - Accent5 21 65" xfId="29417" xr:uid="{00000000-0005-0000-0000-000071730000}"/>
    <cellStyle name="40% - Accent5 21 66" xfId="29418" xr:uid="{00000000-0005-0000-0000-000072730000}"/>
    <cellStyle name="40% - Accent5 21 67" xfId="29419" xr:uid="{00000000-0005-0000-0000-000073730000}"/>
    <cellStyle name="40% - Accent5 21 68" xfId="29420" xr:uid="{00000000-0005-0000-0000-000074730000}"/>
    <cellStyle name="40% - Accent5 21 69" xfId="29421" xr:uid="{00000000-0005-0000-0000-000075730000}"/>
    <cellStyle name="40% - Accent5 21 7" xfId="29422" xr:uid="{00000000-0005-0000-0000-000076730000}"/>
    <cellStyle name="40% - Accent5 21 70" xfId="29423" xr:uid="{00000000-0005-0000-0000-000077730000}"/>
    <cellStyle name="40% - Accent5 21 71" xfId="29424" xr:uid="{00000000-0005-0000-0000-000078730000}"/>
    <cellStyle name="40% - Accent5 21 72" xfId="29425" xr:uid="{00000000-0005-0000-0000-000079730000}"/>
    <cellStyle name="40% - Accent5 21 73" xfId="29426" xr:uid="{00000000-0005-0000-0000-00007A730000}"/>
    <cellStyle name="40% - Accent5 21 8" xfId="29427" xr:uid="{00000000-0005-0000-0000-00007B730000}"/>
    <cellStyle name="40% - Accent5 21 9" xfId="29428" xr:uid="{00000000-0005-0000-0000-00007C730000}"/>
    <cellStyle name="40% - Accent5 22" xfId="29429" xr:uid="{00000000-0005-0000-0000-00007D730000}"/>
    <cellStyle name="40% - Accent5 22 10" xfId="29430" xr:uid="{00000000-0005-0000-0000-00007E730000}"/>
    <cellStyle name="40% - Accent5 22 11" xfId="29431" xr:uid="{00000000-0005-0000-0000-00007F730000}"/>
    <cellStyle name="40% - Accent5 22 12" xfId="29432" xr:uid="{00000000-0005-0000-0000-000080730000}"/>
    <cellStyle name="40% - Accent5 22 13" xfId="29433" xr:uid="{00000000-0005-0000-0000-000081730000}"/>
    <cellStyle name="40% - Accent5 22 14" xfId="29434" xr:uid="{00000000-0005-0000-0000-000082730000}"/>
    <cellStyle name="40% - Accent5 22 15" xfId="29435" xr:uid="{00000000-0005-0000-0000-000083730000}"/>
    <cellStyle name="40% - Accent5 22 16" xfId="29436" xr:uid="{00000000-0005-0000-0000-000084730000}"/>
    <cellStyle name="40% - Accent5 22 17" xfId="29437" xr:uid="{00000000-0005-0000-0000-000085730000}"/>
    <cellStyle name="40% - Accent5 22 18" xfId="29438" xr:uid="{00000000-0005-0000-0000-000086730000}"/>
    <cellStyle name="40% - Accent5 22 19" xfId="29439" xr:uid="{00000000-0005-0000-0000-000087730000}"/>
    <cellStyle name="40% - Accent5 22 2" xfId="29440" xr:uid="{00000000-0005-0000-0000-000088730000}"/>
    <cellStyle name="40% - Accent5 22 20" xfId="29441" xr:uid="{00000000-0005-0000-0000-000089730000}"/>
    <cellStyle name="40% - Accent5 22 21" xfId="29442" xr:uid="{00000000-0005-0000-0000-00008A730000}"/>
    <cellStyle name="40% - Accent5 22 22" xfId="29443" xr:uid="{00000000-0005-0000-0000-00008B730000}"/>
    <cellStyle name="40% - Accent5 22 23" xfId="29444" xr:uid="{00000000-0005-0000-0000-00008C730000}"/>
    <cellStyle name="40% - Accent5 22 24" xfId="29445" xr:uid="{00000000-0005-0000-0000-00008D730000}"/>
    <cellStyle name="40% - Accent5 22 25" xfId="29446" xr:uid="{00000000-0005-0000-0000-00008E730000}"/>
    <cellStyle name="40% - Accent5 22 26" xfId="29447" xr:uid="{00000000-0005-0000-0000-00008F730000}"/>
    <cellStyle name="40% - Accent5 22 27" xfId="29448" xr:uid="{00000000-0005-0000-0000-000090730000}"/>
    <cellStyle name="40% - Accent5 22 28" xfId="29449" xr:uid="{00000000-0005-0000-0000-000091730000}"/>
    <cellStyle name="40% - Accent5 22 29" xfId="29450" xr:uid="{00000000-0005-0000-0000-000092730000}"/>
    <cellStyle name="40% - Accent5 22 3" xfId="29451" xr:uid="{00000000-0005-0000-0000-000093730000}"/>
    <cellStyle name="40% - Accent5 22 30" xfId="29452" xr:uid="{00000000-0005-0000-0000-000094730000}"/>
    <cellStyle name="40% - Accent5 22 31" xfId="29453" xr:uid="{00000000-0005-0000-0000-000095730000}"/>
    <cellStyle name="40% - Accent5 22 32" xfId="29454" xr:uid="{00000000-0005-0000-0000-000096730000}"/>
    <cellStyle name="40% - Accent5 22 33" xfId="29455" xr:uid="{00000000-0005-0000-0000-000097730000}"/>
    <cellStyle name="40% - Accent5 22 34" xfId="29456" xr:uid="{00000000-0005-0000-0000-000098730000}"/>
    <cellStyle name="40% - Accent5 22 35" xfId="29457" xr:uid="{00000000-0005-0000-0000-000099730000}"/>
    <cellStyle name="40% - Accent5 22 36" xfId="29458" xr:uid="{00000000-0005-0000-0000-00009A730000}"/>
    <cellStyle name="40% - Accent5 22 37" xfId="29459" xr:uid="{00000000-0005-0000-0000-00009B730000}"/>
    <cellStyle name="40% - Accent5 22 38" xfId="29460" xr:uid="{00000000-0005-0000-0000-00009C730000}"/>
    <cellStyle name="40% - Accent5 22 39" xfId="29461" xr:uid="{00000000-0005-0000-0000-00009D730000}"/>
    <cellStyle name="40% - Accent5 22 4" xfId="29462" xr:uid="{00000000-0005-0000-0000-00009E730000}"/>
    <cellStyle name="40% - Accent5 22 40" xfId="29463" xr:uid="{00000000-0005-0000-0000-00009F730000}"/>
    <cellStyle name="40% - Accent5 22 41" xfId="29464" xr:uid="{00000000-0005-0000-0000-0000A0730000}"/>
    <cellStyle name="40% - Accent5 22 42" xfId="29465" xr:uid="{00000000-0005-0000-0000-0000A1730000}"/>
    <cellStyle name="40% - Accent5 22 43" xfId="29466" xr:uid="{00000000-0005-0000-0000-0000A2730000}"/>
    <cellStyle name="40% - Accent5 22 44" xfId="29467" xr:uid="{00000000-0005-0000-0000-0000A3730000}"/>
    <cellStyle name="40% - Accent5 22 45" xfId="29468" xr:uid="{00000000-0005-0000-0000-0000A4730000}"/>
    <cellStyle name="40% - Accent5 22 46" xfId="29469" xr:uid="{00000000-0005-0000-0000-0000A5730000}"/>
    <cellStyle name="40% - Accent5 22 47" xfId="29470" xr:uid="{00000000-0005-0000-0000-0000A6730000}"/>
    <cellStyle name="40% - Accent5 22 48" xfId="29471" xr:uid="{00000000-0005-0000-0000-0000A7730000}"/>
    <cellStyle name="40% - Accent5 22 49" xfId="29472" xr:uid="{00000000-0005-0000-0000-0000A8730000}"/>
    <cellStyle name="40% - Accent5 22 5" xfId="29473" xr:uid="{00000000-0005-0000-0000-0000A9730000}"/>
    <cellStyle name="40% - Accent5 22 50" xfId="29474" xr:uid="{00000000-0005-0000-0000-0000AA730000}"/>
    <cellStyle name="40% - Accent5 22 51" xfId="29475" xr:uid="{00000000-0005-0000-0000-0000AB730000}"/>
    <cellStyle name="40% - Accent5 22 52" xfId="29476" xr:uid="{00000000-0005-0000-0000-0000AC730000}"/>
    <cellStyle name="40% - Accent5 22 53" xfId="29477" xr:uid="{00000000-0005-0000-0000-0000AD730000}"/>
    <cellStyle name="40% - Accent5 22 54" xfId="29478" xr:uid="{00000000-0005-0000-0000-0000AE730000}"/>
    <cellStyle name="40% - Accent5 22 55" xfId="29479" xr:uid="{00000000-0005-0000-0000-0000AF730000}"/>
    <cellStyle name="40% - Accent5 22 56" xfId="29480" xr:uid="{00000000-0005-0000-0000-0000B0730000}"/>
    <cellStyle name="40% - Accent5 22 57" xfId="29481" xr:uid="{00000000-0005-0000-0000-0000B1730000}"/>
    <cellStyle name="40% - Accent5 22 58" xfId="29482" xr:uid="{00000000-0005-0000-0000-0000B2730000}"/>
    <cellStyle name="40% - Accent5 22 59" xfId="29483" xr:uid="{00000000-0005-0000-0000-0000B3730000}"/>
    <cellStyle name="40% - Accent5 22 6" xfId="29484" xr:uid="{00000000-0005-0000-0000-0000B4730000}"/>
    <cellStyle name="40% - Accent5 22 60" xfId="29485" xr:uid="{00000000-0005-0000-0000-0000B5730000}"/>
    <cellStyle name="40% - Accent5 22 61" xfId="29486" xr:uid="{00000000-0005-0000-0000-0000B6730000}"/>
    <cellStyle name="40% - Accent5 22 62" xfId="29487" xr:uid="{00000000-0005-0000-0000-0000B7730000}"/>
    <cellStyle name="40% - Accent5 22 63" xfId="29488" xr:uid="{00000000-0005-0000-0000-0000B8730000}"/>
    <cellStyle name="40% - Accent5 22 64" xfId="29489" xr:uid="{00000000-0005-0000-0000-0000B9730000}"/>
    <cellStyle name="40% - Accent5 22 65" xfId="29490" xr:uid="{00000000-0005-0000-0000-0000BA730000}"/>
    <cellStyle name="40% - Accent5 22 66" xfId="29491" xr:uid="{00000000-0005-0000-0000-0000BB730000}"/>
    <cellStyle name="40% - Accent5 22 67" xfId="29492" xr:uid="{00000000-0005-0000-0000-0000BC730000}"/>
    <cellStyle name="40% - Accent5 22 68" xfId="29493" xr:uid="{00000000-0005-0000-0000-0000BD730000}"/>
    <cellStyle name="40% - Accent5 22 69" xfId="29494" xr:uid="{00000000-0005-0000-0000-0000BE730000}"/>
    <cellStyle name="40% - Accent5 22 7" xfId="29495" xr:uid="{00000000-0005-0000-0000-0000BF730000}"/>
    <cellStyle name="40% - Accent5 22 70" xfId="29496" xr:uid="{00000000-0005-0000-0000-0000C0730000}"/>
    <cellStyle name="40% - Accent5 22 71" xfId="29497" xr:uid="{00000000-0005-0000-0000-0000C1730000}"/>
    <cellStyle name="40% - Accent5 22 72" xfId="29498" xr:uid="{00000000-0005-0000-0000-0000C2730000}"/>
    <cellStyle name="40% - Accent5 22 73" xfId="29499" xr:uid="{00000000-0005-0000-0000-0000C3730000}"/>
    <cellStyle name="40% - Accent5 22 8" xfId="29500" xr:uid="{00000000-0005-0000-0000-0000C4730000}"/>
    <cellStyle name="40% - Accent5 22 9" xfId="29501" xr:uid="{00000000-0005-0000-0000-0000C5730000}"/>
    <cellStyle name="40% - Accent5 23" xfId="29502" xr:uid="{00000000-0005-0000-0000-0000C6730000}"/>
    <cellStyle name="40% - Accent5 23 10" xfId="29503" xr:uid="{00000000-0005-0000-0000-0000C7730000}"/>
    <cellStyle name="40% - Accent5 23 11" xfId="29504" xr:uid="{00000000-0005-0000-0000-0000C8730000}"/>
    <cellStyle name="40% - Accent5 23 12" xfId="29505" xr:uid="{00000000-0005-0000-0000-0000C9730000}"/>
    <cellStyle name="40% - Accent5 23 13" xfId="29506" xr:uid="{00000000-0005-0000-0000-0000CA730000}"/>
    <cellStyle name="40% - Accent5 23 14" xfId="29507" xr:uid="{00000000-0005-0000-0000-0000CB730000}"/>
    <cellStyle name="40% - Accent5 23 15" xfId="29508" xr:uid="{00000000-0005-0000-0000-0000CC730000}"/>
    <cellStyle name="40% - Accent5 23 16" xfId="29509" xr:uid="{00000000-0005-0000-0000-0000CD730000}"/>
    <cellStyle name="40% - Accent5 23 17" xfId="29510" xr:uid="{00000000-0005-0000-0000-0000CE730000}"/>
    <cellStyle name="40% - Accent5 23 18" xfId="29511" xr:uid="{00000000-0005-0000-0000-0000CF730000}"/>
    <cellStyle name="40% - Accent5 23 19" xfId="29512" xr:uid="{00000000-0005-0000-0000-0000D0730000}"/>
    <cellStyle name="40% - Accent5 23 2" xfId="29513" xr:uid="{00000000-0005-0000-0000-0000D1730000}"/>
    <cellStyle name="40% - Accent5 23 20" xfId="29514" xr:uid="{00000000-0005-0000-0000-0000D2730000}"/>
    <cellStyle name="40% - Accent5 23 21" xfId="29515" xr:uid="{00000000-0005-0000-0000-0000D3730000}"/>
    <cellStyle name="40% - Accent5 23 22" xfId="29516" xr:uid="{00000000-0005-0000-0000-0000D4730000}"/>
    <cellStyle name="40% - Accent5 23 23" xfId="29517" xr:uid="{00000000-0005-0000-0000-0000D5730000}"/>
    <cellStyle name="40% - Accent5 23 24" xfId="29518" xr:uid="{00000000-0005-0000-0000-0000D6730000}"/>
    <cellStyle name="40% - Accent5 23 25" xfId="29519" xr:uid="{00000000-0005-0000-0000-0000D7730000}"/>
    <cellStyle name="40% - Accent5 23 26" xfId="29520" xr:uid="{00000000-0005-0000-0000-0000D8730000}"/>
    <cellStyle name="40% - Accent5 23 27" xfId="29521" xr:uid="{00000000-0005-0000-0000-0000D9730000}"/>
    <cellStyle name="40% - Accent5 23 28" xfId="29522" xr:uid="{00000000-0005-0000-0000-0000DA730000}"/>
    <cellStyle name="40% - Accent5 23 29" xfId="29523" xr:uid="{00000000-0005-0000-0000-0000DB730000}"/>
    <cellStyle name="40% - Accent5 23 3" xfId="29524" xr:uid="{00000000-0005-0000-0000-0000DC730000}"/>
    <cellStyle name="40% - Accent5 23 30" xfId="29525" xr:uid="{00000000-0005-0000-0000-0000DD730000}"/>
    <cellStyle name="40% - Accent5 23 31" xfId="29526" xr:uid="{00000000-0005-0000-0000-0000DE730000}"/>
    <cellStyle name="40% - Accent5 23 32" xfId="29527" xr:uid="{00000000-0005-0000-0000-0000DF730000}"/>
    <cellStyle name="40% - Accent5 23 33" xfId="29528" xr:uid="{00000000-0005-0000-0000-0000E0730000}"/>
    <cellStyle name="40% - Accent5 23 34" xfId="29529" xr:uid="{00000000-0005-0000-0000-0000E1730000}"/>
    <cellStyle name="40% - Accent5 23 35" xfId="29530" xr:uid="{00000000-0005-0000-0000-0000E2730000}"/>
    <cellStyle name="40% - Accent5 23 36" xfId="29531" xr:uid="{00000000-0005-0000-0000-0000E3730000}"/>
    <cellStyle name="40% - Accent5 23 37" xfId="29532" xr:uid="{00000000-0005-0000-0000-0000E4730000}"/>
    <cellStyle name="40% - Accent5 23 38" xfId="29533" xr:uid="{00000000-0005-0000-0000-0000E5730000}"/>
    <cellStyle name="40% - Accent5 23 39" xfId="29534" xr:uid="{00000000-0005-0000-0000-0000E6730000}"/>
    <cellStyle name="40% - Accent5 23 4" xfId="29535" xr:uid="{00000000-0005-0000-0000-0000E7730000}"/>
    <cellStyle name="40% - Accent5 23 40" xfId="29536" xr:uid="{00000000-0005-0000-0000-0000E8730000}"/>
    <cellStyle name="40% - Accent5 23 41" xfId="29537" xr:uid="{00000000-0005-0000-0000-0000E9730000}"/>
    <cellStyle name="40% - Accent5 23 42" xfId="29538" xr:uid="{00000000-0005-0000-0000-0000EA730000}"/>
    <cellStyle name="40% - Accent5 23 43" xfId="29539" xr:uid="{00000000-0005-0000-0000-0000EB730000}"/>
    <cellStyle name="40% - Accent5 23 44" xfId="29540" xr:uid="{00000000-0005-0000-0000-0000EC730000}"/>
    <cellStyle name="40% - Accent5 23 45" xfId="29541" xr:uid="{00000000-0005-0000-0000-0000ED730000}"/>
    <cellStyle name="40% - Accent5 23 46" xfId="29542" xr:uid="{00000000-0005-0000-0000-0000EE730000}"/>
    <cellStyle name="40% - Accent5 23 47" xfId="29543" xr:uid="{00000000-0005-0000-0000-0000EF730000}"/>
    <cellStyle name="40% - Accent5 23 48" xfId="29544" xr:uid="{00000000-0005-0000-0000-0000F0730000}"/>
    <cellStyle name="40% - Accent5 23 49" xfId="29545" xr:uid="{00000000-0005-0000-0000-0000F1730000}"/>
    <cellStyle name="40% - Accent5 23 5" xfId="29546" xr:uid="{00000000-0005-0000-0000-0000F2730000}"/>
    <cellStyle name="40% - Accent5 23 50" xfId="29547" xr:uid="{00000000-0005-0000-0000-0000F3730000}"/>
    <cellStyle name="40% - Accent5 23 51" xfId="29548" xr:uid="{00000000-0005-0000-0000-0000F4730000}"/>
    <cellStyle name="40% - Accent5 23 52" xfId="29549" xr:uid="{00000000-0005-0000-0000-0000F5730000}"/>
    <cellStyle name="40% - Accent5 23 53" xfId="29550" xr:uid="{00000000-0005-0000-0000-0000F6730000}"/>
    <cellStyle name="40% - Accent5 23 54" xfId="29551" xr:uid="{00000000-0005-0000-0000-0000F7730000}"/>
    <cellStyle name="40% - Accent5 23 55" xfId="29552" xr:uid="{00000000-0005-0000-0000-0000F8730000}"/>
    <cellStyle name="40% - Accent5 23 56" xfId="29553" xr:uid="{00000000-0005-0000-0000-0000F9730000}"/>
    <cellStyle name="40% - Accent5 23 57" xfId="29554" xr:uid="{00000000-0005-0000-0000-0000FA730000}"/>
    <cellStyle name="40% - Accent5 23 58" xfId="29555" xr:uid="{00000000-0005-0000-0000-0000FB730000}"/>
    <cellStyle name="40% - Accent5 23 59" xfId="29556" xr:uid="{00000000-0005-0000-0000-0000FC730000}"/>
    <cellStyle name="40% - Accent5 23 6" xfId="29557" xr:uid="{00000000-0005-0000-0000-0000FD730000}"/>
    <cellStyle name="40% - Accent5 23 60" xfId="29558" xr:uid="{00000000-0005-0000-0000-0000FE730000}"/>
    <cellStyle name="40% - Accent5 23 61" xfId="29559" xr:uid="{00000000-0005-0000-0000-0000FF730000}"/>
    <cellStyle name="40% - Accent5 23 62" xfId="29560" xr:uid="{00000000-0005-0000-0000-000000740000}"/>
    <cellStyle name="40% - Accent5 23 63" xfId="29561" xr:uid="{00000000-0005-0000-0000-000001740000}"/>
    <cellStyle name="40% - Accent5 23 64" xfId="29562" xr:uid="{00000000-0005-0000-0000-000002740000}"/>
    <cellStyle name="40% - Accent5 23 65" xfId="29563" xr:uid="{00000000-0005-0000-0000-000003740000}"/>
    <cellStyle name="40% - Accent5 23 66" xfId="29564" xr:uid="{00000000-0005-0000-0000-000004740000}"/>
    <cellStyle name="40% - Accent5 23 67" xfId="29565" xr:uid="{00000000-0005-0000-0000-000005740000}"/>
    <cellStyle name="40% - Accent5 23 68" xfId="29566" xr:uid="{00000000-0005-0000-0000-000006740000}"/>
    <cellStyle name="40% - Accent5 23 69" xfId="29567" xr:uid="{00000000-0005-0000-0000-000007740000}"/>
    <cellStyle name="40% - Accent5 23 7" xfId="29568" xr:uid="{00000000-0005-0000-0000-000008740000}"/>
    <cellStyle name="40% - Accent5 23 70" xfId="29569" xr:uid="{00000000-0005-0000-0000-000009740000}"/>
    <cellStyle name="40% - Accent5 23 71" xfId="29570" xr:uid="{00000000-0005-0000-0000-00000A740000}"/>
    <cellStyle name="40% - Accent5 23 72" xfId="29571" xr:uid="{00000000-0005-0000-0000-00000B740000}"/>
    <cellStyle name="40% - Accent5 23 73" xfId="29572" xr:uid="{00000000-0005-0000-0000-00000C740000}"/>
    <cellStyle name="40% - Accent5 23 8" xfId="29573" xr:uid="{00000000-0005-0000-0000-00000D740000}"/>
    <cellStyle name="40% - Accent5 23 9" xfId="29574" xr:uid="{00000000-0005-0000-0000-00000E740000}"/>
    <cellStyle name="40% - Accent5 24" xfId="29575" xr:uid="{00000000-0005-0000-0000-00000F740000}"/>
    <cellStyle name="40% - Accent5 24 10" xfId="29576" xr:uid="{00000000-0005-0000-0000-000010740000}"/>
    <cellStyle name="40% - Accent5 24 11" xfId="29577" xr:uid="{00000000-0005-0000-0000-000011740000}"/>
    <cellStyle name="40% - Accent5 24 12" xfId="29578" xr:uid="{00000000-0005-0000-0000-000012740000}"/>
    <cellStyle name="40% - Accent5 24 13" xfId="29579" xr:uid="{00000000-0005-0000-0000-000013740000}"/>
    <cellStyle name="40% - Accent5 24 14" xfId="29580" xr:uid="{00000000-0005-0000-0000-000014740000}"/>
    <cellStyle name="40% - Accent5 24 15" xfId="29581" xr:uid="{00000000-0005-0000-0000-000015740000}"/>
    <cellStyle name="40% - Accent5 24 16" xfId="29582" xr:uid="{00000000-0005-0000-0000-000016740000}"/>
    <cellStyle name="40% - Accent5 24 17" xfId="29583" xr:uid="{00000000-0005-0000-0000-000017740000}"/>
    <cellStyle name="40% - Accent5 24 18" xfId="29584" xr:uid="{00000000-0005-0000-0000-000018740000}"/>
    <cellStyle name="40% - Accent5 24 19" xfId="29585" xr:uid="{00000000-0005-0000-0000-000019740000}"/>
    <cellStyle name="40% - Accent5 24 2" xfId="29586" xr:uid="{00000000-0005-0000-0000-00001A740000}"/>
    <cellStyle name="40% - Accent5 24 20" xfId="29587" xr:uid="{00000000-0005-0000-0000-00001B740000}"/>
    <cellStyle name="40% - Accent5 24 21" xfId="29588" xr:uid="{00000000-0005-0000-0000-00001C740000}"/>
    <cellStyle name="40% - Accent5 24 22" xfId="29589" xr:uid="{00000000-0005-0000-0000-00001D740000}"/>
    <cellStyle name="40% - Accent5 24 23" xfId="29590" xr:uid="{00000000-0005-0000-0000-00001E740000}"/>
    <cellStyle name="40% - Accent5 24 24" xfId="29591" xr:uid="{00000000-0005-0000-0000-00001F740000}"/>
    <cellStyle name="40% - Accent5 24 25" xfId="29592" xr:uid="{00000000-0005-0000-0000-000020740000}"/>
    <cellStyle name="40% - Accent5 24 26" xfId="29593" xr:uid="{00000000-0005-0000-0000-000021740000}"/>
    <cellStyle name="40% - Accent5 24 27" xfId="29594" xr:uid="{00000000-0005-0000-0000-000022740000}"/>
    <cellStyle name="40% - Accent5 24 28" xfId="29595" xr:uid="{00000000-0005-0000-0000-000023740000}"/>
    <cellStyle name="40% - Accent5 24 29" xfId="29596" xr:uid="{00000000-0005-0000-0000-000024740000}"/>
    <cellStyle name="40% - Accent5 24 3" xfId="29597" xr:uid="{00000000-0005-0000-0000-000025740000}"/>
    <cellStyle name="40% - Accent5 24 30" xfId="29598" xr:uid="{00000000-0005-0000-0000-000026740000}"/>
    <cellStyle name="40% - Accent5 24 31" xfId="29599" xr:uid="{00000000-0005-0000-0000-000027740000}"/>
    <cellStyle name="40% - Accent5 24 32" xfId="29600" xr:uid="{00000000-0005-0000-0000-000028740000}"/>
    <cellStyle name="40% - Accent5 24 33" xfId="29601" xr:uid="{00000000-0005-0000-0000-000029740000}"/>
    <cellStyle name="40% - Accent5 24 34" xfId="29602" xr:uid="{00000000-0005-0000-0000-00002A740000}"/>
    <cellStyle name="40% - Accent5 24 35" xfId="29603" xr:uid="{00000000-0005-0000-0000-00002B740000}"/>
    <cellStyle name="40% - Accent5 24 36" xfId="29604" xr:uid="{00000000-0005-0000-0000-00002C740000}"/>
    <cellStyle name="40% - Accent5 24 37" xfId="29605" xr:uid="{00000000-0005-0000-0000-00002D740000}"/>
    <cellStyle name="40% - Accent5 24 38" xfId="29606" xr:uid="{00000000-0005-0000-0000-00002E740000}"/>
    <cellStyle name="40% - Accent5 24 39" xfId="29607" xr:uid="{00000000-0005-0000-0000-00002F740000}"/>
    <cellStyle name="40% - Accent5 24 4" xfId="29608" xr:uid="{00000000-0005-0000-0000-000030740000}"/>
    <cellStyle name="40% - Accent5 24 40" xfId="29609" xr:uid="{00000000-0005-0000-0000-000031740000}"/>
    <cellStyle name="40% - Accent5 24 41" xfId="29610" xr:uid="{00000000-0005-0000-0000-000032740000}"/>
    <cellStyle name="40% - Accent5 24 42" xfId="29611" xr:uid="{00000000-0005-0000-0000-000033740000}"/>
    <cellStyle name="40% - Accent5 24 43" xfId="29612" xr:uid="{00000000-0005-0000-0000-000034740000}"/>
    <cellStyle name="40% - Accent5 24 44" xfId="29613" xr:uid="{00000000-0005-0000-0000-000035740000}"/>
    <cellStyle name="40% - Accent5 24 45" xfId="29614" xr:uid="{00000000-0005-0000-0000-000036740000}"/>
    <cellStyle name="40% - Accent5 24 46" xfId="29615" xr:uid="{00000000-0005-0000-0000-000037740000}"/>
    <cellStyle name="40% - Accent5 24 47" xfId="29616" xr:uid="{00000000-0005-0000-0000-000038740000}"/>
    <cellStyle name="40% - Accent5 24 48" xfId="29617" xr:uid="{00000000-0005-0000-0000-000039740000}"/>
    <cellStyle name="40% - Accent5 24 49" xfId="29618" xr:uid="{00000000-0005-0000-0000-00003A740000}"/>
    <cellStyle name="40% - Accent5 24 5" xfId="29619" xr:uid="{00000000-0005-0000-0000-00003B740000}"/>
    <cellStyle name="40% - Accent5 24 50" xfId="29620" xr:uid="{00000000-0005-0000-0000-00003C740000}"/>
    <cellStyle name="40% - Accent5 24 51" xfId="29621" xr:uid="{00000000-0005-0000-0000-00003D740000}"/>
    <cellStyle name="40% - Accent5 24 52" xfId="29622" xr:uid="{00000000-0005-0000-0000-00003E740000}"/>
    <cellStyle name="40% - Accent5 24 53" xfId="29623" xr:uid="{00000000-0005-0000-0000-00003F740000}"/>
    <cellStyle name="40% - Accent5 24 54" xfId="29624" xr:uid="{00000000-0005-0000-0000-000040740000}"/>
    <cellStyle name="40% - Accent5 24 55" xfId="29625" xr:uid="{00000000-0005-0000-0000-000041740000}"/>
    <cellStyle name="40% - Accent5 24 56" xfId="29626" xr:uid="{00000000-0005-0000-0000-000042740000}"/>
    <cellStyle name="40% - Accent5 24 57" xfId="29627" xr:uid="{00000000-0005-0000-0000-000043740000}"/>
    <cellStyle name="40% - Accent5 24 58" xfId="29628" xr:uid="{00000000-0005-0000-0000-000044740000}"/>
    <cellStyle name="40% - Accent5 24 59" xfId="29629" xr:uid="{00000000-0005-0000-0000-000045740000}"/>
    <cellStyle name="40% - Accent5 24 6" xfId="29630" xr:uid="{00000000-0005-0000-0000-000046740000}"/>
    <cellStyle name="40% - Accent5 24 60" xfId="29631" xr:uid="{00000000-0005-0000-0000-000047740000}"/>
    <cellStyle name="40% - Accent5 24 61" xfId="29632" xr:uid="{00000000-0005-0000-0000-000048740000}"/>
    <cellStyle name="40% - Accent5 24 62" xfId="29633" xr:uid="{00000000-0005-0000-0000-000049740000}"/>
    <cellStyle name="40% - Accent5 24 63" xfId="29634" xr:uid="{00000000-0005-0000-0000-00004A740000}"/>
    <cellStyle name="40% - Accent5 24 64" xfId="29635" xr:uid="{00000000-0005-0000-0000-00004B740000}"/>
    <cellStyle name="40% - Accent5 24 65" xfId="29636" xr:uid="{00000000-0005-0000-0000-00004C740000}"/>
    <cellStyle name="40% - Accent5 24 66" xfId="29637" xr:uid="{00000000-0005-0000-0000-00004D740000}"/>
    <cellStyle name="40% - Accent5 24 67" xfId="29638" xr:uid="{00000000-0005-0000-0000-00004E740000}"/>
    <cellStyle name="40% - Accent5 24 68" xfId="29639" xr:uid="{00000000-0005-0000-0000-00004F740000}"/>
    <cellStyle name="40% - Accent5 24 69" xfId="29640" xr:uid="{00000000-0005-0000-0000-000050740000}"/>
    <cellStyle name="40% - Accent5 24 7" xfId="29641" xr:uid="{00000000-0005-0000-0000-000051740000}"/>
    <cellStyle name="40% - Accent5 24 70" xfId="29642" xr:uid="{00000000-0005-0000-0000-000052740000}"/>
    <cellStyle name="40% - Accent5 24 71" xfId="29643" xr:uid="{00000000-0005-0000-0000-000053740000}"/>
    <cellStyle name="40% - Accent5 24 72" xfId="29644" xr:uid="{00000000-0005-0000-0000-000054740000}"/>
    <cellStyle name="40% - Accent5 24 73" xfId="29645" xr:uid="{00000000-0005-0000-0000-000055740000}"/>
    <cellStyle name="40% - Accent5 24 8" xfId="29646" xr:uid="{00000000-0005-0000-0000-000056740000}"/>
    <cellStyle name="40% - Accent5 24 9" xfId="29647" xr:uid="{00000000-0005-0000-0000-000057740000}"/>
    <cellStyle name="40% - Accent5 25" xfId="29648" xr:uid="{00000000-0005-0000-0000-000058740000}"/>
    <cellStyle name="40% - Accent5 25 10" xfId="29649" xr:uid="{00000000-0005-0000-0000-000059740000}"/>
    <cellStyle name="40% - Accent5 25 11" xfId="29650" xr:uid="{00000000-0005-0000-0000-00005A740000}"/>
    <cellStyle name="40% - Accent5 25 12" xfId="29651" xr:uid="{00000000-0005-0000-0000-00005B740000}"/>
    <cellStyle name="40% - Accent5 25 13" xfId="29652" xr:uid="{00000000-0005-0000-0000-00005C740000}"/>
    <cellStyle name="40% - Accent5 25 14" xfId="29653" xr:uid="{00000000-0005-0000-0000-00005D740000}"/>
    <cellStyle name="40% - Accent5 25 15" xfId="29654" xr:uid="{00000000-0005-0000-0000-00005E740000}"/>
    <cellStyle name="40% - Accent5 25 16" xfId="29655" xr:uid="{00000000-0005-0000-0000-00005F740000}"/>
    <cellStyle name="40% - Accent5 25 17" xfId="29656" xr:uid="{00000000-0005-0000-0000-000060740000}"/>
    <cellStyle name="40% - Accent5 25 18" xfId="29657" xr:uid="{00000000-0005-0000-0000-000061740000}"/>
    <cellStyle name="40% - Accent5 25 19" xfId="29658" xr:uid="{00000000-0005-0000-0000-000062740000}"/>
    <cellStyle name="40% - Accent5 25 2" xfId="29659" xr:uid="{00000000-0005-0000-0000-000063740000}"/>
    <cellStyle name="40% - Accent5 25 20" xfId="29660" xr:uid="{00000000-0005-0000-0000-000064740000}"/>
    <cellStyle name="40% - Accent5 25 21" xfId="29661" xr:uid="{00000000-0005-0000-0000-000065740000}"/>
    <cellStyle name="40% - Accent5 25 22" xfId="29662" xr:uid="{00000000-0005-0000-0000-000066740000}"/>
    <cellStyle name="40% - Accent5 25 23" xfId="29663" xr:uid="{00000000-0005-0000-0000-000067740000}"/>
    <cellStyle name="40% - Accent5 25 24" xfId="29664" xr:uid="{00000000-0005-0000-0000-000068740000}"/>
    <cellStyle name="40% - Accent5 25 25" xfId="29665" xr:uid="{00000000-0005-0000-0000-000069740000}"/>
    <cellStyle name="40% - Accent5 25 26" xfId="29666" xr:uid="{00000000-0005-0000-0000-00006A740000}"/>
    <cellStyle name="40% - Accent5 25 27" xfId="29667" xr:uid="{00000000-0005-0000-0000-00006B740000}"/>
    <cellStyle name="40% - Accent5 25 28" xfId="29668" xr:uid="{00000000-0005-0000-0000-00006C740000}"/>
    <cellStyle name="40% - Accent5 25 29" xfId="29669" xr:uid="{00000000-0005-0000-0000-00006D740000}"/>
    <cellStyle name="40% - Accent5 25 3" xfId="29670" xr:uid="{00000000-0005-0000-0000-00006E740000}"/>
    <cellStyle name="40% - Accent5 25 30" xfId="29671" xr:uid="{00000000-0005-0000-0000-00006F740000}"/>
    <cellStyle name="40% - Accent5 25 31" xfId="29672" xr:uid="{00000000-0005-0000-0000-000070740000}"/>
    <cellStyle name="40% - Accent5 25 32" xfId="29673" xr:uid="{00000000-0005-0000-0000-000071740000}"/>
    <cellStyle name="40% - Accent5 25 33" xfId="29674" xr:uid="{00000000-0005-0000-0000-000072740000}"/>
    <cellStyle name="40% - Accent5 25 34" xfId="29675" xr:uid="{00000000-0005-0000-0000-000073740000}"/>
    <cellStyle name="40% - Accent5 25 35" xfId="29676" xr:uid="{00000000-0005-0000-0000-000074740000}"/>
    <cellStyle name="40% - Accent5 25 36" xfId="29677" xr:uid="{00000000-0005-0000-0000-000075740000}"/>
    <cellStyle name="40% - Accent5 25 37" xfId="29678" xr:uid="{00000000-0005-0000-0000-000076740000}"/>
    <cellStyle name="40% - Accent5 25 38" xfId="29679" xr:uid="{00000000-0005-0000-0000-000077740000}"/>
    <cellStyle name="40% - Accent5 25 39" xfId="29680" xr:uid="{00000000-0005-0000-0000-000078740000}"/>
    <cellStyle name="40% - Accent5 25 4" xfId="29681" xr:uid="{00000000-0005-0000-0000-000079740000}"/>
    <cellStyle name="40% - Accent5 25 40" xfId="29682" xr:uid="{00000000-0005-0000-0000-00007A740000}"/>
    <cellStyle name="40% - Accent5 25 41" xfId="29683" xr:uid="{00000000-0005-0000-0000-00007B740000}"/>
    <cellStyle name="40% - Accent5 25 42" xfId="29684" xr:uid="{00000000-0005-0000-0000-00007C740000}"/>
    <cellStyle name="40% - Accent5 25 43" xfId="29685" xr:uid="{00000000-0005-0000-0000-00007D740000}"/>
    <cellStyle name="40% - Accent5 25 44" xfId="29686" xr:uid="{00000000-0005-0000-0000-00007E740000}"/>
    <cellStyle name="40% - Accent5 25 45" xfId="29687" xr:uid="{00000000-0005-0000-0000-00007F740000}"/>
    <cellStyle name="40% - Accent5 25 46" xfId="29688" xr:uid="{00000000-0005-0000-0000-000080740000}"/>
    <cellStyle name="40% - Accent5 25 47" xfId="29689" xr:uid="{00000000-0005-0000-0000-000081740000}"/>
    <cellStyle name="40% - Accent5 25 48" xfId="29690" xr:uid="{00000000-0005-0000-0000-000082740000}"/>
    <cellStyle name="40% - Accent5 25 49" xfId="29691" xr:uid="{00000000-0005-0000-0000-000083740000}"/>
    <cellStyle name="40% - Accent5 25 5" xfId="29692" xr:uid="{00000000-0005-0000-0000-000084740000}"/>
    <cellStyle name="40% - Accent5 25 50" xfId="29693" xr:uid="{00000000-0005-0000-0000-000085740000}"/>
    <cellStyle name="40% - Accent5 25 51" xfId="29694" xr:uid="{00000000-0005-0000-0000-000086740000}"/>
    <cellStyle name="40% - Accent5 25 52" xfId="29695" xr:uid="{00000000-0005-0000-0000-000087740000}"/>
    <cellStyle name="40% - Accent5 25 53" xfId="29696" xr:uid="{00000000-0005-0000-0000-000088740000}"/>
    <cellStyle name="40% - Accent5 25 54" xfId="29697" xr:uid="{00000000-0005-0000-0000-000089740000}"/>
    <cellStyle name="40% - Accent5 25 55" xfId="29698" xr:uid="{00000000-0005-0000-0000-00008A740000}"/>
    <cellStyle name="40% - Accent5 25 56" xfId="29699" xr:uid="{00000000-0005-0000-0000-00008B740000}"/>
    <cellStyle name="40% - Accent5 25 57" xfId="29700" xr:uid="{00000000-0005-0000-0000-00008C740000}"/>
    <cellStyle name="40% - Accent5 25 58" xfId="29701" xr:uid="{00000000-0005-0000-0000-00008D740000}"/>
    <cellStyle name="40% - Accent5 25 59" xfId="29702" xr:uid="{00000000-0005-0000-0000-00008E740000}"/>
    <cellStyle name="40% - Accent5 25 6" xfId="29703" xr:uid="{00000000-0005-0000-0000-00008F740000}"/>
    <cellStyle name="40% - Accent5 25 60" xfId="29704" xr:uid="{00000000-0005-0000-0000-000090740000}"/>
    <cellStyle name="40% - Accent5 25 61" xfId="29705" xr:uid="{00000000-0005-0000-0000-000091740000}"/>
    <cellStyle name="40% - Accent5 25 62" xfId="29706" xr:uid="{00000000-0005-0000-0000-000092740000}"/>
    <cellStyle name="40% - Accent5 25 63" xfId="29707" xr:uid="{00000000-0005-0000-0000-000093740000}"/>
    <cellStyle name="40% - Accent5 25 64" xfId="29708" xr:uid="{00000000-0005-0000-0000-000094740000}"/>
    <cellStyle name="40% - Accent5 25 65" xfId="29709" xr:uid="{00000000-0005-0000-0000-000095740000}"/>
    <cellStyle name="40% - Accent5 25 66" xfId="29710" xr:uid="{00000000-0005-0000-0000-000096740000}"/>
    <cellStyle name="40% - Accent5 25 67" xfId="29711" xr:uid="{00000000-0005-0000-0000-000097740000}"/>
    <cellStyle name="40% - Accent5 25 68" xfId="29712" xr:uid="{00000000-0005-0000-0000-000098740000}"/>
    <cellStyle name="40% - Accent5 25 69" xfId="29713" xr:uid="{00000000-0005-0000-0000-000099740000}"/>
    <cellStyle name="40% - Accent5 25 7" xfId="29714" xr:uid="{00000000-0005-0000-0000-00009A740000}"/>
    <cellStyle name="40% - Accent5 25 70" xfId="29715" xr:uid="{00000000-0005-0000-0000-00009B740000}"/>
    <cellStyle name="40% - Accent5 25 71" xfId="29716" xr:uid="{00000000-0005-0000-0000-00009C740000}"/>
    <cellStyle name="40% - Accent5 25 72" xfId="29717" xr:uid="{00000000-0005-0000-0000-00009D740000}"/>
    <cellStyle name="40% - Accent5 25 73" xfId="29718" xr:uid="{00000000-0005-0000-0000-00009E740000}"/>
    <cellStyle name="40% - Accent5 25 8" xfId="29719" xr:uid="{00000000-0005-0000-0000-00009F740000}"/>
    <cellStyle name="40% - Accent5 25 9" xfId="29720" xr:uid="{00000000-0005-0000-0000-0000A0740000}"/>
    <cellStyle name="40% - Accent5 26" xfId="29721" xr:uid="{00000000-0005-0000-0000-0000A1740000}"/>
    <cellStyle name="40% - Accent5 26 10" xfId="29722" xr:uid="{00000000-0005-0000-0000-0000A2740000}"/>
    <cellStyle name="40% - Accent5 26 11" xfId="29723" xr:uid="{00000000-0005-0000-0000-0000A3740000}"/>
    <cellStyle name="40% - Accent5 26 12" xfId="29724" xr:uid="{00000000-0005-0000-0000-0000A4740000}"/>
    <cellStyle name="40% - Accent5 26 13" xfId="29725" xr:uid="{00000000-0005-0000-0000-0000A5740000}"/>
    <cellStyle name="40% - Accent5 26 14" xfId="29726" xr:uid="{00000000-0005-0000-0000-0000A6740000}"/>
    <cellStyle name="40% - Accent5 26 15" xfId="29727" xr:uid="{00000000-0005-0000-0000-0000A7740000}"/>
    <cellStyle name="40% - Accent5 26 16" xfId="29728" xr:uid="{00000000-0005-0000-0000-0000A8740000}"/>
    <cellStyle name="40% - Accent5 26 17" xfId="29729" xr:uid="{00000000-0005-0000-0000-0000A9740000}"/>
    <cellStyle name="40% - Accent5 26 18" xfId="29730" xr:uid="{00000000-0005-0000-0000-0000AA740000}"/>
    <cellStyle name="40% - Accent5 26 19" xfId="29731" xr:uid="{00000000-0005-0000-0000-0000AB740000}"/>
    <cellStyle name="40% - Accent5 26 2" xfId="29732" xr:uid="{00000000-0005-0000-0000-0000AC740000}"/>
    <cellStyle name="40% - Accent5 26 20" xfId="29733" xr:uid="{00000000-0005-0000-0000-0000AD740000}"/>
    <cellStyle name="40% - Accent5 26 21" xfId="29734" xr:uid="{00000000-0005-0000-0000-0000AE740000}"/>
    <cellStyle name="40% - Accent5 26 22" xfId="29735" xr:uid="{00000000-0005-0000-0000-0000AF740000}"/>
    <cellStyle name="40% - Accent5 26 23" xfId="29736" xr:uid="{00000000-0005-0000-0000-0000B0740000}"/>
    <cellStyle name="40% - Accent5 26 24" xfId="29737" xr:uid="{00000000-0005-0000-0000-0000B1740000}"/>
    <cellStyle name="40% - Accent5 26 25" xfId="29738" xr:uid="{00000000-0005-0000-0000-0000B2740000}"/>
    <cellStyle name="40% - Accent5 26 26" xfId="29739" xr:uid="{00000000-0005-0000-0000-0000B3740000}"/>
    <cellStyle name="40% - Accent5 26 27" xfId="29740" xr:uid="{00000000-0005-0000-0000-0000B4740000}"/>
    <cellStyle name="40% - Accent5 26 28" xfId="29741" xr:uid="{00000000-0005-0000-0000-0000B5740000}"/>
    <cellStyle name="40% - Accent5 26 29" xfId="29742" xr:uid="{00000000-0005-0000-0000-0000B6740000}"/>
    <cellStyle name="40% - Accent5 26 3" xfId="29743" xr:uid="{00000000-0005-0000-0000-0000B7740000}"/>
    <cellStyle name="40% - Accent5 26 30" xfId="29744" xr:uid="{00000000-0005-0000-0000-0000B8740000}"/>
    <cellStyle name="40% - Accent5 26 31" xfId="29745" xr:uid="{00000000-0005-0000-0000-0000B9740000}"/>
    <cellStyle name="40% - Accent5 26 32" xfId="29746" xr:uid="{00000000-0005-0000-0000-0000BA740000}"/>
    <cellStyle name="40% - Accent5 26 33" xfId="29747" xr:uid="{00000000-0005-0000-0000-0000BB740000}"/>
    <cellStyle name="40% - Accent5 26 34" xfId="29748" xr:uid="{00000000-0005-0000-0000-0000BC740000}"/>
    <cellStyle name="40% - Accent5 26 35" xfId="29749" xr:uid="{00000000-0005-0000-0000-0000BD740000}"/>
    <cellStyle name="40% - Accent5 26 36" xfId="29750" xr:uid="{00000000-0005-0000-0000-0000BE740000}"/>
    <cellStyle name="40% - Accent5 26 37" xfId="29751" xr:uid="{00000000-0005-0000-0000-0000BF740000}"/>
    <cellStyle name="40% - Accent5 26 38" xfId="29752" xr:uid="{00000000-0005-0000-0000-0000C0740000}"/>
    <cellStyle name="40% - Accent5 26 39" xfId="29753" xr:uid="{00000000-0005-0000-0000-0000C1740000}"/>
    <cellStyle name="40% - Accent5 26 4" xfId="29754" xr:uid="{00000000-0005-0000-0000-0000C2740000}"/>
    <cellStyle name="40% - Accent5 26 40" xfId="29755" xr:uid="{00000000-0005-0000-0000-0000C3740000}"/>
    <cellStyle name="40% - Accent5 26 41" xfId="29756" xr:uid="{00000000-0005-0000-0000-0000C4740000}"/>
    <cellStyle name="40% - Accent5 26 42" xfId="29757" xr:uid="{00000000-0005-0000-0000-0000C5740000}"/>
    <cellStyle name="40% - Accent5 26 43" xfId="29758" xr:uid="{00000000-0005-0000-0000-0000C6740000}"/>
    <cellStyle name="40% - Accent5 26 44" xfId="29759" xr:uid="{00000000-0005-0000-0000-0000C7740000}"/>
    <cellStyle name="40% - Accent5 26 45" xfId="29760" xr:uid="{00000000-0005-0000-0000-0000C8740000}"/>
    <cellStyle name="40% - Accent5 26 46" xfId="29761" xr:uid="{00000000-0005-0000-0000-0000C9740000}"/>
    <cellStyle name="40% - Accent5 26 47" xfId="29762" xr:uid="{00000000-0005-0000-0000-0000CA740000}"/>
    <cellStyle name="40% - Accent5 26 48" xfId="29763" xr:uid="{00000000-0005-0000-0000-0000CB740000}"/>
    <cellStyle name="40% - Accent5 26 49" xfId="29764" xr:uid="{00000000-0005-0000-0000-0000CC740000}"/>
    <cellStyle name="40% - Accent5 26 5" xfId="29765" xr:uid="{00000000-0005-0000-0000-0000CD740000}"/>
    <cellStyle name="40% - Accent5 26 50" xfId="29766" xr:uid="{00000000-0005-0000-0000-0000CE740000}"/>
    <cellStyle name="40% - Accent5 26 51" xfId="29767" xr:uid="{00000000-0005-0000-0000-0000CF740000}"/>
    <cellStyle name="40% - Accent5 26 52" xfId="29768" xr:uid="{00000000-0005-0000-0000-0000D0740000}"/>
    <cellStyle name="40% - Accent5 26 53" xfId="29769" xr:uid="{00000000-0005-0000-0000-0000D1740000}"/>
    <cellStyle name="40% - Accent5 26 54" xfId="29770" xr:uid="{00000000-0005-0000-0000-0000D2740000}"/>
    <cellStyle name="40% - Accent5 26 55" xfId="29771" xr:uid="{00000000-0005-0000-0000-0000D3740000}"/>
    <cellStyle name="40% - Accent5 26 56" xfId="29772" xr:uid="{00000000-0005-0000-0000-0000D4740000}"/>
    <cellStyle name="40% - Accent5 26 57" xfId="29773" xr:uid="{00000000-0005-0000-0000-0000D5740000}"/>
    <cellStyle name="40% - Accent5 26 58" xfId="29774" xr:uid="{00000000-0005-0000-0000-0000D6740000}"/>
    <cellStyle name="40% - Accent5 26 59" xfId="29775" xr:uid="{00000000-0005-0000-0000-0000D7740000}"/>
    <cellStyle name="40% - Accent5 26 6" xfId="29776" xr:uid="{00000000-0005-0000-0000-0000D8740000}"/>
    <cellStyle name="40% - Accent5 26 60" xfId="29777" xr:uid="{00000000-0005-0000-0000-0000D9740000}"/>
    <cellStyle name="40% - Accent5 26 61" xfId="29778" xr:uid="{00000000-0005-0000-0000-0000DA740000}"/>
    <cellStyle name="40% - Accent5 26 62" xfId="29779" xr:uid="{00000000-0005-0000-0000-0000DB740000}"/>
    <cellStyle name="40% - Accent5 26 63" xfId="29780" xr:uid="{00000000-0005-0000-0000-0000DC740000}"/>
    <cellStyle name="40% - Accent5 26 64" xfId="29781" xr:uid="{00000000-0005-0000-0000-0000DD740000}"/>
    <cellStyle name="40% - Accent5 26 65" xfId="29782" xr:uid="{00000000-0005-0000-0000-0000DE740000}"/>
    <cellStyle name="40% - Accent5 26 66" xfId="29783" xr:uid="{00000000-0005-0000-0000-0000DF740000}"/>
    <cellStyle name="40% - Accent5 26 67" xfId="29784" xr:uid="{00000000-0005-0000-0000-0000E0740000}"/>
    <cellStyle name="40% - Accent5 26 68" xfId="29785" xr:uid="{00000000-0005-0000-0000-0000E1740000}"/>
    <cellStyle name="40% - Accent5 26 69" xfId="29786" xr:uid="{00000000-0005-0000-0000-0000E2740000}"/>
    <cellStyle name="40% - Accent5 26 7" xfId="29787" xr:uid="{00000000-0005-0000-0000-0000E3740000}"/>
    <cellStyle name="40% - Accent5 26 70" xfId="29788" xr:uid="{00000000-0005-0000-0000-0000E4740000}"/>
    <cellStyle name="40% - Accent5 26 71" xfId="29789" xr:uid="{00000000-0005-0000-0000-0000E5740000}"/>
    <cellStyle name="40% - Accent5 26 72" xfId="29790" xr:uid="{00000000-0005-0000-0000-0000E6740000}"/>
    <cellStyle name="40% - Accent5 26 73" xfId="29791" xr:uid="{00000000-0005-0000-0000-0000E7740000}"/>
    <cellStyle name="40% - Accent5 26 8" xfId="29792" xr:uid="{00000000-0005-0000-0000-0000E8740000}"/>
    <cellStyle name="40% - Accent5 26 9" xfId="29793" xr:uid="{00000000-0005-0000-0000-0000E9740000}"/>
    <cellStyle name="40% - Accent5 27" xfId="29794" xr:uid="{00000000-0005-0000-0000-0000EA740000}"/>
    <cellStyle name="40% - Accent5 27 10" xfId="29795" xr:uid="{00000000-0005-0000-0000-0000EB740000}"/>
    <cellStyle name="40% - Accent5 27 11" xfId="29796" xr:uid="{00000000-0005-0000-0000-0000EC740000}"/>
    <cellStyle name="40% - Accent5 27 12" xfId="29797" xr:uid="{00000000-0005-0000-0000-0000ED740000}"/>
    <cellStyle name="40% - Accent5 27 13" xfId="29798" xr:uid="{00000000-0005-0000-0000-0000EE740000}"/>
    <cellStyle name="40% - Accent5 27 14" xfId="29799" xr:uid="{00000000-0005-0000-0000-0000EF740000}"/>
    <cellStyle name="40% - Accent5 27 15" xfId="29800" xr:uid="{00000000-0005-0000-0000-0000F0740000}"/>
    <cellStyle name="40% - Accent5 27 16" xfId="29801" xr:uid="{00000000-0005-0000-0000-0000F1740000}"/>
    <cellStyle name="40% - Accent5 27 17" xfId="29802" xr:uid="{00000000-0005-0000-0000-0000F2740000}"/>
    <cellStyle name="40% - Accent5 27 18" xfId="29803" xr:uid="{00000000-0005-0000-0000-0000F3740000}"/>
    <cellStyle name="40% - Accent5 27 19" xfId="29804" xr:uid="{00000000-0005-0000-0000-0000F4740000}"/>
    <cellStyle name="40% - Accent5 27 2" xfId="29805" xr:uid="{00000000-0005-0000-0000-0000F5740000}"/>
    <cellStyle name="40% - Accent5 27 20" xfId="29806" xr:uid="{00000000-0005-0000-0000-0000F6740000}"/>
    <cellStyle name="40% - Accent5 27 21" xfId="29807" xr:uid="{00000000-0005-0000-0000-0000F7740000}"/>
    <cellStyle name="40% - Accent5 27 22" xfId="29808" xr:uid="{00000000-0005-0000-0000-0000F8740000}"/>
    <cellStyle name="40% - Accent5 27 23" xfId="29809" xr:uid="{00000000-0005-0000-0000-0000F9740000}"/>
    <cellStyle name="40% - Accent5 27 24" xfId="29810" xr:uid="{00000000-0005-0000-0000-0000FA740000}"/>
    <cellStyle name="40% - Accent5 27 25" xfId="29811" xr:uid="{00000000-0005-0000-0000-0000FB740000}"/>
    <cellStyle name="40% - Accent5 27 26" xfId="29812" xr:uid="{00000000-0005-0000-0000-0000FC740000}"/>
    <cellStyle name="40% - Accent5 27 27" xfId="29813" xr:uid="{00000000-0005-0000-0000-0000FD740000}"/>
    <cellStyle name="40% - Accent5 27 28" xfId="29814" xr:uid="{00000000-0005-0000-0000-0000FE740000}"/>
    <cellStyle name="40% - Accent5 27 29" xfId="29815" xr:uid="{00000000-0005-0000-0000-0000FF740000}"/>
    <cellStyle name="40% - Accent5 27 3" xfId="29816" xr:uid="{00000000-0005-0000-0000-000000750000}"/>
    <cellStyle name="40% - Accent5 27 30" xfId="29817" xr:uid="{00000000-0005-0000-0000-000001750000}"/>
    <cellStyle name="40% - Accent5 27 31" xfId="29818" xr:uid="{00000000-0005-0000-0000-000002750000}"/>
    <cellStyle name="40% - Accent5 27 32" xfId="29819" xr:uid="{00000000-0005-0000-0000-000003750000}"/>
    <cellStyle name="40% - Accent5 27 33" xfId="29820" xr:uid="{00000000-0005-0000-0000-000004750000}"/>
    <cellStyle name="40% - Accent5 27 34" xfId="29821" xr:uid="{00000000-0005-0000-0000-000005750000}"/>
    <cellStyle name="40% - Accent5 27 35" xfId="29822" xr:uid="{00000000-0005-0000-0000-000006750000}"/>
    <cellStyle name="40% - Accent5 27 36" xfId="29823" xr:uid="{00000000-0005-0000-0000-000007750000}"/>
    <cellStyle name="40% - Accent5 27 37" xfId="29824" xr:uid="{00000000-0005-0000-0000-000008750000}"/>
    <cellStyle name="40% - Accent5 27 38" xfId="29825" xr:uid="{00000000-0005-0000-0000-000009750000}"/>
    <cellStyle name="40% - Accent5 27 39" xfId="29826" xr:uid="{00000000-0005-0000-0000-00000A750000}"/>
    <cellStyle name="40% - Accent5 27 4" xfId="29827" xr:uid="{00000000-0005-0000-0000-00000B750000}"/>
    <cellStyle name="40% - Accent5 27 40" xfId="29828" xr:uid="{00000000-0005-0000-0000-00000C750000}"/>
    <cellStyle name="40% - Accent5 27 41" xfId="29829" xr:uid="{00000000-0005-0000-0000-00000D750000}"/>
    <cellStyle name="40% - Accent5 27 42" xfId="29830" xr:uid="{00000000-0005-0000-0000-00000E750000}"/>
    <cellStyle name="40% - Accent5 27 43" xfId="29831" xr:uid="{00000000-0005-0000-0000-00000F750000}"/>
    <cellStyle name="40% - Accent5 27 44" xfId="29832" xr:uid="{00000000-0005-0000-0000-000010750000}"/>
    <cellStyle name="40% - Accent5 27 45" xfId="29833" xr:uid="{00000000-0005-0000-0000-000011750000}"/>
    <cellStyle name="40% - Accent5 27 46" xfId="29834" xr:uid="{00000000-0005-0000-0000-000012750000}"/>
    <cellStyle name="40% - Accent5 27 47" xfId="29835" xr:uid="{00000000-0005-0000-0000-000013750000}"/>
    <cellStyle name="40% - Accent5 27 48" xfId="29836" xr:uid="{00000000-0005-0000-0000-000014750000}"/>
    <cellStyle name="40% - Accent5 27 49" xfId="29837" xr:uid="{00000000-0005-0000-0000-000015750000}"/>
    <cellStyle name="40% - Accent5 27 5" xfId="29838" xr:uid="{00000000-0005-0000-0000-000016750000}"/>
    <cellStyle name="40% - Accent5 27 50" xfId="29839" xr:uid="{00000000-0005-0000-0000-000017750000}"/>
    <cellStyle name="40% - Accent5 27 51" xfId="29840" xr:uid="{00000000-0005-0000-0000-000018750000}"/>
    <cellStyle name="40% - Accent5 27 52" xfId="29841" xr:uid="{00000000-0005-0000-0000-000019750000}"/>
    <cellStyle name="40% - Accent5 27 53" xfId="29842" xr:uid="{00000000-0005-0000-0000-00001A750000}"/>
    <cellStyle name="40% - Accent5 27 54" xfId="29843" xr:uid="{00000000-0005-0000-0000-00001B750000}"/>
    <cellStyle name="40% - Accent5 27 55" xfId="29844" xr:uid="{00000000-0005-0000-0000-00001C750000}"/>
    <cellStyle name="40% - Accent5 27 56" xfId="29845" xr:uid="{00000000-0005-0000-0000-00001D750000}"/>
    <cellStyle name="40% - Accent5 27 57" xfId="29846" xr:uid="{00000000-0005-0000-0000-00001E750000}"/>
    <cellStyle name="40% - Accent5 27 58" xfId="29847" xr:uid="{00000000-0005-0000-0000-00001F750000}"/>
    <cellStyle name="40% - Accent5 27 59" xfId="29848" xr:uid="{00000000-0005-0000-0000-000020750000}"/>
    <cellStyle name="40% - Accent5 27 6" xfId="29849" xr:uid="{00000000-0005-0000-0000-000021750000}"/>
    <cellStyle name="40% - Accent5 27 60" xfId="29850" xr:uid="{00000000-0005-0000-0000-000022750000}"/>
    <cellStyle name="40% - Accent5 27 61" xfId="29851" xr:uid="{00000000-0005-0000-0000-000023750000}"/>
    <cellStyle name="40% - Accent5 27 62" xfId="29852" xr:uid="{00000000-0005-0000-0000-000024750000}"/>
    <cellStyle name="40% - Accent5 27 63" xfId="29853" xr:uid="{00000000-0005-0000-0000-000025750000}"/>
    <cellStyle name="40% - Accent5 27 64" xfId="29854" xr:uid="{00000000-0005-0000-0000-000026750000}"/>
    <cellStyle name="40% - Accent5 27 65" xfId="29855" xr:uid="{00000000-0005-0000-0000-000027750000}"/>
    <cellStyle name="40% - Accent5 27 66" xfId="29856" xr:uid="{00000000-0005-0000-0000-000028750000}"/>
    <cellStyle name="40% - Accent5 27 67" xfId="29857" xr:uid="{00000000-0005-0000-0000-000029750000}"/>
    <cellStyle name="40% - Accent5 27 68" xfId="29858" xr:uid="{00000000-0005-0000-0000-00002A750000}"/>
    <cellStyle name="40% - Accent5 27 69" xfId="29859" xr:uid="{00000000-0005-0000-0000-00002B750000}"/>
    <cellStyle name="40% - Accent5 27 7" xfId="29860" xr:uid="{00000000-0005-0000-0000-00002C750000}"/>
    <cellStyle name="40% - Accent5 27 70" xfId="29861" xr:uid="{00000000-0005-0000-0000-00002D750000}"/>
    <cellStyle name="40% - Accent5 27 71" xfId="29862" xr:uid="{00000000-0005-0000-0000-00002E750000}"/>
    <cellStyle name="40% - Accent5 27 72" xfId="29863" xr:uid="{00000000-0005-0000-0000-00002F750000}"/>
    <cellStyle name="40% - Accent5 27 73" xfId="29864" xr:uid="{00000000-0005-0000-0000-000030750000}"/>
    <cellStyle name="40% - Accent5 27 8" xfId="29865" xr:uid="{00000000-0005-0000-0000-000031750000}"/>
    <cellStyle name="40% - Accent5 27 9" xfId="29866" xr:uid="{00000000-0005-0000-0000-000032750000}"/>
    <cellStyle name="40% - Accent5 28" xfId="29867" xr:uid="{00000000-0005-0000-0000-000033750000}"/>
    <cellStyle name="40% - Accent5 28 10" xfId="29868" xr:uid="{00000000-0005-0000-0000-000034750000}"/>
    <cellStyle name="40% - Accent5 28 11" xfId="29869" xr:uid="{00000000-0005-0000-0000-000035750000}"/>
    <cellStyle name="40% - Accent5 28 12" xfId="29870" xr:uid="{00000000-0005-0000-0000-000036750000}"/>
    <cellStyle name="40% - Accent5 28 13" xfId="29871" xr:uid="{00000000-0005-0000-0000-000037750000}"/>
    <cellStyle name="40% - Accent5 28 14" xfId="29872" xr:uid="{00000000-0005-0000-0000-000038750000}"/>
    <cellStyle name="40% - Accent5 28 15" xfId="29873" xr:uid="{00000000-0005-0000-0000-000039750000}"/>
    <cellStyle name="40% - Accent5 28 16" xfId="29874" xr:uid="{00000000-0005-0000-0000-00003A750000}"/>
    <cellStyle name="40% - Accent5 28 17" xfId="29875" xr:uid="{00000000-0005-0000-0000-00003B750000}"/>
    <cellStyle name="40% - Accent5 28 18" xfId="29876" xr:uid="{00000000-0005-0000-0000-00003C750000}"/>
    <cellStyle name="40% - Accent5 28 19" xfId="29877" xr:uid="{00000000-0005-0000-0000-00003D750000}"/>
    <cellStyle name="40% - Accent5 28 2" xfId="29878" xr:uid="{00000000-0005-0000-0000-00003E750000}"/>
    <cellStyle name="40% - Accent5 28 20" xfId="29879" xr:uid="{00000000-0005-0000-0000-00003F750000}"/>
    <cellStyle name="40% - Accent5 28 21" xfId="29880" xr:uid="{00000000-0005-0000-0000-000040750000}"/>
    <cellStyle name="40% - Accent5 28 22" xfId="29881" xr:uid="{00000000-0005-0000-0000-000041750000}"/>
    <cellStyle name="40% - Accent5 28 23" xfId="29882" xr:uid="{00000000-0005-0000-0000-000042750000}"/>
    <cellStyle name="40% - Accent5 28 24" xfId="29883" xr:uid="{00000000-0005-0000-0000-000043750000}"/>
    <cellStyle name="40% - Accent5 28 25" xfId="29884" xr:uid="{00000000-0005-0000-0000-000044750000}"/>
    <cellStyle name="40% - Accent5 28 26" xfId="29885" xr:uid="{00000000-0005-0000-0000-000045750000}"/>
    <cellStyle name="40% - Accent5 28 27" xfId="29886" xr:uid="{00000000-0005-0000-0000-000046750000}"/>
    <cellStyle name="40% - Accent5 28 28" xfId="29887" xr:uid="{00000000-0005-0000-0000-000047750000}"/>
    <cellStyle name="40% - Accent5 28 29" xfId="29888" xr:uid="{00000000-0005-0000-0000-000048750000}"/>
    <cellStyle name="40% - Accent5 28 3" xfId="29889" xr:uid="{00000000-0005-0000-0000-000049750000}"/>
    <cellStyle name="40% - Accent5 28 30" xfId="29890" xr:uid="{00000000-0005-0000-0000-00004A750000}"/>
    <cellStyle name="40% - Accent5 28 31" xfId="29891" xr:uid="{00000000-0005-0000-0000-00004B750000}"/>
    <cellStyle name="40% - Accent5 28 32" xfId="29892" xr:uid="{00000000-0005-0000-0000-00004C750000}"/>
    <cellStyle name="40% - Accent5 28 33" xfId="29893" xr:uid="{00000000-0005-0000-0000-00004D750000}"/>
    <cellStyle name="40% - Accent5 28 34" xfId="29894" xr:uid="{00000000-0005-0000-0000-00004E750000}"/>
    <cellStyle name="40% - Accent5 28 35" xfId="29895" xr:uid="{00000000-0005-0000-0000-00004F750000}"/>
    <cellStyle name="40% - Accent5 28 36" xfId="29896" xr:uid="{00000000-0005-0000-0000-000050750000}"/>
    <cellStyle name="40% - Accent5 28 37" xfId="29897" xr:uid="{00000000-0005-0000-0000-000051750000}"/>
    <cellStyle name="40% - Accent5 28 38" xfId="29898" xr:uid="{00000000-0005-0000-0000-000052750000}"/>
    <cellStyle name="40% - Accent5 28 39" xfId="29899" xr:uid="{00000000-0005-0000-0000-000053750000}"/>
    <cellStyle name="40% - Accent5 28 4" xfId="29900" xr:uid="{00000000-0005-0000-0000-000054750000}"/>
    <cellStyle name="40% - Accent5 28 40" xfId="29901" xr:uid="{00000000-0005-0000-0000-000055750000}"/>
    <cellStyle name="40% - Accent5 28 41" xfId="29902" xr:uid="{00000000-0005-0000-0000-000056750000}"/>
    <cellStyle name="40% - Accent5 28 42" xfId="29903" xr:uid="{00000000-0005-0000-0000-000057750000}"/>
    <cellStyle name="40% - Accent5 28 43" xfId="29904" xr:uid="{00000000-0005-0000-0000-000058750000}"/>
    <cellStyle name="40% - Accent5 28 44" xfId="29905" xr:uid="{00000000-0005-0000-0000-000059750000}"/>
    <cellStyle name="40% - Accent5 28 45" xfId="29906" xr:uid="{00000000-0005-0000-0000-00005A750000}"/>
    <cellStyle name="40% - Accent5 28 46" xfId="29907" xr:uid="{00000000-0005-0000-0000-00005B750000}"/>
    <cellStyle name="40% - Accent5 28 47" xfId="29908" xr:uid="{00000000-0005-0000-0000-00005C750000}"/>
    <cellStyle name="40% - Accent5 28 48" xfId="29909" xr:uid="{00000000-0005-0000-0000-00005D750000}"/>
    <cellStyle name="40% - Accent5 28 49" xfId="29910" xr:uid="{00000000-0005-0000-0000-00005E750000}"/>
    <cellStyle name="40% - Accent5 28 5" xfId="29911" xr:uid="{00000000-0005-0000-0000-00005F750000}"/>
    <cellStyle name="40% - Accent5 28 50" xfId="29912" xr:uid="{00000000-0005-0000-0000-000060750000}"/>
    <cellStyle name="40% - Accent5 28 51" xfId="29913" xr:uid="{00000000-0005-0000-0000-000061750000}"/>
    <cellStyle name="40% - Accent5 28 52" xfId="29914" xr:uid="{00000000-0005-0000-0000-000062750000}"/>
    <cellStyle name="40% - Accent5 28 53" xfId="29915" xr:uid="{00000000-0005-0000-0000-000063750000}"/>
    <cellStyle name="40% - Accent5 28 54" xfId="29916" xr:uid="{00000000-0005-0000-0000-000064750000}"/>
    <cellStyle name="40% - Accent5 28 55" xfId="29917" xr:uid="{00000000-0005-0000-0000-000065750000}"/>
    <cellStyle name="40% - Accent5 28 56" xfId="29918" xr:uid="{00000000-0005-0000-0000-000066750000}"/>
    <cellStyle name="40% - Accent5 28 57" xfId="29919" xr:uid="{00000000-0005-0000-0000-000067750000}"/>
    <cellStyle name="40% - Accent5 28 58" xfId="29920" xr:uid="{00000000-0005-0000-0000-000068750000}"/>
    <cellStyle name="40% - Accent5 28 59" xfId="29921" xr:uid="{00000000-0005-0000-0000-000069750000}"/>
    <cellStyle name="40% - Accent5 28 6" xfId="29922" xr:uid="{00000000-0005-0000-0000-00006A750000}"/>
    <cellStyle name="40% - Accent5 28 60" xfId="29923" xr:uid="{00000000-0005-0000-0000-00006B750000}"/>
    <cellStyle name="40% - Accent5 28 61" xfId="29924" xr:uid="{00000000-0005-0000-0000-00006C750000}"/>
    <cellStyle name="40% - Accent5 28 62" xfId="29925" xr:uid="{00000000-0005-0000-0000-00006D750000}"/>
    <cellStyle name="40% - Accent5 28 63" xfId="29926" xr:uid="{00000000-0005-0000-0000-00006E750000}"/>
    <cellStyle name="40% - Accent5 28 64" xfId="29927" xr:uid="{00000000-0005-0000-0000-00006F750000}"/>
    <cellStyle name="40% - Accent5 28 65" xfId="29928" xr:uid="{00000000-0005-0000-0000-000070750000}"/>
    <cellStyle name="40% - Accent5 28 66" xfId="29929" xr:uid="{00000000-0005-0000-0000-000071750000}"/>
    <cellStyle name="40% - Accent5 28 67" xfId="29930" xr:uid="{00000000-0005-0000-0000-000072750000}"/>
    <cellStyle name="40% - Accent5 28 68" xfId="29931" xr:uid="{00000000-0005-0000-0000-000073750000}"/>
    <cellStyle name="40% - Accent5 28 69" xfId="29932" xr:uid="{00000000-0005-0000-0000-000074750000}"/>
    <cellStyle name="40% - Accent5 28 7" xfId="29933" xr:uid="{00000000-0005-0000-0000-000075750000}"/>
    <cellStyle name="40% - Accent5 28 70" xfId="29934" xr:uid="{00000000-0005-0000-0000-000076750000}"/>
    <cellStyle name="40% - Accent5 28 71" xfId="29935" xr:uid="{00000000-0005-0000-0000-000077750000}"/>
    <cellStyle name="40% - Accent5 28 72" xfId="29936" xr:uid="{00000000-0005-0000-0000-000078750000}"/>
    <cellStyle name="40% - Accent5 28 73" xfId="29937" xr:uid="{00000000-0005-0000-0000-000079750000}"/>
    <cellStyle name="40% - Accent5 28 8" xfId="29938" xr:uid="{00000000-0005-0000-0000-00007A750000}"/>
    <cellStyle name="40% - Accent5 28 9" xfId="29939" xr:uid="{00000000-0005-0000-0000-00007B750000}"/>
    <cellStyle name="40% - Accent5 29" xfId="29940" xr:uid="{00000000-0005-0000-0000-00007C750000}"/>
    <cellStyle name="40% - Accent5 29 10" xfId="29941" xr:uid="{00000000-0005-0000-0000-00007D750000}"/>
    <cellStyle name="40% - Accent5 29 11" xfId="29942" xr:uid="{00000000-0005-0000-0000-00007E750000}"/>
    <cellStyle name="40% - Accent5 29 12" xfId="29943" xr:uid="{00000000-0005-0000-0000-00007F750000}"/>
    <cellStyle name="40% - Accent5 29 13" xfId="29944" xr:uid="{00000000-0005-0000-0000-000080750000}"/>
    <cellStyle name="40% - Accent5 29 14" xfId="29945" xr:uid="{00000000-0005-0000-0000-000081750000}"/>
    <cellStyle name="40% - Accent5 29 15" xfId="29946" xr:uid="{00000000-0005-0000-0000-000082750000}"/>
    <cellStyle name="40% - Accent5 29 16" xfId="29947" xr:uid="{00000000-0005-0000-0000-000083750000}"/>
    <cellStyle name="40% - Accent5 29 17" xfId="29948" xr:uid="{00000000-0005-0000-0000-000084750000}"/>
    <cellStyle name="40% - Accent5 29 18" xfId="29949" xr:uid="{00000000-0005-0000-0000-000085750000}"/>
    <cellStyle name="40% - Accent5 29 19" xfId="29950" xr:uid="{00000000-0005-0000-0000-000086750000}"/>
    <cellStyle name="40% - Accent5 29 2" xfId="29951" xr:uid="{00000000-0005-0000-0000-000087750000}"/>
    <cellStyle name="40% - Accent5 29 20" xfId="29952" xr:uid="{00000000-0005-0000-0000-000088750000}"/>
    <cellStyle name="40% - Accent5 29 21" xfId="29953" xr:uid="{00000000-0005-0000-0000-000089750000}"/>
    <cellStyle name="40% - Accent5 29 22" xfId="29954" xr:uid="{00000000-0005-0000-0000-00008A750000}"/>
    <cellStyle name="40% - Accent5 29 23" xfId="29955" xr:uid="{00000000-0005-0000-0000-00008B750000}"/>
    <cellStyle name="40% - Accent5 29 24" xfId="29956" xr:uid="{00000000-0005-0000-0000-00008C750000}"/>
    <cellStyle name="40% - Accent5 29 25" xfId="29957" xr:uid="{00000000-0005-0000-0000-00008D750000}"/>
    <cellStyle name="40% - Accent5 29 26" xfId="29958" xr:uid="{00000000-0005-0000-0000-00008E750000}"/>
    <cellStyle name="40% - Accent5 29 27" xfId="29959" xr:uid="{00000000-0005-0000-0000-00008F750000}"/>
    <cellStyle name="40% - Accent5 29 28" xfId="29960" xr:uid="{00000000-0005-0000-0000-000090750000}"/>
    <cellStyle name="40% - Accent5 29 29" xfId="29961" xr:uid="{00000000-0005-0000-0000-000091750000}"/>
    <cellStyle name="40% - Accent5 29 3" xfId="29962" xr:uid="{00000000-0005-0000-0000-000092750000}"/>
    <cellStyle name="40% - Accent5 29 30" xfId="29963" xr:uid="{00000000-0005-0000-0000-000093750000}"/>
    <cellStyle name="40% - Accent5 29 31" xfId="29964" xr:uid="{00000000-0005-0000-0000-000094750000}"/>
    <cellStyle name="40% - Accent5 29 32" xfId="29965" xr:uid="{00000000-0005-0000-0000-000095750000}"/>
    <cellStyle name="40% - Accent5 29 33" xfId="29966" xr:uid="{00000000-0005-0000-0000-000096750000}"/>
    <cellStyle name="40% - Accent5 29 34" xfId="29967" xr:uid="{00000000-0005-0000-0000-000097750000}"/>
    <cellStyle name="40% - Accent5 29 35" xfId="29968" xr:uid="{00000000-0005-0000-0000-000098750000}"/>
    <cellStyle name="40% - Accent5 29 36" xfId="29969" xr:uid="{00000000-0005-0000-0000-000099750000}"/>
    <cellStyle name="40% - Accent5 29 37" xfId="29970" xr:uid="{00000000-0005-0000-0000-00009A750000}"/>
    <cellStyle name="40% - Accent5 29 38" xfId="29971" xr:uid="{00000000-0005-0000-0000-00009B750000}"/>
    <cellStyle name="40% - Accent5 29 39" xfId="29972" xr:uid="{00000000-0005-0000-0000-00009C750000}"/>
    <cellStyle name="40% - Accent5 29 4" xfId="29973" xr:uid="{00000000-0005-0000-0000-00009D750000}"/>
    <cellStyle name="40% - Accent5 29 40" xfId="29974" xr:uid="{00000000-0005-0000-0000-00009E750000}"/>
    <cellStyle name="40% - Accent5 29 41" xfId="29975" xr:uid="{00000000-0005-0000-0000-00009F750000}"/>
    <cellStyle name="40% - Accent5 29 42" xfId="29976" xr:uid="{00000000-0005-0000-0000-0000A0750000}"/>
    <cellStyle name="40% - Accent5 29 43" xfId="29977" xr:uid="{00000000-0005-0000-0000-0000A1750000}"/>
    <cellStyle name="40% - Accent5 29 44" xfId="29978" xr:uid="{00000000-0005-0000-0000-0000A2750000}"/>
    <cellStyle name="40% - Accent5 29 45" xfId="29979" xr:uid="{00000000-0005-0000-0000-0000A3750000}"/>
    <cellStyle name="40% - Accent5 29 46" xfId="29980" xr:uid="{00000000-0005-0000-0000-0000A4750000}"/>
    <cellStyle name="40% - Accent5 29 47" xfId="29981" xr:uid="{00000000-0005-0000-0000-0000A5750000}"/>
    <cellStyle name="40% - Accent5 29 48" xfId="29982" xr:uid="{00000000-0005-0000-0000-0000A6750000}"/>
    <cellStyle name="40% - Accent5 29 49" xfId="29983" xr:uid="{00000000-0005-0000-0000-0000A7750000}"/>
    <cellStyle name="40% - Accent5 29 5" xfId="29984" xr:uid="{00000000-0005-0000-0000-0000A8750000}"/>
    <cellStyle name="40% - Accent5 29 50" xfId="29985" xr:uid="{00000000-0005-0000-0000-0000A9750000}"/>
    <cellStyle name="40% - Accent5 29 51" xfId="29986" xr:uid="{00000000-0005-0000-0000-0000AA750000}"/>
    <cellStyle name="40% - Accent5 29 52" xfId="29987" xr:uid="{00000000-0005-0000-0000-0000AB750000}"/>
    <cellStyle name="40% - Accent5 29 53" xfId="29988" xr:uid="{00000000-0005-0000-0000-0000AC750000}"/>
    <cellStyle name="40% - Accent5 29 54" xfId="29989" xr:uid="{00000000-0005-0000-0000-0000AD750000}"/>
    <cellStyle name="40% - Accent5 29 55" xfId="29990" xr:uid="{00000000-0005-0000-0000-0000AE750000}"/>
    <cellStyle name="40% - Accent5 29 56" xfId="29991" xr:uid="{00000000-0005-0000-0000-0000AF750000}"/>
    <cellStyle name="40% - Accent5 29 57" xfId="29992" xr:uid="{00000000-0005-0000-0000-0000B0750000}"/>
    <cellStyle name="40% - Accent5 29 58" xfId="29993" xr:uid="{00000000-0005-0000-0000-0000B1750000}"/>
    <cellStyle name="40% - Accent5 29 59" xfId="29994" xr:uid="{00000000-0005-0000-0000-0000B2750000}"/>
    <cellStyle name="40% - Accent5 29 6" xfId="29995" xr:uid="{00000000-0005-0000-0000-0000B3750000}"/>
    <cellStyle name="40% - Accent5 29 60" xfId="29996" xr:uid="{00000000-0005-0000-0000-0000B4750000}"/>
    <cellStyle name="40% - Accent5 29 61" xfId="29997" xr:uid="{00000000-0005-0000-0000-0000B5750000}"/>
    <cellStyle name="40% - Accent5 29 62" xfId="29998" xr:uid="{00000000-0005-0000-0000-0000B6750000}"/>
    <cellStyle name="40% - Accent5 29 63" xfId="29999" xr:uid="{00000000-0005-0000-0000-0000B7750000}"/>
    <cellStyle name="40% - Accent5 29 64" xfId="30000" xr:uid="{00000000-0005-0000-0000-0000B8750000}"/>
    <cellStyle name="40% - Accent5 29 65" xfId="30001" xr:uid="{00000000-0005-0000-0000-0000B9750000}"/>
    <cellStyle name="40% - Accent5 29 66" xfId="30002" xr:uid="{00000000-0005-0000-0000-0000BA750000}"/>
    <cellStyle name="40% - Accent5 29 67" xfId="30003" xr:uid="{00000000-0005-0000-0000-0000BB750000}"/>
    <cellStyle name="40% - Accent5 29 68" xfId="30004" xr:uid="{00000000-0005-0000-0000-0000BC750000}"/>
    <cellStyle name="40% - Accent5 29 69" xfId="30005" xr:uid="{00000000-0005-0000-0000-0000BD750000}"/>
    <cellStyle name="40% - Accent5 29 7" xfId="30006" xr:uid="{00000000-0005-0000-0000-0000BE750000}"/>
    <cellStyle name="40% - Accent5 29 70" xfId="30007" xr:uid="{00000000-0005-0000-0000-0000BF750000}"/>
    <cellStyle name="40% - Accent5 29 71" xfId="30008" xr:uid="{00000000-0005-0000-0000-0000C0750000}"/>
    <cellStyle name="40% - Accent5 29 72" xfId="30009" xr:uid="{00000000-0005-0000-0000-0000C1750000}"/>
    <cellStyle name="40% - Accent5 29 73" xfId="30010" xr:uid="{00000000-0005-0000-0000-0000C2750000}"/>
    <cellStyle name="40% - Accent5 29 8" xfId="30011" xr:uid="{00000000-0005-0000-0000-0000C3750000}"/>
    <cellStyle name="40% - Accent5 29 9" xfId="30012" xr:uid="{00000000-0005-0000-0000-0000C4750000}"/>
    <cellStyle name="40% - Accent5 3" xfId="30013" xr:uid="{00000000-0005-0000-0000-0000C5750000}"/>
    <cellStyle name="40% - Accent5 3 10" xfId="30014" xr:uid="{00000000-0005-0000-0000-0000C6750000}"/>
    <cellStyle name="40% - Accent5 3 11" xfId="30015" xr:uid="{00000000-0005-0000-0000-0000C7750000}"/>
    <cellStyle name="40% - Accent5 3 12" xfId="30016" xr:uid="{00000000-0005-0000-0000-0000C8750000}"/>
    <cellStyle name="40% - Accent5 3 13" xfId="30017" xr:uid="{00000000-0005-0000-0000-0000C9750000}"/>
    <cellStyle name="40% - Accent5 3 14" xfId="30018" xr:uid="{00000000-0005-0000-0000-0000CA750000}"/>
    <cellStyle name="40% - Accent5 3 15" xfId="30019" xr:uid="{00000000-0005-0000-0000-0000CB750000}"/>
    <cellStyle name="40% - Accent5 3 16" xfId="30020" xr:uid="{00000000-0005-0000-0000-0000CC750000}"/>
    <cellStyle name="40% - Accent5 3 17" xfId="30021" xr:uid="{00000000-0005-0000-0000-0000CD750000}"/>
    <cellStyle name="40% - Accent5 3 18" xfId="30022" xr:uid="{00000000-0005-0000-0000-0000CE750000}"/>
    <cellStyle name="40% - Accent5 3 19" xfId="30023" xr:uid="{00000000-0005-0000-0000-0000CF750000}"/>
    <cellStyle name="40% - Accent5 3 2" xfId="30024" xr:uid="{00000000-0005-0000-0000-0000D0750000}"/>
    <cellStyle name="40% - Accent5 3 2 2" xfId="53173" xr:uid="{00000000-0005-0000-0000-0000D1750000}"/>
    <cellStyle name="40% - Accent5 3 20" xfId="30025" xr:uid="{00000000-0005-0000-0000-0000D2750000}"/>
    <cellStyle name="40% - Accent5 3 21" xfId="30026" xr:uid="{00000000-0005-0000-0000-0000D3750000}"/>
    <cellStyle name="40% - Accent5 3 22" xfId="30027" xr:uid="{00000000-0005-0000-0000-0000D4750000}"/>
    <cellStyle name="40% - Accent5 3 23" xfId="30028" xr:uid="{00000000-0005-0000-0000-0000D5750000}"/>
    <cellStyle name="40% - Accent5 3 24" xfId="30029" xr:uid="{00000000-0005-0000-0000-0000D6750000}"/>
    <cellStyle name="40% - Accent5 3 25" xfId="30030" xr:uid="{00000000-0005-0000-0000-0000D7750000}"/>
    <cellStyle name="40% - Accent5 3 26" xfId="30031" xr:uid="{00000000-0005-0000-0000-0000D8750000}"/>
    <cellStyle name="40% - Accent5 3 27" xfId="30032" xr:uid="{00000000-0005-0000-0000-0000D9750000}"/>
    <cellStyle name="40% - Accent5 3 28" xfId="30033" xr:uid="{00000000-0005-0000-0000-0000DA750000}"/>
    <cellStyle name="40% - Accent5 3 29" xfId="30034" xr:uid="{00000000-0005-0000-0000-0000DB750000}"/>
    <cellStyle name="40% - Accent5 3 3" xfId="30035" xr:uid="{00000000-0005-0000-0000-0000DC750000}"/>
    <cellStyle name="40% - Accent5 3 3 2" xfId="53228" xr:uid="{00000000-0005-0000-0000-0000DD750000}"/>
    <cellStyle name="40% - Accent5 3 30" xfId="30036" xr:uid="{00000000-0005-0000-0000-0000DE750000}"/>
    <cellStyle name="40% - Accent5 3 31" xfId="30037" xr:uid="{00000000-0005-0000-0000-0000DF750000}"/>
    <cellStyle name="40% - Accent5 3 32" xfId="30038" xr:uid="{00000000-0005-0000-0000-0000E0750000}"/>
    <cellStyle name="40% - Accent5 3 33" xfId="30039" xr:uid="{00000000-0005-0000-0000-0000E1750000}"/>
    <cellStyle name="40% - Accent5 3 34" xfId="30040" xr:uid="{00000000-0005-0000-0000-0000E2750000}"/>
    <cellStyle name="40% - Accent5 3 35" xfId="30041" xr:uid="{00000000-0005-0000-0000-0000E3750000}"/>
    <cellStyle name="40% - Accent5 3 36" xfId="30042" xr:uid="{00000000-0005-0000-0000-0000E4750000}"/>
    <cellStyle name="40% - Accent5 3 37" xfId="30043" xr:uid="{00000000-0005-0000-0000-0000E5750000}"/>
    <cellStyle name="40% - Accent5 3 38" xfId="30044" xr:uid="{00000000-0005-0000-0000-0000E6750000}"/>
    <cellStyle name="40% - Accent5 3 39" xfId="30045" xr:uid="{00000000-0005-0000-0000-0000E7750000}"/>
    <cellStyle name="40% - Accent5 3 4" xfId="30046" xr:uid="{00000000-0005-0000-0000-0000E8750000}"/>
    <cellStyle name="40% - Accent5 3 40" xfId="30047" xr:uid="{00000000-0005-0000-0000-0000E9750000}"/>
    <cellStyle name="40% - Accent5 3 41" xfId="30048" xr:uid="{00000000-0005-0000-0000-0000EA750000}"/>
    <cellStyle name="40% - Accent5 3 42" xfId="30049" xr:uid="{00000000-0005-0000-0000-0000EB750000}"/>
    <cellStyle name="40% - Accent5 3 43" xfId="30050" xr:uid="{00000000-0005-0000-0000-0000EC750000}"/>
    <cellStyle name="40% - Accent5 3 44" xfId="30051" xr:uid="{00000000-0005-0000-0000-0000ED750000}"/>
    <cellStyle name="40% - Accent5 3 45" xfId="30052" xr:uid="{00000000-0005-0000-0000-0000EE750000}"/>
    <cellStyle name="40% - Accent5 3 46" xfId="30053" xr:uid="{00000000-0005-0000-0000-0000EF750000}"/>
    <cellStyle name="40% - Accent5 3 47" xfId="30054" xr:uid="{00000000-0005-0000-0000-0000F0750000}"/>
    <cellStyle name="40% - Accent5 3 48" xfId="30055" xr:uid="{00000000-0005-0000-0000-0000F1750000}"/>
    <cellStyle name="40% - Accent5 3 49" xfId="30056" xr:uid="{00000000-0005-0000-0000-0000F2750000}"/>
    <cellStyle name="40% - Accent5 3 5" xfId="30057" xr:uid="{00000000-0005-0000-0000-0000F3750000}"/>
    <cellStyle name="40% - Accent5 3 50" xfId="30058" xr:uid="{00000000-0005-0000-0000-0000F4750000}"/>
    <cellStyle name="40% - Accent5 3 51" xfId="30059" xr:uid="{00000000-0005-0000-0000-0000F5750000}"/>
    <cellStyle name="40% - Accent5 3 52" xfId="30060" xr:uid="{00000000-0005-0000-0000-0000F6750000}"/>
    <cellStyle name="40% - Accent5 3 53" xfId="30061" xr:uid="{00000000-0005-0000-0000-0000F7750000}"/>
    <cellStyle name="40% - Accent5 3 54" xfId="30062" xr:uid="{00000000-0005-0000-0000-0000F8750000}"/>
    <cellStyle name="40% - Accent5 3 55" xfId="30063" xr:uid="{00000000-0005-0000-0000-0000F9750000}"/>
    <cellStyle name="40% - Accent5 3 56" xfId="30064" xr:uid="{00000000-0005-0000-0000-0000FA750000}"/>
    <cellStyle name="40% - Accent5 3 57" xfId="30065" xr:uid="{00000000-0005-0000-0000-0000FB750000}"/>
    <cellStyle name="40% - Accent5 3 58" xfId="30066" xr:uid="{00000000-0005-0000-0000-0000FC750000}"/>
    <cellStyle name="40% - Accent5 3 59" xfId="30067" xr:uid="{00000000-0005-0000-0000-0000FD750000}"/>
    <cellStyle name="40% - Accent5 3 6" xfId="30068" xr:uid="{00000000-0005-0000-0000-0000FE750000}"/>
    <cellStyle name="40% - Accent5 3 60" xfId="30069" xr:uid="{00000000-0005-0000-0000-0000FF750000}"/>
    <cellStyle name="40% - Accent5 3 61" xfId="30070" xr:uid="{00000000-0005-0000-0000-000000760000}"/>
    <cellStyle name="40% - Accent5 3 62" xfId="30071" xr:uid="{00000000-0005-0000-0000-000001760000}"/>
    <cellStyle name="40% - Accent5 3 63" xfId="30072" xr:uid="{00000000-0005-0000-0000-000002760000}"/>
    <cellStyle name="40% - Accent5 3 64" xfId="30073" xr:uid="{00000000-0005-0000-0000-000003760000}"/>
    <cellStyle name="40% - Accent5 3 65" xfId="30074" xr:uid="{00000000-0005-0000-0000-000004760000}"/>
    <cellStyle name="40% - Accent5 3 66" xfId="30075" xr:uid="{00000000-0005-0000-0000-000005760000}"/>
    <cellStyle name="40% - Accent5 3 67" xfId="30076" xr:uid="{00000000-0005-0000-0000-000006760000}"/>
    <cellStyle name="40% - Accent5 3 68" xfId="30077" xr:uid="{00000000-0005-0000-0000-000007760000}"/>
    <cellStyle name="40% - Accent5 3 69" xfId="30078" xr:uid="{00000000-0005-0000-0000-000008760000}"/>
    <cellStyle name="40% - Accent5 3 7" xfId="30079" xr:uid="{00000000-0005-0000-0000-000009760000}"/>
    <cellStyle name="40% - Accent5 3 70" xfId="30080" xr:uid="{00000000-0005-0000-0000-00000A760000}"/>
    <cellStyle name="40% - Accent5 3 71" xfId="30081" xr:uid="{00000000-0005-0000-0000-00000B760000}"/>
    <cellStyle name="40% - Accent5 3 72" xfId="30082" xr:uid="{00000000-0005-0000-0000-00000C760000}"/>
    <cellStyle name="40% - Accent5 3 73" xfId="30083" xr:uid="{00000000-0005-0000-0000-00000D760000}"/>
    <cellStyle name="40% - Accent5 3 74" xfId="53040" xr:uid="{00000000-0005-0000-0000-00000E760000}"/>
    <cellStyle name="40% - Accent5 3 8" xfId="30084" xr:uid="{00000000-0005-0000-0000-00000F760000}"/>
    <cellStyle name="40% - Accent5 3 9" xfId="30085" xr:uid="{00000000-0005-0000-0000-000010760000}"/>
    <cellStyle name="40% - Accent5 30" xfId="30086" xr:uid="{00000000-0005-0000-0000-000011760000}"/>
    <cellStyle name="40% - Accent5 30 10" xfId="30087" xr:uid="{00000000-0005-0000-0000-000012760000}"/>
    <cellStyle name="40% - Accent5 30 11" xfId="30088" xr:uid="{00000000-0005-0000-0000-000013760000}"/>
    <cellStyle name="40% - Accent5 30 12" xfId="30089" xr:uid="{00000000-0005-0000-0000-000014760000}"/>
    <cellStyle name="40% - Accent5 30 13" xfId="30090" xr:uid="{00000000-0005-0000-0000-000015760000}"/>
    <cellStyle name="40% - Accent5 30 14" xfId="30091" xr:uid="{00000000-0005-0000-0000-000016760000}"/>
    <cellStyle name="40% - Accent5 30 15" xfId="30092" xr:uid="{00000000-0005-0000-0000-000017760000}"/>
    <cellStyle name="40% - Accent5 30 16" xfId="30093" xr:uid="{00000000-0005-0000-0000-000018760000}"/>
    <cellStyle name="40% - Accent5 30 17" xfId="30094" xr:uid="{00000000-0005-0000-0000-000019760000}"/>
    <cellStyle name="40% - Accent5 30 18" xfId="30095" xr:uid="{00000000-0005-0000-0000-00001A760000}"/>
    <cellStyle name="40% - Accent5 30 19" xfId="30096" xr:uid="{00000000-0005-0000-0000-00001B760000}"/>
    <cellStyle name="40% - Accent5 30 2" xfId="30097" xr:uid="{00000000-0005-0000-0000-00001C760000}"/>
    <cellStyle name="40% - Accent5 30 20" xfId="30098" xr:uid="{00000000-0005-0000-0000-00001D760000}"/>
    <cellStyle name="40% - Accent5 30 21" xfId="30099" xr:uid="{00000000-0005-0000-0000-00001E760000}"/>
    <cellStyle name="40% - Accent5 30 22" xfId="30100" xr:uid="{00000000-0005-0000-0000-00001F760000}"/>
    <cellStyle name="40% - Accent5 30 23" xfId="30101" xr:uid="{00000000-0005-0000-0000-000020760000}"/>
    <cellStyle name="40% - Accent5 30 24" xfId="30102" xr:uid="{00000000-0005-0000-0000-000021760000}"/>
    <cellStyle name="40% - Accent5 30 25" xfId="30103" xr:uid="{00000000-0005-0000-0000-000022760000}"/>
    <cellStyle name="40% - Accent5 30 26" xfId="30104" xr:uid="{00000000-0005-0000-0000-000023760000}"/>
    <cellStyle name="40% - Accent5 30 27" xfId="30105" xr:uid="{00000000-0005-0000-0000-000024760000}"/>
    <cellStyle name="40% - Accent5 30 28" xfId="30106" xr:uid="{00000000-0005-0000-0000-000025760000}"/>
    <cellStyle name="40% - Accent5 30 29" xfId="30107" xr:uid="{00000000-0005-0000-0000-000026760000}"/>
    <cellStyle name="40% - Accent5 30 3" xfId="30108" xr:uid="{00000000-0005-0000-0000-000027760000}"/>
    <cellStyle name="40% - Accent5 30 30" xfId="30109" xr:uid="{00000000-0005-0000-0000-000028760000}"/>
    <cellStyle name="40% - Accent5 30 31" xfId="30110" xr:uid="{00000000-0005-0000-0000-000029760000}"/>
    <cellStyle name="40% - Accent5 30 32" xfId="30111" xr:uid="{00000000-0005-0000-0000-00002A760000}"/>
    <cellStyle name="40% - Accent5 30 33" xfId="30112" xr:uid="{00000000-0005-0000-0000-00002B760000}"/>
    <cellStyle name="40% - Accent5 30 34" xfId="30113" xr:uid="{00000000-0005-0000-0000-00002C760000}"/>
    <cellStyle name="40% - Accent5 30 35" xfId="30114" xr:uid="{00000000-0005-0000-0000-00002D760000}"/>
    <cellStyle name="40% - Accent5 30 36" xfId="30115" xr:uid="{00000000-0005-0000-0000-00002E760000}"/>
    <cellStyle name="40% - Accent5 30 37" xfId="30116" xr:uid="{00000000-0005-0000-0000-00002F760000}"/>
    <cellStyle name="40% - Accent5 30 38" xfId="30117" xr:uid="{00000000-0005-0000-0000-000030760000}"/>
    <cellStyle name="40% - Accent5 30 39" xfId="30118" xr:uid="{00000000-0005-0000-0000-000031760000}"/>
    <cellStyle name="40% - Accent5 30 4" xfId="30119" xr:uid="{00000000-0005-0000-0000-000032760000}"/>
    <cellStyle name="40% - Accent5 30 40" xfId="30120" xr:uid="{00000000-0005-0000-0000-000033760000}"/>
    <cellStyle name="40% - Accent5 30 41" xfId="30121" xr:uid="{00000000-0005-0000-0000-000034760000}"/>
    <cellStyle name="40% - Accent5 30 42" xfId="30122" xr:uid="{00000000-0005-0000-0000-000035760000}"/>
    <cellStyle name="40% - Accent5 30 43" xfId="30123" xr:uid="{00000000-0005-0000-0000-000036760000}"/>
    <cellStyle name="40% - Accent5 30 44" xfId="30124" xr:uid="{00000000-0005-0000-0000-000037760000}"/>
    <cellStyle name="40% - Accent5 30 45" xfId="30125" xr:uid="{00000000-0005-0000-0000-000038760000}"/>
    <cellStyle name="40% - Accent5 30 46" xfId="30126" xr:uid="{00000000-0005-0000-0000-000039760000}"/>
    <cellStyle name="40% - Accent5 30 47" xfId="30127" xr:uid="{00000000-0005-0000-0000-00003A760000}"/>
    <cellStyle name="40% - Accent5 30 48" xfId="30128" xr:uid="{00000000-0005-0000-0000-00003B760000}"/>
    <cellStyle name="40% - Accent5 30 49" xfId="30129" xr:uid="{00000000-0005-0000-0000-00003C760000}"/>
    <cellStyle name="40% - Accent5 30 5" xfId="30130" xr:uid="{00000000-0005-0000-0000-00003D760000}"/>
    <cellStyle name="40% - Accent5 30 50" xfId="30131" xr:uid="{00000000-0005-0000-0000-00003E760000}"/>
    <cellStyle name="40% - Accent5 30 51" xfId="30132" xr:uid="{00000000-0005-0000-0000-00003F760000}"/>
    <cellStyle name="40% - Accent5 30 52" xfId="30133" xr:uid="{00000000-0005-0000-0000-000040760000}"/>
    <cellStyle name="40% - Accent5 30 53" xfId="30134" xr:uid="{00000000-0005-0000-0000-000041760000}"/>
    <cellStyle name="40% - Accent5 30 54" xfId="30135" xr:uid="{00000000-0005-0000-0000-000042760000}"/>
    <cellStyle name="40% - Accent5 30 55" xfId="30136" xr:uid="{00000000-0005-0000-0000-000043760000}"/>
    <cellStyle name="40% - Accent5 30 56" xfId="30137" xr:uid="{00000000-0005-0000-0000-000044760000}"/>
    <cellStyle name="40% - Accent5 30 57" xfId="30138" xr:uid="{00000000-0005-0000-0000-000045760000}"/>
    <cellStyle name="40% - Accent5 30 58" xfId="30139" xr:uid="{00000000-0005-0000-0000-000046760000}"/>
    <cellStyle name="40% - Accent5 30 59" xfId="30140" xr:uid="{00000000-0005-0000-0000-000047760000}"/>
    <cellStyle name="40% - Accent5 30 6" xfId="30141" xr:uid="{00000000-0005-0000-0000-000048760000}"/>
    <cellStyle name="40% - Accent5 30 60" xfId="30142" xr:uid="{00000000-0005-0000-0000-000049760000}"/>
    <cellStyle name="40% - Accent5 30 61" xfId="30143" xr:uid="{00000000-0005-0000-0000-00004A760000}"/>
    <cellStyle name="40% - Accent5 30 62" xfId="30144" xr:uid="{00000000-0005-0000-0000-00004B760000}"/>
    <cellStyle name="40% - Accent5 30 63" xfId="30145" xr:uid="{00000000-0005-0000-0000-00004C760000}"/>
    <cellStyle name="40% - Accent5 30 64" xfId="30146" xr:uid="{00000000-0005-0000-0000-00004D760000}"/>
    <cellStyle name="40% - Accent5 30 65" xfId="30147" xr:uid="{00000000-0005-0000-0000-00004E760000}"/>
    <cellStyle name="40% - Accent5 30 66" xfId="30148" xr:uid="{00000000-0005-0000-0000-00004F760000}"/>
    <cellStyle name="40% - Accent5 30 67" xfId="30149" xr:uid="{00000000-0005-0000-0000-000050760000}"/>
    <cellStyle name="40% - Accent5 30 68" xfId="30150" xr:uid="{00000000-0005-0000-0000-000051760000}"/>
    <cellStyle name="40% - Accent5 30 69" xfId="30151" xr:uid="{00000000-0005-0000-0000-000052760000}"/>
    <cellStyle name="40% - Accent5 30 7" xfId="30152" xr:uid="{00000000-0005-0000-0000-000053760000}"/>
    <cellStyle name="40% - Accent5 30 70" xfId="30153" xr:uid="{00000000-0005-0000-0000-000054760000}"/>
    <cellStyle name="40% - Accent5 30 71" xfId="30154" xr:uid="{00000000-0005-0000-0000-000055760000}"/>
    <cellStyle name="40% - Accent5 30 72" xfId="30155" xr:uid="{00000000-0005-0000-0000-000056760000}"/>
    <cellStyle name="40% - Accent5 30 73" xfId="30156" xr:uid="{00000000-0005-0000-0000-000057760000}"/>
    <cellStyle name="40% - Accent5 30 8" xfId="30157" xr:uid="{00000000-0005-0000-0000-000058760000}"/>
    <cellStyle name="40% - Accent5 30 9" xfId="30158" xr:uid="{00000000-0005-0000-0000-000059760000}"/>
    <cellStyle name="40% - Accent5 31" xfId="30159" xr:uid="{00000000-0005-0000-0000-00005A760000}"/>
    <cellStyle name="40% - Accent5 31 10" xfId="30160" xr:uid="{00000000-0005-0000-0000-00005B760000}"/>
    <cellStyle name="40% - Accent5 31 11" xfId="30161" xr:uid="{00000000-0005-0000-0000-00005C760000}"/>
    <cellStyle name="40% - Accent5 31 12" xfId="30162" xr:uid="{00000000-0005-0000-0000-00005D760000}"/>
    <cellStyle name="40% - Accent5 31 13" xfId="30163" xr:uid="{00000000-0005-0000-0000-00005E760000}"/>
    <cellStyle name="40% - Accent5 31 14" xfId="30164" xr:uid="{00000000-0005-0000-0000-00005F760000}"/>
    <cellStyle name="40% - Accent5 31 15" xfId="30165" xr:uid="{00000000-0005-0000-0000-000060760000}"/>
    <cellStyle name="40% - Accent5 31 16" xfId="30166" xr:uid="{00000000-0005-0000-0000-000061760000}"/>
    <cellStyle name="40% - Accent5 31 17" xfId="30167" xr:uid="{00000000-0005-0000-0000-000062760000}"/>
    <cellStyle name="40% - Accent5 31 18" xfId="30168" xr:uid="{00000000-0005-0000-0000-000063760000}"/>
    <cellStyle name="40% - Accent5 31 19" xfId="30169" xr:uid="{00000000-0005-0000-0000-000064760000}"/>
    <cellStyle name="40% - Accent5 31 2" xfId="30170" xr:uid="{00000000-0005-0000-0000-000065760000}"/>
    <cellStyle name="40% - Accent5 31 20" xfId="30171" xr:uid="{00000000-0005-0000-0000-000066760000}"/>
    <cellStyle name="40% - Accent5 31 21" xfId="30172" xr:uid="{00000000-0005-0000-0000-000067760000}"/>
    <cellStyle name="40% - Accent5 31 22" xfId="30173" xr:uid="{00000000-0005-0000-0000-000068760000}"/>
    <cellStyle name="40% - Accent5 31 23" xfId="30174" xr:uid="{00000000-0005-0000-0000-000069760000}"/>
    <cellStyle name="40% - Accent5 31 24" xfId="30175" xr:uid="{00000000-0005-0000-0000-00006A760000}"/>
    <cellStyle name="40% - Accent5 31 25" xfId="30176" xr:uid="{00000000-0005-0000-0000-00006B760000}"/>
    <cellStyle name="40% - Accent5 31 26" xfId="30177" xr:uid="{00000000-0005-0000-0000-00006C760000}"/>
    <cellStyle name="40% - Accent5 31 27" xfId="30178" xr:uid="{00000000-0005-0000-0000-00006D760000}"/>
    <cellStyle name="40% - Accent5 31 28" xfId="30179" xr:uid="{00000000-0005-0000-0000-00006E760000}"/>
    <cellStyle name="40% - Accent5 31 29" xfId="30180" xr:uid="{00000000-0005-0000-0000-00006F760000}"/>
    <cellStyle name="40% - Accent5 31 3" xfId="30181" xr:uid="{00000000-0005-0000-0000-000070760000}"/>
    <cellStyle name="40% - Accent5 31 30" xfId="30182" xr:uid="{00000000-0005-0000-0000-000071760000}"/>
    <cellStyle name="40% - Accent5 31 31" xfId="30183" xr:uid="{00000000-0005-0000-0000-000072760000}"/>
    <cellStyle name="40% - Accent5 31 32" xfId="30184" xr:uid="{00000000-0005-0000-0000-000073760000}"/>
    <cellStyle name="40% - Accent5 31 33" xfId="30185" xr:uid="{00000000-0005-0000-0000-000074760000}"/>
    <cellStyle name="40% - Accent5 31 34" xfId="30186" xr:uid="{00000000-0005-0000-0000-000075760000}"/>
    <cellStyle name="40% - Accent5 31 35" xfId="30187" xr:uid="{00000000-0005-0000-0000-000076760000}"/>
    <cellStyle name="40% - Accent5 31 36" xfId="30188" xr:uid="{00000000-0005-0000-0000-000077760000}"/>
    <cellStyle name="40% - Accent5 31 37" xfId="30189" xr:uid="{00000000-0005-0000-0000-000078760000}"/>
    <cellStyle name="40% - Accent5 31 38" xfId="30190" xr:uid="{00000000-0005-0000-0000-000079760000}"/>
    <cellStyle name="40% - Accent5 31 39" xfId="30191" xr:uid="{00000000-0005-0000-0000-00007A760000}"/>
    <cellStyle name="40% - Accent5 31 4" xfId="30192" xr:uid="{00000000-0005-0000-0000-00007B760000}"/>
    <cellStyle name="40% - Accent5 31 40" xfId="30193" xr:uid="{00000000-0005-0000-0000-00007C760000}"/>
    <cellStyle name="40% - Accent5 31 41" xfId="30194" xr:uid="{00000000-0005-0000-0000-00007D760000}"/>
    <cellStyle name="40% - Accent5 31 42" xfId="30195" xr:uid="{00000000-0005-0000-0000-00007E760000}"/>
    <cellStyle name="40% - Accent5 31 43" xfId="30196" xr:uid="{00000000-0005-0000-0000-00007F760000}"/>
    <cellStyle name="40% - Accent5 31 44" xfId="30197" xr:uid="{00000000-0005-0000-0000-000080760000}"/>
    <cellStyle name="40% - Accent5 31 45" xfId="30198" xr:uid="{00000000-0005-0000-0000-000081760000}"/>
    <cellStyle name="40% - Accent5 31 46" xfId="30199" xr:uid="{00000000-0005-0000-0000-000082760000}"/>
    <cellStyle name="40% - Accent5 31 47" xfId="30200" xr:uid="{00000000-0005-0000-0000-000083760000}"/>
    <cellStyle name="40% - Accent5 31 48" xfId="30201" xr:uid="{00000000-0005-0000-0000-000084760000}"/>
    <cellStyle name="40% - Accent5 31 49" xfId="30202" xr:uid="{00000000-0005-0000-0000-000085760000}"/>
    <cellStyle name="40% - Accent5 31 5" xfId="30203" xr:uid="{00000000-0005-0000-0000-000086760000}"/>
    <cellStyle name="40% - Accent5 31 50" xfId="30204" xr:uid="{00000000-0005-0000-0000-000087760000}"/>
    <cellStyle name="40% - Accent5 31 51" xfId="30205" xr:uid="{00000000-0005-0000-0000-000088760000}"/>
    <cellStyle name="40% - Accent5 31 52" xfId="30206" xr:uid="{00000000-0005-0000-0000-000089760000}"/>
    <cellStyle name="40% - Accent5 31 53" xfId="30207" xr:uid="{00000000-0005-0000-0000-00008A760000}"/>
    <cellStyle name="40% - Accent5 31 54" xfId="30208" xr:uid="{00000000-0005-0000-0000-00008B760000}"/>
    <cellStyle name="40% - Accent5 31 55" xfId="30209" xr:uid="{00000000-0005-0000-0000-00008C760000}"/>
    <cellStyle name="40% - Accent5 31 56" xfId="30210" xr:uid="{00000000-0005-0000-0000-00008D760000}"/>
    <cellStyle name="40% - Accent5 31 57" xfId="30211" xr:uid="{00000000-0005-0000-0000-00008E760000}"/>
    <cellStyle name="40% - Accent5 31 58" xfId="30212" xr:uid="{00000000-0005-0000-0000-00008F760000}"/>
    <cellStyle name="40% - Accent5 31 59" xfId="30213" xr:uid="{00000000-0005-0000-0000-000090760000}"/>
    <cellStyle name="40% - Accent5 31 6" xfId="30214" xr:uid="{00000000-0005-0000-0000-000091760000}"/>
    <cellStyle name="40% - Accent5 31 60" xfId="30215" xr:uid="{00000000-0005-0000-0000-000092760000}"/>
    <cellStyle name="40% - Accent5 31 61" xfId="30216" xr:uid="{00000000-0005-0000-0000-000093760000}"/>
    <cellStyle name="40% - Accent5 31 62" xfId="30217" xr:uid="{00000000-0005-0000-0000-000094760000}"/>
    <cellStyle name="40% - Accent5 31 63" xfId="30218" xr:uid="{00000000-0005-0000-0000-000095760000}"/>
    <cellStyle name="40% - Accent5 31 64" xfId="30219" xr:uid="{00000000-0005-0000-0000-000096760000}"/>
    <cellStyle name="40% - Accent5 31 65" xfId="30220" xr:uid="{00000000-0005-0000-0000-000097760000}"/>
    <cellStyle name="40% - Accent5 31 66" xfId="30221" xr:uid="{00000000-0005-0000-0000-000098760000}"/>
    <cellStyle name="40% - Accent5 31 67" xfId="30222" xr:uid="{00000000-0005-0000-0000-000099760000}"/>
    <cellStyle name="40% - Accent5 31 68" xfId="30223" xr:uid="{00000000-0005-0000-0000-00009A760000}"/>
    <cellStyle name="40% - Accent5 31 69" xfId="30224" xr:uid="{00000000-0005-0000-0000-00009B760000}"/>
    <cellStyle name="40% - Accent5 31 7" xfId="30225" xr:uid="{00000000-0005-0000-0000-00009C760000}"/>
    <cellStyle name="40% - Accent5 31 70" xfId="30226" xr:uid="{00000000-0005-0000-0000-00009D760000}"/>
    <cellStyle name="40% - Accent5 31 71" xfId="30227" xr:uid="{00000000-0005-0000-0000-00009E760000}"/>
    <cellStyle name="40% - Accent5 31 72" xfId="30228" xr:uid="{00000000-0005-0000-0000-00009F760000}"/>
    <cellStyle name="40% - Accent5 31 73" xfId="30229" xr:uid="{00000000-0005-0000-0000-0000A0760000}"/>
    <cellStyle name="40% - Accent5 31 8" xfId="30230" xr:uid="{00000000-0005-0000-0000-0000A1760000}"/>
    <cellStyle name="40% - Accent5 31 9" xfId="30231" xr:uid="{00000000-0005-0000-0000-0000A2760000}"/>
    <cellStyle name="40% - Accent5 32" xfId="30232" xr:uid="{00000000-0005-0000-0000-0000A3760000}"/>
    <cellStyle name="40% - Accent5 32 10" xfId="30233" xr:uid="{00000000-0005-0000-0000-0000A4760000}"/>
    <cellStyle name="40% - Accent5 32 11" xfId="30234" xr:uid="{00000000-0005-0000-0000-0000A5760000}"/>
    <cellStyle name="40% - Accent5 32 12" xfId="30235" xr:uid="{00000000-0005-0000-0000-0000A6760000}"/>
    <cellStyle name="40% - Accent5 32 13" xfId="30236" xr:uid="{00000000-0005-0000-0000-0000A7760000}"/>
    <cellStyle name="40% - Accent5 32 14" xfId="30237" xr:uid="{00000000-0005-0000-0000-0000A8760000}"/>
    <cellStyle name="40% - Accent5 32 15" xfId="30238" xr:uid="{00000000-0005-0000-0000-0000A9760000}"/>
    <cellStyle name="40% - Accent5 32 16" xfId="30239" xr:uid="{00000000-0005-0000-0000-0000AA760000}"/>
    <cellStyle name="40% - Accent5 32 17" xfId="30240" xr:uid="{00000000-0005-0000-0000-0000AB760000}"/>
    <cellStyle name="40% - Accent5 32 18" xfId="30241" xr:uid="{00000000-0005-0000-0000-0000AC760000}"/>
    <cellStyle name="40% - Accent5 32 19" xfId="30242" xr:uid="{00000000-0005-0000-0000-0000AD760000}"/>
    <cellStyle name="40% - Accent5 32 2" xfId="30243" xr:uid="{00000000-0005-0000-0000-0000AE760000}"/>
    <cellStyle name="40% - Accent5 32 20" xfId="30244" xr:uid="{00000000-0005-0000-0000-0000AF760000}"/>
    <cellStyle name="40% - Accent5 32 21" xfId="30245" xr:uid="{00000000-0005-0000-0000-0000B0760000}"/>
    <cellStyle name="40% - Accent5 32 22" xfId="30246" xr:uid="{00000000-0005-0000-0000-0000B1760000}"/>
    <cellStyle name="40% - Accent5 32 23" xfId="30247" xr:uid="{00000000-0005-0000-0000-0000B2760000}"/>
    <cellStyle name="40% - Accent5 32 24" xfId="30248" xr:uid="{00000000-0005-0000-0000-0000B3760000}"/>
    <cellStyle name="40% - Accent5 32 25" xfId="30249" xr:uid="{00000000-0005-0000-0000-0000B4760000}"/>
    <cellStyle name="40% - Accent5 32 26" xfId="30250" xr:uid="{00000000-0005-0000-0000-0000B5760000}"/>
    <cellStyle name="40% - Accent5 32 27" xfId="30251" xr:uid="{00000000-0005-0000-0000-0000B6760000}"/>
    <cellStyle name="40% - Accent5 32 28" xfId="30252" xr:uid="{00000000-0005-0000-0000-0000B7760000}"/>
    <cellStyle name="40% - Accent5 32 29" xfId="30253" xr:uid="{00000000-0005-0000-0000-0000B8760000}"/>
    <cellStyle name="40% - Accent5 32 3" xfId="30254" xr:uid="{00000000-0005-0000-0000-0000B9760000}"/>
    <cellStyle name="40% - Accent5 32 30" xfId="30255" xr:uid="{00000000-0005-0000-0000-0000BA760000}"/>
    <cellStyle name="40% - Accent5 32 31" xfId="30256" xr:uid="{00000000-0005-0000-0000-0000BB760000}"/>
    <cellStyle name="40% - Accent5 32 32" xfId="30257" xr:uid="{00000000-0005-0000-0000-0000BC760000}"/>
    <cellStyle name="40% - Accent5 32 33" xfId="30258" xr:uid="{00000000-0005-0000-0000-0000BD760000}"/>
    <cellStyle name="40% - Accent5 32 34" xfId="30259" xr:uid="{00000000-0005-0000-0000-0000BE760000}"/>
    <cellStyle name="40% - Accent5 32 35" xfId="30260" xr:uid="{00000000-0005-0000-0000-0000BF760000}"/>
    <cellStyle name="40% - Accent5 32 36" xfId="30261" xr:uid="{00000000-0005-0000-0000-0000C0760000}"/>
    <cellStyle name="40% - Accent5 32 37" xfId="30262" xr:uid="{00000000-0005-0000-0000-0000C1760000}"/>
    <cellStyle name="40% - Accent5 32 38" xfId="30263" xr:uid="{00000000-0005-0000-0000-0000C2760000}"/>
    <cellStyle name="40% - Accent5 32 39" xfId="30264" xr:uid="{00000000-0005-0000-0000-0000C3760000}"/>
    <cellStyle name="40% - Accent5 32 4" xfId="30265" xr:uid="{00000000-0005-0000-0000-0000C4760000}"/>
    <cellStyle name="40% - Accent5 32 40" xfId="30266" xr:uid="{00000000-0005-0000-0000-0000C5760000}"/>
    <cellStyle name="40% - Accent5 32 41" xfId="30267" xr:uid="{00000000-0005-0000-0000-0000C6760000}"/>
    <cellStyle name="40% - Accent5 32 42" xfId="30268" xr:uid="{00000000-0005-0000-0000-0000C7760000}"/>
    <cellStyle name="40% - Accent5 32 43" xfId="30269" xr:uid="{00000000-0005-0000-0000-0000C8760000}"/>
    <cellStyle name="40% - Accent5 32 44" xfId="30270" xr:uid="{00000000-0005-0000-0000-0000C9760000}"/>
    <cellStyle name="40% - Accent5 32 45" xfId="30271" xr:uid="{00000000-0005-0000-0000-0000CA760000}"/>
    <cellStyle name="40% - Accent5 32 46" xfId="30272" xr:uid="{00000000-0005-0000-0000-0000CB760000}"/>
    <cellStyle name="40% - Accent5 32 47" xfId="30273" xr:uid="{00000000-0005-0000-0000-0000CC760000}"/>
    <cellStyle name="40% - Accent5 32 48" xfId="30274" xr:uid="{00000000-0005-0000-0000-0000CD760000}"/>
    <cellStyle name="40% - Accent5 32 49" xfId="30275" xr:uid="{00000000-0005-0000-0000-0000CE760000}"/>
    <cellStyle name="40% - Accent5 32 5" xfId="30276" xr:uid="{00000000-0005-0000-0000-0000CF760000}"/>
    <cellStyle name="40% - Accent5 32 50" xfId="30277" xr:uid="{00000000-0005-0000-0000-0000D0760000}"/>
    <cellStyle name="40% - Accent5 32 51" xfId="30278" xr:uid="{00000000-0005-0000-0000-0000D1760000}"/>
    <cellStyle name="40% - Accent5 32 52" xfId="30279" xr:uid="{00000000-0005-0000-0000-0000D2760000}"/>
    <cellStyle name="40% - Accent5 32 53" xfId="30280" xr:uid="{00000000-0005-0000-0000-0000D3760000}"/>
    <cellStyle name="40% - Accent5 32 54" xfId="30281" xr:uid="{00000000-0005-0000-0000-0000D4760000}"/>
    <cellStyle name="40% - Accent5 32 55" xfId="30282" xr:uid="{00000000-0005-0000-0000-0000D5760000}"/>
    <cellStyle name="40% - Accent5 32 56" xfId="30283" xr:uid="{00000000-0005-0000-0000-0000D6760000}"/>
    <cellStyle name="40% - Accent5 32 57" xfId="30284" xr:uid="{00000000-0005-0000-0000-0000D7760000}"/>
    <cellStyle name="40% - Accent5 32 58" xfId="30285" xr:uid="{00000000-0005-0000-0000-0000D8760000}"/>
    <cellStyle name="40% - Accent5 32 59" xfId="30286" xr:uid="{00000000-0005-0000-0000-0000D9760000}"/>
    <cellStyle name="40% - Accent5 32 6" xfId="30287" xr:uid="{00000000-0005-0000-0000-0000DA760000}"/>
    <cellStyle name="40% - Accent5 32 60" xfId="30288" xr:uid="{00000000-0005-0000-0000-0000DB760000}"/>
    <cellStyle name="40% - Accent5 32 61" xfId="30289" xr:uid="{00000000-0005-0000-0000-0000DC760000}"/>
    <cellStyle name="40% - Accent5 32 62" xfId="30290" xr:uid="{00000000-0005-0000-0000-0000DD760000}"/>
    <cellStyle name="40% - Accent5 32 63" xfId="30291" xr:uid="{00000000-0005-0000-0000-0000DE760000}"/>
    <cellStyle name="40% - Accent5 32 64" xfId="30292" xr:uid="{00000000-0005-0000-0000-0000DF760000}"/>
    <cellStyle name="40% - Accent5 32 65" xfId="30293" xr:uid="{00000000-0005-0000-0000-0000E0760000}"/>
    <cellStyle name="40% - Accent5 32 66" xfId="30294" xr:uid="{00000000-0005-0000-0000-0000E1760000}"/>
    <cellStyle name="40% - Accent5 32 67" xfId="30295" xr:uid="{00000000-0005-0000-0000-0000E2760000}"/>
    <cellStyle name="40% - Accent5 32 68" xfId="30296" xr:uid="{00000000-0005-0000-0000-0000E3760000}"/>
    <cellStyle name="40% - Accent5 32 69" xfId="30297" xr:uid="{00000000-0005-0000-0000-0000E4760000}"/>
    <cellStyle name="40% - Accent5 32 7" xfId="30298" xr:uid="{00000000-0005-0000-0000-0000E5760000}"/>
    <cellStyle name="40% - Accent5 32 70" xfId="30299" xr:uid="{00000000-0005-0000-0000-0000E6760000}"/>
    <cellStyle name="40% - Accent5 32 71" xfId="30300" xr:uid="{00000000-0005-0000-0000-0000E7760000}"/>
    <cellStyle name="40% - Accent5 32 72" xfId="30301" xr:uid="{00000000-0005-0000-0000-0000E8760000}"/>
    <cellStyle name="40% - Accent5 32 73" xfId="30302" xr:uid="{00000000-0005-0000-0000-0000E9760000}"/>
    <cellStyle name="40% - Accent5 32 8" xfId="30303" xr:uid="{00000000-0005-0000-0000-0000EA760000}"/>
    <cellStyle name="40% - Accent5 32 9" xfId="30304" xr:uid="{00000000-0005-0000-0000-0000EB760000}"/>
    <cellStyle name="40% - Accent5 33" xfId="30305" xr:uid="{00000000-0005-0000-0000-0000EC760000}"/>
    <cellStyle name="40% - Accent5 33 10" xfId="30306" xr:uid="{00000000-0005-0000-0000-0000ED760000}"/>
    <cellStyle name="40% - Accent5 33 11" xfId="30307" xr:uid="{00000000-0005-0000-0000-0000EE760000}"/>
    <cellStyle name="40% - Accent5 33 12" xfId="30308" xr:uid="{00000000-0005-0000-0000-0000EF760000}"/>
    <cellStyle name="40% - Accent5 33 13" xfId="30309" xr:uid="{00000000-0005-0000-0000-0000F0760000}"/>
    <cellStyle name="40% - Accent5 33 14" xfId="30310" xr:uid="{00000000-0005-0000-0000-0000F1760000}"/>
    <cellStyle name="40% - Accent5 33 15" xfId="30311" xr:uid="{00000000-0005-0000-0000-0000F2760000}"/>
    <cellStyle name="40% - Accent5 33 16" xfId="30312" xr:uid="{00000000-0005-0000-0000-0000F3760000}"/>
    <cellStyle name="40% - Accent5 33 17" xfId="30313" xr:uid="{00000000-0005-0000-0000-0000F4760000}"/>
    <cellStyle name="40% - Accent5 33 18" xfId="30314" xr:uid="{00000000-0005-0000-0000-0000F5760000}"/>
    <cellStyle name="40% - Accent5 33 19" xfId="30315" xr:uid="{00000000-0005-0000-0000-0000F6760000}"/>
    <cellStyle name="40% - Accent5 33 2" xfId="30316" xr:uid="{00000000-0005-0000-0000-0000F7760000}"/>
    <cellStyle name="40% - Accent5 33 20" xfId="30317" xr:uid="{00000000-0005-0000-0000-0000F8760000}"/>
    <cellStyle name="40% - Accent5 33 21" xfId="30318" xr:uid="{00000000-0005-0000-0000-0000F9760000}"/>
    <cellStyle name="40% - Accent5 33 22" xfId="30319" xr:uid="{00000000-0005-0000-0000-0000FA760000}"/>
    <cellStyle name="40% - Accent5 33 23" xfId="30320" xr:uid="{00000000-0005-0000-0000-0000FB760000}"/>
    <cellStyle name="40% - Accent5 33 24" xfId="30321" xr:uid="{00000000-0005-0000-0000-0000FC760000}"/>
    <cellStyle name="40% - Accent5 33 25" xfId="30322" xr:uid="{00000000-0005-0000-0000-0000FD760000}"/>
    <cellStyle name="40% - Accent5 33 26" xfId="30323" xr:uid="{00000000-0005-0000-0000-0000FE760000}"/>
    <cellStyle name="40% - Accent5 33 27" xfId="30324" xr:uid="{00000000-0005-0000-0000-0000FF760000}"/>
    <cellStyle name="40% - Accent5 33 28" xfId="30325" xr:uid="{00000000-0005-0000-0000-000000770000}"/>
    <cellStyle name="40% - Accent5 33 29" xfId="30326" xr:uid="{00000000-0005-0000-0000-000001770000}"/>
    <cellStyle name="40% - Accent5 33 3" xfId="30327" xr:uid="{00000000-0005-0000-0000-000002770000}"/>
    <cellStyle name="40% - Accent5 33 30" xfId="30328" xr:uid="{00000000-0005-0000-0000-000003770000}"/>
    <cellStyle name="40% - Accent5 33 31" xfId="30329" xr:uid="{00000000-0005-0000-0000-000004770000}"/>
    <cellStyle name="40% - Accent5 33 32" xfId="30330" xr:uid="{00000000-0005-0000-0000-000005770000}"/>
    <cellStyle name="40% - Accent5 33 33" xfId="30331" xr:uid="{00000000-0005-0000-0000-000006770000}"/>
    <cellStyle name="40% - Accent5 33 34" xfId="30332" xr:uid="{00000000-0005-0000-0000-000007770000}"/>
    <cellStyle name="40% - Accent5 33 35" xfId="30333" xr:uid="{00000000-0005-0000-0000-000008770000}"/>
    <cellStyle name="40% - Accent5 33 36" xfId="30334" xr:uid="{00000000-0005-0000-0000-000009770000}"/>
    <cellStyle name="40% - Accent5 33 37" xfId="30335" xr:uid="{00000000-0005-0000-0000-00000A770000}"/>
    <cellStyle name="40% - Accent5 33 38" xfId="30336" xr:uid="{00000000-0005-0000-0000-00000B770000}"/>
    <cellStyle name="40% - Accent5 33 39" xfId="30337" xr:uid="{00000000-0005-0000-0000-00000C770000}"/>
    <cellStyle name="40% - Accent5 33 4" xfId="30338" xr:uid="{00000000-0005-0000-0000-00000D770000}"/>
    <cellStyle name="40% - Accent5 33 40" xfId="30339" xr:uid="{00000000-0005-0000-0000-00000E770000}"/>
    <cellStyle name="40% - Accent5 33 41" xfId="30340" xr:uid="{00000000-0005-0000-0000-00000F770000}"/>
    <cellStyle name="40% - Accent5 33 42" xfId="30341" xr:uid="{00000000-0005-0000-0000-000010770000}"/>
    <cellStyle name="40% - Accent5 33 43" xfId="30342" xr:uid="{00000000-0005-0000-0000-000011770000}"/>
    <cellStyle name="40% - Accent5 33 44" xfId="30343" xr:uid="{00000000-0005-0000-0000-000012770000}"/>
    <cellStyle name="40% - Accent5 33 45" xfId="30344" xr:uid="{00000000-0005-0000-0000-000013770000}"/>
    <cellStyle name="40% - Accent5 33 46" xfId="30345" xr:uid="{00000000-0005-0000-0000-000014770000}"/>
    <cellStyle name="40% - Accent5 33 47" xfId="30346" xr:uid="{00000000-0005-0000-0000-000015770000}"/>
    <cellStyle name="40% - Accent5 33 48" xfId="30347" xr:uid="{00000000-0005-0000-0000-000016770000}"/>
    <cellStyle name="40% - Accent5 33 49" xfId="30348" xr:uid="{00000000-0005-0000-0000-000017770000}"/>
    <cellStyle name="40% - Accent5 33 5" xfId="30349" xr:uid="{00000000-0005-0000-0000-000018770000}"/>
    <cellStyle name="40% - Accent5 33 50" xfId="30350" xr:uid="{00000000-0005-0000-0000-000019770000}"/>
    <cellStyle name="40% - Accent5 33 51" xfId="30351" xr:uid="{00000000-0005-0000-0000-00001A770000}"/>
    <cellStyle name="40% - Accent5 33 52" xfId="30352" xr:uid="{00000000-0005-0000-0000-00001B770000}"/>
    <cellStyle name="40% - Accent5 33 53" xfId="30353" xr:uid="{00000000-0005-0000-0000-00001C770000}"/>
    <cellStyle name="40% - Accent5 33 54" xfId="30354" xr:uid="{00000000-0005-0000-0000-00001D770000}"/>
    <cellStyle name="40% - Accent5 33 55" xfId="30355" xr:uid="{00000000-0005-0000-0000-00001E770000}"/>
    <cellStyle name="40% - Accent5 33 56" xfId="30356" xr:uid="{00000000-0005-0000-0000-00001F770000}"/>
    <cellStyle name="40% - Accent5 33 57" xfId="30357" xr:uid="{00000000-0005-0000-0000-000020770000}"/>
    <cellStyle name="40% - Accent5 33 58" xfId="30358" xr:uid="{00000000-0005-0000-0000-000021770000}"/>
    <cellStyle name="40% - Accent5 33 59" xfId="30359" xr:uid="{00000000-0005-0000-0000-000022770000}"/>
    <cellStyle name="40% - Accent5 33 6" xfId="30360" xr:uid="{00000000-0005-0000-0000-000023770000}"/>
    <cellStyle name="40% - Accent5 33 60" xfId="30361" xr:uid="{00000000-0005-0000-0000-000024770000}"/>
    <cellStyle name="40% - Accent5 33 61" xfId="30362" xr:uid="{00000000-0005-0000-0000-000025770000}"/>
    <cellStyle name="40% - Accent5 33 62" xfId="30363" xr:uid="{00000000-0005-0000-0000-000026770000}"/>
    <cellStyle name="40% - Accent5 33 63" xfId="30364" xr:uid="{00000000-0005-0000-0000-000027770000}"/>
    <cellStyle name="40% - Accent5 33 64" xfId="30365" xr:uid="{00000000-0005-0000-0000-000028770000}"/>
    <cellStyle name="40% - Accent5 33 65" xfId="30366" xr:uid="{00000000-0005-0000-0000-000029770000}"/>
    <cellStyle name="40% - Accent5 33 66" xfId="30367" xr:uid="{00000000-0005-0000-0000-00002A770000}"/>
    <cellStyle name="40% - Accent5 33 67" xfId="30368" xr:uid="{00000000-0005-0000-0000-00002B770000}"/>
    <cellStyle name="40% - Accent5 33 68" xfId="30369" xr:uid="{00000000-0005-0000-0000-00002C770000}"/>
    <cellStyle name="40% - Accent5 33 69" xfId="30370" xr:uid="{00000000-0005-0000-0000-00002D770000}"/>
    <cellStyle name="40% - Accent5 33 7" xfId="30371" xr:uid="{00000000-0005-0000-0000-00002E770000}"/>
    <cellStyle name="40% - Accent5 33 70" xfId="30372" xr:uid="{00000000-0005-0000-0000-00002F770000}"/>
    <cellStyle name="40% - Accent5 33 71" xfId="30373" xr:uid="{00000000-0005-0000-0000-000030770000}"/>
    <cellStyle name="40% - Accent5 33 72" xfId="30374" xr:uid="{00000000-0005-0000-0000-000031770000}"/>
    <cellStyle name="40% - Accent5 33 73" xfId="30375" xr:uid="{00000000-0005-0000-0000-000032770000}"/>
    <cellStyle name="40% - Accent5 33 8" xfId="30376" xr:uid="{00000000-0005-0000-0000-000033770000}"/>
    <cellStyle name="40% - Accent5 33 9" xfId="30377" xr:uid="{00000000-0005-0000-0000-000034770000}"/>
    <cellStyle name="40% - Accent5 34" xfId="30378" xr:uid="{00000000-0005-0000-0000-000035770000}"/>
    <cellStyle name="40% - Accent5 34 10" xfId="30379" xr:uid="{00000000-0005-0000-0000-000036770000}"/>
    <cellStyle name="40% - Accent5 34 11" xfId="30380" xr:uid="{00000000-0005-0000-0000-000037770000}"/>
    <cellStyle name="40% - Accent5 34 12" xfId="30381" xr:uid="{00000000-0005-0000-0000-000038770000}"/>
    <cellStyle name="40% - Accent5 34 13" xfId="30382" xr:uid="{00000000-0005-0000-0000-000039770000}"/>
    <cellStyle name="40% - Accent5 34 14" xfId="30383" xr:uid="{00000000-0005-0000-0000-00003A770000}"/>
    <cellStyle name="40% - Accent5 34 15" xfId="30384" xr:uid="{00000000-0005-0000-0000-00003B770000}"/>
    <cellStyle name="40% - Accent5 34 16" xfId="30385" xr:uid="{00000000-0005-0000-0000-00003C770000}"/>
    <cellStyle name="40% - Accent5 34 17" xfId="30386" xr:uid="{00000000-0005-0000-0000-00003D770000}"/>
    <cellStyle name="40% - Accent5 34 18" xfId="30387" xr:uid="{00000000-0005-0000-0000-00003E770000}"/>
    <cellStyle name="40% - Accent5 34 19" xfId="30388" xr:uid="{00000000-0005-0000-0000-00003F770000}"/>
    <cellStyle name="40% - Accent5 34 2" xfId="30389" xr:uid="{00000000-0005-0000-0000-000040770000}"/>
    <cellStyle name="40% - Accent5 34 20" xfId="30390" xr:uid="{00000000-0005-0000-0000-000041770000}"/>
    <cellStyle name="40% - Accent5 34 21" xfId="30391" xr:uid="{00000000-0005-0000-0000-000042770000}"/>
    <cellStyle name="40% - Accent5 34 22" xfId="30392" xr:uid="{00000000-0005-0000-0000-000043770000}"/>
    <cellStyle name="40% - Accent5 34 23" xfId="30393" xr:uid="{00000000-0005-0000-0000-000044770000}"/>
    <cellStyle name="40% - Accent5 34 24" xfId="30394" xr:uid="{00000000-0005-0000-0000-000045770000}"/>
    <cellStyle name="40% - Accent5 34 25" xfId="30395" xr:uid="{00000000-0005-0000-0000-000046770000}"/>
    <cellStyle name="40% - Accent5 34 26" xfId="30396" xr:uid="{00000000-0005-0000-0000-000047770000}"/>
    <cellStyle name="40% - Accent5 34 27" xfId="30397" xr:uid="{00000000-0005-0000-0000-000048770000}"/>
    <cellStyle name="40% - Accent5 34 28" xfId="30398" xr:uid="{00000000-0005-0000-0000-000049770000}"/>
    <cellStyle name="40% - Accent5 34 29" xfId="30399" xr:uid="{00000000-0005-0000-0000-00004A770000}"/>
    <cellStyle name="40% - Accent5 34 3" xfId="30400" xr:uid="{00000000-0005-0000-0000-00004B770000}"/>
    <cellStyle name="40% - Accent5 34 30" xfId="30401" xr:uid="{00000000-0005-0000-0000-00004C770000}"/>
    <cellStyle name="40% - Accent5 34 31" xfId="30402" xr:uid="{00000000-0005-0000-0000-00004D770000}"/>
    <cellStyle name="40% - Accent5 34 32" xfId="30403" xr:uid="{00000000-0005-0000-0000-00004E770000}"/>
    <cellStyle name="40% - Accent5 34 33" xfId="30404" xr:uid="{00000000-0005-0000-0000-00004F770000}"/>
    <cellStyle name="40% - Accent5 34 34" xfId="30405" xr:uid="{00000000-0005-0000-0000-000050770000}"/>
    <cellStyle name="40% - Accent5 34 35" xfId="30406" xr:uid="{00000000-0005-0000-0000-000051770000}"/>
    <cellStyle name="40% - Accent5 34 36" xfId="30407" xr:uid="{00000000-0005-0000-0000-000052770000}"/>
    <cellStyle name="40% - Accent5 34 37" xfId="30408" xr:uid="{00000000-0005-0000-0000-000053770000}"/>
    <cellStyle name="40% - Accent5 34 38" xfId="30409" xr:uid="{00000000-0005-0000-0000-000054770000}"/>
    <cellStyle name="40% - Accent5 34 39" xfId="30410" xr:uid="{00000000-0005-0000-0000-000055770000}"/>
    <cellStyle name="40% - Accent5 34 4" xfId="30411" xr:uid="{00000000-0005-0000-0000-000056770000}"/>
    <cellStyle name="40% - Accent5 34 40" xfId="30412" xr:uid="{00000000-0005-0000-0000-000057770000}"/>
    <cellStyle name="40% - Accent5 34 41" xfId="30413" xr:uid="{00000000-0005-0000-0000-000058770000}"/>
    <cellStyle name="40% - Accent5 34 42" xfId="30414" xr:uid="{00000000-0005-0000-0000-000059770000}"/>
    <cellStyle name="40% - Accent5 34 43" xfId="30415" xr:uid="{00000000-0005-0000-0000-00005A770000}"/>
    <cellStyle name="40% - Accent5 34 44" xfId="30416" xr:uid="{00000000-0005-0000-0000-00005B770000}"/>
    <cellStyle name="40% - Accent5 34 45" xfId="30417" xr:uid="{00000000-0005-0000-0000-00005C770000}"/>
    <cellStyle name="40% - Accent5 34 46" xfId="30418" xr:uid="{00000000-0005-0000-0000-00005D770000}"/>
    <cellStyle name="40% - Accent5 34 47" xfId="30419" xr:uid="{00000000-0005-0000-0000-00005E770000}"/>
    <cellStyle name="40% - Accent5 34 48" xfId="30420" xr:uid="{00000000-0005-0000-0000-00005F770000}"/>
    <cellStyle name="40% - Accent5 34 49" xfId="30421" xr:uid="{00000000-0005-0000-0000-000060770000}"/>
    <cellStyle name="40% - Accent5 34 5" xfId="30422" xr:uid="{00000000-0005-0000-0000-000061770000}"/>
    <cellStyle name="40% - Accent5 34 50" xfId="30423" xr:uid="{00000000-0005-0000-0000-000062770000}"/>
    <cellStyle name="40% - Accent5 34 51" xfId="30424" xr:uid="{00000000-0005-0000-0000-000063770000}"/>
    <cellStyle name="40% - Accent5 34 52" xfId="30425" xr:uid="{00000000-0005-0000-0000-000064770000}"/>
    <cellStyle name="40% - Accent5 34 53" xfId="30426" xr:uid="{00000000-0005-0000-0000-000065770000}"/>
    <cellStyle name="40% - Accent5 34 54" xfId="30427" xr:uid="{00000000-0005-0000-0000-000066770000}"/>
    <cellStyle name="40% - Accent5 34 55" xfId="30428" xr:uid="{00000000-0005-0000-0000-000067770000}"/>
    <cellStyle name="40% - Accent5 34 56" xfId="30429" xr:uid="{00000000-0005-0000-0000-000068770000}"/>
    <cellStyle name="40% - Accent5 34 57" xfId="30430" xr:uid="{00000000-0005-0000-0000-000069770000}"/>
    <cellStyle name="40% - Accent5 34 58" xfId="30431" xr:uid="{00000000-0005-0000-0000-00006A770000}"/>
    <cellStyle name="40% - Accent5 34 59" xfId="30432" xr:uid="{00000000-0005-0000-0000-00006B770000}"/>
    <cellStyle name="40% - Accent5 34 6" xfId="30433" xr:uid="{00000000-0005-0000-0000-00006C770000}"/>
    <cellStyle name="40% - Accent5 34 60" xfId="30434" xr:uid="{00000000-0005-0000-0000-00006D770000}"/>
    <cellStyle name="40% - Accent5 34 61" xfId="30435" xr:uid="{00000000-0005-0000-0000-00006E770000}"/>
    <cellStyle name="40% - Accent5 34 62" xfId="30436" xr:uid="{00000000-0005-0000-0000-00006F770000}"/>
    <cellStyle name="40% - Accent5 34 63" xfId="30437" xr:uid="{00000000-0005-0000-0000-000070770000}"/>
    <cellStyle name="40% - Accent5 34 64" xfId="30438" xr:uid="{00000000-0005-0000-0000-000071770000}"/>
    <cellStyle name="40% - Accent5 34 65" xfId="30439" xr:uid="{00000000-0005-0000-0000-000072770000}"/>
    <cellStyle name="40% - Accent5 34 66" xfId="30440" xr:uid="{00000000-0005-0000-0000-000073770000}"/>
    <cellStyle name="40% - Accent5 34 67" xfId="30441" xr:uid="{00000000-0005-0000-0000-000074770000}"/>
    <cellStyle name="40% - Accent5 34 68" xfId="30442" xr:uid="{00000000-0005-0000-0000-000075770000}"/>
    <cellStyle name="40% - Accent5 34 69" xfId="30443" xr:uid="{00000000-0005-0000-0000-000076770000}"/>
    <cellStyle name="40% - Accent5 34 7" xfId="30444" xr:uid="{00000000-0005-0000-0000-000077770000}"/>
    <cellStyle name="40% - Accent5 34 70" xfId="30445" xr:uid="{00000000-0005-0000-0000-000078770000}"/>
    <cellStyle name="40% - Accent5 34 71" xfId="30446" xr:uid="{00000000-0005-0000-0000-000079770000}"/>
    <cellStyle name="40% - Accent5 34 72" xfId="30447" xr:uid="{00000000-0005-0000-0000-00007A770000}"/>
    <cellStyle name="40% - Accent5 34 73" xfId="30448" xr:uid="{00000000-0005-0000-0000-00007B770000}"/>
    <cellStyle name="40% - Accent5 34 8" xfId="30449" xr:uid="{00000000-0005-0000-0000-00007C770000}"/>
    <cellStyle name="40% - Accent5 34 9" xfId="30450" xr:uid="{00000000-0005-0000-0000-00007D770000}"/>
    <cellStyle name="40% - Accent5 35" xfId="30451" xr:uid="{00000000-0005-0000-0000-00007E770000}"/>
    <cellStyle name="40% - Accent5 35 10" xfId="30452" xr:uid="{00000000-0005-0000-0000-00007F770000}"/>
    <cellStyle name="40% - Accent5 35 11" xfId="30453" xr:uid="{00000000-0005-0000-0000-000080770000}"/>
    <cellStyle name="40% - Accent5 35 12" xfId="30454" xr:uid="{00000000-0005-0000-0000-000081770000}"/>
    <cellStyle name="40% - Accent5 35 13" xfId="30455" xr:uid="{00000000-0005-0000-0000-000082770000}"/>
    <cellStyle name="40% - Accent5 35 14" xfId="30456" xr:uid="{00000000-0005-0000-0000-000083770000}"/>
    <cellStyle name="40% - Accent5 35 15" xfId="30457" xr:uid="{00000000-0005-0000-0000-000084770000}"/>
    <cellStyle name="40% - Accent5 35 16" xfId="30458" xr:uid="{00000000-0005-0000-0000-000085770000}"/>
    <cellStyle name="40% - Accent5 35 17" xfId="30459" xr:uid="{00000000-0005-0000-0000-000086770000}"/>
    <cellStyle name="40% - Accent5 35 18" xfId="30460" xr:uid="{00000000-0005-0000-0000-000087770000}"/>
    <cellStyle name="40% - Accent5 35 19" xfId="30461" xr:uid="{00000000-0005-0000-0000-000088770000}"/>
    <cellStyle name="40% - Accent5 35 2" xfId="30462" xr:uid="{00000000-0005-0000-0000-000089770000}"/>
    <cellStyle name="40% - Accent5 35 20" xfId="30463" xr:uid="{00000000-0005-0000-0000-00008A770000}"/>
    <cellStyle name="40% - Accent5 35 21" xfId="30464" xr:uid="{00000000-0005-0000-0000-00008B770000}"/>
    <cellStyle name="40% - Accent5 35 22" xfId="30465" xr:uid="{00000000-0005-0000-0000-00008C770000}"/>
    <cellStyle name="40% - Accent5 35 23" xfId="30466" xr:uid="{00000000-0005-0000-0000-00008D770000}"/>
    <cellStyle name="40% - Accent5 35 24" xfId="30467" xr:uid="{00000000-0005-0000-0000-00008E770000}"/>
    <cellStyle name="40% - Accent5 35 25" xfId="30468" xr:uid="{00000000-0005-0000-0000-00008F770000}"/>
    <cellStyle name="40% - Accent5 35 26" xfId="30469" xr:uid="{00000000-0005-0000-0000-000090770000}"/>
    <cellStyle name="40% - Accent5 35 27" xfId="30470" xr:uid="{00000000-0005-0000-0000-000091770000}"/>
    <cellStyle name="40% - Accent5 35 28" xfId="30471" xr:uid="{00000000-0005-0000-0000-000092770000}"/>
    <cellStyle name="40% - Accent5 35 29" xfId="30472" xr:uid="{00000000-0005-0000-0000-000093770000}"/>
    <cellStyle name="40% - Accent5 35 3" xfId="30473" xr:uid="{00000000-0005-0000-0000-000094770000}"/>
    <cellStyle name="40% - Accent5 35 30" xfId="30474" xr:uid="{00000000-0005-0000-0000-000095770000}"/>
    <cellStyle name="40% - Accent5 35 31" xfId="30475" xr:uid="{00000000-0005-0000-0000-000096770000}"/>
    <cellStyle name="40% - Accent5 35 32" xfId="30476" xr:uid="{00000000-0005-0000-0000-000097770000}"/>
    <cellStyle name="40% - Accent5 35 33" xfId="30477" xr:uid="{00000000-0005-0000-0000-000098770000}"/>
    <cellStyle name="40% - Accent5 35 34" xfId="30478" xr:uid="{00000000-0005-0000-0000-000099770000}"/>
    <cellStyle name="40% - Accent5 35 35" xfId="30479" xr:uid="{00000000-0005-0000-0000-00009A770000}"/>
    <cellStyle name="40% - Accent5 35 36" xfId="30480" xr:uid="{00000000-0005-0000-0000-00009B770000}"/>
    <cellStyle name="40% - Accent5 35 37" xfId="30481" xr:uid="{00000000-0005-0000-0000-00009C770000}"/>
    <cellStyle name="40% - Accent5 35 38" xfId="30482" xr:uid="{00000000-0005-0000-0000-00009D770000}"/>
    <cellStyle name="40% - Accent5 35 39" xfId="30483" xr:uid="{00000000-0005-0000-0000-00009E770000}"/>
    <cellStyle name="40% - Accent5 35 4" xfId="30484" xr:uid="{00000000-0005-0000-0000-00009F770000}"/>
    <cellStyle name="40% - Accent5 35 40" xfId="30485" xr:uid="{00000000-0005-0000-0000-0000A0770000}"/>
    <cellStyle name="40% - Accent5 35 41" xfId="30486" xr:uid="{00000000-0005-0000-0000-0000A1770000}"/>
    <cellStyle name="40% - Accent5 35 42" xfId="30487" xr:uid="{00000000-0005-0000-0000-0000A2770000}"/>
    <cellStyle name="40% - Accent5 35 43" xfId="30488" xr:uid="{00000000-0005-0000-0000-0000A3770000}"/>
    <cellStyle name="40% - Accent5 35 44" xfId="30489" xr:uid="{00000000-0005-0000-0000-0000A4770000}"/>
    <cellStyle name="40% - Accent5 35 45" xfId="30490" xr:uid="{00000000-0005-0000-0000-0000A5770000}"/>
    <cellStyle name="40% - Accent5 35 46" xfId="30491" xr:uid="{00000000-0005-0000-0000-0000A6770000}"/>
    <cellStyle name="40% - Accent5 35 47" xfId="30492" xr:uid="{00000000-0005-0000-0000-0000A7770000}"/>
    <cellStyle name="40% - Accent5 35 48" xfId="30493" xr:uid="{00000000-0005-0000-0000-0000A8770000}"/>
    <cellStyle name="40% - Accent5 35 49" xfId="30494" xr:uid="{00000000-0005-0000-0000-0000A9770000}"/>
    <cellStyle name="40% - Accent5 35 5" xfId="30495" xr:uid="{00000000-0005-0000-0000-0000AA770000}"/>
    <cellStyle name="40% - Accent5 35 50" xfId="30496" xr:uid="{00000000-0005-0000-0000-0000AB770000}"/>
    <cellStyle name="40% - Accent5 35 51" xfId="30497" xr:uid="{00000000-0005-0000-0000-0000AC770000}"/>
    <cellStyle name="40% - Accent5 35 52" xfId="30498" xr:uid="{00000000-0005-0000-0000-0000AD770000}"/>
    <cellStyle name="40% - Accent5 35 53" xfId="30499" xr:uid="{00000000-0005-0000-0000-0000AE770000}"/>
    <cellStyle name="40% - Accent5 35 54" xfId="30500" xr:uid="{00000000-0005-0000-0000-0000AF770000}"/>
    <cellStyle name="40% - Accent5 35 55" xfId="30501" xr:uid="{00000000-0005-0000-0000-0000B0770000}"/>
    <cellStyle name="40% - Accent5 35 56" xfId="30502" xr:uid="{00000000-0005-0000-0000-0000B1770000}"/>
    <cellStyle name="40% - Accent5 35 57" xfId="30503" xr:uid="{00000000-0005-0000-0000-0000B2770000}"/>
    <cellStyle name="40% - Accent5 35 58" xfId="30504" xr:uid="{00000000-0005-0000-0000-0000B3770000}"/>
    <cellStyle name="40% - Accent5 35 59" xfId="30505" xr:uid="{00000000-0005-0000-0000-0000B4770000}"/>
    <cellStyle name="40% - Accent5 35 6" xfId="30506" xr:uid="{00000000-0005-0000-0000-0000B5770000}"/>
    <cellStyle name="40% - Accent5 35 60" xfId="30507" xr:uid="{00000000-0005-0000-0000-0000B6770000}"/>
    <cellStyle name="40% - Accent5 35 61" xfId="30508" xr:uid="{00000000-0005-0000-0000-0000B7770000}"/>
    <cellStyle name="40% - Accent5 35 62" xfId="30509" xr:uid="{00000000-0005-0000-0000-0000B8770000}"/>
    <cellStyle name="40% - Accent5 35 63" xfId="30510" xr:uid="{00000000-0005-0000-0000-0000B9770000}"/>
    <cellStyle name="40% - Accent5 35 64" xfId="30511" xr:uid="{00000000-0005-0000-0000-0000BA770000}"/>
    <cellStyle name="40% - Accent5 35 65" xfId="30512" xr:uid="{00000000-0005-0000-0000-0000BB770000}"/>
    <cellStyle name="40% - Accent5 35 66" xfId="30513" xr:uid="{00000000-0005-0000-0000-0000BC770000}"/>
    <cellStyle name="40% - Accent5 35 67" xfId="30514" xr:uid="{00000000-0005-0000-0000-0000BD770000}"/>
    <cellStyle name="40% - Accent5 35 68" xfId="30515" xr:uid="{00000000-0005-0000-0000-0000BE770000}"/>
    <cellStyle name="40% - Accent5 35 69" xfId="30516" xr:uid="{00000000-0005-0000-0000-0000BF770000}"/>
    <cellStyle name="40% - Accent5 35 7" xfId="30517" xr:uid="{00000000-0005-0000-0000-0000C0770000}"/>
    <cellStyle name="40% - Accent5 35 70" xfId="30518" xr:uid="{00000000-0005-0000-0000-0000C1770000}"/>
    <cellStyle name="40% - Accent5 35 71" xfId="30519" xr:uid="{00000000-0005-0000-0000-0000C2770000}"/>
    <cellStyle name="40% - Accent5 35 72" xfId="30520" xr:uid="{00000000-0005-0000-0000-0000C3770000}"/>
    <cellStyle name="40% - Accent5 35 73" xfId="30521" xr:uid="{00000000-0005-0000-0000-0000C4770000}"/>
    <cellStyle name="40% - Accent5 35 8" xfId="30522" xr:uid="{00000000-0005-0000-0000-0000C5770000}"/>
    <cellStyle name="40% - Accent5 35 9" xfId="30523" xr:uid="{00000000-0005-0000-0000-0000C6770000}"/>
    <cellStyle name="40% - Accent5 36" xfId="30524" xr:uid="{00000000-0005-0000-0000-0000C7770000}"/>
    <cellStyle name="40% - Accent5 36 10" xfId="30525" xr:uid="{00000000-0005-0000-0000-0000C8770000}"/>
    <cellStyle name="40% - Accent5 36 11" xfId="30526" xr:uid="{00000000-0005-0000-0000-0000C9770000}"/>
    <cellStyle name="40% - Accent5 36 12" xfId="30527" xr:uid="{00000000-0005-0000-0000-0000CA770000}"/>
    <cellStyle name="40% - Accent5 36 13" xfId="30528" xr:uid="{00000000-0005-0000-0000-0000CB770000}"/>
    <cellStyle name="40% - Accent5 36 14" xfId="30529" xr:uid="{00000000-0005-0000-0000-0000CC770000}"/>
    <cellStyle name="40% - Accent5 36 15" xfId="30530" xr:uid="{00000000-0005-0000-0000-0000CD770000}"/>
    <cellStyle name="40% - Accent5 36 16" xfId="30531" xr:uid="{00000000-0005-0000-0000-0000CE770000}"/>
    <cellStyle name="40% - Accent5 36 17" xfId="30532" xr:uid="{00000000-0005-0000-0000-0000CF770000}"/>
    <cellStyle name="40% - Accent5 36 18" xfId="30533" xr:uid="{00000000-0005-0000-0000-0000D0770000}"/>
    <cellStyle name="40% - Accent5 36 19" xfId="30534" xr:uid="{00000000-0005-0000-0000-0000D1770000}"/>
    <cellStyle name="40% - Accent5 36 2" xfId="30535" xr:uid="{00000000-0005-0000-0000-0000D2770000}"/>
    <cellStyle name="40% - Accent5 36 20" xfId="30536" xr:uid="{00000000-0005-0000-0000-0000D3770000}"/>
    <cellStyle name="40% - Accent5 36 21" xfId="30537" xr:uid="{00000000-0005-0000-0000-0000D4770000}"/>
    <cellStyle name="40% - Accent5 36 22" xfId="30538" xr:uid="{00000000-0005-0000-0000-0000D5770000}"/>
    <cellStyle name="40% - Accent5 36 23" xfId="30539" xr:uid="{00000000-0005-0000-0000-0000D6770000}"/>
    <cellStyle name="40% - Accent5 36 24" xfId="30540" xr:uid="{00000000-0005-0000-0000-0000D7770000}"/>
    <cellStyle name="40% - Accent5 36 25" xfId="30541" xr:uid="{00000000-0005-0000-0000-0000D8770000}"/>
    <cellStyle name="40% - Accent5 36 26" xfId="30542" xr:uid="{00000000-0005-0000-0000-0000D9770000}"/>
    <cellStyle name="40% - Accent5 36 27" xfId="30543" xr:uid="{00000000-0005-0000-0000-0000DA770000}"/>
    <cellStyle name="40% - Accent5 36 28" xfId="30544" xr:uid="{00000000-0005-0000-0000-0000DB770000}"/>
    <cellStyle name="40% - Accent5 36 29" xfId="30545" xr:uid="{00000000-0005-0000-0000-0000DC770000}"/>
    <cellStyle name="40% - Accent5 36 3" xfId="30546" xr:uid="{00000000-0005-0000-0000-0000DD770000}"/>
    <cellStyle name="40% - Accent5 36 30" xfId="30547" xr:uid="{00000000-0005-0000-0000-0000DE770000}"/>
    <cellStyle name="40% - Accent5 36 31" xfId="30548" xr:uid="{00000000-0005-0000-0000-0000DF770000}"/>
    <cellStyle name="40% - Accent5 36 32" xfId="30549" xr:uid="{00000000-0005-0000-0000-0000E0770000}"/>
    <cellStyle name="40% - Accent5 36 33" xfId="30550" xr:uid="{00000000-0005-0000-0000-0000E1770000}"/>
    <cellStyle name="40% - Accent5 36 34" xfId="30551" xr:uid="{00000000-0005-0000-0000-0000E2770000}"/>
    <cellStyle name="40% - Accent5 36 35" xfId="30552" xr:uid="{00000000-0005-0000-0000-0000E3770000}"/>
    <cellStyle name="40% - Accent5 36 36" xfId="30553" xr:uid="{00000000-0005-0000-0000-0000E4770000}"/>
    <cellStyle name="40% - Accent5 36 37" xfId="30554" xr:uid="{00000000-0005-0000-0000-0000E5770000}"/>
    <cellStyle name="40% - Accent5 36 38" xfId="30555" xr:uid="{00000000-0005-0000-0000-0000E6770000}"/>
    <cellStyle name="40% - Accent5 36 39" xfId="30556" xr:uid="{00000000-0005-0000-0000-0000E7770000}"/>
    <cellStyle name="40% - Accent5 36 4" xfId="30557" xr:uid="{00000000-0005-0000-0000-0000E8770000}"/>
    <cellStyle name="40% - Accent5 36 40" xfId="30558" xr:uid="{00000000-0005-0000-0000-0000E9770000}"/>
    <cellStyle name="40% - Accent5 36 41" xfId="30559" xr:uid="{00000000-0005-0000-0000-0000EA770000}"/>
    <cellStyle name="40% - Accent5 36 42" xfId="30560" xr:uid="{00000000-0005-0000-0000-0000EB770000}"/>
    <cellStyle name="40% - Accent5 36 43" xfId="30561" xr:uid="{00000000-0005-0000-0000-0000EC770000}"/>
    <cellStyle name="40% - Accent5 36 44" xfId="30562" xr:uid="{00000000-0005-0000-0000-0000ED770000}"/>
    <cellStyle name="40% - Accent5 36 45" xfId="30563" xr:uid="{00000000-0005-0000-0000-0000EE770000}"/>
    <cellStyle name="40% - Accent5 36 46" xfId="30564" xr:uid="{00000000-0005-0000-0000-0000EF770000}"/>
    <cellStyle name="40% - Accent5 36 47" xfId="30565" xr:uid="{00000000-0005-0000-0000-0000F0770000}"/>
    <cellStyle name="40% - Accent5 36 48" xfId="30566" xr:uid="{00000000-0005-0000-0000-0000F1770000}"/>
    <cellStyle name="40% - Accent5 36 49" xfId="30567" xr:uid="{00000000-0005-0000-0000-0000F2770000}"/>
    <cellStyle name="40% - Accent5 36 5" xfId="30568" xr:uid="{00000000-0005-0000-0000-0000F3770000}"/>
    <cellStyle name="40% - Accent5 36 50" xfId="30569" xr:uid="{00000000-0005-0000-0000-0000F4770000}"/>
    <cellStyle name="40% - Accent5 36 51" xfId="30570" xr:uid="{00000000-0005-0000-0000-0000F5770000}"/>
    <cellStyle name="40% - Accent5 36 52" xfId="30571" xr:uid="{00000000-0005-0000-0000-0000F6770000}"/>
    <cellStyle name="40% - Accent5 36 53" xfId="30572" xr:uid="{00000000-0005-0000-0000-0000F7770000}"/>
    <cellStyle name="40% - Accent5 36 54" xfId="30573" xr:uid="{00000000-0005-0000-0000-0000F8770000}"/>
    <cellStyle name="40% - Accent5 36 55" xfId="30574" xr:uid="{00000000-0005-0000-0000-0000F9770000}"/>
    <cellStyle name="40% - Accent5 36 56" xfId="30575" xr:uid="{00000000-0005-0000-0000-0000FA770000}"/>
    <cellStyle name="40% - Accent5 36 57" xfId="30576" xr:uid="{00000000-0005-0000-0000-0000FB770000}"/>
    <cellStyle name="40% - Accent5 36 58" xfId="30577" xr:uid="{00000000-0005-0000-0000-0000FC770000}"/>
    <cellStyle name="40% - Accent5 36 59" xfId="30578" xr:uid="{00000000-0005-0000-0000-0000FD770000}"/>
    <cellStyle name="40% - Accent5 36 6" xfId="30579" xr:uid="{00000000-0005-0000-0000-0000FE770000}"/>
    <cellStyle name="40% - Accent5 36 60" xfId="30580" xr:uid="{00000000-0005-0000-0000-0000FF770000}"/>
    <cellStyle name="40% - Accent5 36 61" xfId="30581" xr:uid="{00000000-0005-0000-0000-000000780000}"/>
    <cellStyle name="40% - Accent5 36 62" xfId="30582" xr:uid="{00000000-0005-0000-0000-000001780000}"/>
    <cellStyle name="40% - Accent5 36 63" xfId="30583" xr:uid="{00000000-0005-0000-0000-000002780000}"/>
    <cellStyle name="40% - Accent5 36 64" xfId="30584" xr:uid="{00000000-0005-0000-0000-000003780000}"/>
    <cellStyle name="40% - Accent5 36 65" xfId="30585" xr:uid="{00000000-0005-0000-0000-000004780000}"/>
    <cellStyle name="40% - Accent5 36 66" xfId="30586" xr:uid="{00000000-0005-0000-0000-000005780000}"/>
    <cellStyle name="40% - Accent5 36 67" xfId="30587" xr:uid="{00000000-0005-0000-0000-000006780000}"/>
    <cellStyle name="40% - Accent5 36 68" xfId="30588" xr:uid="{00000000-0005-0000-0000-000007780000}"/>
    <cellStyle name="40% - Accent5 36 69" xfId="30589" xr:uid="{00000000-0005-0000-0000-000008780000}"/>
    <cellStyle name="40% - Accent5 36 7" xfId="30590" xr:uid="{00000000-0005-0000-0000-000009780000}"/>
    <cellStyle name="40% - Accent5 36 70" xfId="30591" xr:uid="{00000000-0005-0000-0000-00000A780000}"/>
    <cellStyle name="40% - Accent5 36 71" xfId="30592" xr:uid="{00000000-0005-0000-0000-00000B780000}"/>
    <cellStyle name="40% - Accent5 36 72" xfId="30593" xr:uid="{00000000-0005-0000-0000-00000C780000}"/>
    <cellStyle name="40% - Accent5 36 73" xfId="30594" xr:uid="{00000000-0005-0000-0000-00000D780000}"/>
    <cellStyle name="40% - Accent5 36 8" xfId="30595" xr:uid="{00000000-0005-0000-0000-00000E780000}"/>
    <cellStyle name="40% - Accent5 36 9" xfId="30596" xr:uid="{00000000-0005-0000-0000-00000F780000}"/>
    <cellStyle name="40% - Accent5 37" xfId="30597" xr:uid="{00000000-0005-0000-0000-000010780000}"/>
    <cellStyle name="40% - Accent5 37 10" xfId="30598" xr:uid="{00000000-0005-0000-0000-000011780000}"/>
    <cellStyle name="40% - Accent5 37 11" xfId="30599" xr:uid="{00000000-0005-0000-0000-000012780000}"/>
    <cellStyle name="40% - Accent5 37 12" xfId="30600" xr:uid="{00000000-0005-0000-0000-000013780000}"/>
    <cellStyle name="40% - Accent5 37 13" xfId="30601" xr:uid="{00000000-0005-0000-0000-000014780000}"/>
    <cellStyle name="40% - Accent5 37 14" xfId="30602" xr:uid="{00000000-0005-0000-0000-000015780000}"/>
    <cellStyle name="40% - Accent5 37 15" xfId="30603" xr:uid="{00000000-0005-0000-0000-000016780000}"/>
    <cellStyle name="40% - Accent5 37 16" xfId="30604" xr:uid="{00000000-0005-0000-0000-000017780000}"/>
    <cellStyle name="40% - Accent5 37 17" xfId="30605" xr:uid="{00000000-0005-0000-0000-000018780000}"/>
    <cellStyle name="40% - Accent5 37 18" xfId="30606" xr:uid="{00000000-0005-0000-0000-000019780000}"/>
    <cellStyle name="40% - Accent5 37 19" xfId="30607" xr:uid="{00000000-0005-0000-0000-00001A780000}"/>
    <cellStyle name="40% - Accent5 37 2" xfId="30608" xr:uid="{00000000-0005-0000-0000-00001B780000}"/>
    <cellStyle name="40% - Accent5 37 20" xfId="30609" xr:uid="{00000000-0005-0000-0000-00001C780000}"/>
    <cellStyle name="40% - Accent5 37 21" xfId="30610" xr:uid="{00000000-0005-0000-0000-00001D780000}"/>
    <cellStyle name="40% - Accent5 37 22" xfId="30611" xr:uid="{00000000-0005-0000-0000-00001E780000}"/>
    <cellStyle name="40% - Accent5 37 23" xfId="30612" xr:uid="{00000000-0005-0000-0000-00001F780000}"/>
    <cellStyle name="40% - Accent5 37 24" xfId="30613" xr:uid="{00000000-0005-0000-0000-000020780000}"/>
    <cellStyle name="40% - Accent5 37 25" xfId="30614" xr:uid="{00000000-0005-0000-0000-000021780000}"/>
    <cellStyle name="40% - Accent5 37 26" xfId="30615" xr:uid="{00000000-0005-0000-0000-000022780000}"/>
    <cellStyle name="40% - Accent5 37 27" xfId="30616" xr:uid="{00000000-0005-0000-0000-000023780000}"/>
    <cellStyle name="40% - Accent5 37 28" xfId="30617" xr:uid="{00000000-0005-0000-0000-000024780000}"/>
    <cellStyle name="40% - Accent5 37 29" xfId="30618" xr:uid="{00000000-0005-0000-0000-000025780000}"/>
    <cellStyle name="40% - Accent5 37 3" xfId="30619" xr:uid="{00000000-0005-0000-0000-000026780000}"/>
    <cellStyle name="40% - Accent5 37 30" xfId="30620" xr:uid="{00000000-0005-0000-0000-000027780000}"/>
    <cellStyle name="40% - Accent5 37 31" xfId="30621" xr:uid="{00000000-0005-0000-0000-000028780000}"/>
    <cellStyle name="40% - Accent5 37 32" xfId="30622" xr:uid="{00000000-0005-0000-0000-000029780000}"/>
    <cellStyle name="40% - Accent5 37 33" xfId="30623" xr:uid="{00000000-0005-0000-0000-00002A780000}"/>
    <cellStyle name="40% - Accent5 37 34" xfId="30624" xr:uid="{00000000-0005-0000-0000-00002B780000}"/>
    <cellStyle name="40% - Accent5 37 35" xfId="30625" xr:uid="{00000000-0005-0000-0000-00002C780000}"/>
    <cellStyle name="40% - Accent5 37 36" xfId="30626" xr:uid="{00000000-0005-0000-0000-00002D780000}"/>
    <cellStyle name="40% - Accent5 37 37" xfId="30627" xr:uid="{00000000-0005-0000-0000-00002E780000}"/>
    <cellStyle name="40% - Accent5 37 38" xfId="30628" xr:uid="{00000000-0005-0000-0000-00002F780000}"/>
    <cellStyle name="40% - Accent5 37 39" xfId="30629" xr:uid="{00000000-0005-0000-0000-000030780000}"/>
    <cellStyle name="40% - Accent5 37 4" xfId="30630" xr:uid="{00000000-0005-0000-0000-000031780000}"/>
    <cellStyle name="40% - Accent5 37 40" xfId="30631" xr:uid="{00000000-0005-0000-0000-000032780000}"/>
    <cellStyle name="40% - Accent5 37 41" xfId="30632" xr:uid="{00000000-0005-0000-0000-000033780000}"/>
    <cellStyle name="40% - Accent5 37 42" xfId="30633" xr:uid="{00000000-0005-0000-0000-000034780000}"/>
    <cellStyle name="40% - Accent5 37 43" xfId="30634" xr:uid="{00000000-0005-0000-0000-000035780000}"/>
    <cellStyle name="40% - Accent5 37 44" xfId="30635" xr:uid="{00000000-0005-0000-0000-000036780000}"/>
    <cellStyle name="40% - Accent5 37 45" xfId="30636" xr:uid="{00000000-0005-0000-0000-000037780000}"/>
    <cellStyle name="40% - Accent5 37 46" xfId="30637" xr:uid="{00000000-0005-0000-0000-000038780000}"/>
    <cellStyle name="40% - Accent5 37 47" xfId="30638" xr:uid="{00000000-0005-0000-0000-000039780000}"/>
    <cellStyle name="40% - Accent5 37 48" xfId="30639" xr:uid="{00000000-0005-0000-0000-00003A780000}"/>
    <cellStyle name="40% - Accent5 37 49" xfId="30640" xr:uid="{00000000-0005-0000-0000-00003B780000}"/>
    <cellStyle name="40% - Accent5 37 5" xfId="30641" xr:uid="{00000000-0005-0000-0000-00003C780000}"/>
    <cellStyle name="40% - Accent5 37 50" xfId="30642" xr:uid="{00000000-0005-0000-0000-00003D780000}"/>
    <cellStyle name="40% - Accent5 37 51" xfId="30643" xr:uid="{00000000-0005-0000-0000-00003E780000}"/>
    <cellStyle name="40% - Accent5 37 52" xfId="30644" xr:uid="{00000000-0005-0000-0000-00003F780000}"/>
    <cellStyle name="40% - Accent5 37 53" xfId="30645" xr:uid="{00000000-0005-0000-0000-000040780000}"/>
    <cellStyle name="40% - Accent5 37 54" xfId="30646" xr:uid="{00000000-0005-0000-0000-000041780000}"/>
    <cellStyle name="40% - Accent5 37 55" xfId="30647" xr:uid="{00000000-0005-0000-0000-000042780000}"/>
    <cellStyle name="40% - Accent5 37 56" xfId="30648" xr:uid="{00000000-0005-0000-0000-000043780000}"/>
    <cellStyle name="40% - Accent5 37 57" xfId="30649" xr:uid="{00000000-0005-0000-0000-000044780000}"/>
    <cellStyle name="40% - Accent5 37 58" xfId="30650" xr:uid="{00000000-0005-0000-0000-000045780000}"/>
    <cellStyle name="40% - Accent5 37 59" xfId="30651" xr:uid="{00000000-0005-0000-0000-000046780000}"/>
    <cellStyle name="40% - Accent5 37 6" xfId="30652" xr:uid="{00000000-0005-0000-0000-000047780000}"/>
    <cellStyle name="40% - Accent5 37 60" xfId="30653" xr:uid="{00000000-0005-0000-0000-000048780000}"/>
    <cellStyle name="40% - Accent5 37 61" xfId="30654" xr:uid="{00000000-0005-0000-0000-000049780000}"/>
    <cellStyle name="40% - Accent5 37 62" xfId="30655" xr:uid="{00000000-0005-0000-0000-00004A780000}"/>
    <cellStyle name="40% - Accent5 37 63" xfId="30656" xr:uid="{00000000-0005-0000-0000-00004B780000}"/>
    <cellStyle name="40% - Accent5 37 64" xfId="30657" xr:uid="{00000000-0005-0000-0000-00004C780000}"/>
    <cellStyle name="40% - Accent5 37 65" xfId="30658" xr:uid="{00000000-0005-0000-0000-00004D780000}"/>
    <cellStyle name="40% - Accent5 37 66" xfId="30659" xr:uid="{00000000-0005-0000-0000-00004E780000}"/>
    <cellStyle name="40% - Accent5 37 67" xfId="30660" xr:uid="{00000000-0005-0000-0000-00004F780000}"/>
    <cellStyle name="40% - Accent5 37 68" xfId="30661" xr:uid="{00000000-0005-0000-0000-000050780000}"/>
    <cellStyle name="40% - Accent5 37 69" xfId="30662" xr:uid="{00000000-0005-0000-0000-000051780000}"/>
    <cellStyle name="40% - Accent5 37 7" xfId="30663" xr:uid="{00000000-0005-0000-0000-000052780000}"/>
    <cellStyle name="40% - Accent5 37 70" xfId="30664" xr:uid="{00000000-0005-0000-0000-000053780000}"/>
    <cellStyle name="40% - Accent5 37 71" xfId="30665" xr:uid="{00000000-0005-0000-0000-000054780000}"/>
    <cellStyle name="40% - Accent5 37 72" xfId="30666" xr:uid="{00000000-0005-0000-0000-000055780000}"/>
    <cellStyle name="40% - Accent5 37 73" xfId="30667" xr:uid="{00000000-0005-0000-0000-000056780000}"/>
    <cellStyle name="40% - Accent5 37 8" xfId="30668" xr:uid="{00000000-0005-0000-0000-000057780000}"/>
    <cellStyle name="40% - Accent5 37 9" xfId="30669" xr:uid="{00000000-0005-0000-0000-000058780000}"/>
    <cellStyle name="40% - Accent5 38" xfId="30670" xr:uid="{00000000-0005-0000-0000-000059780000}"/>
    <cellStyle name="40% - Accent5 38 10" xfId="30671" xr:uid="{00000000-0005-0000-0000-00005A780000}"/>
    <cellStyle name="40% - Accent5 38 11" xfId="30672" xr:uid="{00000000-0005-0000-0000-00005B780000}"/>
    <cellStyle name="40% - Accent5 38 12" xfId="30673" xr:uid="{00000000-0005-0000-0000-00005C780000}"/>
    <cellStyle name="40% - Accent5 38 13" xfId="30674" xr:uid="{00000000-0005-0000-0000-00005D780000}"/>
    <cellStyle name="40% - Accent5 38 14" xfId="30675" xr:uid="{00000000-0005-0000-0000-00005E780000}"/>
    <cellStyle name="40% - Accent5 38 15" xfId="30676" xr:uid="{00000000-0005-0000-0000-00005F780000}"/>
    <cellStyle name="40% - Accent5 38 16" xfId="30677" xr:uid="{00000000-0005-0000-0000-000060780000}"/>
    <cellStyle name="40% - Accent5 38 17" xfId="30678" xr:uid="{00000000-0005-0000-0000-000061780000}"/>
    <cellStyle name="40% - Accent5 38 18" xfId="30679" xr:uid="{00000000-0005-0000-0000-000062780000}"/>
    <cellStyle name="40% - Accent5 38 19" xfId="30680" xr:uid="{00000000-0005-0000-0000-000063780000}"/>
    <cellStyle name="40% - Accent5 38 2" xfId="30681" xr:uid="{00000000-0005-0000-0000-000064780000}"/>
    <cellStyle name="40% - Accent5 38 20" xfId="30682" xr:uid="{00000000-0005-0000-0000-000065780000}"/>
    <cellStyle name="40% - Accent5 38 21" xfId="30683" xr:uid="{00000000-0005-0000-0000-000066780000}"/>
    <cellStyle name="40% - Accent5 38 22" xfId="30684" xr:uid="{00000000-0005-0000-0000-000067780000}"/>
    <cellStyle name="40% - Accent5 38 23" xfId="30685" xr:uid="{00000000-0005-0000-0000-000068780000}"/>
    <cellStyle name="40% - Accent5 38 24" xfId="30686" xr:uid="{00000000-0005-0000-0000-000069780000}"/>
    <cellStyle name="40% - Accent5 38 25" xfId="30687" xr:uid="{00000000-0005-0000-0000-00006A780000}"/>
    <cellStyle name="40% - Accent5 38 26" xfId="30688" xr:uid="{00000000-0005-0000-0000-00006B780000}"/>
    <cellStyle name="40% - Accent5 38 27" xfId="30689" xr:uid="{00000000-0005-0000-0000-00006C780000}"/>
    <cellStyle name="40% - Accent5 38 28" xfId="30690" xr:uid="{00000000-0005-0000-0000-00006D780000}"/>
    <cellStyle name="40% - Accent5 38 29" xfId="30691" xr:uid="{00000000-0005-0000-0000-00006E780000}"/>
    <cellStyle name="40% - Accent5 38 3" xfId="30692" xr:uid="{00000000-0005-0000-0000-00006F780000}"/>
    <cellStyle name="40% - Accent5 38 30" xfId="30693" xr:uid="{00000000-0005-0000-0000-000070780000}"/>
    <cellStyle name="40% - Accent5 38 31" xfId="30694" xr:uid="{00000000-0005-0000-0000-000071780000}"/>
    <cellStyle name="40% - Accent5 38 32" xfId="30695" xr:uid="{00000000-0005-0000-0000-000072780000}"/>
    <cellStyle name="40% - Accent5 38 33" xfId="30696" xr:uid="{00000000-0005-0000-0000-000073780000}"/>
    <cellStyle name="40% - Accent5 38 34" xfId="30697" xr:uid="{00000000-0005-0000-0000-000074780000}"/>
    <cellStyle name="40% - Accent5 38 35" xfId="30698" xr:uid="{00000000-0005-0000-0000-000075780000}"/>
    <cellStyle name="40% - Accent5 38 36" xfId="30699" xr:uid="{00000000-0005-0000-0000-000076780000}"/>
    <cellStyle name="40% - Accent5 38 37" xfId="30700" xr:uid="{00000000-0005-0000-0000-000077780000}"/>
    <cellStyle name="40% - Accent5 38 38" xfId="30701" xr:uid="{00000000-0005-0000-0000-000078780000}"/>
    <cellStyle name="40% - Accent5 38 39" xfId="30702" xr:uid="{00000000-0005-0000-0000-000079780000}"/>
    <cellStyle name="40% - Accent5 38 4" xfId="30703" xr:uid="{00000000-0005-0000-0000-00007A780000}"/>
    <cellStyle name="40% - Accent5 38 40" xfId="30704" xr:uid="{00000000-0005-0000-0000-00007B780000}"/>
    <cellStyle name="40% - Accent5 38 41" xfId="30705" xr:uid="{00000000-0005-0000-0000-00007C780000}"/>
    <cellStyle name="40% - Accent5 38 42" xfId="30706" xr:uid="{00000000-0005-0000-0000-00007D780000}"/>
    <cellStyle name="40% - Accent5 38 43" xfId="30707" xr:uid="{00000000-0005-0000-0000-00007E780000}"/>
    <cellStyle name="40% - Accent5 38 44" xfId="30708" xr:uid="{00000000-0005-0000-0000-00007F780000}"/>
    <cellStyle name="40% - Accent5 38 45" xfId="30709" xr:uid="{00000000-0005-0000-0000-000080780000}"/>
    <cellStyle name="40% - Accent5 38 46" xfId="30710" xr:uid="{00000000-0005-0000-0000-000081780000}"/>
    <cellStyle name="40% - Accent5 38 47" xfId="30711" xr:uid="{00000000-0005-0000-0000-000082780000}"/>
    <cellStyle name="40% - Accent5 38 48" xfId="30712" xr:uid="{00000000-0005-0000-0000-000083780000}"/>
    <cellStyle name="40% - Accent5 38 49" xfId="30713" xr:uid="{00000000-0005-0000-0000-000084780000}"/>
    <cellStyle name="40% - Accent5 38 5" xfId="30714" xr:uid="{00000000-0005-0000-0000-000085780000}"/>
    <cellStyle name="40% - Accent5 38 50" xfId="30715" xr:uid="{00000000-0005-0000-0000-000086780000}"/>
    <cellStyle name="40% - Accent5 38 51" xfId="30716" xr:uid="{00000000-0005-0000-0000-000087780000}"/>
    <cellStyle name="40% - Accent5 38 52" xfId="30717" xr:uid="{00000000-0005-0000-0000-000088780000}"/>
    <cellStyle name="40% - Accent5 38 53" xfId="30718" xr:uid="{00000000-0005-0000-0000-000089780000}"/>
    <cellStyle name="40% - Accent5 38 54" xfId="30719" xr:uid="{00000000-0005-0000-0000-00008A780000}"/>
    <cellStyle name="40% - Accent5 38 55" xfId="30720" xr:uid="{00000000-0005-0000-0000-00008B780000}"/>
    <cellStyle name="40% - Accent5 38 56" xfId="30721" xr:uid="{00000000-0005-0000-0000-00008C780000}"/>
    <cellStyle name="40% - Accent5 38 57" xfId="30722" xr:uid="{00000000-0005-0000-0000-00008D780000}"/>
    <cellStyle name="40% - Accent5 38 58" xfId="30723" xr:uid="{00000000-0005-0000-0000-00008E780000}"/>
    <cellStyle name="40% - Accent5 38 59" xfId="30724" xr:uid="{00000000-0005-0000-0000-00008F780000}"/>
    <cellStyle name="40% - Accent5 38 6" xfId="30725" xr:uid="{00000000-0005-0000-0000-000090780000}"/>
    <cellStyle name="40% - Accent5 38 60" xfId="30726" xr:uid="{00000000-0005-0000-0000-000091780000}"/>
    <cellStyle name="40% - Accent5 38 61" xfId="30727" xr:uid="{00000000-0005-0000-0000-000092780000}"/>
    <cellStyle name="40% - Accent5 38 62" xfId="30728" xr:uid="{00000000-0005-0000-0000-000093780000}"/>
    <cellStyle name="40% - Accent5 38 63" xfId="30729" xr:uid="{00000000-0005-0000-0000-000094780000}"/>
    <cellStyle name="40% - Accent5 38 64" xfId="30730" xr:uid="{00000000-0005-0000-0000-000095780000}"/>
    <cellStyle name="40% - Accent5 38 65" xfId="30731" xr:uid="{00000000-0005-0000-0000-000096780000}"/>
    <cellStyle name="40% - Accent5 38 66" xfId="30732" xr:uid="{00000000-0005-0000-0000-000097780000}"/>
    <cellStyle name="40% - Accent5 38 67" xfId="30733" xr:uid="{00000000-0005-0000-0000-000098780000}"/>
    <cellStyle name="40% - Accent5 38 68" xfId="30734" xr:uid="{00000000-0005-0000-0000-000099780000}"/>
    <cellStyle name="40% - Accent5 38 69" xfId="30735" xr:uid="{00000000-0005-0000-0000-00009A780000}"/>
    <cellStyle name="40% - Accent5 38 7" xfId="30736" xr:uid="{00000000-0005-0000-0000-00009B780000}"/>
    <cellStyle name="40% - Accent5 38 70" xfId="30737" xr:uid="{00000000-0005-0000-0000-00009C780000}"/>
    <cellStyle name="40% - Accent5 38 71" xfId="30738" xr:uid="{00000000-0005-0000-0000-00009D780000}"/>
    <cellStyle name="40% - Accent5 38 72" xfId="30739" xr:uid="{00000000-0005-0000-0000-00009E780000}"/>
    <cellStyle name="40% - Accent5 38 73" xfId="30740" xr:uid="{00000000-0005-0000-0000-00009F780000}"/>
    <cellStyle name="40% - Accent5 38 8" xfId="30741" xr:uid="{00000000-0005-0000-0000-0000A0780000}"/>
    <cellStyle name="40% - Accent5 38 9" xfId="30742" xr:uid="{00000000-0005-0000-0000-0000A1780000}"/>
    <cellStyle name="40% - Accent5 39" xfId="30743" xr:uid="{00000000-0005-0000-0000-0000A2780000}"/>
    <cellStyle name="40% - Accent5 39 10" xfId="30744" xr:uid="{00000000-0005-0000-0000-0000A3780000}"/>
    <cellStyle name="40% - Accent5 39 11" xfId="30745" xr:uid="{00000000-0005-0000-0000-0000A4780000}"/>
    <cellStyle name="40% - Accent5 39 12" xfId="30746" xr:uid="{00000000-0005-0000-0000-0000A5780000}"/>
    <cellStyle name="40% - Accent5 39 13" xfId="30747" xr:uid="{00000000-0005-0000-0000-0000A6780000}"/>
    <cellStyle name="40% - Accent5 39 14" xfId="30748" xr:uid="{00000000-0005-0000-0000-0000A7780000}"/>
    <cellStyle name="40% - Accent5 39 15" xfId="30749" xr:uid="{00000000-0005-0000-0000-0000A8780000}"/>
    <cellStyle name="40% - Accent5 39 16" xfId="30750" xr:uid="{00000000-0005-0000-0000-0000A9780000}"/>
    <cellStyle name="40% - Accent5 39 17" xfId="30751" xr:uid="{00000000-0005-0000-0000-0000AA780000}"/>
    <cellStyle name="40% - Accent5 39 18" xfId="30752" xr:uid="{00000000-0005-0000-0000-0000AB780000}"/>
    <cellStyle name="40% - Accent5 39 19" xfId="30753" xr:uid="{00000000-0005-0000-0000-0000AC780000}"/>
    <cellStyle name="40% - Accent5 39 2" xfId="30754" xr:uid="{00000000-0005-0000-0000-0000AD780000}"/>
    <cellStyle name="40% - Accent5 39 20" xfId="30755" xr:uid="{00000000-0005-0000-0000-0000AE780000}"/>
    <cellStyle name="40% - Accent5 39 21" xfId="30756" xr:uid="{00000000-0005-0000-0000-0000AF780000}"/>
    <cellStyle name="40% - Accent5 39 22" xfId="30757" xr:uid="{00000000-0005-0000-0000-0000B0780000}"/>
    <cellStyle name="40% - Accent5 39 23" xfId="30758" xr:uid="{00000000-0005-0000-0000-0000B1780000}"/>
    <cellStyle name="40% - Accent5 39 24" xfId="30759" xr:uid="{00000000-0005-0000-0000-0000B2780000}"/>
    <cellStyle name="40% - Accent5 39 25" xfId="30760" xr:uid="{00000000-0005-0000-0000-0000B3780000}"/>
    <cellStyle name="40% - Accent5 39 26" xfId="30761" xr:uid="{00000000-0005-0000-0000-0000B4780000}"/>
    <cellStyle name="40% - Accent5 39 27" xfId="30762" xr:uid="{00000000-0005-0000-0000-0000B5780000}"/>
    <cellStyle name="40% - Accent5 39 28" xfId="30763" xr:uid="{00000000-0005-0000-0000-0000B6780000}"/>
    <cellStyle name="40% - Accent5 39 29" xfId="30764" xr:uid="{00000000-0005-0000-0000-0000B7780000}"/>
    <cellStyle name="40% - Accent5 39 3" xfId="30765" xr:uid="{00000000-0005-0000-0000-0000B8780000}"/>
    <cellStyle name="40% - Accent5 39 30" xfId="30766" xr:uid="{00000000-0005-0000-0000-0000B9780000}"/>
    <cellStyle name="40% - Accent5 39 31" xfId="30767" xr:uid="{00000000-0005-0000-0000-0000BA780000}"/>
    <cellStyle name="40% - Accent5 39 32" xfId="30768" xr:uid="{00000000-0005-0000-0000-0000BB780000}"/>
    <cellStyle name="40% - Accent5 39 33" xfId="30769" xr:uid="{00000000-0005-0000-0000-0000BC780000}"/>
    <cellStyle name="40% - Accent5 39 34" xfId="30770" xr:uid="{00000000-0005-0000-0000-0000BD780000}"/>
    <cellStyle name="40% - Accent5 39 35" xfId="30771" xr:uid="{00000000-0005-0000-0000-0000BE780000}"/>
    <cellStyle name="40% - Accent5 39 36" xfId="30772" xr:uid="{00000000-0005-0000-0000-0000BF780000}"/>
    <cellStyle name="40% - Accent5 39 37" xfId="30773" xr:uid="{00000000-0005-0000-0000-0000C0780000}"/>
    <cellStyle name="40% - Accent5 39 38" xfId="30774" xr:uid="{00000000-0005-0000-0000-0000C1780000}"/>
    <cellStyle name="40% - Accent5 39 39" xfId="30775" xr:uid="{00000000-0005-0000-0000-0000C2780000}"/>
    <cellStyle name="40% - Accent5 39 4" xfId="30776" xr:uid="{00000000-0005-0000-0000-0000C3780000}"/>
    <cellStyle name="40% - Accent5 39 40" xfId="30777" xr:uid="{00000000-0005-0000-0000-0000C4780000}"/>
    <cellStyle name="40% - Accent5 39 41" xfId="30778" xr:uid="{00000000-0005-0000-0000-0000C5780000}"/>
    <cellStyle name="40% - Accent5 39 42" xfId="30779" xr:uid="{00000000-0005-0000-0000-0000C6780000}"/>
    <cellStyle name="40% - Accent5 39 43" xfId="30780" xr:uid="{00000000-0005-0000-0000-0000C7780000}"/>
    <cellStyle name="40% - Accent5 39 44" xfId="30781" xr:uid="{00000000-0005-0000-0000-0000C8780000}"/>
    <cellStyle name="40% - Accent5 39 45" xfId="30782" xr:uid="{00000000-0005-0000-0000-0000C9780000}"/>
    <cellStyle name="40% - Accent5 39 46" xfId="30783" xr:uid="{00000000-0005-0000-0000-0000CA780000}"/>
    <cellStyle name="40% - Accent5 39 47" xfId="30784" xr:uid="{00000000-0005-0000-0000-0000CB780000}"/>
    <cellStyle name="40% - Accent5 39 48" xfId="30785" xr:uid="{00000000-0005-0000-0000-0000CC780000}"/>
    <cellStyle name="40% - Accent5 39 49" xfId="30786" xr:uid="{00000000-0005-0000-0000-0000CD780000}"/>
    <cellStyle name="40% - Accent5 39 5" xfId="30787" xr:uid="{00000000-0005-0000-0000-0000CE780000}"/>
    <cellStyle name="40% - Accent5 39 50" xfId="30788" xr:uid="{00000000-0005-0000-0000-0000CF780000}"/>
    <cellStyle name="40% - Accent5 39 51" xfId="30789" xr:uid="{00000000-0005-0000-0000-0000D0780000}"/>
    <cellStyle name="40% - Accent5 39 52" xfId="30790" xr:uid="{00000000-0005-0000-0000-0000D1780000}"/>
    <cellStyle name="40% - Accent5 39 53" xfId="30791" xr:uid="{00000000-0005-0000-0000-0000D2780000}"/>
    <cellStyle name="40% - Accent5 39 54" xfId="30792" xr:uid="{00000000-0005-0000-0000-0000D3780000}"/>
    <cellStyle name="40% - Accent5 39 55" xfId="30793" xr:uid="{00000000-0005-0000-0000-0000D4780000}"/>
    <cellStyle name="40% - Accent5 39 56" xfId="30794" xr:uid="{00000000-0005-0000-0000-0000D5780000}"/>
    <cellStyle name="40% - Accent5 39 57" xfId="30795" xr:uid="{00000000-0005-0000-0000-0000D6780000}"/>
    <cellStyle name="40% - Accent5 39 58" xfId="30796" xr:uid="{00000000-0005-0000-0000-0000D7780000}"/>
    <cellStyle name="40% - Accent5 39 59" xfId="30797" xr:uid="{00000000-0005-0000-0000-0000D8780000}"/>
    <cellStyle name="40% - Accent5 39 6" xfId="30798" xr:uid="{00000000-0005-0000-0000-0000D9780000}"/>
    <cellStyle name="40% - Accent5 39 60" xfId="30799" xr:uid="{00000000-0005-0000-0000-0000DA780000}"/>
    <cellStyle name="40% - Accent5 39 61" xfId="30800" xr:uid="{00000000-0005-0000-0000-0000DB780000}"/>
    <cellStyle name="40% - Accent5 39 62" xfId="30801" xr:uid="{00000000-0005-0000-0000-0000DC780000}"/>
    <cellStyle name="40% - Accent5 39 63" xfId="30802" xr:uid="{00000000-0005-0000-0000-0000DD780000}"/>
    <cellStyle name="40% - Accent5 39 64" xfId="30803" xr:uid="{00000000-0005-0000-0000-0000DE780000}"/>
    <cellStyle name="40% - Accent5 39 65" xfId="30804" xr:uid="{00000000-0005-0000-0000-0000DF780000}"/>
    <cellStyle name="40% - Accent5 39 66" xfId="30805" xr:uid="{00000000-0005-0000-0000-0000E0780000}"/>
    <cellStyle name="40% - Accent5 39 67" xfId="30806" xr:uid="{00000000-0005-0000-0000-0000E1780000}"/>
    <cellStyle name="40% - Accent5 39 68" xfId="30807" xr:uid="{00000000-0005-0000-0000-0000E2780000}"/>
    <cellStyle name="40% - Accent5 39 69" xfId="30808" xr:uid="{00000000-0005-0000-0000-0000E3780000}"/>
    <cellStyle name="40% - Accent5 39 7" xfId="30809" xr:uid="{00000000-0005-0000-0000-0000E4780000}"/>
    <cellStyle name="40% - Accent5 39 70" xfId="30810" xr:uid="{00000000-0005-0000-0000-0000E5780000}"/>
    <cellStyle name="40% - Accent5 39 71" xfId="30811" xr:uid="{00000000-0005-0000-0000-0000E6780000}"/>
    <cellStyle name="40% - Accent5 39 72" xfId="30812" xr:uid="{00000000-0005-0000-0000-0000E7780000}"/>
    <cellStyle name="40% - Accent5 39 73" xfId="30813" xr:uid="{00000000-0005-0000-0000-0000E8780000}"/>
    <cellStyle name="40% - Accent5 39 8" xfId="30814" xr:uid="{00000000-0005-0000-0000-0000E9780000}"/>
    <cellStyle name="40% - Accent5 39 9" xfId="30815" xr:uid="{00000000-0005-0000-0000-0000EA780000}"/>
    <cellStyle name="40% - Accent5 4" xfId="30816" xr:uid="{00000000-0005-0000-0000-0000EB780000}"/>
    <cellStyle name="40% - Accent5 4 10" xfId="30817" xr:uid="{00000000-0005-0000-0000-0000EC780000}"/>
    <cellStyle name="40% - Accent5 4 11" xfId="30818" xr:uid="{00000000-0005-0000-0000-0000ED780000}"/>
    <cellStyle name="40% - Accent5 4 12" xfId="30819" xr:uid="{00000000-0005-0000-0000-0000EE780000}"/>
    <cellStyle name="40% - Accent5 4 13" xfId="30820" xr:uid="{00000000-0005-0000-0000-0000EF780000}"/>
    <cellStyle name="40% - Accent5 4 14" xfId="30821" xr:uid="{00000000-0005-0000-0000-0000F0780000}"/>
    <cellStyle name="40% - Accent5 4 15" xfId="30822" xr:uid="{00000000-0005-0000-0000-0000F1780000}"/>
    <cellStyle name="40% - Accent5 4 16" xfId="30823" xr:uid="{00000000-0005-0000-0000-0000F2780000}"/>
    <cellStyle name="40% - Accent5 4 17" xfId="30824" xr:uid="{00000000-0005-0000-0000-0000F3780000}"/>
    <cellStyle name="40% - Accent5 4 18" xfId="30825" xr:uid="{00000000-0005-0000-0000-0000F4780000}"/>
    <cellStyle name="40% - Accent5 4 19" xfId="30826" xr:uid="{00000000-0005-0000-0000-0000F5780000}"/>
    <cellStyle name="40% - Accent5 4 2" xfId="30827" xr:uid="{00000000-0005-0000-0000-0000F6780000}"/>
    <cellStyle name="40% - Accent5 4 2 2" xfId="53252" xr:uid="{00000000-0005-0000-0000-0000F7780000}"/>
    <cellStyle name="40% - Accent5 4 20" xfId="30828" xr:uid="{00000000-0005-0000-0000-0000F8780000}"/>
    <cellStyle name="40% - Accent5 4 21" xfId="30829" xr:uid="{00000000-0005-0000-0000-0000F9780000}"/>
    <cellStyle name="40% - Accent5 4 22" xfId="30830" xr:uid="{00000000-0005-0000-0000-0000FA780000}"/>
    <cellStyle name="40% - Accent5 4 23" xfId="30831" xr:uid="{00000000-0005-0000-0000-0000FB780000}"/>
    <cellStyle name="40% - Accent5 4 24" xfId="30832" xr:uid="{00000000-0005-0000-0000-0000FC780000}"/>
    <cellStyle name="40% - Accent5 4 25" xfId="30833" xr:uid="{00000000-0005-0000-0000-0000FD780000}"/>
    <cellStyle name="40% - Accent5 4 26" xfId="30834" xr:uid="{00000000-0005-0000-0000-0000FE780000}"/>
    <cellStyle name="40% - Accent5 4 27" xfId="30835" xr:uid="{00000000-0005-0000-0000-0000FF780000}"/>
    <cellStyle name="40% - Accent5 4 28" xfId="30836" xr:uid="{00000000-0005-0000-0000-000000790000}"/>
    <cellStyle name="40% - Accent5 4 29" xfId="30837" xr:uid="{00000000-0005-0000-0000-000001790000}"/>
    <cellStyle name="40% - Accent5 4 3" xfId="30838" xr:uid="{00000000-0005-0000-0000-000002790000}"/>
    <cellStyle name="40% - Accent5 4 30" xfId="30839" xr:uid="{00000000-0005-0000-0000-000003790000}"/>
    <cellStyle name="40% - Accent5 4 31" xfId="30840" xr:uid="{00000000-0005-0000-0000-000004790000}"/>
    <cellStyle name="40% - Accent5 4 32" xfId="30841" xr:uid="{00000000-0005-0000-0000-000005790000}"/>
    <cellStyle name="40% - Accent5 4 33" xfId="30842" xr:uid="{00000000-0005-0000-0000-000006790000}"/>
    <cellStyle name="40% - Accent5 4 34" xfId="30843" xr:uid="{00000000-0005-0000-0000-000007790000}"/>
    <cellStyle name="40% - Accent5 4 35" xfId="30844" xr:uid="{00000000-0005-0000-0000-000008790000}"/>
    <cellStyle name="40% - Accent5 4 36" xfId="30845" xr:uid="{00000000-0005-0000-0000-000009790000}"/>
    <cellStyle name="40% - Accent5 4 37" xfId="30846" xr:uid="{00000000-0005-0000-0000-00000A790000}"/>
    <cellStyle name="40% - Accent5 4 38" xfId="30847" xr:uid="{00000000-0005-0000-0000-00000B790000}"/>
    <cellStyle name="40% - Accent5 4 39" xfId="30848" xr:uid="{00000000-0005-0000-0000-00000C790000}"/>
    <cellStyle name="40% - Accent5 4 4" xfId="30849" xr:uid="{00000000-0005-0000-0000-00000D790000}"/>
    <cellStyle name="40% - Accent5 4 40" xfId="30850" xr:uid="{00000000-0005-0000-0000-00000E790000}"/>
    <cellStyle name="40% - Accent5 4 41" xfId="30851" xr:uid="{00000000-0005-0000-0000-00000F790000}"/>
    <cellStyle name="40% - Accent5 4 42" xfId="30852" xr:uid="{00000000-0005-0000-0000-000010790000}"/>
    <cellStyle name="40% - Accent5 4 43" xfId="30853" xr:uid="{00000000-0005-0000-0000-000011790000}"/>
    <cellStyle name="40% - Accent5 4 44" xfId="30854" xr:uid="{00000000-0005-0000-0000-000012790000}"/>
    <cellStyle name="40% - Accent5 4 45" xfId="30855" xr:uid="{00000000-0005-0000-0000-000013790000}"/>
    <cellStyle name="40% - Accent5 4 46" xfId="30856" xr:uid="{00000000-0005-0000-0000-000014790000}"/>
    <cellStyle name="40% - Accent5 4 47" xfId="30857" xr:uid="{00000000-0005-0000-0000-000015790000}"/>
    <cellStyle name="40% - Accent5 4 48" xfId="30858" xr:uid="{00000000-0005-0000-0000-000016790000}"/>
    <cellStyle name="40% - Accent5 4 49" xfId="30859" xr:uid="{00000000-0005-0000-0000-000017790000}"/>
    <cellStyle name="40% - Accent5 4 5" xfId="30860" xr:uid="{00000000-0005-0000-0000-000018790000}"/>
    <cellStyle name="40% - Accent5 4 50" xfId="30861" xr:uid="{00000000-0005-0000-0000-000019790000}"/>
    <cellStyle name="40% - Accent5 4 51" xfId="30862" xr:uid="{00000000-0005-0000-0000-00001A790000}"/>
    <cellStyle name="40% - Accent5 4 52" xfId="30863" xr:uid="{00000000-0005-0000-0000-00001B790000}"/>
    <cellStyle name="40% - Accent5 4 53" xfId="30864" xr:uid="{00000000-0005-0000-0000-00001C790000}"/>
    <cellStyle name="40% - Accent5 4 54" xfId="30865" xr:uid="{00000000-0005-0000-0000-00001D790000}"/>
    <cellStyle name="40% - Accent5 4 55" xfId="30866" xr:uid="{00000000-0005-0000-0000-00001E790000}"/>
    <cellStyle name="40% - Accent5 4 56" xfId="30867" xr:uid="{00000000-0005-0000-0000-00001F790000}"/>
    <cellStyle name="40% - Accent5 4 57" xfId="30868" xr:uid="{00000000-0005-0000-0000-000020790000}"/>
    <cellStyle name="40% - Accent5 4 58" xfId="30869" xr:uid="{00000000-0005-0000-0000-000021790000}"/>
    <cellStyle name="40% - Accent5 4 59" xfId="30870" xr:uid="{00000000-0005-0000-0000-000022790000}"/>
    <cellStyle name="40% - Accent5 4 6" xfId="30871" xr:uid="{00000000-0005-0000-0000-000023790000}"/>
    <cellStyle name="40% - Accent5 4 60" xfId="30872" xr:uid="{00000000-0005-0000-0000-000024790000}"/>
    <cellStyle name="40% - Accent5 4 61" xfId="30873" xr:uid="{00000000-0005-0000-0000-000025790000}"/>
    <cellStyle name="40% - Accent5 4 62" xfId="30874" xr:uid="{00000000-0005-0000-0000-000026790000}"/>
    <cellStyle name="40% - Accent5 4 63" xfId="30875" xr:uid="{00000000-0005-0000-0000-000027790000}"/>
    <cellStyle name="40% - Accent5 4 64" xfId="30876" xr:uid="{00000000-0005-0000-0000-000028790000}"/>
    <cellStyle name="40% - Accent5 4 65" xfId="30877" xr:uid="{00000000-0005-0000-0000-000029790000}"/>
    <cellStyle name="40% - Accent5 4 66" xfId="30878" xr:uid="{00000000-0005-0000-0000-00002A790000}"/>
    <cellStyle name="40% - Accent5 4 67" xfId="30879" xr:uid="{00000000-0005-0000-0000-00002B790000}"/>
    <cellStyle name="40% - Accent5 4 68" xfId="30880" xr:uid="{00000000-0005-0000-0000-00002C790000}"/>
    <cellStyle name="40% - Accent5 4 69" xfId="30881" xr:uid="{00000000-0005-0000-0000-00002D790000}"/>
    <cellStyle name="40% - Accent5 4 7" xfId="30882" xr:uid="{00000000-0005-0000-0000-00002E790000}"/>
    <cellStyle name="40% - Accent5 4 70" xfId="30883" xr:uid="{00000000-0005-0000-0000-00002F790000}"/>
    <cellStyle name="40% - Accent5 4 71" xfId="30884" xr:uid="{00000000-0005-0000-0000-000030790000}"/>
    <cellStyle name="40% - Accent5 4 72" xfId="30885" xr:uid="{00000000-0005-0000-0000-000031790000}"/>
    <cellStyle name="40% - Accent5 4 73" xfId="30886" xr:uid="{00000000-0005-0000-0000-000032790000}"/>
    <cellStyle name="40% - Accent5 4 74" xfId="53136" xr:uid="{00000000-0005-0000-0000-000033790000}"/>
    <cellStyle name="40% - Accent5 4 8" xfId="30887" xr:uid="{00000000-0005-0000-0000-000034790000}"/>
    <cellStyle name="40% - Accent5 4 9" xfId="30888" xr:uid="{00000000-0005-0000-0000-000035790000}"/>
    <cellStyle name="40% - Accent5 40" xfId="30889" xr:uid="{00000000-0005-0000-0000-000036790000}"/>
    <cellStyle name="40% - Accent5 40 10" xfId="30890" xr:uid="{00000000-0005-0000-0000-000037790000}"/>
    <cellStyle name="40% - Accent5 40 11" xfId="30891" xr:uid="{00000000-0005-0000-0000-000038790000}"/>
    <cellStyle name="40% - Accent5 40 12" xfId="30892" xr:uid="{00000000-0005-0000-0000-000039790000}"/>
    <cellStyle name="40% - Accent5 40 13" xfId="30893" xr:uid="{00000000-0005-0000-0000-00003A790000}"/>
    <cellStyle name="40% - Accent5 40 14" xfId="30894" xr:uid="{00000000-0005-0000-0000-00003B790000}"/>
    <cellStyle name="40% - Accent5 40 15" xfId="30895" xr:uid="{00000000-0005-0000-0000-00003C790000}"/>
    <cellStyle name="40% - Accent5 40 16" xfId="30896" xr:uid="{00000000-0005-0000-0000-00003D790000}"/>
    <cellStyle name="40% - Accent5 40 17" xfId="30897" xr:uid="{00000000-0005-0000-0000-00003E790000}"/>
    <cellStyle name="40% - Accent5 40 18" xfId="30898" xr:uid="{00000000-0005-0000-0000-00003F790000}"/>
    <cellStyle name="40% - Accent5 40 19" xfId="30899" xr:uid="{00000000-0005-0000-0000-000040790000}"/>
    <cellStyle name="40% - Accent5 40 2" xfId="30900" xr:uid="{00000000-0005-0000-0000-000041790000}"/>
    <cellStyle name="40% - Accent5 40 20" xfId="30901" xr:uid="{00000000-0005-0000-0000-000042790000}"/>
    <cellStyle name="40% - Accent5 40 21" xfId="30902" xr:uid="{00000000-0005-0000-0000-000043790000}"/>
    <cellStyle name="40% - Accent5 40 22" xfId="30903" xr:uid="{00000000-0005-0000-0000-000044790000}"/>
    <cellStyle name="40% - Accent5 40 23" xfId="30904" xr:uid="{00000000-0005-0000-0000-000045790000}"/>
    <cellStyle name="40% - Accent5 40 24" xfId="30905" xr:uid="{00000000-0005-0000-0000-000046790000}"/>
    <cellStyle name="40% - Accent5 40 25" xfId="30906" xr:uid="{00000000-0005-0000-0000-000047790000}"/>
    <cellStyle name="40% - Accent5 40 26" xfId="30907" xr:uid="{00000000-0005-0000-0000-000048790000}"/>
    <cellStyle name="40% - Accent5 40 27" xfId="30908" xr:uid="{00000000-0005-0000-0000-000049790000}"/>
    <cellStyle name="40% - Accent5 40 28" xfId="30909" xr:uid="{00000000-0005-0000-0000-00004A790000}"/>
    <cellStyle name="40% - Accent5 40 29" xfId="30910" xr:uid="{00000000-0005-0000-0000-00004B790000}"/>
    <cellStyle name="40% - Accent5 40 3" xfId="30911" xr:uid="{00000000-0005-0000-0000-00004C790000}"/>
    <cellStyle name="40% - Accent5 40 30" xfId="30912" xr:uid="{00000000-0005-0000-0000-00004D790000}"/>
    <cellStyle name="40% - Accent5 40 31" xfId="30913" xr:uid="{00000000-0005-0000-0000-00004E790000}"/>
    <cellStyle name="40% - Accent5 40 32" xfId="30914" xr:uid="{00000000-0005-0000-0000-00004F790000}"/>
    <cellStyle name="40% - Accent5 40 33" xfId="30915" xr:uid="{00000000-0005-0000-0000-000050790000}"/>
    <cellStyle name="40% - Accent5 40 34" xfId="30916" xr:uid="{00000000-0005-0000-0000-000051790000}"/>
    <cellStyle name="40% - Accent5 40 35" xfId="30917" xr:uid="{00000000-0005-0000-0000-000052790000}"/>
    <cellStyle name="40% - Accent5 40 36" xfId="30918" xr:uid="{00000000-0005-0000-0000-000053790000}"/>
    <cellStyle name="40% - Accent5 40 37" xfId="30919" xr:uid="{00000000-0005-0000-0000-000054790000}"/>
    <cellStyle name="40% - Accent5 40 38" xfId="30920" xr:uid="{00000000-0005-0000-0000-000055790000}"/>
    <cellStyle name="40% - Accent5 40 39" xfId="30921" xr:uid="{00000000-0005-0000-0000-000056790000}"/>
    <cellStyle name="40% - Accent5 40 4" xfId="30922" xr:uid="{00000000-0005-0000-0000-000057790000}"/>
    <cellStyle name="40% - Accent5 40 40" xfId="30923" xr:uid="{00000000-0005-0000-0000-000058790000}"/>
    <cellStyle name="40% - Accent5 40 41" xfId="30924" xr:uid="{00000000-0005-0000-0000-000059790000}"/>
    <cellStyle name="40% - Accent5 40 42" xfId="30925" xr:uid="{00000000-0005-0000-0000-00005A790000}"/>
    <cellStyle name="40% - Accent5 40 43" xfId="30926" xr:uid="{00000000-0005-0000-0000-00005B790000}"/>
    <cellStyle name="40% - Accent5 40 44" xfId="30927" xr:uid="{00000000-0005-0000-0000-00005C790000}"/>
    <cellStyle name="40% - Accent5 40 45" xfId="30928" xr:uid="{00000000-0005-0000-0000-00005D790000}"/>
    <cellStyle name="40% - Accent5 40 46" xfId="30929" xr:uid="{00000000-0005-0000-0000-00005E790000}"/>
    <cellStyle name="40% - Accent5 40 47" xfId="30930" xr:uid="{00000000-0005-0000-0000-00005F790000}"/>
    <cellStyle name="40% - Accent5 40 48" xfId="30931" xr:uid="{00000000-0005-0000-0000-000060790000}"/>
    <cellStyle name="40% - Accent5 40 49" xfId="30932" xr:uid="{00000000-0005-0000-0000-000061790000}"/>
    <cellStyle name="40% - Accent5 40 5" xfId="30933" xr:uid="{00000000-0005-0000-0000-000062790000}"/>
    <cellStyle name="40% - Accent5 40 50" xfId="30934" xr:uid="{00000000-0005-0000-0000-000063790000}"/>
    <cellStyle name="40% - Accent5 40 51" xfId="30935" xr:uid="{00000000-0005-0000-0000-000064790000}"/>
    <cellStyle name="40% - Accent5 40 52" xfId="30936" xr:uid="{00000000-0005-0000-0000-000065790000}"/>
    <cellStyle name="40% - Accent5 40 53" xfId="30937" xr:uid="{00000000-0005-0000-0000-000066790000}"/>
    <cellStyle name="40% - Accent5 40 54" xfId="30938" xr:uid="{00000000-0005-0000-0000-000067790000}"/>
    <cellStyle name="40% - Accent5 40 55" xfId="30939" xr:uid="{00000000-0005-0000-0000-000068790000}"/>
    <cellStyle name="40% - Accent5 40 56" xfId="30940" xr:uid="{00000000-0005-0000-0000-000069790000}"/>
    <cellStyle name="40% - Accent5 40 57" xfId="30941" xr:uid="{00000000-0005-0000-0000-00006A790000}"/>
    <cellStyle name="40% - Accent5 40 58" xfId="30942" xr:uid="{00000000-0005-0000-0000-00006B790000}"/>
    <cellStyle name="40% - Accent5 40 59" xfId="30943" xr:uid="{00000000-0005-0000-0000-00006C790000}"/>
    <cellStyle name="40% - Accent5 40 6" xfId="30944" xr:uid="{00000000-0005-0000-0000-00006D790000}"/>
    <cellStyle name="40% - Accent5 40 60" xfId="30945" xr:uid="{00000000-0005-0000-0000-00006E790000}"/>
    <cellStyle name="40% - Accent5 40 61" xfId="30946" xr:uid="{00000000-0005-0000-0000-00006F790000}"/>
    <cellStyle name="40% - Accent5 40 62" xfId="30947" xr:uid="{00000000-0005-0000-0000-000070790000}"/>
    <cellStyle name="40% - Accent5 40 63" xfId="30948" xr:uid="{00000000-0005-0000-0000-000071790000}"/>
    <cellStyle name="40% - Accent5 40 64" xfId="30949" xr:uid="{00000000-0005-0000-0000-000072790000}"/>
    <cellStyle name="40% - Accent5 40 65" xfId="30950" xr:uid="{00000000-0005-0000-0000-000073790000}"/>
    <cellStyle name="40% - Accent5 40 66" xfId="30951" xr:uid="{00000000-0005-0000-0000-000074790000}"/>
    <cellStyle name="40% - Accent5 40 67" xfId="30952" xr:uid="{00000000-0005-0000-0000-000075790000}"/>
    <cellStyle name="40% - Accent5 40 68" xfId="30953" xr:uid="{00000000-0005-0000-0000-000076790000}"/>
    <cellStyle name="40% - Accent5 40 69" xfId="30954" xr:uid="{00000000-0005-0000-0000-000077790000}"/>
    <cellStyle name="40% - Accent5 40 7" xfId="30955" xr:uid="{00000000-0005-0000-0000-000078790000}"/>
    <cellStyle name="40% - Accent5 40 70" xfId="30956" xr:uid="{00000000-0005-0000-0000-000079790000}"/>
    <cellStyle name="40% - Accent5 40 71" xfId="30957" xr:uid="{00000000-0005-0000-0000-00007A790000}"/>
    <cellStyle name="40% - Accent5 40 72" xfId="30958" xr:uid="{00000000-0005-0000-0000-00007B790000}"/>
    <cellStyle name="40% - Accent5 40 73" xfId="30959" xr:uid="{00000000-0005-0000-0000-00007C790000}"/>
    <cellStyle name="40% - Accent5 40 8" xfId="30960" xr:uid="{00000000-0005-0000-0000-00007D790000}"/>
    <cellStyle name="40% - Accent5 40 9" xfId="30961" xr:uid="{00000000-0005-0000-0000-00007E790000}"/>
    <cellStyle name="40% - Accent5 5" xfId="30962" xr:uid="{00000000-0005-0000-0000-00007F790000}"/>
    <cellStyle name="40% - Accent5 5 10" xfId="30963" xr:uid="{00000000-0005-0000-0000-000080790000}"/>
    <cellStyle name="40% - Accent5 5 11" xfId="30964" xr:uid="{00000000-0005-0000-0000-000081790000}"/>
    <cellStyle name="40% - Accent5 5 12" xfId="30965" xr:uid="{00000000-0005-0000-0000-000082790000}"/>
    <cellStyle name="40% - Accent5 5 13" xfId="30966" xr:uid="{00000000-0005-0000-0000-000083790000}"/>
    <cellStyle name="40% - Accent5 5 14" xfId="30967" xr:uid="{00000000-0005-0000-0000-000084790000}"/>
    <cellStyle name="40% - Accent5 5 15" xfId="30968" xr:uid="{00000000-0005-0000-0000-000085790000}"/>
    <cellStyle name="40% - Accent5 5 16" xfId="30969" xr:uid="{00000000-0005-0000-0000-000086790000}"/>
    <cellStyle name="40% - Accent5 5 17" xfId="30970" xr:uid="{00000000-0005-0000-0000-000087790000}"/>
    <cellStyle name="40% - Accent5 5 18" xfId="30971" xr:uid="{00000000-0005-0000-0000-000088790000}"/>
    <cellStyle name="40% - Accent5 5 19" xfId="30972" xr:uid="{00000000-0005-0000-0000-000089790000}"/>
    <cellStyle name="40% - Accent5 5 2" xfId="30973" xr:uid="{00000000-0005-0000-0000-00008A790000}"/>
    <cellStyle name="40% - Accent5 5 2 2" xfId="53295" xr:uid="{00000000-0005-0000-0000-00008B790000}"/>
    <cellStyle name="40% - Accent5 5 20" xfId="30974" xr:uid="{00000000-0005-0000-0000-00008C790000}"/>
    <cellStyle name="40% - Accent5 5 21" xfId="30975" xr:uid="{00000000-0005-0000-0000-00008D790000}"/>
    <cellStyle name="40% - Accent5 5 22" xfId="30976" xr:uid="{00000000-0005-0000-0000-00008E790000}"/>
    <cellStyle name="40% - Accent5 5 23" xfId="30977" xr:uid="{00000000-0005-0000-0000-00008F790000}"/>
    <cellStyle name="40% - Accent5 5 24" xfId="30978" xr:uid="{00000000-0005-0000-0000-000090790000}"/>
    <cellStyle name="40% - Accent5 5 25" xfId="30979" xr:uid="{00000000-0005-0000-0000-000091790000}"/>
    <cellStyle name="40% - Accent5 5 26" xfId="30980" xr:uid="{00000000-0005-0000-0000-000092790000}"/>
    <cellStyle name="40% - Accent5 5 27" xfId="30981" xr:uid="{00000000-0005-0000-0000-000093790000}"/>
    <cellStyle name="40% - Accent5 5 28" xfId="30982" xr:uid="{00000000-0005-0000-0000-000094790000}"/>
    <cellStyle name="40% - Accent5 5 29" xfId="30983" xr:uid="{00000000-0005-0000-0000-000095790000}"/>
    <cellStyle name="40% - Accent5 5 3" xfId="30984" xr:uid="{00000000-0005-0000-0000-000096790000}"/>
    <cellStyle name="40% - Accent5 5 30" xfId="30985" xr:uid="{00000000-0005-0000-0000-000097790000}"/>
    <cellStyle name="40% - Accent5 5 31" xfId="30986" xr:uid="{00000000-0005-0000-0000-000098790000}"/>
    <cellStyle name="40% - Accent5 5 32" xfId="30987" xr:uid="{00000000-0005-0000-0000-000099790000}"/>
    <cellStyle name="40% - Accent5 5 33" xfId="30988" xr:uid="{00000000-0005-0000-0000-00009A790000}"/>
    <cellStyle name="40% - Accent5 5 34" xfId="30989" xr:uid="{00000000-0005-0000-0000-00009B790000}"/>
    <cellStyle name="40% - Accent5 5 35" xfId="30990" xr:uid="{00000000-0005-0000-0000-00009C790000}"/>
    <cellStyle name="40% - Accent5 5 36" xfId="30991" xr:uid="{00000000-0005-0000-0000-00009D790000}"/>
    <cellStyle name="40% - Accent5 5 37" xfId="30992" xr:uid="{00000000-0005-0000-0000-00009E790000}"/>
    <cellStyle name="40% - Accent5 5 38" xfId="30993" xr:uid="{00000000-0005-0000-0000-00009F790000}"/>
    <cellStyle name="40% - Accent5 5 39" xfId="30994" xr:uid="{00000000-0005-0000-0000-0000A0790000}"/>
    <cellStyle name="40% - Accent5 5 4" xfId="30995" xr:uid="{00000000-0005-0000-0000-0000A1790000}"/>
    <cellStyle name="40% - Accent5 5 40" xfId="30996" xr:uid="{00000000-0005-0000-0000-0000A2790000}"/>
    <cellStyle name="40% - Accent5 5 41" xfId="30997" xr:uid="{00000000-0005-0000-0000-0000A3790000}"/>
    <cellStyle name="40% - Accent5 5 42" xfId="30998" xr:uid="{00000000-0005-0000-0000-0000A4790000}"/>
    <cellStyle name="40% - Accent5 5 43" xfId="30999" xr:uid="{00000000-0005-0000-0000-0000A5790000}"/>
    <cellStyle name="40% - Accent5 5 44" xfId="31000" xr:uid="{00000000-0005-0000-0000-0000A6790000}"/>
    <cellStyle name="40% - Accent5 5 45" xfId="31001" xr:uid="{00000000-0005-0000-0000-0000A7790000}"/>
    <cellStyle name="40% - Accent5 5 46" xfId="31002" xr:uid="{00000000-0005-0000-0000-0000A8790000}"/>
    <cellStyle name="40% - Accent5 5 47" xfId="31003" xr:uid="{00000000-0005-0000-0000-0000A9790000}"/>
    <cellStyle name="40% - Accent5 5 48" xfId="31004" xr:uid="{00000000-0005-0000-0000-0000AA790000}"/>
    <cellStyle name="40% - Accent5 5 49" xfId="31005" xr:uid="{00000000-0005-0000-0000-0000AB790000}"/>
    <cellStyle name="40% - Accent5 5 5" xfId="31006" xr:uid="{00000000-0005-0000-0000-0000AC790000}"/>
    <cellStyle name="40% - Accent5 5 50" xfId="31007" xr:uid="{00000000-0005-0000-0000-0000AD790000}"/>
    <cellStyle name="40% - Accent5 5 51" xfId="31008" xr:uid="{00000000-0005-0000-0000-0000AE790000}"/>
    <cellStyle name="40% - Accent5 5 52" xfId="31009" xr:uid="{00000000-0005-0000-0000-0000AF790000}"/>
    <cellStyle name="40% - Accent5 5 53" xfId="31010" xr:uid="{00000000-0005-0000-0000-0000B0790000}"/>
    <cellStyle name="40% - Accent5 5 54" xfId="31011" xr:uid="{00000000-0005-0000-0000-0000B1790000}"/>
    <cellStyle name="40% - Accent5 5 55" xfId="31012" xr:uid="{00000000-0005-0000-0000-0000B2790000}"/>
    <cellStyle name="40% - Accent5 5 56" xfId="31013" xr:uid="{00000000-0005-0000-0000-0000B3790000}"/>
    <cellStyle name="40% - Accent5 5 57" xfId="31014" xr:uid="{00000000-0005-0000-0000-0000B4790000}"/>
    <cellStyle name="40% - Accent5 5 58" xfId="31015" xr:uid="{00000000-0005-0000-0000-0000B5790000}"/>
    <cellStyle name="40% - Accent5 5 59" xfId="31016" xr:uid="{00000000-0005-0000-0000-0000B6790000}"/>
    <cellStyle name="40% - Accent5 5 6" xfId="31017" xr:uid="{00000000-0005-0000-0000-0000B7790000}"/>
    <cellStyle name="40% - Accent5 5 60" xfId="31018" xr:uid="{00000000-0005-0000-0000-0000B8790000}"/>
    <cellStyle name="40% - Accent5 5 61" xfId="31019" xr:uid="{00000000-0005-0000-0000-0000B9790000}"/>
    <cellStyle name="40% - Accent5 5 62" xfId="31020" xr:uid="{00000000-0005-0000-0000-0000BA790000}"/>
    <cellStyle name="40% - Accent5 5 63" xfId="31021" xr:uid="{00000000-0005-0000-0000-0000BB790000}"/>
    <cellStyle name="40% - Accent5 5 64" xfId="31022" xr:uid="{00000000-0005-0000-0000-0000BC790000}"/>
    <cellStyle name="40% - Accent5 5 65" xfId="31023" xr:uid="{00000000-0005-0000-0000-0000BD790000}"/>
    <cellStyle name="40% - Accent5 5 66" xfId="31024" xr:uid="{00000000-0005-0000-0000-0000BE790000}"/>
    <cellStyle name="40% - Accent5 5 67" xfId="31025" xr:uid="{00000000-0005-0000-0000-0000BF790000}"/>
    <cellStyle name="40% - Accent5 5 68" xfId="31026" xr:uid="{00000000-0005-0000-0000-0000C0790000}"/>
    <cellStyle name="40% - Accent5 5 69" xfId="31027" xr:uid="{00000000-0005-0000-0000-0000C1790000}"/>
    <cellStyle name="40% - Accent5 5 7" xfId="31028" xr:uid="{00000000-0005-0000-0000-0000C2790000}"/>
    <cellStyle name="40% - Accent5 5 70" xfId="31029" xr:uid="{00000000-0005-0000-0000-0000C3790000}"/>
    <cellStyle name="40% - Accent5 5 71" xfId="31030" xr:uid="{00000000-0005-0000-0000-0000C4790000}"/>
    <cellStyle name="40% - Accent5 5 72" xfId="31031" xr:uid="{00000000-0005-0000-0000-0000C5790000}"/>
    <cellStyle name="40% - Accent5 5 73" xfId="31032" xr:uid="{00000000-0005-0000-0000-0000C6790000}"/>
    <cellStyle name="40% - Accent5 5 74" xfId="53119" xr:uid="{00000000-0005-0000-0000-0000C7790000}"/>
    <cellStyle name="40% - Accent5 5 75" xfId="53200" xr:uid="{00000000-0005-0000-0000-0000C8790000}"/>
    <cellStyle name="40% - Accent5 5 8" xfId="31033" xr:uid="{00000000-0005-0000-0000-0000C9790000}"/>
    <cellStyle name="40% - Accent5 5 9" xfId="31034" xr:uid="{00000000-0005-0000-0000-0000CA790000}"/>
    <cellStyle name="40% - Accent5 6" xfId="31035" xr:uid="{00000000-0005-0000-0000-0000CB790000}"/>
    <cellStyle name="40% - Accent5 6 10" xfId="31036" xr:uid="{00000000-0005-0000-0000-0000CC790000}"/>
    <cellStyle name="40% - Accent5 6 11" xfId="31037" xr:uid="{00000000-0005-0000-0000-0000CD790000}"/>
    <cellStyle name="40% - Accent5 6 12" xfId="31038" xr:uid="{00000000-0005-0000-0000-0000CE790000}"/>
    <cellStyle name="40% - Accent5 6 13" xfId="31039" xr:uid="{00000000-0005-0000-0000-0000CF790000}"/>
    <cellStyle name="40% - Accent5 6 14" xfId="31040" xr:uid="{00000000-0005-0000-0000-0000D0790000}"/>
    <cellStyle name="40% - Accent5 6 15" xfId="31041" xr:uid="{00000000-0005-0000-0000-0000D1790000}"/>
    <cellStyle name="40% - Accent5 6 16" xfId="31042" xr:uid="{00000000-0005-0000-0000-0000D2790000}"/>
    <cellStyle name="40% - Accent5 6 17" xfId="31043" xr:uid="{00000000-0005-0000-0000-0000D3790000}"/>
    <cellStyle name="40% - Accent5 6 18" xfId="31044" xr:uid="{00000000-0005-0000-0000-0000D4790000}"/>
    <cellStyle name="40% - Accent5 6 19" xfId="31045" xr:uid="{00000000-0005-0000-0000-0000D5790000}"/>
    <cellStyle name="40% - Accent5 6 2" xfId="31046" xr:uid="{00000000-0005-0000-0000-0000D6790000}"/>
    <cellStyle name="40% - Accent5 6 20" xfId="31047" xr:uid="{00000000-0005-0000-0000-0000D7790000}"/>
    <cellStyle name="40% - Accent5 6 21" xfId="31048" xr:uid="{00000000-0005-0000-0000-0000D8790000}"/>
    <cellStyle name="40% - Accent5 6 22" xfId="31049" xr:uid="{00000000-0005-0000-0000-0000D9790000}"/>
    <cellStyle name="40% - Accent5 6 23" xfId="31050" xr:uid="{00000000-0005-0000-0000-0000DA790000}"/>
    <cellStyle name="40% - Accent5 6 24" xfId="31051" xr:uid="{00000000-0005-0000-0000-0000DB790000}"/>
    <cellStyle name="40% - Accent5 6 25" xfId="31052" xr:uid="{00000000-0005-0000-0000-0000DC790000}"/>
    <cellStyle name="40% - Accent5 6 26" xfId="31053" xr:uid="{00000000-0005-0000-0000-0000DD790000}"/>
    <cellStyle name="40% - Accent5 6 27" xfId="31054" xr:uid="{00000000-0005-0000-0000-0000DE790000}"/>
    <cellStyle name="40% - Accent5 6 28" xfId="31055" xr:uid="{00000000-0005-0000-0000-0000DF790000}"/>
    <cellStyle name="40% - Accent5 6 29" xfId="31056" xr:uid="{00000000-0005-0000-0000-0000E0790000}"/>
    <cellStyle name="40% - Accent5 6 3" xfId="31057" xr:uid="{00000000-0005-0000-0000-0000E1790000}"/>
    <cellStyle name="40% - Accent5 6 30" xfId="31058" xr:uid="{00000000-0005-0000-0000-0000E2790000}"/>
    <cellStyle name="40% - Accent5 6 31" xfId="31059" xr:uid="{00000000-0005-0000-0000-0000E3790000}"/>
    <cellStyle name="40% - Accent5 6 32" xfId="31060" xr:uid="{00000000-0005-0000-0000-0000E4790000}"/>
    <cellStyle name="40% - Accent5 6 33" xfId="31061" xr:uid="{00000000-0005-0000-0000-0000E5790000}"/>
    <cellStyle name="40% - Accent5 6 34" xfId="31062" xr:uid="{00000000-0005-0000-0000-0000E6790000}"/>
    <cellStyle name="40% - Accent5 6 35" xfId="31063" xr:uid="{00000000-0005-0000-0000-0000E7790000}"/>
    <cellStyle name="40% - Accent5 6 36" xfId="31064" xr:uid="{00000000-0005-0000-0000-0000E8790000}"/>
    <cellStyle name="40% - Accent5 6 37" xfId="31065" xr:uid="{00000000-0005-0000-0000-0000E9790000}"/>
    <cellStyle name="40% - Accent5 6 38" xfId="31066" xr:uid="{00000000-0005-0000-0000-0000EA790000}"/>
    <cellStyle name="40% - Accent5 6 39" xfId="31067" xr:uid="{00000000-0005-0000-0000-0000EB790000}"/>
    <cellStyle name="40% - Accent5 6 4" xfId="31068" xr:uid="{00000000-0005-0000-0000-0000EC790000}"/>
    <cellStyle name="40% - Accent5 6 40" xfId="31069" xr:uid="{00000000-0005-0000-0000-0000ED790000}"/>
    <cellStyle name="40% - Accent5 6 41" xfId="31070" xr:uid="{00000000-0005-0000-0000-0000EE790000}"/>
    <cellStyle name="40% - Accent5 6 42" xfId="31071" xr:uid="{00000000-0005-0000-0000-0000EF790000}"/>
    <cellStyle name="40% - Accent5 6 43" xfId="31072" xr:uid="{00000000-0005-0000-0000-0000F0790000}"/>
    <cellStyle name="40% - Accent5 6 44" xfId="31073" xr:uid="{00000000-0005-0000-0000-0000F1790000}"/>
    <cellStyle name="40% - Accent5 6 45" xfId="31074" xr:uid="{00000000-0005-0000-0000-0000F2790000}"/>
    <cellStyle name="40% - Accent5 6 46" xfId="31075" xr:uid="{00000000-0005-0000-0000-0000F3790000}"/>
    <cellStyle name="40% - Accent5 6 47" xfId="31076" xr:uid="{00000000-0005-0000-0000-0000F4790000}"/>
    <cellStyle name="40% - Accent5 6 48" xfId="31077" xr:uid="{00000000-0005-0000-0000-0000F5790000}"/>
    <cellStyle name="40% - Accent5 6 49" xfId="31078" xr:uid="{00000000-0005-0000-0000-0000F6790000}"/>
    <cellStyle name="40% - Accent5 6 5" xfId="31079" xr:uid="{00000000-0005-0000-0000-0000F7790000}"/>
    <cellStyle name="40% - Accent5 6 50" xfId="31080" xr:uid="{00000000-0005-0000-0000-0000F8790000}"/>
    <cellStyle name="40% - Accent5 6 51" xfId="31081" xr:uid="{00000000-0005-0000-0000-0000F9790000}"/>
    <cellStyle name="40% - Accent5 6 52" xfId="31082" xr:uid="{00000000-0005-0000-0000-0000FA790000}"/>
    <cellStyle name="40% - Accent5 6 53" xfId="31083" xr:uid="{00000000-0005-0000-0000-0000FB790000}"/>
    <cellStyle name="40% - Accent5 6 54" xfId="31084" xr:uid="{00000000-0005-0000-0000-0000FC790000}"/>
    <cellStyle name="40% - Accent5 6 55" xfId="31085" xr:uid="{00000000-0005-0000-0000-0000FD790000}"/>
    <cellStyle name="40% - Accent5 6 56" xfId="31086" xr:uid="{00000000-0005-0000-0000-0000FE790000}"/>
    <cellStyle name="40% - Accent5 6 57" xfId="31087" xr:uid="{00000000-0005-0000-0000-0000FF790000}"/>
    <cellStyle name="40% - Accent5 6 58" xfId="31088" xr:uid="{00000000-0005-0000-0000-0000007A0000}"/>
    <cellStyle name="40% - Accent5 6 59" xfId="31089" xr:uid="{00000000-0005-0000-0000-0000017A0000}"/>
    <cellStyle name="40% - Accent5 6 6" xfId="31090" xr:uid="{00000000-0005-0000-0000-0000027A0000}"/>
    <cellStyle name="40% - Accent5 6 60" xfId="31091" xr:uid="{00000000-0005-0000-0000-0000037A0000}"/>
    <cellStyle name="40% - Accent5 6 61" xfId="31092" xr:uid="{00000000-0005-0000-0000-0000047A0000}"/>
    <cellStyle name="40% - Accent5 6 62" xfId="31093" xr:uid="{00000000-0005-0000-0000-0000057A0000}"/>
    <cellStyle name="40% - Accent5 6 63" xfId="31094" xr:uid="{00000000-0005-0000-0000-0000067A0000}"/>
    <cellStyle name="40% - Accent5 6 64" xfId="31095" xr:uid="{00000000-0005-0000-0000-0000077A0000}"/>
    <cellStyle name="40% - Accent5 6 65" xfId="31096" xr:uid="{00000000-0005-0000-0000-0000087A0000}"/>
    <cellStyle name="40% - Accent5 6 66" xfId="31097" xr:uid="{00000000-0005-0000-0000-0000097A0000}"/>
    <cellStyle name="40% - Accent5 6 67" xfId="31098" xr:uid="{00000000-0005-0000-0000-00000A7A0000}"/>
    <cellStyle name="40% - Accent5 6 68" xfId="31099" xr:uid="{00000000-0005-0000-0000-00000B7A0000}"/>
    <cellStyle name="40% - Accent5 6 69" xfId="31100" xr:uid="{00000000-0005-0000-0000-00000C7A0000}"/>
    <cellStyle name="40% - Accent5 6 7" xfId="31101" xr:uid="{00000000-0005-0000-0000-00000D7A0000}"/>
    <cellStyle name="40% - Accent5 6 70" xfId="31102" xr:uid="{00000000-0005-0000-0000-00000E7A0000}"/>
    <cellStyle name="40% - Accent5 6 71" xfId="31103" xr:uid="{00000000-0005-0000-0000-00000F7A0000}"/>
    <cellStyle name="40% - Accent5 6 72" xfId="31104" xr:uid="{00000000-0005-0000-0000-0000107A0000}"/>
    <cellStyle name="40% - Accent5 6 73" xfId="31105" xr:uid="{00000000-0005-0000-0000-0000117A0000}"/>
    <cellStyle name="40% - Accent5 6 8" xfId="31106" xr:uid="{00000000-0005-0000-0000-0000127A0000}"/>
    <cellStyle name="40% - Accent5 6 9" xfId="31107" xr:uid="{00000000-0005-0000-0000-0000137A0000}"/>
    <cellStyle name="40% - Accent5 7" xfId="31108" xr:uid="{00000000-0005-0000-0000-0000147A0000}"/>
    <cellStyle name="40% - Accent5 7 10" xfId="31109" xr:uid="{00000000-0005-0000-0000-0000157A0000}"/>
    <cellStyle name="40% - Accent5 7 11" xfId="31110" xr:uid="{00000000-0005-0000-0000-0000167A0000}"/>
    <cellStyle name="40% - Accent5 7 12" xfId="31111" xr:uid="{00000000-0005-0000-0000-0000177A0000}"/>
    <cellStyle name="40% - Accent5 7 13" xfId="31112" xr:uid="{00000000-0005-0000-0000-0000187A0000}"/>
    <cellStyle name="40% - Accent5 7 14" xfId="31113" xr:uid="{00000000-0005-0000-0000-0000197A0000}"/>
    <cellStyle name="40% - Accent5 7 15" xfId="31114" xr:uid="{00000000-0005-0000-0000-00001A7A0000}"/>
    <cellStyle name="40% - Accent5 7 16" xfId="31115" xr:uid="{00000000-0005-0000-0000-00001B7A0000}"/>
    <cellStyle name="40% - Accent5 7 17" xfId="31116" xr:uid="{00000000-0005-0000-0000-00001C7A0000}"/>
    <cellStyle name="40% - Accent5 7 18" xfId="31117" xr:uid="{00000000-0005-0000-0000-00001D7A0000}"/>
    <cellStyle name="40% - Accent5 7 19" xfId="31118" xr:uid="{00000000-0005-0000-0000-00001E7A0000}"/>
    <cellStyle name="40% - Accent5 7 2" xfId="31119" xr:uid="{00000000-0005-0000-0000-00001F7A0000}"/>
    <cellStyle name="40% - Accent5 7 20" xfId="31120" xr:uid="{00000000-0005-0000-0000-0000207A0000}"/>
    <cellStyle name="40% - Accent5 7 21" xfId="31121" xr:uid="{00000000-0005-0000-0000-0000217A0000}"/>
    <cellStyle name="40% - Accent5 7 22" xfId="31122" xr:uid="{00000000-0005-0000-0000-0000227A0000}"/>
    <cellStyle name="40% - Accent5 7 23" xfId="31123" xr:uid="{00000000-0005-0000-0000-0000237A0000}"/>
    <cellStyle name="40% - Accent5 7 24" xfId="31124" xr:uid="{00000000-0005-0000-0000-0000247A0000}"/>
    <cellStyle name="40% - Accent5 7 25" xfId="31125" xr:uid="{00000000-0005-0000-0000-0000257A0000}"/>
    <cellStyle name="40% - Accent5 7 26" xfId="31126" xr:uid="{00000000-0005-0000-0000-0000267A0000}"/>
    <cellStyle name="40% - Accent5 7 27" xfId="31127" xr:uid="{00000000-0005-0000-0000-0000277A0000}"/>
    <cellStyle name="40% - Accent5 7 28" xfId="31128" xr:uid="{00000000-0005-0000-0000-0000287A0000}"/>
    <cellStyle name="40% - Accent5 7 29" xfId="31129" xr:uid="{00000000-0005-0000-0000-0000297A0000}"/>
    <cellStyle name="40% - Accent5 7 3" xfId="31130" xr:uid="{00000000-0005-0000-0000-00002A7A0000}"/>
    <cellStyle name="40% - Accent5 7 30" xfId="31131" xr:uid="{00000000-0005-0000-0000-00002B7A0000}"/>
    <cellStyle name="40% - Accent5 7 31" xfId="31132" xr:uid="{00000000-0005-0000-0000-00002C7A0000}"/>
    <cellStyle name="40% - Accent5 7 32" xfId="31133" xr:uid="{00000000-0005-0000-0000-00002D7A0000}"/>
    <cellStyle name="40% - Accent5 7 33" xfId="31134" xr:uid="{00000000-0005-0000-0000-00002E7A0000}"/>
    <cellStyle name="40% - Accent5 7 34" xfId="31135" xr:uid="{00000000-0005-0000-0000-00002F7A0000}"/>
    <cellStyle name="40% - Accent5 7 35" xfId="31136" xr:uid="{00000000-0005-0000-0000-0000307A0000}"/>
    <cellStyle name="40% - Accent5 7 36" xfId="31137" xr:uid="{00000000-0005-0000-0000-0000317A0000}"/>
    <cellStyle name="40% - Accent5 7 37" xfId="31138" xr:uid="{00000000-0005-0000-0000-0000327A0000}"/>
    <cellStyle name="40% - Accent5 7 38" xfId="31139" xr:uid="{00000000-0005-0000-0000-0000337A0000}"/>
    <cellStyle name="40% - Accent5 7 39" xfId="31140" xr:uid="{00000000-0005-0000-0000-0000347A0000}"/>
    <cellStyle name="40% - Accent5 7 4" xfId="31141" xr:uid="{00000000-0005-0000-0000-0000357A0000}"/>
    <cellStyle name="40% - Accent5 7 40" xfId="31142" xr:uid="{00000000-0005-0000-0000-0000367A0000}"/>
    <cellStyle name="40% - Accent5 7 41" xfId="31143" xr:uid="{00000000-0005-0000-0000-0000377A0000}"/>
    <cellStyle name="40% - Accent5 7 42" xfId="31144" xr:uid="{00000000-0005-0000-0000-0000387A0000}"/>
    <cellStyle name="40% - Accent5 7 43" xfId="31145" xr:uid="{00000000-0005-0000-0000-0000397A0000}"/>
    <cellStyle name="40% - Accent5 7 44" xfId="31146" xr:uid="{00000000-0005-0000-0000-00003A7A0000}"/>
    <cellStyle name="40% - Accent5 7 45" xfId="31147" xr:uid="{00000000-0005-0000-0000-00003B7A0000}"/>
    <cellStyle name="40% - Accent5 7 46" xfId="31148" xr:uid="{00000000-0005-0000-0000-00003C7A0000}"/>
    <cellStyle name="40% - Accent5 7 47" xfId="31149" xr:uid="{00000000-0005-0000-0000-00003D7A0000}"/>
    <cellStyle name="40% - Accent5 7 48" xfId="31150" xr:uid="{00000000-0005-0000-0000-00003E7A0000}"/>
    <cellStyle name="40% - Accent5 7 49" xfId="31151" xr:uid="{00000000-0005-0000-0000-00003F7A0000}"/>
    <cellStyle name="40% - Accent5 7 5" xfId="31152" xr:uid="{00000000-0005-0000-0000-0000407A0000}"/>
    <cellStyle name="40% - Accent5 7 50" xfId="31153" xr:uid="{00000000-0005-0000-0000-0000417A0000}"/>
    <cellStyle name="40% - Accent5 7 51" xfId="31154" xr:uid="{00000000-0005-0000-0000-0000427A0000}"/>
    <cellStyle name="40% - Accent5 7 52" xfId="31155" xr:uid="{00000000-0005-0000-0000-0000437A0000}"/>
    <cellStyle name="40% - Accent5 7 53" xfId="31156" xr:uid="{00000000-0005-0000-0000-0000447A0000}"/>
    <cellStyle name="40% - Accent5 7 54" xfId="31157" xr:uid="{00000000-0005-0000-0000-0000457A0000}"/>
    <cellStyle name="40% - Accent5 7 55" xfId="31158" xr:uid="{00000000-0005-0000-0000-0000467A0000}"/>
    <cellStyle name="40% - Accent5 7 56" xfId="31159" xr:uid="{00000000-0005-0000-0000-0000477A0000}"/>
    <cellStyle name="40% - Accent5 7 57" xfId="31160" xr:uid="{00000000-0005-0000-0000-0000487A0000}"/>
    <cellStyle name="40% - Accent5 7 58" xfId="31161" xr:uid="{00000000-0005-0000-0000-0000497A0000}"/>
    <cellStyle name="40% - Accent5 7 59" xfId="31162" xr:uid="{00000000-0005-0000-0000-00004A7A0000}"/>
    <cellStyle name="40% - Accent5 7 6" xfId="31163" xr:uid="{00000000-0005-0000-0000-00004B7A0000}"/>
    <cellStyle name="40% - Accent5 7 60" xfId="31164" xr:uid="{00000000-0005-0000-0000-00004C7A0000}"/>
    <cellStyle name="40% - Accent5 7 61" xfId="31165" xr:uid="{00000000-0005-0000-0000-00004D7A0000}"/>
    <cellStyle name="40% - Accent5 7 62" xfId="31166" xr:uid="{00000000-0005-0000-0000-00004E7A0000}"/>
    <cellStyle name="40% - Accent5 7 63" xfId="31167" xr:uid="{00000000-0005-0000-0000-00004F7A0000}"/>
    <cellStyle name="40% - Accent5 7 64" xfId="31168" xr:uid="{00000000-0005-0000-0000-0000507A0000}"/>
    <cellStyle name="40% - Accent5 7 65" xfId="31169" xr:uid="{00000000-0005-0000-0000-0000517A0000}"/>
    <cellStyle name="40% - Accent5 7 66" xfId="31170" xr:uid="{00000000-0005-0000-0000-0000527A0000}"/>
    <cellStyle name="40% - Accent5 7 67" xfId="31171" xr:uid="{00000000-0005-0000-0000-0000537A0000}"/>
    <cellStyle name="40% - Accent5 7 68" xfId="31172" xr:uid="{00000000-0005-0000-0000-0000547A0000}"/>
    <cellStyle name="40% - Accent5 7 69" xfId="31173" xr:uid="{00000000-0005-0000-0000-0000557A0000}"/>
    <cellStyle name="40% - Accent5 7 7" xfId="31174" xr:uid="{00000000-0005-0000-0000-0000567A0000}"/>
    <cellStyle name="40% - Accent5 7 70" xfId="31175" xr:uid="{00000000-0005-0000-0000-0000577A0000}"/>
    <cellStyle name="40% - Accent5 7 71" xfId="31176" xr:uid="{00000000-0005-0000-0000-0000587A0000}"/>
    <cellStyle name="40% - Accent5 7 72" xfId="31177" xr:uid="{00000000-0005-0000-0000-0000597A0000}"/>
    <cellStyle name="40% - Accent5 7 73" xfId="31178" xr:uid="{00000000-0005-0000-0000-00005A7A0000}"/>
    <cellStyle name="40% - Accent5 7 8" xfId="31179" xr:uid="{00000000-0005-0000-0000-00005B7A0000}"/>
    <cellStyle name="40% - Accent5 7 9" xfId="31180" xr:uid="{00000000-0005-0000-0000-00005C7A0000}"/>
    <cellStyle name="40% - Accent5 8" xfId="31181" xr:uid="{00000000-0005-0000-0000-00005D7A0000}"/>
    <cellStyle name="40% - Accent5 8 10" xfId="31182" xr:uid="{00000000-0005-0000-0000-00005E7A0000}"/>
    <cellStyle name="40% - Accent5 8 11" xfId="31183" xr:uid="{00000000-0005-0000-0000-00005F7A0000}"/>
    <cellStyle name="40% - Accent5 8 12" xfId="31184" xr:uid="{00000000-0005-0000-0000-0000607A0000}"/>
    <cellStyle name="40% - Accent5 8 13" xfId="31185" xr:uid="{00000000-0005-0000-0000-0000617A0000}"/>
    <cellStyle name="40% - Accent5 8 14" xfId="31186" xr:uid="{00000000-0005-0000-0000-0000627A0000}"/>
    <cellStyle name="40% - Accent5 8 15" xfId="31187" xr:uid="{00000000-0005-0000-0000-0000637A0000}"/>
    <cellStyle name="40% - Accent5 8 16" xfId="31188" xr:uid="{00000000-0005-0000-0000-0000647A0000}"/>
    <cellStyle name="40% - Accent5 8 17" xfId="31189" xr:uid="{00000000-0005-0000-0000-0000657A0000}"/>
    <cellStyle name="40% - Accent5 8 18" xfId="31190" xr:uid="{00000000-0005-0000-0000-0000667A0000}"/>
    <cellStyle name="40% - Accent5 8 19" xfId="31191" xr:uid="{00000000-0005-0000-0000-0000677A0000}"/>
    <cellStyle name="40% - Accent5 8 2" xfId="31192" xr:uid="{00000000-0005-0000-0000-0000687A0000}"/>
    <cellStyle name="40% - Accent5 8 20" xfId="31193" xr:uid="{00000000-0005-0000-0000-0000697A0000}"/>
    <cellStyle name="40% - Accent5 8 21" xfId="31194" xr:uid="{00000000-0005-0000-0000-00006A7A0000}"/>
    <cellStyle name="40% - Accent5 8 22" xfId="31195" xr:uid="{00000000-0005-0000-0000-00006B7A0000}"/>
    <cellStyle name="40% - Accent5 8 23" xfId="31196" xr:uid="{00000000-0005-0000-0000-00006C7A0000}"/>
    <cellStyle name="40% - Accent5 8 24" xfId="31197" xr:uid="{00000000-0005-0000-0000-00006D7A0000}"/>
    <cellStyle name="40% - Accent5 8 25" xfId="31198" xr:uid="{00000000-0005-0000-0000-00006E7A0000}"/>
    <cellStyle name="40% - Accent5 8 26" xfId="31199" xr:uid="{00000000-0005-0000-0000-00006F7A0000}"/>
    <cellStyle name="40% - Accent5 8 27" xfId="31200" xr:uid="{00000000-0005-0000-0000-0000707A0000}"/>
    <cellStyle name="40% - Accent5 8 28" xfId="31201" xr:uid="{00000000-0005-0000-0000-0000717A0000}"/>
    <cellStyle name="40% - Accent5 8 29" xfId="31202" xr:uid="{00000000-0005-0000-0000-0000727A0000}"/>
    <cellStyle name="40% - Accent5 8 3" xfId="31203" xr:uid="{00000000-0005-0000-0000-0000737A0000}"/>
    <cellStyle name="40% - Accent5 8 30" xfId="31204" xr:uid="{00000000-0005-0000-0000-0000747A0000}"/>
    <cellStyle name="40% - Accent5 8 31" xfId="31205" xr:uid="{00000000-0005-0000-0000-0000757A0000}"/>
    <cellStyle name="40% - Accent5 8 32" xfId="31206" xr:uid="{00000000-0005-0000-0000-0000767A0000}"/>
    <cellStyle name="40% - Accent5 8 33" xfId="31207" xr:uid="{00000000-0005-0000-0000-0000777A0000}"/>
    <cellStyle name="40% - Accent5 8 34" xfId="31208" xr:uid="{00000000-0005-0000-0000-0000787A0000}"/>
    <cellStyle name="40% - Accent5 8 35" xfId="31209" xr:uid="{00000000-0005-0000-0000-0000797A0000}"/>
    <cellStyle name="40% - Accent5 8 36" xfId="31210" xr:uid="{00000000-0005-0000-0000-00007A7A0000}"/>
    <cellStyle name="40% - Accent5 8 37" xfId="31211" xr:uid="{00000000-0005-0000-0000-00007B7A0000}"/>
    <cellStyle name="40% - Accent5 8 38" xfId="31212" xr:uid="{00000000-0005-0000-0000-00007C7A0000}"/>
    <cellStyle name="40% - Accent5 8 39" xfId="31213" xr:uid="{00000000-0005-0000-0000-00007D7A0000}"/>
    <cellStyle name="40% - Accent5 8 4" xfId="31214" xr:uid="{00000000-0005-0000-0000-00007E7A0000}"/>
    <cellStyle name="40% - Accent5 8 40" xfId="31215" xr:uid="{00000000-0005-0000-0000-00007F7A0000}"/>
    <cellStyle name="40% - Accent5 8 41" xfId="31216" xr:uid="{00000000-0005-0000-0000-0000807A0000}"/>
    <cellStyle name="40% - Accent5 8 42" xfId="31217" xr:uid="{00000000-0005-0000-0000-0000817A0000}"/>
    <cellStyle name="40% - Accent5 8 43" xfId="31218" xr:uid="{00000000-0005-0000-0000-0000827A0000}"/>
    <cellStyle name="40% - Accent5 8 44" xfId="31219" xr:uid="{00000000-0005-0000-0000-0000837A0000}"/>
    <cellStyle name="40% - Accent5 8 45" xfId="31220" xr:uid="{00000000-0005-0000-0000-0000847A0000}"/>
    <cellStyle name="40% - Accent5 8 46" xfId="31221" xr:uid="{00000000-0005-0000-0000-0000857A0000}"/>
    <cellStyle name="40% - Accent5 8 47" xfId="31222" xr:uid="{00000000-0005-0000-0000-0000867A0000}"/>
    <cellStyle name="40% - Accent5 8 48" xfId="31223" xr:uid="{00000000-0005-0000-0000-0000877A0000}"/>
    <cellStyle name="40% - Accent5 8 49" xfId="31224" xr:uid="{00000000-0005-0000-0000-0000887A0000}"/>
    <cellStyle name="40% - Accent5 8 5" xfId="31225" xr:uid="{00000000-0005-0000-0000-0000897A0000}"/>
    <cellStyle name="40% - Accent5 8 50" xfId="31226" xr:uid="{00000000-0005-0000-0000-00008A7A0000}"/>
    <cellStyle name="40% - Accent5 8 51" xfId="31227" xr:uid="{00000000-0005-0000-0000-00008B7A0000}"/>
    <cellStyle name="40% - Accent5 8 52" xfId="31228" xr:uid="{00000000-0005-0000-0000-00008C7A0000}"/>
    <cellStyle name="40% - Accent5 8 53" xfId="31229" xr:uid="{00000000-0005-0000-0000-00008D7A0000}"/>
    <cellStyle name="40% - Accent5 8 54" xfId="31230" xr:uid="{00000000-0005-0000-0000-00008E7A0000}"/>
    <cellStyle name="40% - Accent5 8 55" xfId="31231" xr:uid="{00000000-0005-0000-0000-00008F7A0000}"/>
    <cellStyle name="40% - Accent5 8 56" xfId="31232" xr:uid="{00000000-0005-0000-0000-0000907A0000}"/>
    <cellStyle name="40% - Accent5 8 57" xfId="31233" xr:uid="{00000000-0005-0000-0000-0000917A0000}"/>
    <cellStyle name="40% - Accent5 8 58" xfId="31234" xr:uid="{00000000-0005-0000-0000-0000927A0000}"/>
    <cellStyle name="40% - Accent5 8 59" xfId="31235" xr:uid="{00000000-0005-0000-0000-0000937A0000}"/>
    <cellStyle name="40% - Accent5 8 6" xfId="31236" xr:uid="{00000000-0005-0000-0000-0000947A0000}"/>
    <cellStyle name="40% - Accent5 8 60" xfId="31237" xr:uid="{00000000-0005-0000-0000-0000957A0000}"/>
    <cellStyle name="40% - Accent5 8 61" xfId="31238" xr:uid="{00000000-0005-0000-0000-0000967A0000}"/>
    <cellStyle name="40% - Accent5 8 62" xfId="31239" xr:uid="{00000000-0005-0000-0000-0000977A0000}"/>
    <cellStyle name="40% - Accent5 8 63" xfId="31240" xr:uid="{00000000-0005-0000-0000-0000987A0000}"/>
    <cellStyle name="40% - Accent5 8 64" xfId="31241" xr:uid="{00000000-0005-0000-0000-0000997A0000}"/>
    <cellStyle name="40% - Accent5 8 65" xfId="31242" xr:uid="{00000000-0005-0000-0000-00009A7A0000}"/>
    <cellStyle name="40% - Accent5 8 66" xfId="31243" xr:uid="{00000000-0005-0000-0000-00009B7A0000}"/>
    <cellStyle name="40% - Accent5 8 67" xfId="31244" xr:uid="{00000000-0005-0000-0000-00009C7A0000}"/>
    <cellStyle name="40% - Accent5 8 68" xfId="31245" xr:uid="{00000000-0005-0000-0000-00009D7A0000}"/>
    <cellStyle name="40% - Accent5 8 69" xfId="31246" xr:uid="{00000000-0005-0000-0000-00009E7A0000}"/>
    <cellStyle name="40% - Accent5 8 7" xfId="31247" xr:uid="{00000000-0005-0000-0000-00009F7A0000}"/>
    <cellStyle name="40% - Accent5 8 70" xfId="31248" xr:uid="{00000000-0005-0000-0000-0000A07A0000}"/>
    <cellStyle name="40% - Accent5 8 71" xfId="31249" xr:uid="{00000000-0005-0000-0000-0000A17A0000}"/>
    <cellStyle name="40% - Accent5 8 72" xfId="31250" xr:uid="{00000000-0005-0000-0000-0000A27A0000}"/>
    <cellStyle name="40% - Accent5 8 73" xfId="31251" xr:uid="{00000000-0005-0000-0000-0000A37A0000}"/>
    <cellStyle name="40% - Accent5 8 8" xfId="31252" xr:uid="{00000000-0005-0000-0000-0000A47A0000}"/>
    <cellStyle name="40% - Accent5 8 9" xfId="31253" xr:uid="{00000000-0005-0000-0000-0000A57A0000}"/>
    <cellStyle name="40% - Accent5 9" xfId="31254" xr:uid="{00000000-0005-0000-0000-0000A67A0000}"/>
    <cellStyle name="40% - Accent5 9 10" xfId="31255" xr:uid="{00000000-0005-0000-0000-0000A77A0000}"/>
    <cellStyle name="40% - Accent5 9 11" xfId="31256" xr:uid="{00000000-0005-0000-0000-0000A87A0000}"/>
    <cellStyle name="40% - Accent5 9 12" xfId="31257" xr:uid="{00000000-0005-0000-0000-0000A97A0000}"/>
    <cellStyle name="40% - Accent5 9 13" xfId="31258" xr:uid="{00000000-0005-0000-0000-0000AA7A0000}"/>
    <cellStyle name="40% - Accent5 9 14" xfId="31259" xr:uid="{00000000-0005-0000-0000-0000AB7A0000}"/>
    <cellStyle name="40% - Accent5 9 15" xfId="31260" xr:uid="{00000000-0005-0000-0000-0000AC7A0000}"/>
    <cellStyle name="40% - Accent5 9 16" xfId="31261" xr:uid="{00000000-0005-0000-0000-0000AD7A0000}"/>
    <cellStyle name="40% - Accent5 9 17" xfId="31262" xr:uid="{00000000-0005-0000-0000-0000AE7A0000}"/>
    <cellStyle name="40% - Accent5 9 18" xfId="31263" xr:uid="{00000000-0005-0000-0000-0000AF7A0000}"/>
    <cellStyle name="40% - Accent5 9 19" xfId="31264" xr:uid="{00000000-0005-0000-0000-0000B07A0000}"/>
    <cellStyle name="40% - Accent5 9 2" xfId="31265" xr:uid="{00000000-0005-0000-0000-0000B17A0000}"/>
    <cellStyle name="40% - Accent5 9 20" xfId="31266" xr:uid="{00000000-0005-0000-0000-0000B27A0000}"/>
    <cellStyle name="40% - Accent5 9 21" xfId="31267" xr:uid="{00000000-0005-0000-0000-0000B37A0000}"/>
    <cellStyle name="40% - Accent5 9 22" xfId="31268" xr:uid="{00000000-0005-0000-0000-0000B47A0000}"/>
    <cellStyle name="40% - Accent5 9 23" xfId="31269" xr:uid="{00000000-0005-0000-0000-0000B57A0000}"/>
    <cellStyle name="40% - Accent5 9 24" xfId="31270" xr:uid="{00000000-0005-0000-0000-0000B67A0000}"/>
    <cellStyle name="40% - Accent5 9 25" xfId="31271" xr:uid="{00000000-0005-0000-0000-0000B77A0000}"/>
    <cellStyle name="40% - Accent5 9 26" xfId="31272" xr:uid="{00000000-0005-0000-0000-0000B87A0000}"/>
    <cellStyle name="40% - Accent5 9 27" xfId="31273" xr:uid="{00000000-0005-0000-0000-0000B97A0000}"/>
    <cellStyle name="40% - Accent5 9 28" xfId="31274" xr:uid="{00000000-0005-0000-0000-0000BA7A0000}"/>
    <cellStyle name="40% - Accent5 9 29" xfId="31275" xr:uid="{00000000-0005-0000-0000-0000BB7A0000}"/>
    <cellStyle name="40% - Accent5 9 3" xfId="31276" xr:uid="{00000000-0005-0000-0000-0000BC7A0000}"/>
    <cellStyle name="40% - Accent5 9 30" xfId="31277" xr:uid="{00000000-0005-0000-0000-0000BD7A0000}"/>
    <cellStyle name="40% - Accent5 9 31" xfId="31278" xr:uid="{00000000-0005-0000-0000-0000BE7A0000}"/>
    <cellStyle name="40% - Accent5 9 32" xfId="31279" xr:uid="{00000000-0005-0000-0000-0000BF7A0000}"/>
    <cellStyle name="40% - Accent5 9 33" xfId="31280" xr:uid="{00000000-0005-0000-0000-0000C07A0000}"/>
    <cellStyle name="40% - Accent5 9 34" xfId="31281" xr:uid="{00000000-0005-0000-0000-0000C17A0000}"/>
    <cellStyle name="40% - Accent5 9 35" xfId="31282" xr:uid="{00000000-0005-0000-0000-0000C27A0000}"/>
    <cellStyle name="40% - Accent5 9 36" xfId="31283" xr:uid="{00000000-0005-0000-0000-0000C37A0000}"/>
    <cellStyle name="40% - Accent5 9 37" xfId="31284" xr:uid="{00000000-0005-0000-0000-0000C47A0000}"/>
    <cellStyle name="40% - Accent5 9 38" xfId="31285" xr:uid="{00000000-0005-0000-0000-0000C57A0000}"/>
    <cellStyle name="40% - Accent5 9 39" xfId="31286" xr:uid="{00000000-0005-0000-0000-0000C67A0000}"/>
    <cellStyle name="40% - Accent5 9 4" xfId="31287" xr:uid="{00000000-0005-0000-0000-0000C77A0000}"/>
    <cellStyle name="40% - Accent5 9 40" xfId="31288" xr:uid="{00000000-0005-0000-0000-0000C87A0000}"/>
    <cellStyle name="40% - Accent5 9 41" xfId="31289" xr:uid="{00000000-0005-0000-0000-0000C97A0000}"/>
    <cellStyle name="40% - Accent5 9 42" xfId="31290" xr:uid="{00000000-0005-0000-0000-0000CA7A0000}"/>
    <cellStyle name="40% - Accent5 9 43" xfId="31291" xr:uid="{00000000-0005-0000-0000-0000CB7A0000}"/>
    <cellStyle name="40% - Accent5 9 44" xfId="31292" xr:uid="{00000000-0005-0000-0000-0000CC7A0000}"/>
    <cellStyle name="40% - Accent5 9 45" xfId="31293" xr:uid="{00000000-0005-0000-0000-0000CD7A0000}"/>
    <cellStyle name="40% - Accent5 9 46" xfId="31294" xr:uid="{00000000-0005-0000-0000-0000CE7A0000}"/>
    <cellStyle name="40% - Accent5 9 47" xfId="31295" xr:uid="{00000000-0005-0000-0000-0000CF7A0000}"/>
    <cellStyle name="40% - Accent5 9 48" xfId="31296" xr:uid="{00000000-0005-0000-0000-0000D07A0000}"/>
    <cellStyle name="40% - Accent5 9 49" xfId="31297" xr:uid="{00000000-0005-0000-0000-0000D17A0000}"/>
    <cellStyle name="40% - Accent5 9 5" xfId="31298" xr:uid="{00000000-0005-0000-0000-0000D27A0000}"/>
    <cellStyle name="40% - Accent5 9 50" xfId="31299" xr:uid="{00000000-0005-0000-0000-0000D37A0000}"/>
    <cellStyle name="40% - Accent5 9 51" xfId="31300" xr:uid="{00000000-0005-0000-0000-0000D47A0000}"/>
    <cellStyle name="40% - Accent5 9 52" xfId="31301" xr:uid="{00000000-0005-0000-0000-0000D57A0000}"/>
    <cellStyle name="40% - Accent5 9 53" xfId="31302" xr:uid="{00000000-0005-0000-0000-0000D67A0000}"/>
    <cellStyle name="40% - Accent5 9 54" xfId="31303" xr:uid="{00000000-0005-0000-0000-0000D77A0000}"/>
    <cellStyle name="40% - Accent5 9 55" xfId="31304" xr:uid="{00000000-0005-0000-0000-0000D87A0000}"/>
    <cellStyle name="40% - Accent5 9 56" xfId="31305" xr:uid="{00000000-0005-0000-0000-0000D97A0000}"/>
    <cellStyle name="40% - Accent5 9 57" xfId="31306" xr:uid="{00000000-0005-0000-0000-0000DA7A0000}"/>
    <cellStyle name="40% - Accent5 9 58" xfId="31307" xr:uid="{00000000-0005-0000-0000-0000DB7A0000}"/>
    <cellStyle name="40% - Accent5 9 59" xfId="31308" xr:uid="{00000000-0005-0000-0000-0000DC7A0000}"/>
    <cellStyle name="40% - Accent5 9 6" xfId="31309" xr:uid="{00000000-0005-0000-0000-0000DD7A0000}"/>
    <cellStyle name="40% - Accent5 9 60" xfId="31310" xr:uid="{00000000-0005-0000-0000-0000DE7A0000}"/>
    <cellStyle name="40% - Accent5 9 61" xfId="31311" xr:uid="{00000000-0005-0000-0000-0000DF7A0000}"/>
    <cellStyle name="40% - Accent5 9 62" xfId="31312" xr:uid="{00000000-0005-0000-0000-0000E07A0000}"/>
    <cellStyle name="40% - Accent5 9 63" xfId="31313" xr:uid="{00000000-0005-0000-0000-0000E17A0000}"/>
    <cellStyle name="40% - Accent5 9 64" xfId="31314" xr:uid="{00000000-0005-0000-0000-0000E27A0000}"/>
    <cellStyle name="40% - Accent5 9 65" xfId="31315" xr:uid="{00000000-0005-0000-0000-0000E37A0000}"/>
    <cellStyle name="40% - Accent5 9 66" xfId="31316" xr:uid="{00000000-0005-0000-0000-0000E47A0000}"/>
    <cellStyle name="40% - Accent5 9 67" xfId="31317" xr:uid="{00000000-0005-0000-0000-0000E57A0000}"/>
    <cellStyle name="40% - Accent5 9 68" xfId="31318" xr:uid="{00000000-0005-0000-0000-0000E67A0000}"/>
    <cellStyle name="40% - Accent5 9 69" xfId="31319" xr:uid="{00000000-0005-0000-0000-0000E77A0000}"/>
    <cellStyle name="40% - Accent5 9 7" xfId="31320" xr:uid="{00000000-0005-0000-0000-0000E87A0000}"/>
    <cellStyle name="40% - Accent5 9 70" xfId="31321" xr:uid="{00000000-0005-0000-0000-0000E97A0000}"/>
    <cellStyle name="40% - Accent5 9 71" xfId="31322" xr:uid="{00000000-0005-0000-0000-0000EA7A0000}"/>
    <cellStyle name="40% - Accent5 9 72" xfId="31323" xr:uid="{00000000-0005-0000-0000-0000EB7A0000}"/>
    <cellStyle name="40% - Accent5 9 73" xfId="31324" xr:uid="{00000000-0005-0000-0000-0000EC7A0000}"/>
    <cellStyle name="40% - Accent5 9 8" xfId="31325" xr:uid="{00000000-0005-0000-0000-0000ED7A0000}"/>
    <cellStyle name="40% - Accent5 9 9" xfId="31326" xr:uid="{00000000-0005-0000-0000-0000EE7A0000}"/>
    <cellStyle name="40% - Accent6 10" xfId="31327" xr:uid="{00000000-0005-0000-0000-0000EF7A0000}"/>
    <cellStyle name="40% - Accent6 10 10" xfId="31328" xr:uid="{00000000-0005-0000-0000-0000F07A0000}"/>
    <cellStyle name="40% - Accent6 10 11" xfId="31329" xr:uid="{00000000-0005-0000-0000-0000F17A0000}"/>
    <cellStyle name="40% - Accent6 10 12" xfId="31330" xr:uid="{00000000-0005-0000-0000-0000F27A0000}"/>
    <cellStyle name="40% - Accent6 10 13" xfId="31331" xr:uid="{00000000-0005-0000-0000-0000F37A0000}"/>
    <cellStyle name="40% - Accent6 10 14" xfId="31332" xr:uid="{00000000-0005-0000-0000-0000F47A0000}"/>
    <cellStyle name="40% - Accent6 10 15" xfId="31333" xr:uid="{00000000-0005-0000-0000-0000F57A0000}"/>
    <cellStyle name="40% - Accent6 10 16" xfId="31334" xr:uid="{00000000-0005-0000-0000-0000F67A0000}"/>
    <cellStyle name="40% - Accent6 10 17" xfId="31335" xr:uid="{00000000-0005-0000-0000-0000F77A0000}"/>
    <cellStyle name="40% - Accent6 10 18" xfId="31336" xr:uid="{00000000-0005-0000-0000-0000F87A0000}"/>
    <cellStyle name="40% - Accent6 10 19" xfId="31337" xr:uid="{00000000-0005-0000-0000-0000F97A0000}"/>
    <cellStyle name="40% - Accent6 10 2" xfId="31338" xr:uid="{00000000-0005-0000-0000-0000FA7A0000}"/>
    <cellStyle name="40% - Accent6 10 20" xfId="31339" xr:uid="{00000000-0005-0000-0000-0000FB7A0000}"/>
    <cellStyle name="40% - Accent6 10 21" xfId="31340" xr:uid="{00000000-0005-0000-0000-0000FC7A0000}"/>
    <cellStyle name="40% - Accent6 10 22" xfId="31341" xr:uid="{00000000-0005-0000-0000-0000FD7A0000}"/>
    <cellStyle name="40% - Accent6 10 23" xfId="31342" xr:uid="{00000000-0005-0000-0000-0000FE7A0000}"/>
    <cellStyle name="40% - Accent6 10 24" xfId="31343" xr:uid="{00000000-0005-0000-0000-0000FF7A0000}"/>
    <cellStyle name="40% - Accent6 10 25" xfId="31344" xr:uid="{00000000-0005-0000-0000-0000007B0000}"/>
    <cellStyle name="40% - Accent6 10 26" xfId="31345" xr:uid="{00000000-0005-0000-0000-0000017B0000}"/>
    <cellStyle name="40% - Accent6 10 27" xfId="31346" xr:uid="{00000000-0005-0000-0000-0000027B0000}"/>
    <cellStyle name="40% - Accent6 10 28" xfId="31347" xr:uid="{00000000-0005-0000-0000-0000037B0000}"/>
    <cellStyle name="40% - Accent6 10 29" xfId="31348" xr:uid="{00000000-0005-0000-0000-0000047B0000}"/>
    <cellStyle name="40% - Accent6 10 3" xfId="31349" xr:uid="{00000000-0005-0000-0000-0000057B0000}"/>
    <cellStyle name="40% - Accent6 10 30" xfId="31350" xr:uid="{00000000-0005-0000-0000-0000067B0000}"/>
    <cellStyle name="40% - Accent6 10 31" xfId="31351" xr:uid="{00000000-0005-0000-0000-0000077B0000}"/>
    <cellStyle name="40% - Accent6 10 32" xfId="31352" xr:uid="{00000000-0005-0000-0000-0000087B0000}"/>
    <cellStyle name="40% - Accent6 10 33" xfId="31353" xr:uid="{00000000-0005-0000-0000-0000097B0000}"/>
    <cellStyle name="40% - Accent6 10 34" xfId="31354" xr:uid="{00000000-0005-0000-0000-00000A7B0000}"/>
    <cellStyle name="40% - Accent6 10 35" xfId="31355" xr:uid="{00000000-0005-0000-0000-00000B7B0000}"/>
    <cellStyle name="40% - Accent6 10 36" xfId="31356" xr:uid="{00000000-0005-0000-0000-00000C7B0000}"/>
    <cellStyle name="40% - Accent6 10 37" xfId="31357" xr:uid="{00000000-0005-0000-0000-00000D7B0000}"/>
    <cellStyle name="40% - Accent6 10 38" xfId="31358" xr:uid="{00000000-0005-0000-0000-00000E7B0000}"/>
    <cellStyle name="40% - Accent6 10 39" xfId="31359" xr:uid="{00000000-0005-0000-0000-00000F7B0000}"/>
    <cellStyle name="40% - Accent6 10 4" xfId="31360" xr:uid="{00000000-0005-0000-0000-0000107B0000}"/>
    <cellStyle name="40% - Accent6 10 40" xfId="31361" xr:uid="{00000000-0005-0000-0000-0000117B0000}"/>
    <cellStyle name="40% - Accent6 10 41" xfId="31362" xr:uid="{00000000-0005-0000-0000-0000127B0000}"/>
    <cellStyle name="40% - Accent6 10 42" xfId="31363" xr:uid="{00000000-0005-0000-0000-0000137B0000}"/>
    <cellStyle name="40% - Accent6 10 43" xfId="31364" xr:uid="{00000000-0005-0000-0000-0000147B0000}"/>
    <cellStyle name="40% - Accent6 10 44" xfId="31365" xr:uid="{00000000-0005-0000-0000-0000157B0000}"/>
    <cellStyle name="40% - Accent6 10 45" xfId="31366" xr:uid="{00000000-0005-0000-0000-0000167B0000}"/>
    <cellStyle name="40% - Accent6 10 46" xfId="31367" xr:uid="{00000000-0005-0000-0000-0000177B0000}"/>
    <cellStyle name="40% - Accent6 10 47" xfId="31368" xr:uid="{00000000-0005-0000-0000-0000187B0000}"/>
    <cellStyle name="40% - Accent6 10 48" xfId="31369" xr:uid="{00000000-0005-0000-0000-0000197B0000}"/>
    <cellStyle name="40% - Accent6 10 49" xfId="31370" xr:uid="{00000000-0005-0000-0000-00001A7B0000}"/>
    <cellStyle name="40% - Accent6 10 5" xfId="31371" xr:uid="{00000000-0005-0000-0000-00001B7B0000}"/>
    <cellStyle name="40% - Accent6 10 50" xfId="31372" xr:uid="{00000000-0005-0000-0000-00001C7B0000}"/>
    <cellStyle name="40% - Accent6 10 51" xfId="31373" xr:uid="{00000000-0005-0000-0000-00001D7B0000}"/>
    <cellStyle name="40% - Accent6 10 52" xfId="31374" xr:uid="{00000000-0005-0000-0000-00001E7B0000}"/>
    <cellStyle name="40% - Accent6 10 53" xfId="31375" xr:uid="{00000000-0005-0000-0000-00001F7B0000}"/>
    <cellStyle name="40% - Accent6 10 54" xfId="31376" xr:uid="{00000000-0005-0000-0000-0000207B0000}"/>
    <cellStyle name="40% - Accent6 10 55" xfId="31377" xr:uid="{00000000-0005-0000-0000-0000217B0000}"/>
    <cellStyle name="40% - Accent6 10 56" xfId="31378" xr:uid="{00000000-0005-0000-0000-0000227B0000}"/>
    <cellStyle name="40% - Accent6 10 57" xfId="31379" xr:uid="{00000000-0005-0000-0000-0000237B0000}"/>
    <cellStyle name="40% - Accent6 10 58" xfId="31380" xr:uid="{00000000-0005-0000-0000-0000247B0000}"/>
    <cellStyle name="40% - Accent6 10 59" xfId="31381" xr:uid="{00000000-0005-0000-0000-0000257B0000}"/>
    <cellStyle name="40% - Accent6 10 6" xfId="31382" xr:uid="{00000000-0005-0000-0000-0000267B0000}"/>
    <cellStyle name="40% - Accent6 10 60" xfId="31383" xr:uid="{00000000-0005-0000-0000-0000277B0000}"/>
    <cellStyle name="40% - Accent6 10 61" xfId="31384" xr:uid="{00000000-0005-0000-0000-0000287B0000}"/>
    <cellStyle name="40% - Accent6 10 62" xfId="31385" xr:uid="{00000000-0005-0000-0000-0000297B0000}"/>
    <cellStyle name="40% - Accent6 10 63" xfId="31386" xr:uid="{00000000-0005-0000-0000-00002A7B0000}"/>
    <cellStyle name="40% - Accent6 10 64" xfId="31387" xr:uid="{00000000-0005-0000-0000-00002B7B0000}"/>
    <cellStyle name="40% - Accent6 10 65" xfId="31388" xr:uid="{00000000-0005-0000-0000-00002C7B0000}"/>
    <cellStyle name="40% - Accent6 10 66" xfId="31389" xr:uid="{00000000-0005-0000-0000-00002D7B0000}"/>
    <cellStyle name="40% - Accent6 10 67" xfId="31390" xr:uid="{00000000-0005-0000-0000-00002E7B0000}"/>
    <cellStyle name="40% - Accent6 10 68" xfId="31391" xr:uid="{00000000-0005-0000-0000-00002F7B0000}"/>
    <cellStyle name="40% - Accent6 10 69" xfId="31392" xr:uid="{00000000-0005-0000-0000-0000307B0000}"/>
    <cellStyle name="40% - Accent6 10 7" xfId="31393" xr:uid="{00000000-0005-0000-0000-0000317B0000}"/>
    <cellStyle name="40% - Accent6 10 70" xfId="31394" xr:uid="{00000000-0005-0000-0000-0000327B0000}"/>
    <cellStyle name="40% - Accent6 10 71" xfId="31395" xr:uid="{00000000-0005-0000-0000-0000337B0000}"/>
    <cellStyle name="40% - Accent6 10 72" xfId="31396" xr:uid="{00000000-0005-0000-0000-0000347B0000}"/>
    <cellStyle name="40% - Accent6 10 73" xfId="31397" xr:uid="{00000000-0005-0000-0000-0000357B0000}"/>
    <cellStyle name="40% - Accent6 10 8" xfId="31398" xr:uid="{00000000-0005-0000-0000-0000367B0000}"/>
    <cellStyle name="40% - Accent6 10 9" xfId="31399" xr:uid="{00000000-0005-0000-0000-0000377B0000}"/>
    <cellStyle name="40% - Accent6 11" xfId="31400" xr:uid="{00000000-0005-0000-0000-0000387B0000}"/>
    <cellStyle name="40% - Accent6 11 10" xfId="31401" xr:uid="{00000000-0005-0000-0000-0000397B0000}"/>
    <cellStyle name="40% - Accent6 11 11" xfId="31402" xr:uid="{00000000-0005-0000-0000-00003A7B0000}"/>
    <cellStyle name="40% - Accent6 11 12" xfId="31403" xr:uid="{00000000-0005-0000-0000-00003B7B0000}"/>
    <cellStyle name="40% - Accent6 11 13" xfId="31404" xr:uid="{00000000-0005-0000-0000-00003C7B0000}"/>
    <cellStyle name="40% - Accent6 11 14" xfId="31405" xr:uid="{00000000-0005-0000-0000-00003D7B0000}"/>
    <cellStyle name="40% - Accent6 11 15" xfId="31406" xr:uid="{00000000-0005-0000-0000-00003E7B0000}"/>
    <cellStyle name="40% - Accent6 11 16" xfId="31407" xr:uid="{00000000-0005-0000-0000-00003F7B0000}"/>
    <cellStyle name="40% - Accent6 11 17" xfId="31408" xr:uid="{00000000-0005-0000-0000-0000407B0000}"/>
    <cellStyle name="40% - Accent6 11 18" xfId="31409" xr:uid="{00000000-0005-0000-0000-0000417B0000}"/>
    <cellStyle name="40% - Accent6 11 19" xfId="31410" xr:uid="{00000000-0005-0000-0000-0000427B0000}"/>
    <cellStyle name="40% - Accent6 11 2" xfId="31411" xr:uid="{00000000-0005-0000-0000-0000437B0000}"/>
    <cellStyle name="40% - Accent6 11 20" xfId="31412" xr:uid="{00000000-0005-0000-0000-0000447B0000}"/>
    <cellStyle name="40% - Accent6 11 21" xfId="31413" xr:uid="{00000000-0005-0000-0000-0000457B0000}"/>
    <cellStyle name="40% - Accent6 11 22" xfId="31414" xr:uid="{00000000-0005-0000-0000-0000467B0000}"/>
    <cellStyle name="40% - Accent6 11 23" xfId="31415" xr:uid="{00000000-0005-0000-0000-0000477B0000}"/>
    <cellStyle name="40% - Accent6 11 24" xfId="31416" xr:uid="{00000000-0005-0000-0000-0000487B0000}"/>
    <cellStyle name="40% - Accent6 11 25" xfId="31417" xr:uid="{00000000-0005-0000-0000-0000497B0000}"/>
    <cellStyle name="40% - Accent6 11 26" xfId="31418" xr:uid="{00000000-0005-0000-0000-00004A7B0000}"/>
    <cellStyle name="40% - Accent6 11 27" xfId="31419" xr:uid="{00000000-0005-0000-0000-00004B7B0000}"/>
    <cellStyle name="40% - Accent6 11 28" xfId="31420" xr:uid="{00000000-0005-0000-0000-00004C7B0000}"/>
    <cellStyle name="40% - Accent6 11 29" xfId="31421" xr:uid="{00000000-0005-0000-0000-00004D7B0000}"/>
    <cellStyle name="40% - Accent6 11 3" xfId="31422" xr:uid="{00000000-0005-0000-0000-00004E7B0000}"/>
    <cellStyle name="40% - Accent6 11 30" xfId="31423" xr:uid="{00000000-0005-0000-0000-00004F7B0000}"/>
    <cellStyle name="40% - Accent6 11 31" xfId="31424" xr:uid="{00000000-0005-0000-0000-0000507B0000}"/>
    <cellStyle name="40% - Accent6 11 32" xfId="31425" xr:uid="{00000000-0005-0000-0000-0000517B0000}"/>
    <cellStyle name="40% - Accent6 11 33" xfId="31426" xr:uid="{00000000-0005-0000-0000-0000527B0000}"/>
    <cellStyle name="40% - Accent6 11 34" xfId="31427" xr:uid="{00000000-0005-0000-0000-0000537B0000}"/>
    <cellStyle name="40% - Accent6 11 35" xfId="31428" xr:uid="{00000000-0005-0000-0000-0000547B0000}"/>
    <cellStyle name="40% - Accent6 11 36" xfId="31429" xr:uid="{00000000-0005-0000-0000-0000557B0000}"/>
    <cellStyle name="40% - Accent6 11 37" xfId="31430" xr:uid="{00000000-0005-0000-0000-0000567B0000}"/>
    <cellStyle name="40% - Accent6 11 38" xfId="31431" xr:uid="{00000000-0005-0000-0000-0000577B0000}"/>
    <cellStyle name="40% - Accent6 11 39" xfId="31432" xr:uid="{00000000-0005-0000-0000-0000587B0000}"/>
    <cellStyle name="40% - Accent6 11 4" xfId="31433" xr:uid="{00000000-0005-0000-0000-0000597B0000}"/>
    <cellStyle name="40% - Accent6 11 40" xfId="31434" xr:uid="{00000000-0005-0000-0000-00005A7B0000}"/>
    <cellStyle name="40% - Accent6 11 41" xfId="31435" xr:uid="{00000000-0005-0000-0000-00005B7B0000}"/>
    <cellStyle name="40% - Accent6 11 42" xfId="31436" xr:uid="{00000000-0005-0000-0000-00005C7B0000}"/>
    <cellStyle name="40% - Accent6 11 43" xfId="31437" xr:uid="{00000000-0005-0000-0000-00005D7B0000}"/>
    <cellStyle name="40% - Accent6 11 44" xfId="31438" xr:uid="{00000000-0005-0000-0000-00005E7B0000}"/>
    <cellStyle name="40% - Accent6 11 45" xfId="31439" xr:uid="{00000000-0005-0000-0000-00005F7B0000}"/>
    <cellStyle name="40% - Accent6 11 46" xfId="31440" xr:uid="{00000000-0005-0000-0000-0000607B0000}"/>
    <cellStyle name="40% - Accent6 11 47" xfId="31441" xr:uid="{00000000-0005-0000-0000-0000617B0000}"/>
    <cellStyle name="40% - Accent6 11 48" xfId="31442" xr:uid="{00000000-0005-0000-0000-0000627B0000}"/>
    <cellStyle name="40% - Accent6 11 49" xfId="31443" xr:uid="{00000000-0005-0000-0000-0000637B0000}"/>
    <cellStyle name="40% - Accent6 11 5" xfId="31444" xr:uid="{00000000-0005-0000-0000-0000647B0000}"/>
    <cellStyle name="40% - Accent6 11 50" xfId="31445" xr:uid="{00000000-0005-0000-0000-0000657B0000}"/>
    <cellStyle name="40% - Accent6 11 51" xfId="31446" xr:uid="{00000000-0005-0000-0000-0000667B0000}"/>
    <cellStyle name="40% - Accent6 11 52" xfId="31447" xr:uid="{00000000-0005-0000-0000-0000677B0000}"/>
    <cellStyle name="40% - Accent6 11 53" xfId="31448" xr:uid="{00000000-0005-0000-0000-0000687B0000}"/>
    <cellStyle name="40% - Accent6 11 54" xfId="31449" xr:uid="{00000000-0005-0000-0000-0000697B0000}"/>
    <cellStyle name="40% - Accent6 11 55" xfId="31450" xr:uid="{00000000-0005-0000-0000-00006A7B0000}"/>
    <cellStyle name="40% - Accent6 11 56" xfId="31451" xr:uid="{00000000-0005-0000-0000-00006B7B0000}"/>
    <cellStyle name="40% - Accent6 11 57" xfId="31452" xr:uid="{00000000-0005-0000-0000-00006C7B0000}"/>
    <cellStyle name="40% - Accent6 11 58" xfId="31453" xr:uid="{00000000-0005-0000-0000-00006D7B0000}"/>
    <cellStyle name="40% - Accent6 11 59" xfId="31454" xr:uid="{00000000-0005-0000-0000-00006E7B0000}"/>
    <cellStyle name="40% - Accent6 11 6" xfId="31455" xr:uid="{00000000-0005-0000-0000-00006F7B0000}"/>
    <cellStyle name="40% - Accent6 11 60" xfId="31456" xr:uid="{00000000-0005-0000-0000-0000707B0000}"/>
    <cellStyle name="40% - Accent6 11 61" xfId="31457" xr:uid="{00000000-0005-0000-0000-0000717B0000}"/>
    <cellStyle name="40% - Accent6 11 62" xfId="31458" xr:uid="{00000000-0005-0000-0000-0000727B0000}"/>
    <cellStyle name="40% - Accent6 11 63" xfId="31459" xr:uid="{00000000-0005-0000-0000-0000737B0000}"/>
    <cellStyle name="40% - Accent6 11 64" xfId="31460" xr:uid="{00000000-0005-0000-0000-0000747B0000}"/>
    <cellStyle name="40% - Accent6 11 65" xfId="31461" xr:uid="{00000000-0005-0000-0000-0000757B0000}"/>
    <cellStyle name="40% - Accent6 11 66" xfId="31462" xr:uid="{00000000-0005-0000-0000-0000767B0000}"/>
    <cellStyle name="40% - Accent6 11 67" xfId="31463" xr:uid="{00000000-0005-0000-0000-0000777B0000}"/>
    <cellStyle name="40% - Accent6 11 68" xfId="31464" xr:uid="{00000000-0005-0000-0000-0000787B0000}"/>
    <cellStyle name="40% - Accent6 11 69" xfId="31465" xr:uid="{00000000-0005-0000-0000-0000797B0000}"/>
    <cellStyle name="40% - Accent6 11 7" xfId="31466" xr:uid="{00000000-0005-0000-0000-00007A7B0000}"/>
    <cellStyle name="40% - Accent6 11 70" xfId="31467" xr:uid="{00000000-0005-0000-0000-00007B7B0000}"/>
    <cellStyle name="40% - Accent6 11 71" xfId="31468" xr:uid="{00000000-0005-0000-0000-00007C7B0000}"/>
    <cellStyle name="40% - Accent6 11 72" xfId="31469" xr:uid="{00000000-0005-0000-0000-00007D7B0000}"/>
    <cellStyle name="40% - Accent6 11 73" xfId="31470" xr:uid="{00000000-0005-0000-0000-00007E7B0000}"/>
    <cellStyle name="40% - Accent6 11 8" xfId="31471" xr:uid="{00000000-0005-0000-0000-00007F7B0000}"/>
    <cellStyle name="40% - Accent6 11 9" xfId="31472" xr:uid="{00000000-0005-0000-0000-0000807B0000}"/>
    <cellStyle name="40% - Accent6 12" xfId="31473" xr:uid="{00000000-0005-0000-0000-0000817B0000}"/>
    <cellStyle name="40% - Accent6 12 10" xfId="31474" xr:uid="{00000000-0005-0000-0000-0000827B0000}"/>
    <cellStyle name="40% - Accent6 12 11" xfId="31475" xr:uid="{00000000-0005-0000-0000-0000837B0000}"/>
    <cellStyle name="40% - Accent6 12 12" xfId="31476" xr:uid="{00000000-0005-0000-0000-0000847B0000}"/>
    <cellStyle name="40% - Accent6 12 13" xfId="31477" xr:uid="{00000000-0005-0000-0000-0000857B0000}"/>
    <cellStyle name="40% - Accent6 12 14" xfId="31478" xr:uid="{00000000-0005-0000-0000-0000867B0000}"/>
    <cellStyle name="40% - Accent6 12 15" xfId="31479" xr:uid="{00000000-0005-0000-0000-0000877B0000}"/>
    <cellStyle name="40% - Accent6 12 16" xfId="31480" xr:uid="{00000000-0005-0000-0000-0000887B0000}"/>
    <cellStyle name="40% - Accent6 12 17" xfId="31481" xr:uid="{00000000-0005-0000-0000-0000897B0000}"/>
    <cellStyle name="40% - Accent6 12 18" xfId="31482" xr:uid="{00000000-0005-0000-0000-00008A7B0000}"/>
    <cellStyle name="40% - Accent6 12 19" xfId="31483" xr:uid="{00000000-0005-0000-0000-00008B7B0000}"/>
    <cellStyle name="40% - Accent6 12 2" xfId="31484" xr:uid="{00000000-0005-0000-0000-00008C7B0000}"/>
    <cellStyle name="40% - Accent6 12 20" xfId="31485" xr:uid="{00000000-0005-0000-0000-00008D7B0000}"/>
    <cellStyle name="40% - Accent6 12 21" xfId="31486" xr:uid="{00000000-0005-0000-0000-00008E7B0000}"/>
    <cellStyle name="40% - Accent6 12 22" xfId="31487" xr:uid="{00000000-0005-0000-0000-00008F7B0000}"/>
    <cellStyle name="40% - Accent6 12 23" xfId="31488" xr:uid="{00000000-0005-0000-0000-0000907B0000}"/>
    <cellStyle name="40% - Accent6 12 24" xfId="31489" xr:uid="{00000000-0005-0000-0000-0000917B0000}"/>
    <cellStyle name="40% - Accent6 12 25" xfId="31490" xr:uid="{00000000-0005-0000-0000-0000927B0000}"/>
    <cellStyle name="40% - Accent6 12 26" xfId="31491" xr:uid="{00000000-0005-0000-0000-0000937B0000}"/>
    <cellStyle name="40% - Accent6 12 27" xfId="31492" xr:uid="{00000000-0005-0000-0000-0000947B0000}"/>
    <cellStyle name="40% - Accent6 12 28" xfId="31493" xr:uid="{00000000-0005-0000-0000-0000957B0000}"/>
    <cellStyle name="40% - Accent6 12 29" xfId="31494" xr:uid="{00000000-0005-0000-0000-0000967B0000}"/>
    <cellStyle name="40% - Accent6 12 3" xfId="31495" xr:uid="{00000000-0005-0000-0000-0000977B0000}"/>
    <cellStyle name="40% - Accent6 12 30" xfId="31496" xr:uid="{00000000-0005-0000-0000-0000987B0000}"/>
    <cellStyle name="40% - Accent6 12 31" xfId="31497" xr:uid="{00000000-0005-0000-0000-0000997B0000}"/>
    <cellStyle name="40% - Accent6 12 32" xfId="31498" xr:uid="{00000000-0005-0000-0000-00009A7B0000}"/>
    <cellStyle name="40% - Accent6 12 33" xfId="31499" xr:uid="{00000000-0005-0000-0000-00009B7B0000}"/>
    <cellStyle name="40% - Accent6 12 34" xfId="31500" xr:uid="{00000000-0005-0000-0000-00009C7B0000}"/>
    <cellStyle name="40% - Accent6 12 35" xfId="31501" xr:uid="{00000000-0005-0000-0000-00009D7B0000}"/>
    <cellStyle name="40% - Accent6 12 36" xfId="31502" xr:uid="{00000000-0005-0000-0000-00009E7B0000}"/>
    <cellStyle name="40% - Accent6 12 37" xfId="31503" xr:uid="{00000000-0005-0000-0000-00009F7B0000}"/>
    <cellStyle name="40% - Accent6 12 38" xfId="31504" xr:uid="{00000000-0005-0000-0000-0000A07B0000}"/>
    <cellStyle name="40% - Accent6 12 39" xfId="31505" xr:uid="{00000000-0005-0000-0000-0000A17B0000}"/>
    <cellStyle name="40% - Accent6 12 4" xfId="31506" xr:uid="{00000000-0005-0000-0000-0000A27B0000}"/>
    <cellStyle name="40% - Accent6 12 40" xfId="31507" xr:uid="{00000000-0005-0000-0000-0000A37B0000}"/>
    <cellStyle name="40% - Accent6 12 41" xfId="31508" xr:uid="{00000000-0005-0000-0000-0000A47B0000}"/>
    <cellStyle name="40% - Accent6 12 42" xfId="31509" xr:uid="{00000000-0005-0000-0000-0000A57B0000}"/>
    <cellStyle name="40% - Accent6 12 43" xfId="31510" xr:uid="{00000000-0005-0000-0000-0000A67B0000}"/>
    <cellStyle name="40% - Accent6 12 44" xfId="31511" xr:uid="{00000000-0005-0000-0000-0000A77B0000}"/>
    <cellStyle name="40% - Accent6 12 45" xfId="31512" xr:uid="{00000000-0005-0000-0000-0000A87B0000}"/>
    <cellStyle name="40% - Accent6 12 46" xfId="31513" xr:uid="{00000000-0005-0000-0000-0000A97B0000}"/>
    <cellStyle name="40% - Accent6 12 47" xfId="31514" xr:uid="{00000000-0005-0000-0000-0000AA7B0000}"/>
    <cellStyle name="40% - Accent6 12 48" xfId="31515" xr:uid="{00000000-0005-0000-0000-0000AB7B0000}"/>
    <cellStyle name="40% - Accent6 12 49" xfId="31516" xr:uid="{00000000-0005-0000-0000-0000AC7B0000}"/>
    <cellStyle name="40% - Accent6 12 5" xfId="31517" xr:uid="{00000000-0005-0000-0000-0000AD7B0000}"/>
    <cellStyle name="40% - Accent6 12 50" xfId="31518" xr:uid="{00000000-0005-0000-0000-0000AE7B0000}"/>
    <cellStyle name="40% - Accent6 12 51" xfId="31519" xr:uid="{00000000-0005-0000-0000-0000AF7B0000}"/>
    <cellStyle name="40% - Accent6 12 52" xfId="31520" xr:uid="{00000000-0005-0000-0000-0000B07B0000}"/>
    <cellStyle name="40% - Accent6 12 53" xfId="31521" xr:uid="{00000000-0005-0000-0000-0000B17B0000}"/>
    <cellStyle name="40% - Accent6 12 54" xfId="31522" xr:uid="{00000000-0005-0000-0000-0000B27B0000}"/>
    <cellStyle name="40% - Accent6 12 55" xfId="31523" xr:uid="{00000000-0005-0000-0000-0000B37B0000}"/>
    <cellStyle name="40% - Accent6 12 56" xfId="31524" xr:uid="{00000000-0005-0000-0000-0000B47B0000}"/>
    <cellStyle name="40% - Accent6 12 57" xfId="31525" xr:uid="{00000000-0005-0000-0000-0000B57B0000}"/>
    <cellStyle name="40% - Accent6 12 58" xfId="31526" xr:uid="{00000000-0005-0000-0000-0000B67B0000}"/>
    <cellStyle name="40% - Accent6 12 59" xfId="31527" xr:uid="{00000000-0005-0000-0000-0000B77B0000}"/>
    <cellStyle name="40% - Accent6 12 6" xfId="31528" xr:uid="{00000000-0005-0000-0000-0000B87B0000}"/>
    <cellStyle name="40% - Accent6 12 60" xfId="31529" xr:uid="{00000000-0005-0000-0000-0000B97B0000}"/>
    <cellStyle name="40% - Accent6 12 61" xfId="31530" xr:uid="{00000000-0005-0000-0000-0000BA7B0000}"/>
    <cellStyle name="40% - Accent6 12 62" xfId="31531" xr:uid="{00000000-0005-0000-0000-0000BB7B0000}"/>
    <cellStyle name="40% - Accent6 12 63" xfId="31532" xr:uid="{00000000-0005-0000-0000-0000BC7B0000}"/>
    <cellStyle name="40% - Accent6 12 64" xfId="31533" xr:uid="{00000000-0005-0000-0000-0000BD7B0000}"/>
    <cellStyle name="40% - Accent6 12 65" xfId="31534" xr:uid="{00000000-0005-0000-0000-0000BE7B0000}"/>
    <cellStyle name="40% - Accent6 12 66" xfId="31535" xr:uid="{00000000-0005-0000-0000-0000BF7B0000}"/>
    <cellStyle name="40% - Accent6 12 67" xfId="31536" xr:uid="{00000000-0005-0000-0000-0000C07B0000}"/>
    <cellStyle name="40% - Accent6 12 68" xfId="31537" xr:uid="{00000000-0005-0000-0000-0000C17B0000}"/>
    <cellStyle name="40% - Accent6 12 69" xfId="31538" xr:uid="{00000000-0005-0000-0000-0000C27B0000}"/>
    <cellStyle name="40% - Accent6 12 7" xfId="31539" xr:uid="{00000000-0005-0000-0000-0000C37B0000}"/>
    <cellStyle name="40% - Accent6 12 70" xfId="31540" xr:uid="{00000000-0005-0000-0000-0000C47B0000}"/>
    <cellStyle name="40% - Accent6 12 71" xfId="31541" xr:uid="{00000000-0005-0000-0000-0000C57B0000}"/>
    <cellStyle name="40% - Accent6 12 72" xfId="31542" xr:uid="{00000000-0005-0000-0000-0000C67B0000}"/>
    <cellStyle name="40% - Accent6 12 73" xfId="31543" xr:uid="{00000000-0005-0000-0000-0000C77B0000}"/>
    <cellStyle name="40% - Accent6 12 8" xfId="31544" xr:uid="{00000000-0005-0000-0000-0000C87B0000}"/>
    <cellStyle name="40% - Accent6 12 9" xfId="31545" xr:uid="{00000000-0005-0000-0000-0000C97B0000}"/>
    <cellStyle name="40% - Accent6 13" xfId="31546" xr:uid="{00000000-0005-0000-0000-0000CA7B0000}"/>
    <cellStyle name="40% - Accent6 13 10" xfId="31547" xr:uid="{00000000-0005-0000-0000-0000CB7B0000}"/>
    <cellStyle name="40% - Accent6 13 11" xfId="31548" xr:uid="{00000000-0005-0000-0000-0000CC7B0000}"/>
    <cellStyle name="40% - Accent6 13 12" xfId="31549" xr:uid="{00000000-0005-0000-0000-0000CD7B0000}"/>
    <cellStyle name="40% - Accent6 13 13" xfId="31550" xr:uid="{00000000-0005-0000-0000-0000CE7B0000}"/>
    <cellStyle name="40% - Accent6 13 14" xfId="31551" xr:uid="{00000000-0005-0000-0000-0000CF7B0000}"/>
    <cellStyle name="40% - Accent6 13 15" xfId="31552" xr:uid="{00000000-0005-0000-0000-0000D07B0000}"/>
    <cellStyle name="40% - Accent6 13 16" xfId="31553" xr:uid="{00000000-0005-0000-0000-0000D17B0000}"/>
    <cellStyle name="40% - Accent6 13 17" xfId="31554" xr:uid="{00000000-0005-0000-0000-0000D27B0000}"/>
    <cellStyle name="40% - Accent6 13 18" xfId="31555" xr:uid="{00000000-0005-0000-0000-0000D37B0000}"/>
    <cellStyle name="40% - Accent6 13 19" xfId="31556" xr:uid="{00000000-0005-0000-0000-0000D47B0000}"/>
    <cellStyle name="40% - Accent6 13 2" xfId="31557" xr:uid="{00000000-0005-0000-0000-0000D57B0000}"/>
    <cellStyle name="40% - Accent6 13 20" xfId="31558" xr:uid="{00000000-0005-0000-0000-0000D67B0000}"/>
    <cellStyle name="40% - Accent6 13 21" xfId="31559" xr:uid="{00000000-0005-0000-0000-0000D77B0000}"/>
    <cellStyle name="40% - Accent6 13 22" xfId="31560" xr:uid="{00000000-0005-0000-0000-0000D87B0000}"/>
    <cellStyle name="40% - Accent6 13 23" xfId="31561" xr:uid="{00000000-0005-0000-0000-0000D97B0000}"/>
    <cellStyle name="40% - Accent6 13 24" xfId="31562" xr:uid="{00000000-0005-0000-0000-0000DA7B0000}"/>
    <cellStyle name="40% - Accent6 13 25" xfId="31563" xr:uid="{00000000-0005-0000-0000-0000DB7B0000}"/>
    <cellStyle name="40% - Accent6 13 26" xfId="31564" xr:uid="{00000000-0005-0000-0000-0000DC7B0000}"/>
    <cellStyle name="40% - Accent6 13 27" xfId="31565" xr:uid="{00000000-0005-0000-0000-0000DD7B0000}"/>
    <cellStyle name="40% - Accent6 13 28" xfId="31566" xr:uid="{00000000-0005-0000-0000-0000DE7B0000}"/>
    <cellStyle name="40% - Accent6 13 29" xfId="31567" xr:uid="{00000000-0005-0000-0000-0000DF7B0000}"/>
    <cellStyle name="40% - Accent6 13 3" xfId="31568" xr:uid="{00000000-0005-0000-0000-0000E07B0000}"/>
    <cellStyle name="40% - Accent6 13 30" xfId="31569" xr:uid="{00000000-0005-0000-0000-0000E17B0000}"/>
    <cellStyle name="40% - Accent6 13 31" xfId="31570" xr:uid="{00000000-0005-0000-0000-0000E27B0000}"/>
    <cellStyle name="40% - Accent6 13 32" xfId="31571" xr:uid="{00000000-0005-0000-0000-0000E37B0000}"/>
    <cellStyle name="40% - Accent6 13 33" xfId="31572" xr:uid="{00000000-0005-0000-0000-0000E47B0000}"/>
    <cellStyle name="40% - Accent6 13 34" xfId="31573" xr:uid="{00000000-0005-0000-0000-0000E57B0000}"/>
    <cellStyle name="40% - Accent6 13 35" xfId="31574" xr:uid="{00000000-0005-0000-0000-0000E67B0000}"/>
    <cellStyle name="40% - Accent6 13 36" xfId="31575" xr:uid="{00000000-0005-0000-0000-0000E77B0000}"/>
    <cellStyle name="40% - Accent6 13 37" xfId="31576" xr:uid="{00000000-0005-0000-0000-0000E87B0000}"/>
    <cellStyle name="40% - Accent6 13 38" xfId="31577" xr:uid="{00000000-0005-0000-0000-0000E97B0000}"/>
    <cellStyle name="40% - Accent6 13 39" xfId="31578" xr:uid="{00000000-0005-0000-0000-0000EA7B0000}"/>
    <cellStyle name="40% - Accent6 13 4" xfId="31579" xr:uid="{00000000-0005-0000-0000-0000EB7B0000}"/>
    <cellStyle name="40% - Accent6 13 40" xfId="31580" xr:uid="{00000000-0005-0000-0000-0000EC7B0000}"/>
    <cellStyle name="40% - Accent6 13 41" xfId="31581" xr:uid="{00000000-0005-0000-0000-0000ED7B0000}"/>
    <cellStyle name="40% - Accent6 13 42" xfId="31582" xr:uid="{00000000-0005-0000-0000-0000EE7B0000}"/>
    <cellStyle name="40% - Accent6 13 43" xfId="31583" xr:uid="{00000000-0005-0000-0000-0000EF7B0000}"/>
    <cellStyle name="40% - Accent6 13 44" xfId="31584" xr:uid="{00000000-0005-0000-0000-0000F07B0000}"/>
    <cellStyle name="40% - Accent6 13 45" xfId="31585" xr:uid="{00000000-0005-0000-0000-0000F17B0000}"/>
    <cellStyle name="40% - Accent6 13 46" xfId="31586" xr:uid="{00000000-0005-0000-0000-0000F27B0000}"/>
    <cellStyle name="40% - Accent6 13 47" xfId="31587" xr:uid="{00000000-0005-0000-0000-0000F37B0000}"/>
    <cellStyle name="40% - Accent6 13 48" xfId="31588" xr:uid="{00000000-0005-0000-0000-0000F47B0000}"/>
    <cellStyle name="40% - Accent6 13 49" xfId="31589" xr:uid="{00000000-0005-0000-0000-0000F57B0000}"/>
    <cellStyle name="40% - Accent6 13 5" xfId="31590" xr:uid="{00000000-0005-0000-0000-0000F67B0000}"/>
    <cellStyle name="40% - Accent6 13 50" xfId="31591" xr:uid="{00000000-0005-0000-0000-0000F77B0000}"/>
    <cellStyle name="40% - Accent6 13 51" xfId="31592" xr:uid="{00000000-0005-0000-0000-0000F87B0000}"/>
    <cellStyle name="40% - Accent6 13 52" xfId="31593" xr:uid="{00000000-0005-0000-0000-0000F97B0000}"/>
    <cellStyle name="40% - Accent6 13 53" xfId="31594" xr:uid="{00000000-0005-0000-0000-0000FA7B0000}"/>
    <cellStyle name="40% - Accent6 13 54" xfId="31595" xr:uid="{00000000-0005-0000-0000-0000FB7B0000}"/>
    <cellStyle name="40% - Accent6 13 55" xfId="31596" xr:uid="{00000000-0005-0000-0000-0000FC7B0000}"/>
    <cellStyle name="40% - Accent6 13 56" xfId="31597" xr:uid="{00000000-0005-0000-0000-0000FD7B0000}"/>
    <cellStyle name="40% - Accent6 13 57" xfId="31598" xr:uid="{00000000-0005-0000-0000-0000FE7B0000}"/>
    <cellStyle name="40% - Accent6 13 58" xfId="31599" xr:uid="{00000000-0005-0000-0000-0000FF7B0000}"/>
    <cellStyle name="40% - Accent6 13 59" xfId="31600" xr:uid="{00000000-0005-0000-0000-0000007C0000}"/>
    <cellStyle name="40% - Accent6 13 6" xfId="31601" xr:uid="{00000000-0005-0000-0000-0000017C0000}"/>
    <cellStyle name="40% - Accent6 13 60" xfId="31602" xr:uid="{00000000-0005-0000-0000-0000027C0000}"/>
    <cellStyle name="40% - Accent6 13 61" xfId="31603" xr:uid="{00000000-0005-0000-0000-0000037C0000}"/>
    <cellStyle name="40% - Accent6 13 62" xfId="31604" xr:uid="{00000000-0005-0000-0000-0000047C0000}"/>
    <cellStyle name="40% - Accent6 13 63" xfId="31605" xr:uid="{00000000-0005-0000-0000-0000057C0000}"/>
    <cellStyle name="40% - Accent6 13 64" xfId="31606" xr:uid="{00000000-0005-0000-0000-0000067C0000}"/>
    <cellStyle name="40% - Accent6 13 65" xfId="31607" xr:uid="{00000000-0005-0000-0000-0000077C0000}"/>
    <cellStyle name="40% - Accent6 13 66" xfId="31608" xr:uid="{00000000-0005-0000-0000-0000087C0000}"/>
    <cellStyle name="40% - Accent6 13 67" xfId="31609" xr:uid="{00000000-0005-0000-0000-0000097C0000}"/>
    <cellStyle name="40% - Accent6 13 68" xfId="31610" xr:uid="{00000000-0005-0000-0000-00000A7C0000}"/>
    <cellStyle name="40% - Accent6 13 69" xfId="31611" xr:uid="{00000000-0005-0000-0000-00000B7C0000}"/>
    <cellStyle name="40% - Accent6 13 7" xfId="31612" xr:uid="{00000000-0005-0000-0000-00000C7C0000}"/>
    <cellStyle name="40% - Accent6 13 70" xfId="31613" xr:uid="{00000000-0005-0000-0000-00000D7C0000}"/>
    <cellStyle name="40% - Accent6 13 71" xfId="31614" xr:uid="{00000000-0005-0000-0000-00000E7C0000}"/>
    <cellStyle name="40% - Accent6 13 72" xfId="31615" xr:uid="{00000000-0005-0000-0000-00000F7C0000}"/>
    <cellStyle name="40% - Accent6 13 73" xfId="31616" xr:uid="{00000000-0005-0000-0000-0000107C0000}"/>
    <cellStyle name="40% - Accent6 13 8" xfId="31617" xr:uid="{00000000-0005-0000-0000-0000117C0000}"/>
    <cellStyle name="40% - Accent6 13 9" xfId="31618" xr:uid="{00000000-0005-0000-0000-0000127C0000}"/>
    <cellStyle name="40% - Accent6 14" xfId="31619" xr:uid="{00000000-0005-0000-0000-0000137C0000}"/>
    <cellStyle name="40% - Accent6 14 10" xfId="31620" xr:uid="{00000000-0005-0000-0000-0000147C0000}"/>
    <cellStyle name="40% - Accent6 14 11" xfId="31621" xr:uid="{00000000-0005-0000-0000-0000157C0000}"/>
    <cellStyle name="40% - Accent6 14 12" xfId="31622" xr:uid="{00000000-0005-0000-0000-0000167C0000}"/>
    <cellStyle name="40% - Accent6 14 13" xfId="31623" xr:uid="{00000000-0005-0000-0000-0000177C0000}"/>
    <cellStyle name="40% - Accent6 14 14" xfId="31624" xr:uid="{00000000-0005-0000-0000-0000187C0000}"/>
    <cellStyle name="40% - Accent6 14 15" xfId="31625" xr:uid="{00000000-0005-0000-0000-0000197C0000}"/>
    <cellStyle name="40% - Accent6 14 16" xfId="31626" xr:uid="{00000000-0005-0000-0000-00001A7C0000}"/>
    <cellStyle name="40% - Accent6 14 17" xfId="31627" xr:uid="{00000000-0005-0000-0000-00001B7C0000}"/>
    <cellStyle name="40% - Accent6 14 18" xfId="31628" xr:uid="{00000000-0005-0000-0000-00001C7C0000}"/>
    <cellStyle name="40% - Accent6 14 19" xfId="31629" xr:uid="{00000000-0005-0000-0000-00001D7C0000}"/>
    <cellStyle name="40% - Accent6 14 2" xfId="31630" xr:uid="{00000000-0005-0000-0000-00001E7C0000}"/>
    <cellStyle name="40% - Accent6 14 20" xfId="31631" xr:uid="{00000000-0005-0000-0000-00001F7C0000}"/>
    <cellStyle name="40% - Accent6 14 21" xfId="31632" xr:uid="{00000000-0005-0000-0000-0000207C0000}"/>
    <cellStyle name="40% - Accent6 14 22" xfId="31633" xr:uid="{00000000-0005-0000-0000-0000217C0000}"/>
    <cellStyle name="40% - Accent6 14 23" xfId="31634" xr:uid="{00000000-0005-0000-0000-0000227C0000}"/>
    <cellStyle name="40% - Accent6 14 24" xfId="31635" xr:uid="{00000000-0005-0000-0000-0000237C0000}"/>
    <cellStyle name="40% - Accent6 14 25" xfId="31636" xr:uid="{00000000-0005-0000-0000-0000247C0000}"/>
    <cellStyle name="40% - Accent6 14 26" xfId="31637" xr:uid="{00000000-0005-0000-0000-0000257C0000}"/>
    <cellStyle name="40% - Accent6 14 27" xfId="31638" xr:uid="{00000000-0005-0000-0000-0000267C0000}"/>
    <cellStyle name="40% - Accent6 14 28" xfId="31639" xr:uid="{00000000-0005-0000-0000-0000277C0000}"/>
    <cellStyle name="40% - Accent6 14 29" xfId="31640" xr:uid="{00000000-0005-0000-0000-0000287C0000}"/>
    <cellStyle name="40% - Accent6 14 3" xfId="31641" xr:uid="{00000000-0005-0000-0000-0000297C0000}"/>
    <cellStyle name="40% - Accent6 14 30" xfId="31642" xr:uid="{00000000-0005-0000-0000-00002A7C0000}"/>
    <cellStyle name="40% - Accent6 14 31" xfId="31643" xr:uid="{00000000-0005-0000-0000-00002B7C0000}"/>
    <cellStyle name="40% - Accent6 14 32" xfId="31644" xr:uid="{00000000-0005-0000-0000-00002C7C0000}"/>
    <cellStyle name="40% - Accent6 14 33" xfId="31645" xr:uid="{00000000-0005-0000-0000-00002D7C0000}"/>
    <cellStyle name="40% - Accent6 14 34" xfId="31646" xr:uid="{00000000-0005-0000-0000-00002E7C0000}"/>
    <cellStyle name="40% - Accent6 14 35" xfId="31647" xr:uid="{00000000-0005-0000-0000-00002F7C0000}"/>
    <cellStyle name="40% - Accent6 14 36" xfId="31648" xr:uid="{00000000-0005-0000-0000-0000307C0000}"/>
    <cellStyle name="40% - Accent6 14 37" xfId="31649" xr:uid="{00000000-0005-0000-0000-0000317C0000}"/>
    <cellStyle name="40% - Accent6 14 38" xfId="31650" xr:uid="{00000000-0005-0000-0000-0000327C0000}"/>
    <cellStyle name="40% - Accent6 14 39" xfId="31651" xr:uid="{00000000-0005-0000-0000-0000337C0000}"/>
    <cellStyle name="40% - Accent6 14 4" xfId="31652" xr:uid="{00000000-0005-0000-0000-0000347C0000}"/>
    <cellStyle name="40% - Accent6 14 40" xfId="31653" xr:uid="{00000000-0005-0000-0000-0000357C0000}"/>
    <cellStyle name="40% - Accent6 14 41" xfId="31654" xr:uid="{00000000-0005-0000-0000-0000367C0000}"/>
    <cellStyle name="40% - Accent6 14 42" xfId="31655" xr:uid="{00000000-0005-0000-0000-0000377C0000}"/>
    <cellStyle name="40% - Accent6 14 43" xfId="31656" xr:uid="{00000000-0005-0000-0000-0000387C0000}"/>
    <cellStyle name="40% - Accent6 14 44" xfId="31657" xr:uid="{00000000-0005-0000-0000-0000397C0000}"/>
    <cellStyle name="40% - Accent6 14 45" xfId="31658" xr:uid="{00000000-0005-0000-0000-00003A7C0000}"/>
    <cellStyle name="40% - Accent6 14 46" xfId="31659" xr:uid="{00000000-0005-0000-0000-00003B7C0000}"/>
    <cellStyle name="40% - Accent6 14 47" xfId="31660" xr:uid="{00000000-0005-0000-0000-00003C7C0000}"/>
    <cellStyle name="40% - Accent6 14 48" xfId="31661" xr:uid="{00000000-0005-0000-0000-00003D7C0000}"/>
    <cellStyle name="40% - Accent6 14 49" xfId="31662" xr:uid="{00000000-0005-0000-0000-00003E7C0000}"/>
    <cellStyle name="40% - Accent6 14 5" xfId="31663" xr:uid="{00000000-0005-0000-0000-00003F7C0000}"/>
    <cellStyle name="40% - Accent6 14 50" xfId="31664" xr:uid="{00000000-0005-0000-0000-0000407C0000}"/>
    <cellStyle name="40% - Accent6 14 51" xfId="31665" xr:uid="{00000000-0005-0000-0000-0000417C0000}"/>
    <cellStyle name="40% - Accent6 14 52" xfId="31666" xr:uid="{00000000-0005-0000-0000-0000427C0000}"/>
    <cellStyle name="40% - Accent6 14 53" xfId="31667" xr:uid="{00000000-0005-0000-0000-0000437C0000}"/>
    <cellStyle name="40% - Accent6 14 54" xfId="31668" xr:uid="{00000000-0005-0000-0000-0000447C0000}"/>
    <cellStyle name="40% - Accent6 14 55" xfId="31669" xr:uid="{00000000-0005-0000-0000-0000457C0000}"/>
    <cellStyle name="40% - Accent6 14 56" xfId="31670" xr:uid="{00000000-0005-0000-0000-0000467C0000}"/>
    <cellStyle name="40% - Accent6 14 57" xfId="31671" xr:uid="{00000000-0005-0000-0000-0000477C0000}"/>
    <cellStyle name="40% - Accent6 14 58" xfId="31672" xr:uid="{00000000-0005-0000-0000-0000487C0000}"/>
    <cellStyle name="40% - Accent6 14 59" xfId="31673" xr:uid="{00000000-0005-0000-0000-0000497C0000}"/>
    <cellStyle name="40% - Accent6 14 6" xfId="31674" xr:uid="{00000000-0005-0000-0000-00004A7C0000}"/>
    <cellStyle name="40% - Accent6 14 60" xfId="31675" xr:uid="{00000000-0005-0000-0000-00004B7C0000}"/>
    <cellStyle name="40% - Accent6 14 61" xfId="31676" xr:uid="{00000000-0005-0000-0000-00004C7C0000}"/>
    <cellStyle name="40% - Accent6 14 62" xfId="31677" xr:uid="{00000000-0005-0000-0000-00004D7C0000}"/>
    <cellStyle name="40% - Accent6 14 63" xfId="31678" xr:uid="{00000000-0005-0000-0000-00004E7C0000}"/>
    <cellStyle name="40% - Accent6 14 64" xfId="31679" xr:uid="{00000000-0005-0000-0000-00004F7C0000}"/>
    <cellStyle name="40% - Accent6 14 65" xfId="31680" xr:uid="{00000000-0005-0000-0000-0000507C0000}"/>
    <cellStyle name="40% - Accent6 14 66" xfId="31681" xr:uid="{00000000-0005-0000-0000-0000517C0000}"/>
    <cellStyle name="40% - Accent6 14 67" xfId="31682" xr:uid="{00000000-0005-0000-0000-0000527C0000}"/>
    <cellStyle name="40% - Accent6 14 68" xfId="31683" xr:uid="{00000000-0005-0000-0000-0000537C0000}"/>
    <cellStyle name="40% - Accent6 14 69" xfId="31684" xr:uid="{00000000-0005-0000-0000-0000547C0000}"/>
    <cellStyle name="40% - Accent6 14 7" xfId="31685" xr:uid="{00000000-0005-0000-0000-0000557C0000}"/>
    <cellStyle name="40% - Accent6 14 70" xfId="31686" xr:uid="{00000000-0005-0000-0000-0000567C0000}"/>
    <cellStyle name="40% - Accent6 14 71" xfId="31687" xr:uid="{00000000-0005-0000-0000-0000577C0000}"/>
    <cellStyle name="40% - Accent6 14 72" xfId="31688" xr:uid="{00000000-0005-0000-0000-0000587C0000}"/>
    <cellStyle name="40% - Accent6 14 73" xfId="31689" xr:uid="{00000000-0005-0000-0000-0000597C0000}"/>
    <cellStyle name="40% - Accent6 14 8" xfId="31690" xr:uid="{00000000-0005-0000-0000-00005A7C0000}"/>
    <cellStyle name="40% - Accent6 14 9" xfId="31691" xr:uid="{00000000-0005-0000-0000-00005B7C0000}"/>
    <cellStyle name="40% - Accent6 15" xfId="31692" xr:uid="{00000000-0005-0000-0000-00005C7C0000}"/>
    <cellStyle name="40% - Accent6 15 10" xfId="31693" xr:uid="{00000000-0005-0000-0000-00005D7C0000}"/>
    <cellStyle name="40% - Accent6 15 11" xfId="31694" xr:uid="{00000000-0005-0000-0000-00005E7C0000}"/>
    <cellStyle name="40% - Accent6 15 12" xfId="31695" xr:uid="{00000000-0005-0000-0000-00005F7C0000}"/>
    <cellStyle name="40% - Accent6 15 13" xfId="31696" xr:uid="{00000000-0005-0000-0000-0000607C0000}"/>
    <cellStyle name="40% - Accent6 15 14" xfId="31697" xr:uid="{00000000-0005-0000-0000-0000617C0000}"/>
    <cellStyle name="40% - Accent6 15 15" xfId="31698" xr:uid="{00000000-0005-0000-0000-0000627C0000}"/>
    <cellStyle name="40% - Accent6 15 16" xfId="31699" xr:uid="{00000000-0005-0000-0000-0000637C0000}"/>
    <cellStyle name="40% - Accent6 15 17" xfId="31700" xr:uid="{00000000-0005-0000-0000-0000647C0000}"/>
    <cellStyle name="40% - Accent6 15 18" xfId="31701" xr:uid="{00000000-0005-0000-0000-0000657C0000}"/>
    <cellStyle name="40% - Accent6 15 19" xfId="31702" xr:uid="{00000000-0005-0000-0000-0000667C0000}"/>
    <cellStyle name="40% - Accent6 15 2" xfId="31703" xr:uid="{00000000-0005-0000-0000-0000677C0000}"/>
    <cellStyle name="40% - Accent6 15 20" xfId="31704" xr:uid="{00000000-0005-0000-0000-0000687C0000}"/>
    <cellStyle name="40% - Accent6 15 21" xfId="31705" xr:uid="{00000000-0005-0000-0000-0000697C0000}"/>
    <cellStyle name="40% - Accent6 15 22" xfId="31706" xr:uid="{00000000-0005-0000-0000-00006A7C0000}"/>
    <cellStyle name="40% - Accent6 15 23" xfId="31707" xr:uid="{00000000-0005-0000-0000-00006B7C0000}"/>
    <cellStyle name="40% - Accent6 15 24" xfId="31708" xr:uid="{00000000-0005-0000-0000-00006C7C0000}"/>
    <cellStyle name="40% - Accent6 15 25" xfId="31709" xr:uid="{00000000-0005-0000-0000-00006D7C0000}"/>
    <cellStyle name="40% - Accent6 15 26" xfId="31710" xr:uid="{00000000-0005-0000-0000-00006E7C0000}"/>
    <cellStyle name="40% - Accent6 15 27" xfId="31711" xr:uid="{00000000-0005-0000-0000-00006F7C0000}"/>
    <cellStyle name="40% - Accent6 15 28" xfId="31712" xr:uid="{00000000-0005-0000-0000-0000707C0000}"/>
    <cellStyle name="40% - Accent6 15 29" xfId="31713" xr:uid="{00000000-0005-0000-0000-0000717C0000}"/>
    <cellStyle name="40% - Accent6 15 3" xfId="31714" xr:uid="{00000000-0005-0000-0000-0000727C0000}"/>
    <cellStyle name="40% - Accent6 15 30" xfId="31715" xr:uid="{00000000-0005-0000-0000-0000737C0000}"/>
    <cellStyle name="40% - Accent6 15 31" xfId="31716" xr:uid="{00000000-0005-0000-0000-0000747C0000}"/>
    <cellStyle name="40% - Accent6 15 32" xfId="31717" xr:uid="{00000000-0005-0000-0000-0000757C0000}"/>
    <cellStyle name="40% - Accent6 15 33" xfId="31718" xr:uid="{00000000-0005-0000-0000-0000767C0000}"/>
    <cellStyle name="40% - Accent6 15 34" xfId="31719" xr:uid="{00000000-0005-0000-0000-0000777C0000}"/>
    <cellStyle name="40% - Accent6 15 35" xfId="31720" xr:uid="{00000000-0005-0000-0000-0000787C0000}"/>
    <cellStyle name="40% - Accent6 15 36" xfId="31721" xr:uid="{00000000-0005-0000-0000-0000797C0000}"/>
    <cellStyle name="40% - Accent6 15 37" xfId="31722" xr:uid="{00000000-0005-0000-0000-00007A7C0000}"/>
    <cellStyle name="40% - Accent6 15 38" xfId="31723" xr:uid="{00000000-0005-0000-0000-00007B7C0000}"/>
    <cellStyle name="40% - Accent6 15 39" xfId="31724" xr:uid="{00000000-0005-0000-0000-00007C7C0000}"/>
    <cellStyle name="40% - Accent6 15 4" xfId="31725" xr:uid="{00000000-0005-0000-0000-00007D7C0000}"/>
    <cellStyle name="40% - Accent6 15 40" xfId="31726" xr:uid="{00000000-0005-0000-0000-00007E7C0000}"/>
    <cellStyle name="40% - Accent6 15 41" xfId="31727" xr:uid="{00000000-0005-0000-0000-00007F7C0000}"/>
    <cellStyle name="40% - Accent6 15 42" xfId="31728" xr:uid="{00000000-0005-0000-0000-0000807C0000}"/>
    <cellStyle name="40% - Accent6 15 43" xfId="31729" xr:uid="{00000000-0005-0000-0000-0000817C0000}"/>
    <cellStyle name="40% - Accent6 15 44" xfId="31730" xr:uid="{00000000-0005-0000-0000-0000827C0000}"/>
    <cellStyle name="40% - Accent6 15 45" xfId="31731" xr:uid="{00000000-0005-0000-0000-0000837C0000}"/>
    <cellStyle name="40% - Accent6 15 46" xfId="31732" xr:uid="{00000000-0005-0000-0000-0000847C0000}"/>
    <cellStyle name="40% - Accent6 15 47" xfId="31733" xr:uid="{00000000-0005-0000-0000-0000857C0000}"/>
    <cellStyle name="40% - Accent6 15 48" xfId="31734" xr:uid="{00000000-0005-0000-0000-0000867C0000}"/>
    <cellStyle name="40% - Accent6 15 49" xfId="31735" xr:uid="{00000000-0005-0000-0000-0000877C0000}"/>
    <cellStyle name="40% - Accent6 15 5" xfId="31736" xr:uid="{00000000-0005-0000-0000-0000887C0000}"/>
    <cellStyle name="40% - Accent6 15 50" xfId="31737" xr:uid="{00000000-0005-0000-0000-0000897C0000}"/>
    <cellStyle name="40% - Accent6 15 51" xfId="31738" xr:uid="{00000000-0005-0000-0000-00008A7C0000}"/>
    <cellStyle name="40% - Accent6 15 52" xfId="31739" xr:uid="{00000000-0005-0000-0000-00008B7C0000}"/>
    <cellStyle name="40% - Accent6 15 53" xfId="31740" xr:uid="{00000000-0005-0000-0000-00008C7C0000}"/>
    <cellStyle name="40% - Accent6 15 54" xfId="31741" xr:uid="{00000000-0005-0000-0000-00008D7C0000}"/>
    <cellStyle name="40% - Accent6 15 55" xfId="31742" xr:uid="{00000000-0005-0000-0000-00008E7C0000}"/>
    <cellStyle name="40% - Accent6 15 56" xfId="31743" xr:uid="{00000000-0005-0000-0000-00008F7C0000}"/>
    <cellStyle name="40% - Accent6 15 57" xfId="31744" xr:uid="{00000000-0005-0000-0000-0000907C0000}"/>
    <cellStyle name="40% - Accent6 15 58" xfId="31745" xr:uid="{00000000-0005-0000-0000-0000917C0000}"/>
    <cellStyle name="40% - Accent6 15 59" xfId="31746" xr:uid="{00000000-0005-0000-0000-0000927C0000}"/>
    <cellStyle name="40% - Accent6 15 6" xfId="31747" xr:uid="{00000000-0005-0000-0000-0000937C0000}"/>
    <cellStyle name="40% - Accent6 15 60" xfId="31748" xr:uid="{00000000-0005-0000-0000-0000947C0000}"/>
    <cellStyle name="40% - Accent6 15 61" xfId="31749" xr:uid="{00000000-0005-0000-0000-0000957C0000}"/>
    <cellStyle name="40% - Accent6 15 62" xfId="31750" xr:uid="{00000000-0005-0000-0000-0000967C0000}"/>
    <cellStyle name="40% - Accent6 15 63" xfId="31751" xr:uid="{00000000-0005-0000-0000-0000977C0000}"/>
    <cellStyle name="40% - Accent6 15 64" xfId="31752" xr:uid="{00000000-0005-0000-0000-0000987C0000}"/>
    <cellStyle name="40% - Accent6 15 65" xfId="31753" xr:uid="{00000000-0005-0000-0000-0000997C0000}"/>
    <cellStyle name="40% - Accent6 15 66" xfId="31754" xr:uid="{00000000-0005-0000-0000-00009A7C0000}"/>
    <cellStyle name="40% - Accent6 15 67" xfId="31755" xr:uid="{00000000-0005-0000-0000-00009B7C0000}"/>
    <cellStyle name="40% - Accent6 15 68" xfId="31756" xr:uid="{00000000-0005-0000-0000-00009C7C0000}"/>
    <cellStyle name="40% - Accent6 15 69" xfId="31757" xr:uid="{00000000-0005-0000-0000-00009D7C0000}"/>
    <cellStyle name="40% - Accent6 15 7" xfId="31758" xr:uid="{00000000-0005-0000-0000-00009E7C0000}"/>
    <cellStyle name="40% - Accent6 15 70" xfId="31759" xr:uid="{00000000-0005-0000-0000-00009F7C0000}"/>
    <cellStyle name="40% - Accent6 15 71" xfId="31760" xr:uid="{00000000-0005-0000-0000-0000A07C0000}"/>
    <cellStyle name="40% - Accent6 15 72" xfId="31761" xr:uid="{00000000-0005-0000-0000-0000A17C0000}"/>
    <cellStyle name="40% - Accent6 15 73" xfId="31762" xr:uid="{00000000-0005-0000-0000-0000A27C0000}"/>
    <cellStyle name="40% - Accent6 15 8" xfId="31763" xr:uid="{00000000-0005-0000-0000-0000A37C0000}"/>
    <cellStyle name="40% - Accent6 15 9" xfId="31764" xr:uid="{00000000-0005-0000-0000-0000A47C0000}"/>
    <cellStyle name="40% - Accent6 16" xfId="31765" xr:uid="{00000000-0005-0000-0000-0000A57C0000}"/>
    <cellStyle name="40% - Accent6 16 10" xfId="31766" xr:uid="{00000000-0005-0000-0000-0000A67C0000}"/>
    <cellStyle name="40% - Accent6 16 11" xfId="31767" xr:uid="{00000000-0005-0000-0000-0000A77C0000}"/>
    <cellStyle name="40% - Accent6 16 12" xfId="31768" xr:uid="{00000000-0005-0000-0000-0000A87C0000}"/>
    <cellStyle name="40% - Accent6 16 13" xfId="31769" xr:uid="{00000000-0005-0000-0000-0000A97C0000}"/>
    <cellStyle name="40% - Accent6 16 14" xfId="31770" xr:uid="{00000000-0005-0000-0000-0000AA7C0000}"/>
    <cellStyle name="40% - Accent6 16 15" xfId="31771" xr:uid="{00000000-0005-0000-0000-0000AB7C0000}"/>
    <cellStyle name="40% - Accent6 16 16" xfId="31772" xr:uid="{00000000-0005-0000-0000-0000AC7C0000}"/>
    <cellStyle name="40% - Accent6 16 17" xfId="31773" xr:uid="{00000000-0005-0000-0000-0000AD7C0000}"/>
    <cellStyle name="40% - Accent6 16 18" xfId="31774" xr:uid="{00000000-0005-0000-0000-0000AE7C0000}"/>
    <cellStyle name="40% - Accent6 16 19" xfId="31775" xr:uid="{00000000-0005-0000-0000-0000AF7C0000}"/>
    <cellStyle name="40% - Accent6 16 2" xfId="31776" xr:uid="{00000000-0005-0000-0000-0000B07C0000}"/>
    <cellStyle name="40% - Accent6 16 20" xfId="31777" xr:uid="{00000000-0005-0000-0000-0000B17C0000}"/>
    <cellStyle name="40% - Accent6 16 21" xfId="31778" xr:uid="{00000000-0005-0000-0000-0000B27C0000}"/>
    <cellStyle name="40% - Accent6 16 22" xfId="31779" xr:uid="{00000000-0005-0000-0000-0000B37C0000}"/>
    <cellStyle name="40% - Accent6 16 23" xfId="31780" xr:uid="{00000000-0005-0000-0000-0000B47C0000}"/>
    <cellStyle name="40% - Accent6 16 24" xfId="31781" xr:uid="{00000000-0005-0000-0000-0000B57C0000}"/>
    <cellStyle name="40% - Accent6 16 25" xfId="31782" xr:uid="{00000000-0005-0000-0000-0000B67C0000}"/>
    <cellStyle name="40% - Accent6 16 26" xfId="31783" xr:uid="{00000000-0005-0000-0000-0000B77C0000}"/>
    <cellStyle name="40% - Accent6 16 27" xfId="31784" xr:uid="{00000000-0005-0000-0000-0000B87C0000}"/>
    <cellStyle name="40% - Accent6 16 28" xfId="31785" xr:uid="{00000000-0005-0000-0000-0000B97C0000}"/>
    <cellStyle name="40% - Accent6 16 29" xfId="31786" xr:uid="{00000000-0005-0000-0000-0000BA7C0000}"/>
    <cellStyle name="40% - Accent6 16 3" xfId="31787" xr:uid="{00000000-0005-0000-0000-0000BB7C0000}"/>
    <cellStyle name="40% - Accent6 16 30" xfId="31788" xr:uid="{00000000-0005-0000-0000-0000BC7C0000}"/>
    <cellStyle name="40% - Accent6 16 31" xfId="31789" xr:uid="{00000000-0005-0000-0000-0000BD7C0000}"/>
    <cellStyle name="40% - Accent6 16 32" xfId="31790" xr:uid="{00000000-0005-0000-0000-0000BE7C0000}"/>
    <cellStyle name="40% - Accent6 16 33" xfId="31791" xr:uid="{00000000-0005-0000-0000-0000BF7C0000}"/>
    <cellStyle name="40% - Accent6 16 34" xfId="31792" xr:uid="{00000000-0005-0000-0000-0000C07C0000}"/>
    <cellStyle name="40% - Accent6 16 35" xfId="31793" xr:uid="{00000000-0005-0000-0000-0000C17C0000}"/>
    <cellStyle name="40% - Accent6 16 36" xfId="31794" xr:uid="{00000000-0005-0000-0000-0000C27C0000}"/>
    <cellStyle name="40% - Accent6 16 37" xfId="31795" xr:uid="{00000000-0005-0000-0000-0000C37C0000}"/>
    <cellStyle name="40% - Accent6 16 38" xfId="31796" xr:uid="{00000000-0005-0000-0000-0000C47C0000}"/>
    <cellStyle name="40% - Accent6 16 39" xfId="31797" xr:uid="{00000000-0005-0000-0000-0000C57C0000}"/>
    <cellStyle name="40% - Accent6 16 4" xfId="31798" xr:uid="{00000000-0005-0000-0000-0000C67C0000}"/>
    <cellStyle name="40% - Accent6 16 40" xfId="31799" xr:uid="{00000000-0005-0000-0000-0000C77C0000}"/>
    <cellStyle name="40% - Accent6 16 41" xfId="31800" xr:uid="{00000000-0005-0000-0000-0000C87C0000}"/>
    <cellStyle name="40% - Accent6 16 42" xfId="31801" xr:uid="{00000000-0005-0000-0000-0000C97C0000}"/>
    <cellStyle name="40% - Accent6 16 43" xfId="31802" xr:uid="{00000000-0005-0000-0000-0000CA7C0000}"/>
    <cellStyle name="40% - Accent6 16 44" xfId="31803" xr:uid="{00000000-0005-0000-0000-0000CB7C0000}"/>
    <cellStyle name="40% - Accent6 16 45" xfId="31804" xr:uid="{00000000-0005-0000-0000-0000CC7C0000}"/>
    <cellStyle name="40% - Accent6 16 46" xfId="31805" xr:uid="{00000000-0005-0000-0000-0000CD7C0000}"/>
    <cellStyle name="40% - Accent6 16 47" xfId="31806" xr:uid="{00000000-0005-0000-0000-0000CE7C0000}"/>
    <cellStyle name="40% - Accent6 16 48" xfId="31807" xr:uid="{00000000-0005-0000-0000-0000CF7C0000}"/>
    <cellStyle name="40% - Accent6 16 49" xfId="31808" xr:uid="{00000000-0005-0000-0000-0000D07C0000}"/>
    <cellStyle name="40% - Accent6 16 5" xfId="31809" xr:uid="{00000000-0005-0000-0000-0000D17C0000}"/>
    <cellStyle name="40% - Accent6 16 50" xfId="31810" xr:uid="{00000000-0005-0000-0000-0000D27C0000}"/>
    <cellStyle name="40% - Accent6 16 51" xfId="31811" xr:uid="{00000000-0005-0000-0000-0000D37C0000}"/>
    <cellStyle name="40% - Accent6 16 52" xfId="31812" xr:uid="{00000000-0005-0000-0000-0000D47C0000}"/>
    <cellStyle name="40% - Accent6 16 53" xfId="31813" xr:uid="{00000000-0005-0000-0000-0000D57C0000}"/>
    <cellStyle name="40% - Accent6 16 54" xfId="31814" xr:uid="{00000000-0005-0000-0000-0000D67C0000}"/>
    <cellStyle name="40% - Accent6 16 55" xfId="31815" xr:uid="{00000000-0005-0000-0000-0000D77C0000}"/>
    <cellStyle name="40% - Accent6 16 56" xfId="31816" xr:uid="{00000000-0005-0000-0000-0000D87C0000}"/>
    <cellStyle name="40% - Accent6 16 57" xfId="31817" xr:uid="{00000000-0005-0000-0000-0000D97C0000}"/>
    <cellStyle name="40% - Accent6 16 58" xfId="31818" xr:uid="{00000000-0005-0000-0000-0000DA7C0000}"/>
    <cellStyle name="40% - Accent6 16 59" xfId="31819" xr:uid="{00000000-0005-0000-0000-0000DB7C0000}"/>
    <cellStyle name="40% - Accent6 16 6" xfId="31820" xr:uid="{00000000-0005-0000-0000-0000DC7C0000}"/>
    <cellStyle name="40% - Accent6 16 60" xfId="31821" xr:uid="{00000000-0005-0000-0000-0000DD7C0000}"/>
    <cellStyle name="40% - Accent6 16 61" xfId="31822" xr:uid="{00000000-0005-0000-0000-0000DE7C0000}"/>
    <cellStyle name="40% - Accent6 16 62" xfId="31823" xr:uid="{00000000-0005-0000-0000-0000DF7C0000}"/>
    <cellStyle name="40% - Accent6 16 63" xfId="31824" xr:uid="{00000000-0005-0000-0000-0000E07C0000}"/>
    <cellStyle name="40% - Accent6 16 64" xfId="31825" xr:uid="{00000000-0005-0000-0000-0000E17C0000}"/>
    <cellStyle name="40% - Accent6 16 65" xfId="31826" xr:uid="{00000000-0005-0000-0000-0000E27C0000}"/>
    <cellStyle name="40% - Accent6 16 66" xfId="31827" xr:uid="{00000000-0005-0000-0000-0000E37C0000}"/>
    <cellStyle name="40% - Accent6 16 67" xfId="31828" xr:uid="{00000000-0005-0000-0000-0000E47C0000}"/>
    <cellStyle name="40% - Accent6 16 68" xfId="31829" xr:uid="{00000000-0005-0000-0000-0000E57C0000}"/>
    <cellStyle name="40% - Accent6 16 69" xfId="31830" xr:uid="{00000000-0005-0000-0000-0000E67C0000}"/>
    <cellStyle name="40% - Accent6 16 7" xfId="31831" xr:uid="{00000000-0005-0000-0000-0000E77C0000}"/>
    <cellStyle name="40% - Accent6 16 70" xfId="31832" xr:uid="{00000000-0005-0000-0000-0000E87C0000}"/>
    <cellStyle name="40% - Accent6 16 71" xfId="31833" xr:uid="{00000000-0005-0000-0000-0000E97C0000}"/>
    <cellStyle name="40% - Accent6 16 72" xfId="31834" xr:uid="{00000000-0005-0000-0000-0000EA7C0000}"/>
    <cellStyle name="40% - Accent6 16 73" xfId="31835" xr:uid="{00000000-0005-0000-0000-0000EB7C0000}"/>
    <cellStyle name="40% - Accent6 16 8" xfId="31836" xr:uid="{00000000-0005-0000-0000-0000EC7C0000}"/>
    <cellStyle name="40% - Accent6 16 9" xfId="31837" xr:uid="{00000000-0005-0000-0000-0000ED7C0000}"/>
    <cellStyle name="40% - Accent6 17" xfId="31838" xr:uid="{00000000-0005-0000-0000-0000EE7C0000}"/>
    <cellStyle name="40% - Accent6 17 10" xfId="31839" xr:uid="{00000000-0005-0000-0000-0000EF7C0000}"/>
    <cellStyle name="40% - Accent6 17 11" xfId="31840" xr:uid="{00000000-0005-0000-0000-0000F07C0000}"/>
    <cellStyle name="40% - Accent6 17 12" xfId="31841" xr:uid="{00000000-0005-0000-0000-0000F17C0000}"/>
    <cellStyle name="40% - Accent6 17 13" xfId="31842" xr:uid="{00000000-0005-0000-0000-0000F27C0000}"/>
    <cellStyle name="40% - Accent6 17 14" xfId="31843" xr:uid="{00000000-0005-0000-0000-0000F37C0000}"/>
    <cellStyle name="40% - Accent6 17 15" xfId="31844" xr:uid="{00000000-0005-0000-0000-0000F47C0000}"/>
    <cellStyle name="40% - Accent6 17 16" xfId="31845" xr:uid="{00000000-0005-0000-0000-0000F57C0000}"/>
    <cellStyle name="40% - Accent6 17 17" xfId="31846" xr:uid="{00000000-0005-0000-0000-0000F67C0000}"/>
    <cellStyle name="40% - Accent6 17 18" xfId="31847" xr:uid="{00000000-0005-0000-0000-0000F77C0000}"/>
    <cellStyle name="40% - Accent6 17 19" xfId="31848" xr:uid="{00000000-0005-0000-0000-0000F87C0000}"/>
    <cellStyle name="40% - Accent6 17 2" xfId="31849" xr:uid="{00000000-0005-0000-0000-0000F97C0000}"/>
    <cellStyle name="40% - Accent6 17 20" xfId="31850" xr:uid="{00000000-0005-0000-0000-0000FA7C0000}"/>
    <cellStyle name="40% - Accent6 17 21" xfId="31851" xr:uid="{00000000-0005-0000-0000-0000FB7C0000}"/>
    <cellStyle name="40% - Accent6 17 22" xfId="31852" xr:uid="{00000000-0005-0000-0000-0000FC7C0000}"/>
    <cellStyle name="40% - Accent6 17 23" xfId="31853" xr:uid="{00000000-0005-0000-0000-0000FD7C0000}"/>
    <cellStyle name="40% - Accent6 17 24" xfId="31854" xr:uid="{00000000-0005-0000-0000-0000FE7C0000}"/>
    <cellStyle name="40% - Accent6 17 25" xfId="31855" xr:uid="{00000000-0005-0000-0000-0000FF7C0000}"/>
    <cellStyle name="40% - Accent6 17 26" xfId="31856" xr:uid="{00000000-0005-0000-0000-0000007D0000}"/>
    <cellStyle name="40% - Accent6 17 27" xfId="31857" xr:uid="{00000000-0005-0000-0000-0000017D0000}"/>
    <cellStyle name="40% - Accent6 17 28" xfId="31858" xr:uid="{00000000-0005-0000-0000-0000027D0000}"/>
    <cellStyle name="40% - Accent6 17 29" xfId="31859" xr:uid="{00000000-0005-0000-0000-0000037D0000}"/>
    <cellStyle name="40% - Accent6 17 3" xfId="31860" xr:uid="{00000000-0005-0000-0000-0000047D0000}"/>
    <cellStyle name="40% - Accent6 17 30" xfId="31861" xr:uid="{00000000-0005-0000-0000-0000057D0000}"/>
    <cellStyle name="40% - Accent6 17 31" xfId="31862" xr:uid="{00000000-0005-0000-0000-0000067D0000}"/>
    <cellStyle name="40% - Accent6 17 32" xfId="31863" xr:uid="{00000000-0005-0000-0000-0000077D0000}"/>
    <cellStyle name="40% - Accent6 17 33" xfId="31864" xr:uid="{00000000-0005-0000-0000-0000087D0000}"/>
    <cellStyle name="40% - Accent6 17 34" xfId="31865" xr:uid="{00000000-0005-0000-0000-0000097D0000}"/>
    <cellStyle name="40% - Accent6 17 35" xfId="31866" xr:uid="{00000000-0005-0000-0000-00000A7D0000}"/>
    <cellStyle name="40% - Accent6 17 36" xfId="31867" xr:uid="{00000000-0005-0000-0000-00000B7D0000}"/>
    <cellStyle name="40% - Accent6 17 37" xfId="31868" xr:uid="{00000000-0005-0000-0000-00000C7D0000}"/>
    <cellStyle name="40% - Accent6 17 38" xfId="31869" xr:uid="{00000000-0005-0000-0000-00000D7D0000}"/>
    <cellStyle name="40% - Accent6 17 39" xfId="31870" xr:uid="{00000000-0005-0000-0000-00000E7D0000}"/>
    <cellStyle name="40% - Accent6 17 4" xfId="31871" xr:uid="{00000000-0005-0000-0000-00000F7D0000}"/>
    <cellStyle name="40% - Accent6 17 40" xfId="31872" xr:uid="{00000000-0005-0000-0000-0000107D0000}"/>
    <cellStyle name="40% - Accent6 17 41" xfId="31873" xr:uid="{00000000-0005-0000-0000-0000117D0000}"/>
    <cellStyle name="40% - Accent6 17 42" xfId="31874" xr:uid="{00000000-0005-0000-0000-0000127D0000}"/>
    <cellStyle name="40% - Accent6 17 43" xfId="31875" xr:uid="{00000000-0005-0000-0000-0000137D0000}"/>
    <cellStyle name="40% - Accent6 17 44" xfId="31876" xr:uid="{00000000-0005-0000-0000-0000147D0000}"/>
    <cellStyle name="40% - Accent6 17 45" xfId="31877" xr:uid="{00000000-0005-0000-0000-0000157D0000}"/>
    <cellStyle name="40% - Accent6 17 46" xfId="31878" xr:uid="{00000000-0005-0000-0000-0000167D0000}"/>
    <cellStyle name="40% - Accent6 17 47" xfId="31879" xr:uid="{00000000-0005-0000-0000-0000177D0000}"/>
    <cellStyle name="40% - Accent6 17 48" xfId="31880" xr:uid="{00000000-0005-0000-0000-0000187D0000}"/>
    <cellStyle name="40% - Accent6 17 49" xfId="31881" xr:uid="{00000000-0005-0000-0000-0000197D0000}"/>
    <cellStyle name="40% - Accent6 17 5" xfId="31882" xr:uid="{00000000-0005-0000-0000-00001A7D0000}"/>
    <cellStyle name="40% - Accent6 17 50" xfId="31883" xr:uid="{00000000-0005-0000-0000-00001B7D0000}"/>
    <cellStyle name="40% - Accent6 17 51" xfId="31884" xr:uid="{00000000-0005-0000-0000-00001C7D0000}"/>
    <cellStyle name="40% - Accent6 17 52" xfId="31885" xr:uid="{00000000-0005-0000-0000-00001D7D0000}"/>
    <cellStyle name="40% - Accent6 17 53" xfId="31886" xr:uid="{00000000-0005-0000-0000-00001E7D0000}"/>
    <cellStyle name="40% - Accent6 17 54" xfId="31887" xr:uid="{00000000-0005-0000-0000-00001F7D0000}"/>
    <cellStyle name="40% - Accent6 17 55" xfId="31888" xr:uid="{00000000-0005-0000-0000-0000207D0000}"/>
    <cellStyle name="40% - Accent6 17 56" xfId="31889" xr:uid="{00000000-0005-0000-0000-0000217D0000}"/>
    <cellStyle name="40% - Accent6 17 57" xfId="31890" xr:uid="{00000000-0005-0000-0000-0000227D0000}"/>
    <cellStyle name="40% - Accent6 17 58" xfId="31891" xr:uid="{00000000-0005-0000-0000-0000237D0000}"/>
    <cellStyle name="40% - Accent6 17 59" xfId="31892" xr:uid="{00000000-0005-0000-0000-0000247D0000}"/>
    <cellStyle name="40% - Accent6 17 6" xfId="31893" xr:uid="{00000000-0005-0000-0000-0000257D0000}"/>
    <cellStyle name="40% - Accent6 17 60" xfId="31894" xr:uid="{00000000-0005-0000-0000-0000267D0000}"/>
    <cellStyle name="40% - Accent6 17 61" xfId="31895" xr:uid="{00000000-0005-0000-0000-0000277D0000}"/>
    <cellStyle name="40% - Accent6 17 62" xfId="31896" xr:uid="{00000000-0005-0000-0000-0000287D0000}"/>
    <cellStyle name="40% - Accent6 17 63" xfId="31897" xr:uid="{00000000-0005-0000-0000-0000297D0000}"/>
    <cellStyle name="40% - Accent6 17 64" xfId="31898" xr:uid="{00000000-0005-0000-0000-00002A7D0000}"/>
    <cellStyle name="40% - Accent6 17 65" xfId="31899" xr:uid="{00000000-0005-0000-0000-00002B7D0000}"/>
    <cellStyle name="40% - Accent6 17 66" xfId="31900" xr:uid="{00000000-0005-0000-0000-00002C7D0000}"/>
    <cellStyle name="40% - Accent6 17 67" xfId="31901" xr:uid="{00000000-0005-0000-0000-00002D7D0000}"/>
    <cellStyle name="40% - Accent6 17 68" xfId="31902" xr:uid="{00000000-0005-0000-0000-00002E7D0000}"/>
    <cellStyle name="40% - Accent6 17 69" xfId="31903" xr:uid="{00000000-0005-0000-0000-00002F7D0000}"/>
    <cellStyle name="40% - Accent6 17 7" xfId="31904" xr:uid="{00000000-0005-0000-0000-0000307D0000}"/>
    <cellStyle name="40% - Accent6 17 70" xfId="31905" xr:uid="{00000000-0005-0000-0000-0000317D0000}"/>
    <cellStyle name="40% - Accent6 17 71" xfId="31906" xr:uid="{00000000-0005-0000-0000-0000327D0000}"/>
    <cellStyle name="40% - Accent6 17 72" xfId="31907" xr:uid="{00000000-0005-0000-0000-0000337D0000}"/>
    <cellStyle name="40% - Accent6 17 73" xfId="31908" xr:uid="{00000000-0005-0000-0000-0000347D0000}"/>
    <cellStyle name="40% - Accent6 17 8" xfId="31909" xr:uid="{00000000-0005-0000-0000-0000357D0000}"/>
    <cellStyle name="40% - Accent6 17 9" xfId="31910" xr:uid="{00000000-0005-0000-0000-0000367D0000}"/>
    <cellStyle name="40% - Accent6 18" xfId="31911" xr:uid="{00000000-0005-0000-0000-0000377D0000}"/>
    <cellStyle name="40% - Accent6 18 10" xfId="31912" xr:uid="{00000000-0005-0000-0000-0000387D0000}"/>
    <cellStyle name="40% - Accent6 18 11" xfId="31913" xr:uid="{00000000-0005-0000-0000-0000397D0000}"/>
    <cellStyle name="40% - Accent6 18 12" xfId="31914" xr:uid="{00000000-0005-0000-0000-00003A7D0000}"/>
    <cellStyle name="40% - Accent6 18 13" xfId="31915" xr:uid="{00000000-0005-0000-0000-00003B7D0000}"/>
    <cellStyle name="40% - Accent6 18 14" xfId="31916" xr:uid="{00000000-0005-0000-0000-00003C7D0000}"/>
    <cellStyle name="40% - Accent6 18 15" xfId="31917" xr:uid="{00000000-0005-0000-0000-00003D7D0000}"/>
    <cellStyle name="40% - Accent6 18 16" xfId="31918" xr:uid="{00000000-0005-0000-0000-00003E7D0000}"/>
    <cellStyle name="40% - Accent6 18 17" xfId="31919" xr:uid="{00000000-0005-0000-0000-00003F7D0000}"/>
    <cellStyle name="40% - Accent6 18 18" xfId="31920" xr:uid="{00000000-0005-0000-0000-0000407D0000}"/>
    <cellStyle name="40% - Accent6 18 19" xfId="31921" xr:uid="{00000000-0005-0000-0000-0000417D0000}"/>
    <cellStyle name="40% - Accent6 18 2" xfId="31922" xr:uid="{00000000-0005-0000-0000-0000427D0000}"/>
    <cellStyle name="40% - Accent6 18 20" xfId="31923" xr:uid="{00000000-0005-0000-0000-0000437D0000}"/>
    <cellStyle name="40% - Accent6 18 21" xfId="31924" xr:uid="{00000000-0005-0000-0000-0000447D0000}"/>
    <cellStyle name="40% - Accent6 18 22" xfId="31925" xr:uid="{00000000-0005-0000-0000-0000457D0000}"/>
    <cellStyle name="40% - Accent6 18 23" xfId="31926" xr:uid="{00000000-0005-0000-0000-0000467D0000}"/>
    <cellStyle name="40% - Accent6 18 24" xfId="31927" xr:uid="{00000000-0005-0000-0000-0000477D0000}"/>
    <cellStyle name="40% - Accent6 18 25" xfId="31928" xr:uid="{00000000-0005-0000-0000-0000487D0000}"/>
    <cellStyle name="40% - Accent6 18 26" xfId="31929" xr:uid="{00000000-0005-0000-0000-0000497D0000}"/>
    <cellStyle name="40% - Accent6 18 27" xfId="31930" xr:uid="{00000000-0005-0000-0000-00004A7D0000}"/>
    <cellStyle name="40% - Accent6 18 28" xfId="31931" xr:uid="{00000000-0005-0000-0000-00004B7D0000}"/>
    <cellStyle name="40% - Accent6 18 29" xfId="31932" xr:uid="{00000000-0005-0000-0000-00004C7D0000}"/>
    <cellStyle name="40% - Accent6 18 3" xfId="31933" xr:uid="{00000000-0005-0000-0000-00004D7D0000}"/>
    <cellStyle name="40% - Accent6 18 30" xfId="31934" xr:uid="{00000000-0005-0000-0000-00004E7D0000}"/>
    <cellStyle name="40% - Accent6 18 31" xfId="31935" xr:uid="{00000000-0005-0000-0000-00004F7D0000}"/>
    <cellStyle name="40% - Accent6 18 32" xfId="31936" xr:uid="{00000000-0005-0000-0000-0000507D0000}"/>
    <cellStyle name="40% - Accent6 18 33" xfId="31937" xr:uid="{00000000-0005-0000-0000-0000517D0000}"/>
    <cellStyle name="40% - Accent6 18 34" xfId="31938" xr:uid="{00000000-0005-0000-0000-0000527D0000}"/>
    <cellStyle name="40% - Accent6 18 35" xfId="31939" xr:uid="{00000000-0005-0000-0000-0000537D0000}"/>
    <cellStyle name="40% - Accent6 18 36" xfId="31940" xr:uid="{00000000-0005-0000-0000-0000547D0000}"/>
    <cellStyle name="40% - Accent6 18 37" xfId="31941" xr:uid="{00000000-0005-0000-0000-0000557D0000}"/>
    <cellStyle name="40% - Accent6 18 38" xfId="31942" xr:uid="{00000000-0005-0000-0000-0000567D0000}"/>
    <cellStyle name="40% - Accent6 18 39" xfId="31943" xr:uid="{00000000-0005-0000-0000-0000577D0000}"/>
    <cellStyle name="40% - Accent6 18 4" xfId="31944" xr:uid="{00000000-0005-0000-0000-0000587D0000}"/>
    <cellStyle name="40% - Accent6 18 40" xfId="31945" xr:uid="{00000000-0005-0000-0000-0000597D0000}"/>
    <cellStyle name="40% - Accent6 18 41" xfId="31946" xr:uid="{00000000-0005-0000-0000-00005A7D0000}"/>
    <cellStyle name="40% - Accent6 18 42" xfId="31947" xr:uid="{00000000-0005-0000-0000-00005B7D0000}"/>
    <cellStyle name="40% - Accent6 18 43" xfId="31948" xr:uid="{00000000-0005-0000-0000-00005C7D0000}"/>
    <cellStyle name="40% - Accent6 18 44" xfId="31949" xr:uid="{00000000-0005-0000-0000-00005D7D0000}"/>
    <cellStyle name="40% - Accent6 18 45" xfId="31950" xr:uid="{00000000-0005-0000-0000-00005E7D0000}"/>
    <cellStyle name="40% - Accent6 18 46" xfId="31951" xr:uid="{00000000-0005-0000-0000-00005F7D0000}"/>
    <cellStyle name="40% - Accent6 18 47" xfId="31952" xr:uid="{00000000-0005-0000-0000-0000607D0000}"/>
    <cellStyle name="40% - Accent6 18 48" xfId="31953" xr:uid="{00000000-0005-0000-0000-0000617D0000}"/>
    <cellStyle name="40% - Accent6 18 49" xfId="31954" xr:uid="{00000000-0005-0000-0000-0000627D0000}"/>
    <cellStyle name="40% - Accent6 18 5" xfId="31955" xr:uid="{00000000-0005-0000-0000-0000637D0000}"/>
    <cellStyle name="40% - Accent6 18 50" xfId="31956" xr:uid="{00000000-0005-0000-0000-0000647D0000}"/>
    <cellStyle name="40% - Accent6 18 51" xfId="31957" xr:uid="{00000000-0005-0000-0000-0000657D0000}"/>
    <cellStyle name="40% - Accent6 18 52" xfId="31958" xr:uid="{00000000-0005-0000-0000-0000667D0000}"/>
    <cellStyle name="40% - Accent6 18 53" xfId="31959" xr:uid="{00000000-0005-0000-0000-0000677D0000}"/>
    <cellStyle name="40% - Accent6 18 54" xfId="31960" xr:uid="{00000000-0005-0000-0000-0000687D0000}"/>
    <cellStyle name="40% - Accent6 18 55" xfId="31961" xr:uid="{00000000-0005-0000-0000-0000697D0000}"/>
    <cellStyle name="40% - Accent6 18 56" xfId="31962" xr:uid="{00000000-0005-0000-0000-00006A7D0000}"/>
    <cellStyle name="40% - Accent6 18 57" xfId="31963" xr:uid="{00000000-0005-0000-0000-00006B7D0000}"/>
    <cellStyle name="40% - Accent6 18 58" xfId="31964" xr:uid="{00000000-0005-0000-0000-00006C7D0000}"/>
    <cellStyle name="40% - Accent6 18 59" xfId="31965" xr:uid="{00000000-0005-0000-0000-00006D7D0000}"/>
    <cellStyle name="40% - Accent6 18 6" xfId="31966" xr:uid="{00000000-0005-0000-0000-00006E7D0000}"/>
    <cellStyle name="40% - Accent6 18 60" xfId="31967" xr:uid="{00000000-0005-0000-0000-00006F7D0000}"/>
    <cellStyle name="40% - Accent6 18 61" xfId="31968" xr:uid="{00000000-0005-0000-0000-0000707D0000}"/>
    <cellStyle name="40% - Accent6 18 62" xfId="31969" xr:uid="{00000000-0005-0000-0000-0000717D0000}"/>
    <cellStyle name="40% - Accent6 18 63" xfId="31970" xr:uid="{00000000-0005-0000-0000-0000727D0000}"/>
    <cellStyle name="40% - Accent6 18 64" xfId="31971" xr:uid="{00000000-0005-0000-0000-0000737D0000}"/>
    <cellStyle name="40% - Accent6 18 65" xfId="31972" xr:uid="{00000000-0005-0000-0000-0000747D0000}"/>
    <cellStyle name="40% - Accent6 18 66" xfId="31973" xr:uid="{00000000-0005-0000-0000-0000757D0000}"/>
    <cellStyle name="40% - Accent6 18 67" xfId="31974" xr:uid="{00000000-0005-0000-0000-0000767D0000}"/>
    <cellStyle name="40% - Accent6 18 68" xfId="31975" xr:uid="{00000000-0005-0000-0000-0000777D0000}"/>
    <cellStyle name="40% - Accent6 18 69" xfId="31976" xr:uid="{00000000-0005-0000-0000-0000787D0000}"/>
    <cellStyle name="40% - Accent6 18 7" xfId="31977" xr:uid="{00000000-0005-0000-0000-0000797D0000}"/>
    <cellStyle name="40% - Accent6 18 70" xfId="31978" xr:uid="{00000000-0005-0000-0000-00007A7D0000}"/>
    <cellStyle name="40% - Accent6 18 71" xfId="31979" xr:uid="{00000000-0005-0000-0000-00007B7D0000}"/>
    <cellStyle name="40% - Accent6 18 72" xfId="31980" xr:uid="{00000000-0005-0000-0000-00007C7D0000}"/>
    <cellStyle name="40% - Accent6 18 73" xfId="31981" xr:uid="{00000000-0005-0000-0000-00007D7D0000}"/>
    <cellStyle name="40% - Accent6 18 8" xfId="31982" xr:uid="{00000000-0005-0000-0000-00007E7D0000}"/>
    <cellStyle name="40% - Accent6 18 9" xfId="31983" xr:uid="{00000000-0005-0000-0000-00007F7D0000}"/>
    <cellStyle name="40% - Accent6 19" xfId="31984" xr:uid="{00000000-0005-0000-0000-0000807D0000}"/>
    <cellStyle name="40% - Accent6 19 10" xfId="31985" xr:uid="{00000000-0005-0000-0000-0000817D0000}"/>
    <cellStyle name="40% - Accent6 19 11" xfId="31986" xr:uid="{00000000-0005-0000-0000-0000827D0000}"/>
    <cellStyle name="40% - Accent6 19 12" xfId="31987" xr:uid="{00000000-0005-0000-0000-0000837D0000}"/>
    <cellStyle name="40% - Accent6 19 13" xfId="31988" xr:uid="{00000000-0005-0000-0000-0000847D0000}"/>
    <cellStyle name="40% - Accent6 19 14" xfId="31989" xr:uid="{00000000-0005-0000-0000-0000857D0000}"/>
    <cellStyle name="40% - Accent6 19 15" xfId="31990" xr:uid="{00000000-0005-0000-0000-0000867D0000}"/>
    <cellStyle name="40% - Accent6 19 16" xfId="31991" xr:uid="{00000000-0005-0000-0000-0000877D0000}"/>
    <cellStyle name="40% - Accent6 19 17" xfId="31992" xr:uid="{00000000-0005-0000-0000-0000887D0000}"/>
    <cellStyle name="40% - Accent6 19 18" xfId="31993" xr:uid="{00000000-0005-0000-0000-0000897D0000}"/>
    <cellStyle name="40% - Accent6 19 19" xfId="31994" xr:uid="{00000000-0005-0000-0000-00008A7D0000}"/>
    <cellStyle name="40% - Accent6 19 2" xfId="31995" xr:uid="{00000000-0005-0000-0000-00008B7D0000}"/>
    <cellStyle name="40% - Accent6 19 20" xfId="31996" xr:uid="{00000000-0005-0000-0000-00008C7D0000}"/>
    <cellStyle name="40% - Accent6 19 21" xfId="31997" xr:uid="{00000000-0005-0000-0000-00008D7D0000}"/>
    <cellStyle name="40% - Accent6 19 22" xfId="31998" xr:uid="{00000000-0005-0000-0000-00008E7D0000}"/>
    <cellStyle name="40% - Accent6 19 23" xfId="31999" xr:uid="{00000000-0005-0000-0000-00008F7D0000}"/>
    <cellStyle name="40% - Accent6 19 24" xfId="32000" xr:uid="{00000000-0005-0000-0000-0000907D0000}"/>
    <cellStyle name="40% - Accent6 19 25" xfId="32001" xr:uid="{00000000-0005-0000-0000-0000917D0000}"/>
    <cellStyle name="40% - Accent6 19 26" xfId="32002" xr:uid="{00000000-0005-0000-0000-0000927D0000}"/>
    <cellStyle name="40% - Accent6 19 27" xfId="32003" xr:uid="{00000000-0005-0000-0000-0000937D0000}"/>
    <cellStyle name="40% - Accent6 19 28" xfId="32004" xr:uid="{00000000-0005-0000-0000-0000947D0000}"/>
    <cellStyle name="40% - Accent6 19 29" xfId="32005" xr:uid="{00000000-0005-0000-0000-0000957D0000}"/>
    <cellStyle name="40% - Accent6 19 3" xfId="32006" xr:uid="{00000000-0005-0000-0000-0000967D0000}"/>
    <cellStyle name="40% - Accent6 19 30" xfId="32007" xr:uid="{00000000-0005-0000-0000-0000977D0000}"/>
    <cellStyle name="40% - Accent6 19 31" xfId="32008" xr:uid="{00000000-0005-0000-0000-0000987D0000}"/>
    <cellStyle name="40% - Accent6 19 32" xfId="32009" xr:uid="{00000000-0005-0000-0000-0000997D0000}"/>
    <cellStyle name="40% - Accent6 19 33" xfId="32010" xr:uid="{00000000-0005-0000-0000-00009A7D0000}"/>
    <cellStyle name="40% - Accent6 19 34" xfId="32011" xr:uid="{00000000-0005-0000-0000-00009B7D0000}"/>
    <cellStyle name="40% - Accent6 19 35" xfId="32012" xr:uid="{00000000-0005-0000-0000-00009C7D0000}"/>
    <cellStyle name="40% - Accent6 19 36" xfId="32013" xr:uid="{00000000-0005-0000-0000-00009D7D0000}"/>
    <cellStyle name="40% - Accent6 19 37" xfId="32014" xr:uid="{00000000-0005-0000-0000-00009E7D0000}"/>
    <cellStyle name="40% - Accent6 19 38" xfId="32015" xr:uid="{00000000-0005-0000-0000-00009F7D0000}"/>
    <cellStyle name="40% - Accent6 19 39" xfId="32016" xr:uid="{00000000-0005-0000-0000-0000A07D0000}"/>
    <cellStyle name="40% - Accent6 19 4" xfId="32017" xr:uid="{00000000-0005-0000-0000-0000A17D0000}"/>
    <cellStyle name="40% - Accent6 19 40" xfId="32018" xr:uid="{00000000-0005-0000-0000-0000A27D0000}"/>
    <cellStyle name="40% - Accent6 19 41" xfId="32019" xr:uid="{00000000-0005-0000-0000-0000A37D0000}"/>
    <cellStyle name="40% - Accent6 19 42" xfId="32020" xr:uid="{00000000-0005-0000-0000-0000A47D0000}"/>
    <cellStyle name="40% - Accent6 19 43" xfId="32021" xr:uid="{00000000-0005-0000-0000-0000A57D0000}"/>
    <cellStyle name="40% - Accent6 19 44" xfId="32022" xr:uid="{00000000-0005-0000-0000-0000A67D0000}"/>
    <cellStyle name="40% - Accent6 19 45" xfId="32023" xr:uid="{00000000-0005-0000-0000-0000A77D0000}"/>
    <cellStyle name="40% - Accent6 19 46" xfId="32024" xr:uid="{00000000-0005-0000-0000-0000A87D0000}"/>
    <cellStyle name="40% - Accent6 19 47" xfId="32025" xr:uid="{00000000-0005-0000-0000-0000A97D0000}"/>
    <cellStyle name="40% - Accent6 19 48" xfId="32026" xr:uid="{00000000-0005-0000-0000-0000AA7D0000}"/>
    <cellStyle name="40% - Accent6 19 49" xfId="32027" xr:uid="{00000000-0005-0000-0000-0000AB7D0000}"/>
    <cellStyle name="40% - Accent6 19 5" xfId="32028" xr:uid="{00000000-0005-0000-0000-0000AC7D0000}"/>
    <cellStyle name="40% - Accent6 19 50" xfId="32029" xr:uid="{00000000-0005-0000-0000-0000AD7D0000}"/>
    <cellStyle name="40% - Accent6 19 51" xfId="32030" xr:uid="{00000000-0005-0000-0000-0000AE7D0000}"/>
    <cellStyle name="40% - Accent6 19 52" xfId="32031" xr:uid="{00000000-0005-0000-0000-0000AF7D0000}"/>
    <cellStyle name="40% - Accent6 19 53" xfId="32032" xr:uid="{00000000-0005-0000-0000-0000B07D0000}"/>
    <cellStyle name="40% - Accent6 19 54" xfId="32033" xr:uid="{00000000-0005-0000-0000-0000B17D0000}"/>
    <cellStyle name="40% - Accent6 19 55" xfId="32034" xr:uid="{00000000-0005-0000-0000-0000B27D0000}"/>
    <cellStyle name="40% - Accent6 19 56" xfId="32035" xr:uid="{00000000-0005-0000-0000-0000B37D0000}"/>
    <cellStyle name="40% - Accent6 19 57" xfId="32036" xr:uid="{00000000-0005-0000-0000-0000B47D0000}"/>
    <cellStyle name="40% - Accent6 19 58" xfId="32037" xr:uid="{00000000-0005-0000-0000-0000B57D0000}"/>
    <cellStyle name="40% - Accent6 19 59" xfId="32038" xr:uid="{00000000-0005-0000-0000-0000B67D0000}"/>
    <cellStyle name="40% - Accent6 19 6" xfId="32039" xr:uid="{00000000-0005-0000-0000-0000B77D0000}"/>
    <cellStyle name="40% - Accent6 19 60" xfId="32040" xr:uid="{00000000-0005-0000-0000-0000B87D0000}"/>
    <cellStyle name="40% - Accent6 19 61" xfId="32041" xr:uid="{00000000-0005-0000-0000-0000B97D0000}"/>
    <cellStyle name="40% - Accent6 19 62" xfId="32042" xr:uid="{00000000-0005-0000-0000-0000BA7D0000}"/>
    <cellStyle name="40% - Accent6 19 63" xfId="32043" xr:uid="{00000000-0005-0000-0000-0000BB7D0000}"/>
    <cellStyle name="40% - Accent6 19 64" xfId="32044" xr:uid="{00000000-0005-0000-0000-0000BC7D0000}"/>
    <cellStyle name="40% - Accent6 19 65" xfId="32045" xr:uid="{00000000-0005-0000-0000-0000BD7D0000}"/>
    <cellStyle name="40% - Accent6 19 66" xfId="32046" xr:uid="{00000000-0005-0000-0000-0000BE7D0000}"/>
    <cellStyle name="40% - Accent6 19 67" xfId="32047" xr:uid="{00000000-0005-0000-0000-0000BF7D0000}"/>
    <cellStyle name="40% - Accent6 19 68" xfId="32048" xr:uid="{00000000-0005-0000-0000-0000C07D0000}"/>
    <cellStyle name="40% - Accent6 19 69" xfId="32049" xr:uid="{00000000-0005-0000-0000-0000C17D0000}"/>
    <cellStyle name="40% - Accent6 19 7" xfId="32050" xr:uid="{00000000-0005-0000-0000-0000C27D0000}"/>
    <cellStyle name="40% - Accent6 19 70" xfId="32051" xr:uid="{00000000-0005-0000-0000-0000C37D0000}"/>
    <cellStyle name="40% - Accent6 19 71" xfId="32052" xr:uid="{00000000-0005-0000-0000-0000C47D0000}"/>
    <cellStyle name="40% - Accent6 19 72" xfId="32053" xr:uid="{00000000-0005-0000-0000-0000C57D0000}"/>
    <cellStyle name="40% - Accent6 19 73" xfId="32054" xr:uid="{00000000-0005-0000-0000-0000C67D0000}"/>
    <cellStyle name="40% - Accent6 19 8" xfId="32055" xr:uid="{00000000-0005-0000-0000-0000C77D0000}"/>
    <cellStyle name="40% - Accent6 19 9" xfId="32056" xr:uid="{00000000-0005-0000-0000-0000C87D0000}"/>
    <cellStyle name="40% - Accent6 2" xfId="32057" xr:uid="{00000000-0005-0000-0000-0000C97D0000}"/>
    <cellStyle name="40% - Accent6 2 10" xfId="32058" xr:uid="{00000000-0005-0000-0000-0000CA7D0000}"/>
    <cellStyle name="40% - Accent6 2 11" xfId="32059" xr:uid="{00000000-0005-0000-0000-0000CB7D0000}"/>
    <cellStyle name="40% - Accent6 2 12" xfId="32060" xr:uid="{00000000-0005-0000-0000-0000CC7D0000}"/>
    <cellStyle name="40% - Accent6 2 13" xfId="32061" xr:uid="{00000000-0005-0000-0000-0000CD7D0000}"/>
    <cellStyle name="40% - Accent6 2 14" xfId="32062" xr:uid="{00000000-0005-0000-0000-0000CE7D0000}"/>
    <cellStyle name="40% - Accent6 2 15" xfId="32063" xr:uid="{00000000-0005-0000-0000-0000CF7D0000}"/>
    <cellStyle name="40% - Accent6 2 16" xfId="32064" xr:uid="{00000000-0005-0000-0000-0000D07D0000}"/>
    <cellStyle name="40% - Accent6 2 17" xfId="32065" xr:uid="{00000000-0005-0000-0000-0000D17D0000}"/>
    <cellStyle name="40% - Accent6 2 18" xfId="32066" xr:uid="{00000000-0005-0000-0000-0000D27D0000}"/>
    <cellStyle name="40% - Accent6 2 19" xfId="32067" xr:uid="{00000000-0005-0000-0000-0000D37D0000}"/>
    <cellStyle name="40% - Accent6 2 2" xfId="32068" xr:uid="{00000000-0005-0000-0000-0000D47D0000}"/>
    <cellStyle name="40% - Accent6 2 2 2" xfId="53175" xr:uid="{00000000-0005-0000-0000-0000D57D0000}"/>
    <cellStyle name="40% - Accent6 2 2 2 2" xfId="53266" xr:uid="{00000000-0005-0000-0000-0000D67D0000}"/>
    <cellStyle name="40% - Accent6 2 2 3" xfId="53042" xr:uid="{00000000-0005-0000-0000-0000D77D0000}"/>
    <cellStyle name="40% - Accent6 2 20" xfId="32069" xr:uid="{00000000-0005-0000-0000-0000D87D0000}"/>
    <cellStyle name="40% - Accent6 2 21" xfId="32070" xr:uid="{00000000-0005-0000-0000-0000D97D0000}"/>
    <cellStyle name="40% - Accent6 2 22" xfId="32071" xr:uid="{00000000-0005-0000-0000-0000DA7D0000}"/>
    <cellStyle name="40% - Accent6 2 23" xfId="32072" xr:uid="{00000000-0005-0000-0000-0000DB7D0000}"/>
    <cellStyle name="40% - Accent6 2 24" xfId="32073" xr:uid="{00000000-0005-0000-0000-0000DC7D0000}"/>
    <cellStyle name="40% - Accent6 2 25" xfId="32074" xr:uid="{00000000-0005-0000-0000-0000DD7D0000}"/>
    <cellStyle name="40% - Accent6 2 26" xfId="32075" xr:uid="{00000000-0005-0000-0000-0000DE7D0000}"/>
    <cellStyle name="40% - Accent6 2 27" xfId="32076" xr:uid="{00000000-0005-0000-0000-0000DF7D0000}"/>
    <cellStyle name="40% - Accent6 2 28" xfId="32077" xr:uid="{00000000-0005-0000-0000-0000E07D0000}"/>
    <cellStyle name="40% - Accent6 2 29" xfId="32078" xr:uid="{00000000-0005-0000-0000-0000E17D0000}"/>
    <cellStyle name="40% - Accent6 2 3" xfId="32079" xr:uid="{00000000-0005-0000-0000-0000E27D0000}"/>
    <cellStyle name="40% - Accent6 2 3 2" xfId="53174" xr:uid="{00000000-0005-0000-0000-0000E37D0000}"/>
    <cellStyle name="40% - Accent6 2 30" xfId="32080" xr:uid="{00000000-0005-0000-0000-0000E47D0000}"/>
    <cellStyle name="40% - Accent6 2 31" xfId="32081" xr:uid="{00000000-0005-0000-0000-0000E57D0000}"/>
    <cellStyle name="40% - Accent6 2 32" xfId="32082" xr:uid="{00000000-0005-0000-0000-0000E67D0000}"/>
    <cellStyle name="40% - Accent6 2 33" xfId="32083" xr:uid="{00000000-0005-0000-0000-0000E77D0000}"/>
    <cellStyle name="40% - Accent6 2 34" xfId="32084" xr:uid="{00000000-0005-0000-0000-0000E87D0000}"/>
    <cellStyle name="40% - Accent6 2 35" xfId="32085" xr:uid="{00000000-0005-0000-0000-0000E97D0000}"/>
    <cellStyle name="40% - Accent6 2 36" xfId="32086" xr:uid="{00000000-0005-0000-0000-0000EA7D0000}"/>
    <cellStyle name="40% - Accent6 2 37" xfId="32087" xr:uid="{00000000-0005-0000-0000-0000EB7D0000}"/>
    <cellStyle name="40% - Accent6 2 38" xfId="32088" xr:uid="{00000000-0005-0000-0000-0000EC7D0000}"/>
    <cellStyle name="40% - Accent6 2 39" xfId="32089" xr:uid="{00000000-0005-0000-0000-0000ED7D0000}"/>
    <cellStyle name="40% - Accent6 2 4" xfId="32090" xr:uid="{00000000-0005-0000-0000-0000EE7D0000}"/>
    <cellStyle name="40% - Accent6 2 4 2" xfId="53229" xr:uid="{00000000-0005-0000-0000-0000EF7D0000}"/>
    <cellStyle name="40% - Accent6 2 40" xfId="32091" xr:uid="{00000000-0005-0000-0000-0000F07D0000}"/>
    <cellStyle name="40% - Accent6 2 41" xfId="32092" xr:uid="{00000000-0005-0000-0000-0000F17D0000}"/>
    <cellStyle name="40% - Accent6 2 42" xfId="32093" xr:uid="{00000000-0005-0000-0000-0000F27D0000}"/>
    <cellStyle name="40% - Accent6 2 43" xfId="32094" xr:uid="{00000000-0005-0000-0000-0000F37D0000}"/>
    <cellStyle name="40% - Accent6 2 44" xfId="32095" xr:uid="{00000000-0005-0000-0000-0000F47D0000}"/>
    <cellStyle name="40% - Accent6 2 45" xfId="32096" xr:uid="{00000000-0005-0000-0000-0000F57D0000}"/>
    <cellStyle name="40% - Accent6 2 46" xfId="32097" xr:uid="{00000000-0005-0000-0000-0000F67D0000}"/>
    <cellStyle name="40% - Accent6 2 47" xfId="32098" xr:uid="{00000000-0005-0000-0000-0000F77D0000}"/>
    <cellStyle name="40% - Accent6 2 48" xfId="32099" xr:uid="{00000000-0005-0000-0000-0000F87D0000}"/>
    <cellStyle name="40% - Accent6 2 49" xfId="32100" xr:uid="{00000000-0005-0000-0000-0000F97D0000}"/>
    <cellStyle name="40% - Accent6 2 5" xfId="32101" xr:uid="{00000000-0005-0000-0000-0000FA7D0000}"/>
    <cellStyle name="40% - Accent6 2 50" xfId="32102" xr:uid="{00000000-0005-0000-0000-0000FB7D0000}"/>
    <cellStyle name="40% - Accent6 2 51" xfId="32103" xr:uid="{00000000-0005-0000-0000-0000FC7D0000}"/>
    <cellStyle name="40% - Accent6 2 52" xfId="32104" xr:uid="{00000000-0005-0000-0000-0000FD7D0000}"/>
    <cellStyle name="40% - Accent6 2 53" xfId="32105" xr:uid="{00000000-0005-0000-0000-0000FE7D0000}"/>
    <cellStyle name="40% - Accent6 2 54" xfId="32106" xr:uid="{00000000-0005-0000-0000-0000FF7D0000}"/>
    <cellStyle name="40% - Accent6 2 55" xfId="32107" xr:uid="{00000000-0005-0000-0000-0000007E0000}"/>
    <cellStyle name="40% - Accent6 2 56" xfId="32108" xr:uid="{00000000-0005-0000-0000-0000017E0000}"/>
    <cellStyle name="40% - Accent6 2 57" xfId="32109" xr:uid="{00000000-0005-0000-0000-0000027E0000}"/>
    <cellStyle name="40% - Accent6 2 58" xfId="32110" xr:uid="{00000000-0005-0000-0000-0000037E0000}"/>
    <cellStyle name="40% - Accent6 2 59" xfId="32111" xr:uid="{00000000-0005-0000-0000-0000047E0000}"/>
    <cellStyle name="40% - Accent6 2 6" xfId="32112" xr:uid="{00000000-0005-0000-0000-0000057E0000}"/>
    <cellStyle name="40% - Accent6 2 60" xfId="32113" xr:uid="{00000000-0005-0000-0000-0000067E0000}"/>
    <cellStyle name="40% - Accent6 2 61" xfId="32114" xr:uid="{00000000-0005-0000-0000-0000077E0000}"/>
    <cellStyle name="40% - Accent6 2 62" xfId="32115" xr:uid="{00000000-0005-0000-0000-0000087E0000}"/>
    <cellStyle name="40% - Accent6 2 63" xfId="32116" xr:uid="{00000000-0005-0000-0000-0000097E0000}"/>
    <cellStyle name="40% - Accent6 2 64" xfId="32117" xr:uid="{00000000-0005-0000-0000-00000A7E0000}"/>
    <cellStyle name="40% - Accent6 2 65" xfId="32118" xr:uid="{00000000-0005-0000-0000-00000B7E0000}"/>
    <cellStyle name="40% - Accent6 2 66" xfId="32119" xr:uid="{00000000-0005-0000-0000-00000C7E0000}"/>
    <cellStyle name="40% - Accent6 2 67" xfId="32120" xr:uid="{00000000-0005-0000-0000-00000D7E0000}"/>
    <cellStyle name="40% - Accent6 2 68" xfId="32121" xr:uid="{00000000-0005-0000-0000-00000E7E0000}"/>
    <cellStyle name="40% - Accent6 2 69" xfId="32122" xr:uid="{00000000-0005-0000-0000-00000F7E0000}"/>
    <cellStyle name="40% - Accent6 2 7" xfId="32123" xr:uid="{00000000-0005-0000-0000-0000107E0000}"/>
    <cellStyle name="40% - Accent6 2 70" xfId="32124" xr:uid="{00000000-0005-0000-0000-0000117E0000}"/>
    <cellStyle name="40% - Accent6 2 71" xfId="32125" xr:uid="{00000000-0005-0000-0000-0000127E0000}"/>
    <cellStyle name="40% - Accent6 2 72" xfId="32126" xr:uid="{00000000-0005-0000-0000-0000137E0000}"/>
    <cellStyle name="40% - Accent6 2 73" xfId="32127" xr:uid="{00000000-0005-0000-0000-0000147E0000}"/>
    <cellStyle name="40% - Accent6 2 74" xfId="53041" xr:uid="{00000000-0005-0000-0000-0000157E0000}"/>
    <cellStyle name="40% - Accent6 2 8" xfId="32128" xr:uid="{00000000-0005-0000-0000-0000167E0000}"/>
    <cellStyle name="40% - Accent6 2 9" xfId="32129" xr:uid="{00000000-0005-0000-0000-0000177E0000}"/>
    <cellStyle name="40% - Accent6 20" xfId="32130" xr:uid="{00000000-0005-0000-0000-0000187E0000}"/>
    <cellStyle name="40% - Accent6 20 10" xfId="32131" xr:uid="{00000000-0005-0000-0000-0000197E0000}"/>
    <cellStyle name="40% - Accent6 20 11" xfId="32132" xr:uid="{00000000-0005-0000-0000-00001A7E0000}"/>
    <cellStyle name="40% - Accent6 20 12" xfId="32133" xr:uid="{00000000-0005-0000-0000-00001B7E0000}"/>
    <cellStyle name="40% - Accent6 20 13" xfId="32134" xr:uid="{00000000-0005-0000-0000-00001C7E0000}"/>
    <cellStyle name="40% - Accent6 20 14" xfId="32135" xr:uid="{00000000-0005-0000-0000-00001D7E0000}"/>
    <cellStyle name="40% - Accent6 20 15" xfId="32136" xr:uid="{00000000-0005-0000-0000-00001E7E0000}"/>
    <cellStyle name="40% - Accent6 20 16" xfId="32137" xr:uid="{00000000-0005-0000-0000-00001F7E0000}"/>
    <cellStyle name="40% - Accent6 20 17" xfId="32138" xr:uid="{00000000-0005-0000-0000-0000207E0000}"/>
    <cellStyle name="40% - Accent6 20 18" xfId="32139" xr:uid="{00000000-0005-0000-0000-0000217E0000}"/>
    <cellStyle name="40% - Accent6 20 19" xfId="32140" xr:uid="{00000000-0005-0000-0000-0000227E0000}"/>
    <cellStyle name="40% - Accent6 20 2" xfId="32141" xr:uid="{00000000-0005-0000-0000-0000237E0000}"/>
    <cellStyle name="40% - Accent6 20 20" xfId="32142" xr:uid="{00000000-0005-0000-0000-0000247E0000}"/>
    <cellStyle name="40% - Accent6 20 21" xfId="32143" xr:uid="{00000000-0005-0000-0000-0000257E0000}"/>
    <cellStyle name="40% - Accent6 20 22" xfId="32144" xr:uid="{00000000-0005-0000-0000-0000267E0000}"/>
    <cellStyle name="40% - Accent6 20 23" xfId="32145" xr:uid="{00000000-0005-0000-0000-0000277E0000}"/>
    <cellStyle name="40% - Accent6 20 24" xfId="32146" xr:uid="{00000000-0005-0000-0000-0000287E0000}"/>
    <cellStyle name="40% - Accent6 20 25" xfId="32147" xr:uid="{00000000-0005-0000-0000-0000297E0000}"/>
    <cellStyle name="40% - Accent6 20 26" xfId="32148" xr:uid="{00000000-0005-0000-0000-00002A7E0000}"/>
    <cellStyle name="40% - Accent6 20 27" xfId="32149" xr:uid="{00000000-0005-0000-0000-00002B7E0000}"/>
    <cellStyle name="40% - Accent6 20 28" xfId="32150" xr:uid="{00000000-0005-0000-0000-00002C7E0000}"/>
    <cellStyle name="40% - Accent6 20 29" xfId="32151" xr:uid="{00000000-0005-0000-0000-00002D7E0000}"/>
    <cellStyle name="40% - Accent6 20 3" xfId="32152" xr:uid="{00000000-0005-0000-0000-00002E7E0000}"/>
    <cellStyle name="40% - Accent6 20 30" xfId="32153" xr:uid="{00000000-0005-0000-0000-00002F7E0000}"/>
    <cellStyle name="40% - Accent6 20 31" xfId="32154" xr:uid="{00000000-0005-0000-0000-0000307E0000}"/>
    <cellStyle name="40% - Accent6 20 32" xfId="32155" xr:uid="{00000000-0005-0000-0000-0000317E0000}"/>
    <cellStyle name="40% - Accent6 20 33" xfId="32156" xr:uid="{00000000-0005-0000-0000-0000327E0000}"/>
    <cellStyle name="40% - Accent6 20 34" xfId="32157" xr:uid="{00000000-0005-0000-0000-0000337E0000}"/>
    <cellStyle name="40% - Accent6 20 35" xfId="32158" xr:uid="{00000000-0005-0000-0000-0000347E0000}"/>
    <cellStyle name="40% - Accent6 20 36" xfId="32159" xr:uid="{00000000-0005-0000-0000-0000357E0000}"/>
    <cellStyle name="40% - Accent6 20 37" xfId="32160" xr:uid="{00000000-0005-0000-0000-0000367E0000}"/>
    <cellStyle name="40% - Accent6 20 38" xfId="32161" xr:uid="{00000000-0005-0000-0000-0000377E0000}"/>
    <cellStyle name="40% - Accent6 20 39" xfId="32162" xr:uid="{00000000-0005-0000-0000-0000387E0000}"/>
    <cellStyle name="40% - Accent6 20 4" xfId="32163" xr:uid="{00000000-0005-0000-0000-0000397E0000}"/>
    <cellStyle name="40% - Accent6 20 40" xfId="32164" xr:uid="{00000000-0005-0000-0000-00003A7E0000}"/>
    <cellStyle name="40% - Accent6 20 41" xfId="32165" xr:uid="{00000000-0005-0000-0000-00003B7E0000}"/>
    <cellStyle name="40% - Accent6 20 42" xfId="32166" xr:uid="{00000000-0005-0000-0000-00003C7E0000}"/>
    <cellStyle name="40% - Accent6 20 43" xfId="32167" xr:uid="{00000000-0005-0000-0000-00003D7E0000}"/>
    <cellStyle name="40% - Accent6 20 44" xfId="32168" xr:uid="{00000000-0005-0000-0000-00003E7E0000}"/>
    <cellStyle name="40% - Accent6 20 45" xfId="32169" xr:uid="{00000000-0005-0000-0000-00003F7E0000}"/>
    <cellStyle name="40% - Accent6 20 46" xfId="32170" xr:uid="{00000000-0005-0000-0000-0000407E0000}"/>
    <cellStyle name="40% - Accent6 20 47" xfId="32171" xr:uid="{00000000-0005-0000-0000-0000417E0000}"/>
    <cellStyle name="40% - Accent6 20 48" xfId="32172" xr:uid="{00000000-0005-0000-0000-0000427E0000}"/>
    <cellStyle name="40% - Accent6 20 49" xfId="32173" xr:uid="{00000000-0005-0000-0000-0000437E0000}"/>
    <cellStyle name="40% - Accent6 20 5" xfId="32174" xr:uid="{00000000-0005-0000-0000-0000447E0000}"/>
    <cellStyle name="40% - Accent6 20 50" xfId="32175" xr:uid="{00000000-0005-0000-0000-0000457E0000}"/>
    <cellStyle name="40% - Accent6 20 51" xfId="32176" xr:uid="{00000000-0005-0000-0000-0000467E0000}"/>
    <cellStyle name="40% - Accent6 20 52" xfId="32177" xr:uid="{00000000-0005-0000-0000-0000477E0000}"/>
    <cellStyle name="40% - Accent6 20 53" xfId="32178" xr:uid="{00000000-0005-0000-0000-0000487E0000}"/>
    <cellStyle name="40% - Accent6 20 54" xfId="32179" xr:uid="{00000000-0005-0000-0000-0000497E0000}"/>
    <cellStyle name="40% - Accent6 20 55" xfId="32180" xr:uid="{00000000-0005-0000-0000-00004A7E0000}"/>
    <cellStyle name="40% - Accent6 20 56" xfId="32181" xr:uid="{00000000-0005-0000-0000-00004B7E0000}"/>
    <cellStyle name="40% - Accent6 20 57" xfId="32182" xr:uid="{00000000-0005-0000-0000-00004C7E0000}"/>
    <cellStyle name="40% - Accent6 20 58" xfId="32183" xr:uid="{00000000-0005-0000-0000-00004D7E0000}"/>
    <cellStyle name="40% - Accent6 20 59" xfId="32184" xr:uid="{00000000-0005-0000-0000-00004E7E0000}"/>
    <cellStyle name="40% - Accent6 20 6" xfId="32185" xr:uid="{00000000-0005-0000-0000-00004F7E0000}"/>
    <cellStyle name="40% - Accent6 20 60" xfId="32186" xr:uid="{00000000-0005-0000-0000-0000507E0000}"/>
    <cellStyle name="40% - Accent6 20 61" xfId="32187" xr:uid="{00000000-0005-0000-0000-0000517E0000}"/>
    <cellStyle name="40% - Accent6 20 62" xfId="32188" xr:uid="{00000000-0005-0000-0000-0000527E0000}"/>
    <cellStyle name="40% - Accent6 20 63" xfId="32189" xr:uid="{00000000-0005-0000-0000-0000537E0000}"/>
    <cellStyle name="40% - Accent6 20 64" xfId="32190" xr:uid="{00000000-0005-0000-0000-0000547E0000}"/>
    <cellStyle name="40% - Accent6 20 65" xfId="32191" xr:uid="{00000000-0005-0000-0000-0000557E0000}"/>
    <cellStyle name="40% - Accent6 20 66" xfId="32192" xr:uid="{00000000-0005-0000-0000-0000567E0000}"/>
    <cellStyle name="40% - Accent6 20 67" xfId="32193" xr:uid="{00000000-0005-0000-0000-0000577E0000}"/>
    <cellStyle name="40% - Accent6 20 68" xfId="32194" xr:uid="{00000000-0005-0000-0000-0000587E0000}"/>
    <cellStyle name="40% - Accent6 20 69" xfId="32195" xr:uid="{00000000-0005-0000-0000-0000597E0000}"/>
    <cellStyle name="40% - Accent6 20 7" xfId="32196" xr:uid="{00000000-0005-0000-0000-00005A7E0000}"/>
    <cellStyle name="40% - Accent6 20 70" xfId="32197" xr:uid="{00000000-0005-0000-0000-00005B7E0000}"/>
    <cellStyle name="40% - Accent6 20 71" xfId="32198" xr:uid="{00000000-0005-0000-0000-00005C7E0000}"/>
    <cellStyle name="40% - Accent6 20 72" xfId="32199" xr:uid="{00000000-0005-0000-0000-00005D7E0000}"/>
    <cellStyle name="40% - Accent6 20 73" xfId="32200" xr:uid="{00000000-0005-0000-0000-00005E7E0000}"/>
    <cellStyle name="40% - Accent6 20 8" xfId="32201" xr:uid="{00000000-0005-0000-0000-00005F7E0000}"/>
    <cellStyle name="40% - Accent6 20 9" xfId="32202" xr:uid="{00000000-0005-0000-0000-0000607E0000}"/>
    <cellStyle name="40% - Accent6 21" xfId="32203" xr:uid="{00000000-0005-0000-0000-0000617E0000}"/>
    <cellStyle name="40% - Accent6 21 10" xfId="32204" xr:uid="{00000000-0005-0000-0000-0000627E0000}"/>
    <cellStyle name="40% - Accent6 21 11" xfId="32205" xr:uid="{00000000-0005-0000-0000-0000637E0000}"/>
    <cellStyle name="40% - Accent6 21 12" xfId="32206" xr:uid="{00000000-0005-0000-0000-0000647E0000}"/>
    <cellStyle name="40% - Accent6 21 13" xfId="32207" xr:uid="{00000000-0005-0000-0000-0000657E0000}"/>
    <cellStyle name="40% - Accent6 21 14" xfId="32208" xr:uid="{00000000-0005-0000-0000-0000667E0000}"/>
    <cellStyle name="40% - Accent6 21 15" xfId="32209" xr:uid="{00000000-0005-0000-0000-0000677E0000}"/>
    <cellStyle name="40% - Accent6 21 16" xfId="32210" xr:uid="{00000000-0005-0000-0000-0000687E0000}"/>
    <cellStyle name="40% - Accent6 21 17" xfId="32211" xr:uid="{00000000-0005-0000-0000-0000697E0000}"/>
    <cellStyle name="40% - Accent6 21 18" xfId="32212" xr:uid="{00000000-0005-0000-0000-00006A7E0000}"/>
    <cellStyle name="40% - Accent6 21 19" xfId="32213" xr:uid="{00000000-0005-0000-0000-00006B7E0000}"/>
    <cellStyle name="40% - Accent6 21 2" xfId="32214" xr:uid="{00000000-0005-0000-0000-00006C7E0000}"/>
    <cellStyle name="40% - Accent6 21 20" xfId="32215" xr:uid="{00000000-0005-0000-0000-00006D7E0000}"/>
    <cellStyle name="40% - Accent6 21 21" xfId="32216" xr:uid="{00000000-0005-0000-0000-00006E7E0000}"/>
    <cellStyle name="40% - Accent6 21 22" xfId="32217" xr:uid="{00000000-0005-0000-0000-00006F7E0000}"/>
    <cellStyle name="40% - Accent6 21 23" xfId="32218" xr:uid="{00000000-0005-0000-0000-0000707E0000}"/>
    <cellStyle name="40% - Accent6 21 24" xfId="32219" xr:uid="{00000000-0005-0000-0000-0000717E0000}"/>
    <cellStyle name="40% - Accent6 21 25" xfId="32220" xr:uid="{00000000-0005-0000-0000-0000727E0000}"/>
    <cellStyle name="40% - Accent6 21 26" xfId="32221" xr:uid="{00000000-0005-0000-0000-0000737E0000}"/>
    <cellStyle name="40% - Accent6 21 27" xfId="32222" xr:uid="{00000000-0005-0000-0000-0000747E0000}"/>
    <cellStyle name="40% - Accent6 21 28" xfId="32223" xr:uid="{00000000-0005-0000-0000-0000757E0000}"/>
    <cellStyle name="40% - Accent6 21 29" xfId="32224" xr:uid="{00000000-0005-0000-0000-0000767E0000}"/>
    <cellStyle name="40% - Accent6 21 3" xfId="32225" xr:uid="{00000000-0005-0000-0000-0000777E0000}"/>
    <cellStyle name="40% - Accent6 21 30" xfId="32226" xr:uid="{00000000-0005-0000-0000-0000787E0000}"/>
    <cellStyle name="40% - Accent6 21 31" xfId="32227" xr:uid="{00000000-0005-0000-0000-0000797E0000}"/>
    <cellStyle name="40% - Accent6 21 32" xfId="32228" xr:uid="{00000000-0005-0000-0000-00007A7E0000}"/>
    <cellStyle name="40% - Accent6 21 33" xfId="32229" xr:uid="{00000000-0005-0000-0000-00007B7E0000}"/>
    <cellStyle name="40% - Accent6 21 34" xfId="32230" xr:uid="{00000000-0005-0000-0000-00007C7E0000}"/>
    <cellStyle name="40% - Accent6 21 35" xfId="32231" xr:uid="{00000000-0005-0000-0000-00007D7E0000}"/>
    <cellStyle name="40% - Accent6 21 36" xfId="32232" xr:uid="{00000000-0005-0000-0000-00007E7E0000}"/>
    <cellStyle name="40% - Accent6 21 37" xfId="32233" xr:uid="{00000000-0005-0000-0000-00007F7E0000}"/>
    <cellStyle name="40% - Accent6 21 38" xfId="32234" xr:uid="{00000000-0005-0000-0000-0000807E0000}"/>
    <cellStyle name="40% - Accent6 21 39" xfId="32235" xr:uid="{00000000-0005-0000-0000-0000817E0000}"/>
    <cellStyle name="40% - Accent6 21 4" xfId="32236" xr:uid="{00000000-0005-0000-0000-0000827E0000}"/>
    <cellStyle name="40% - Accent6 21 40" xfId="32237" xr:uid="{00000000-0005-0000-0000-0000837E0000}"/>
    <cellStyle name="40% - Accent6 21 41" xfId="32238" xr:uid="{00000000-0005-0000-0000-0000847E0000}"/>
    <cellStyle name="40% - Accent6 21 42" xfId="32239" xr:uid="{00000000-0005-0000-0000-0000857E0000}"/>
    <cellStyle name="40% - Accent6 21 43" xfId="32240" xr:uid="{00000000-0005-0000-0000-0000867E0000}"/>
    <cellStyle name="40% - Accent6 21 44" xfId="32241" xr:uid="{00000000-0005-0000-0000-0000877E0000}"/>
    <cellStyle name="40% - Accent6 21 45" xfId="32242" xr:uid="{00000000-0005-0000-0000-0000887E0000}"/>
    <cellStyle name="40% - Accent6 21 46" xfId="32243" xr:uid="{00000000-0005-0000-0000-0000897E0000}"/>
    <cellStyle name="40% - Accent6 21 47" xfId="32244" xr:uid="{00000000-0005-0000-0000-00008A7E0000}"/>
    <cellStyle name="40% - Accent6 21 48" xfId="32245" xr:uid="{00000000-0005-0000-0000-00008B7E0000}"/>
    <cellStyle name="40% - Accent6 21 49" xfId="32246" xr:uid="{00000000-0005-0000-0000-00008C7E0000}"/>
    <cellStyle name="40% - Accent6 21 5" xfId="32247" xr:uid="{00000000-0005-0000-0000-00008D7E0000}"/>
    <cellStyle name="40% - Accent6 21 50" xfId="32248" xr:uid="{00000000-0005-0000-0000-00008E7E0000}"/>
    <cellStyle name="40% - Accent6 21 51" xfId="32249" xr:uid="{00000000-0005-0000-0000-00008F7E0000}"/>
    <cellStyle name="40% - Accent6 21 52" xfId="32250" xr:uid="{00000000-0005-0000-0000-0000907E0000}"/>
    <cellStyle name="40% - Accent6 21 53" xfId="32251" xr:uid="{00000000-0005-0000-0000-0000917E0000}"/>
    <cellStyle name="40% - Accent6 21 54" xfId="32252" xr:uid="{00000000-0005-0000-0000-0000927E0000}"/>
    <cellStyle name="40% - Accent6 21 55" xfId="32253" xr:uid="{00000000-0005-0000-0000-0000937E0000}"/>
    <cellStyle name="40% - Accent6 21 56" xfId="32254" xr:uid="{00000000-0005-0000-0000-0000947E0000}"/>
    <cellStyle name="40% - Accent6 21 57" xfId="32255" xr:uid="{00000000-0005-0000-0000-0000957E0000}"/>
    <cellStyle name="40% - Accent6 21 58" xfId="32256" xr:uid="{00000000-0005-0000-0000-0000967E0000}"/>
    <cellStyle name="40% - Accent6 21 59" xfId="32257" xr:uid="{00000000-0005-0000-0000-0000977E0000}"/>
    <cellStyle name="40% - Accent6 21 6" xfId="32258" xr:uid="{00000000-0005-0000-0000-0000987E0000}"/>
    <cellStyle name="40% - Accent6 21 60" xfId="32259" xr:uid="{00000000-0005-0000-0000-0000997E0000}"/>
    <cellStyle name="40% - Accent6 21 61" xfId="32260" xr:uid="{00000000-0005-0000-0000-00009A7E0000}"/>
    <cellStyle name="40% - Accent6 21 62" xfId="32261" xr:uid="{00000000-0005-0000-0000-00009B7E0000}"/>
    <cellStyle name="40% - Accent6 21 63" xfId="32262" xr:uid="{00000000-0005-0000-0000-00009C7E0000}"/>
    <cellStyle name="40% - Accent6 21 64" xfId="32263" xr:uid="{00000000-0005-0000-0000-00009D7E0000}"/>
    <cellStyle name="40% - Accent6 21 65" xfId="32264" xr:uid="{00000000-0005-0000-0000-00009E7E0000}"/>
    <cellStyle name="40% - Accent6 21 66" xfId="32265" xr:uid="{00000000-0005-0000-0000-00009F7E0000}"/>
    <cellStyle name="40% - Accent6 21 67" xfId="32266" xr:uid="{00000000-0005-0000-0000-0000A07E0000}"/>
    <cellStyle name="40% - Accent6 21 68" xfId="32267" xr:uid="{00000000-0005-0000-0000-0000A17E0000}"/>
    <cellStyle name="40% - Accent6 21 69" xfId="32268" xr:uid="{00000000-0005-0000-0000-0000A27E0000}"/>
    <cellStyle name="40% - Accent6 21 7" xfId="32269" xr:uid="{00000000-0005-0000-0000-0000A37E0000}"/>
    <cellStyle name="40% - Accent6 21 70" xfId="32270" xr:uid="{00000000-0005-0000-0000-0000A47E0000}"/>
    <cellStyle name="40% - Accent6 21 71" xfId="32271" xr:uid="{00000000-0005-0000-0000-0000A57E0000}"/>
    <cellStyle name="40% - Accent6 21 72" xfId="32272" xr:uid="{00000000-0005-0000-0000-0000A67E0000}"/>
    <cellStyle name="40% - Accent6 21 73" xfId="32273" xr:uid="{00000000-0005-0000-0000-0000A77E0000}"/>
    <cellStyle name="40% - Accent6 21 8" xfId="32274" xr:uid="{00000000-0005-0000-0000-0000A87E0000}"/>
    <cellStyle name="40% - Accent6 21 9" xfId="32275" xr:uid="{00000000-0005-0000-0000-0000A97E0000}"/>
    <cellStyle name="40% - Accent6 22" xfId="32276" xr:uid="{00000000-0005-0000-0000-0000AA7E0000}"/>
    <cellStyle name="40% - Accent6 22 10" xfId="32277" xr:uid="{00000000-0005-0000-0000-0000AB7E0000}"/>
    <cellStyle name="40% - Accent6 22 11" xfId="32278" xr:uid="{00000000-0005-0000-0000-0000AC7E0000}"/>
    <cellStyle name="40% - Accent6 22 12" xfId="32279" xr:uid="{00000000-0005-0000-0000-0000AD7E0000}"/>
    <cellStyle name="40% - Accent6 22 13" xfId="32280" xr:uid="{00000000-0005-0000-0000-0000AE7E0000}"/>
    <cellStyle name="40% - Accent6 22 14" xfId="32281" xr:uid="{00000000-0005-0000-0000-0000AF7E0000}"/>
    <cellStyle name="40% - Accent6 22 15" xfId="32282" xr:uid="{00000000-0005-0000-0000-0000B07E0000}"/>
    <cellStyle name="40% - Accent6 22 16" xfId="32283" xr:uid="{00000000-0005-0000-0000-0000B17E0000}"/>
    <cellStyle name="40% - Accent6 22 17" xfId="32284" xr:uid="{00000000-0005-0000-0000-0000B27E0000}"/>
    <cellStyle name="40% - Accent6 22 18" xfId="32285" xr:uid="{00000000-0005-0000-0000-0000B37E0000}"/>
    <cellStyle name="40% - Accent6 22 19" xfId="32286" xr:uid="{00000000-0005-0000-0000-0000B47E0000}"/>
    <cellStyle name="40% - Accent6 22 2" xfId="32287" xr:uid="{00000000-0005-0000-0000-0000B57E0000}"/>
    <cellStyle name="40% - Accent6 22 20" xfId="32288" xr:uid="{00000000-0005-0000-0000-0000B67E0000}"/>
    <cellStyle name="40% - Accent6 22 21" xfId="32289" xr:uid="{00000000-0005-0000-0000-0000B77E0000}"/>
    <cellStyle name="40% - Accent6 22 22" xfId="32290" xr:uid="{00000000-0005-0000-0000-0000B87E0000}"/>
    <cellStyle name="40% - Accent6 22 23" xfId="32291" xr:uid="{00000000-0005-0000-0000-0000B97E0000}"/>
    <cellStyle name="40% - Accent6 22 24" xfId="32292" xr:uid="{00000000-0005-0000-0000-0000BA7E0000}"/>
    <cellStyle name="40% - Accent6 22 25" xfId="32293" xr:uid="{00000000-0005-0000-0000-0000BB7E0000}"/>
    <cellStyle name="40% - Accent6 22 26" xfId="32294" xr:uid="{00000000-0005-0000-0000-0000BC7E0000}"/>
    <cellStyle name="40% - Accent6 22 27" xfId="32295" xr:uid="{00000000-0005-0000-0000-0000BD7E0000}"/>
    <cellStyle name="40% - Accent6 22 28" xfId="32296" xr:uid="{00000000-0005-0000-0000-0000BE7E0000}"/>
    <cellStyle name="40% - Accent6 22 29" xfId="32297" xr:uid="{00000000-0005-0000-0000-0000BF7E0000}"/>
    <cellStyle name="40% - Accent6 22 3" xfId="32298" xr:uid="{00000000-0005-0000-0000-0000C07E0000}"/>
    <cellStyle name="40% - Accent6 22 30" xfId="32299" xr:uid="{00000000-0005-0000-0000-0000C17E0000}"/>
    <cellStyle name="40% - Accent6 22 31" xfId="32300" xr:uid="{00000000-0005-0000-0000-0000C27E0000}"/>
    <cellStyle name="40% - Accent6 22 32" xfId="32301" xr:uid="{00000000-0005-0000-0000-0000C37E0000}"/>
    <cellStyle name="40% - Accent6 22 33" xfId="32302" xr:uid="{00000000-0005-0000-0000-0000C47E0000}"/>
    <cellStyle name="40% - Accent6 22 34" xfId="32303" xr:uid="{00000000-0005-0000-0000-0000C57E0000}"/>
    <cellStyle name="40% - Accent6 22 35" xfId="32304" xr:uid="{00000000-0005-0000-0000-0000C67E0000}"/>
    <cellStyle name="40% - Accent6 22 36" xfId="32305" xr:uid="{00000000-0005-0000-0000-0000C77E0000}"/>
    <cellStyle name="40% - Accent6 22 37" xfId="32306" xr:uid="{00000000-0005-0000-0000-0000C87E0000}"/>
    <cellStyle name="40% - Accent6 22 38" xfId="32307" xr:uid="{00000000-0005-0000-0000-0000C97E0000}"/>
    <cellStyle name="40% - Accent6 22 39" xfId="32308" xr:uid="{00000000-0005-0000-0000-0000CA7E0000}"/>
    <cellStyle name="40% - Accent6 22 4" xfId="32309" xr:uid="{00000000-0005-0000-0000-0000CB7E0000}"/>
    <cellStyle name="40% - Accent6 22 40" xfId="32310" xr:uid="{00000000-0005-0000-0000-0000CC7E0000}"/>
    <cellStyle name="40% - Accent6 22 41" xfId="32311" xr:uid="{00000000-0005-0000-0000-0000CD7E0000}"/>
    <cellStyle name="40% - Accent6 22 42" xfId="32312" xr:uid="{00000000-0005-0000-0000-0000CE7E0000}"/>
    <cellStyle name="40% - Accent6 22 43" xfId="32313" xr:uid="{00000000-0005-0000-0000-0000CF7E0000}"/>
    <cellStyle name="40% - Accent6 22 44" xfId="32314" xr:uid="{00000000-0005-0000-0000-0000D07E0000}"/>
    <cellStyle name="40% - Accent6 22 45" xfId="32315" xr:uid="{00000000-0005-0000-0000-0000D17E0000}"/>
    <cellStyle name="40% - Accent6 22 46" xfId="32316" xr:uid="{00000000-0005-0000-0000-0000D27E0000}"/>
    <cellStyle name="40% - Accent6 22 47" xfId="32317" xr:uid="{00000000-0005-0000-0000-0000D37E0000}"/>
    <cellStyle name="40% - Accent6 22 48" xfId="32318" xr:uid="{00000000-0005-0000-0000-0000D47E0000}"/>
    <cellStyle name="40% - Accent6 22 49" xfId="32319" xr:uid="{00000000-0005-0000-0000-0000D57E0000}"/>
    <cellStyle name="40% - Accent6 22 5" xfId="32320" xr:uid="{00000000-0005-0000-0000-0000D67E0000}"/>
    <cellStyle name="40% - Accent6 22 50" xfId="32321" xr:uid="{00000000-0005-0000-0000-0000D77E0000}"/>
    <cellStyle name="40% - Accent6 22 51" xfId="32322" xr:uid="{00000000-0005-0000-0000-0000D87E0000}"/>
    <cellStyle name="40% - Accent6 22 52" xfId="32323" xr:uid="{00000000-0005-0000-0000-0000D97E0000}"/>
    <cellStyle name="40% - Accent6 22 53" xfId="32324" xr:uid="{00000000-0005-0000-0000-0000DA7E0000}"/>
    <cellStyle name="40% - Accent6 22 54" xfId="32325" xr:uid="{00000000-0005-0000-0000-0000DB7E0000}"/>
    <cellStyle name="40% - Accent6 22 55" xfId="32326" xr:uid="{00000000-0005-0000-0000-0000DC7E0000}"/>
    <cellStyle name="40% - Accent6 22 56" xfId="32327" xr:uid="{00000000-0005-0000-0000-0000DD7E0000}"/>
    <cellStyle name="40% - Accent6 22 57" xfId="32328" xr:uid="{00000000-0005-0000-0000-0000DE7E0000}"/>
    <cellStyle name="40% - Accent6 22 58" xfId="32329" xr:uid="{00000000-0005-0000-0000-0000DF7E0000}"/>
    <cellStyle name="40% - Accent6 22 59" xfId="32330" xr:uid="{00000000-0005-0000-0000-0000E07E0000}"/>
    <cellStyle name="40% - Accent6 22 6" xfId="32331" xr:uid="{00000000-0005-0000-0000-0000E17E0000}"/>
    <cellStyle name="40% - Accent6 22 60" xfId="32332" xr:uid="{00000000-0005-0000-0000-0000E27E0000}"/>
    <cellStyle name="40% - Accent6 22 61" xfId="32333" xr:uid="{00000000-0005-0000-0000-0000E37E0000}"/>
    <cellStyle name="40% - Accent6 22 62" xfId="32334" xr:uid="{00000000-0005-0000-0000-0000E47E0000}"/>
    <cellStyle name="40% - Accent6 22 63" xfId="32335" xr:uid="{00000000-0005-0000-0000-0000E57E0000}"/>
    <cellStyle name="40% - Accent6 22 64" xfId="32336" xr:uid="{00000000-0005-0000-0000-0000E67E0000}"/>
    <cellStyle name="40% - Accent6 22 65" xfId="32337" xr:uid="{00000000-0005-0000-0000-0000E77E0000}"/>
    <cellStyle name="40% - Accent6 22 66" xfId="32338" xr:uid="{00000000-0005-0000-0000-0000E87E0000}"/>
    <cellStyle name="40% - Accent6 22 67" xfId="32339" xr:uid="{00000000-0005-0000-0000-0000E97E0000}"/>
    <cellStyle name="40% - Accent6 22 68" xfId="32340" xr:uid="{00000000-0005-0000-0000-0000EA7E0000}"/>
    <cellStyle name="40% - Accent6 22 69" xfId="32341" xr:uid="{00000000-0005-0000-0000-0000EB7E0000}"/>
    <cellStyle name="40% - Accent6 22 7" xfId="32342" xr:uid="{00000000-0005-0000-0000-0000EC7E0000}"/>
    <cellStyle name="40% - Accent6 22 70" xfId="32343" xr:uid="{00000000-0005-0000-0000-0000ED7E0000}"/>
    <cellStyle name="40% - Accent6 22 71" xfId="32344" xr:uid="{00000000-0005-0000-0000-0000EE7E0000}"/>
    <cellStyle name="40% - Accent6 22 72" xfId="32345" xr:uid="{00000000-0005-0000-0000-0000EF7E0000}"/>
    <cellStyle name="40% - Accent6 22 73" xfId="32346" xr:uid="{00000000-0005-0000-0000-0000F07E0000}"/>
    <cellStyle name="40% - Accent6 22 8" xfId="32347" xr:uid="{00000000-0005-0000-0000-0000F17E0000}"/>
    <cellStyle name="40% - Accent6 22 9" xfId="32348" xr:uid="{00000000-0005-0000-0000-0000F27E0000}"/>
    <cellStyle name="40% - Accent6 23" xfId="32349" xr:uid="{00000000-0005-0000-0000-0000F37E0000}"/>
    <cellStyle name="40% - Accent6 23 10" xfId="32350" xr:uid="{00000000-0005-0000-0000-0000F47E0000}"/>
    <cellStyle name="40% - Accent6 23 11" xfId="32351" xr:uid="{00000000-0005-0000-0000-0000F57E0000}"/>
    <cellStyle name="40% - Accent6 23 12" xfId="32352" xr:uid="{00000000-0005-0000-0000-0000F67E0000}"/>
    <cellStyle name="40% - Accent6 23 13" xfId="32353" xr:uid="{00000000-0005-0000-0000-0000F77E0000}"/>
    <cellStyle name="40% - Accent6 23 14" xfId="32354" xr:uid="{00000000-0005-0000-0000-0000F87E0000}"/>
    <cellStyle name="40% - Accent6 23 15" xfId="32355" xr:uid="{00000000-0005-0000-0000-0000F97E0000}"/>
    <cellStyle name="40% - Accent6 23 16" xfId="32356" xr:uid="{00000000-0005-0000-0000-0000FA7E0000}"/>
    <cellStyle name="40% - Accent6 23 17" xfId="32357" xr:uid="{00000000-0005-0000-0000-0000FB7E0000}"/>
    <cellStyle name="40% - Accent6 23 18" xfId="32358" xr:uid="{00000000-0005-0000-0000-0000FC7E0000}"/>
    <cellStyle name="40% - Accent6 23 19" xfId="32359" xr:uid="{00000000-0005-0000-0000-0000FD7E0000}"/>
    <cellStyle name="40% - Accent6 23 2" xfId="32360" xr:uid="{00000000-0005-0000-0000-0000FE7E0000}"/>
    <cellStyle name="40% - Accent6 23 20" xfId="32361" xr:uid="{00000000-0005-0000-0000-0000FF7E0000}"/>
    <cellStyle name="40% - Accent6 23 21" xfId="32362" xr:uid="{00000000-0005-0000-0000-0000007F0000}"/>
    <cellStyle name="40% - Accent6 23 22" xfId="32363" xr:uid="{00000000-0005-0000-0000-0000017F0000}"/>
    <cellStyle name="40% - Accent6 23 23" xfId="32364" xr:uid="{00000000-0005-0000-0000-0000027F0000}"/>
    <cellStyle name="40% - Accent6 23 24" xfId="32365" xr:uid="{00000000-0005-0000-0000-0000037F0000}"/>
    <cellStyle name="40% - Accent6 23 25" xfId="32366" xr:uid="{00000000-0005-0000-0000-0000047F0000}"/>
    <cellStyle name="40% - Accent6 23 26" xfId="32367" xr:uid="{00000000-0005-0000-0000-0000057F0000}"/>
    <cellStyle name="40% - Accent6 23 27" xfId="32368" xr:uid="{00000000-0005-0000-0000-0000067F0000}"/>
    <cellStyle name="40% - Accent6 23 28" xfId="32369" xr:uid="{00000000-0005-0000-0000-0000077F0000}"/>
    <cellStyle name="40% - Accent6 23 29" xfId="32370" xr:uid="{00000000-0005-0000-0000-0000087F0000}"/>
    <cellStyle name="40% - Accent6 23 3" xfId="32371" xr:uid="{00000000-0005-0000-0000-0000097F0000}"/>
    <cellStyle name="40% - Accent6 23 30" xfId="32372" xr:uid="{00000000-0005-0000-0000-00000A7F0000}"/>
    <cellStyle name="40% - Accent6 23 31" xfId="32373" xr:uid="{00000000-0005-0000-0000-00000B7F0000}"/>
    <cellStyle name="40% - Accent6 23 32" xfId="32374" xr:uid="{00000000-0005-0000-0000-00000C7F0000}"/>
    <cellStyle name="40% - Accent6 23 33" xfId="32375" xr:uid="{00000000-0005-0000-0000-00000D7F0000}"/>
    <cellStyle name="40% - Accent6 23 34" xfId="32376" xr:uid="{00000000-0005-0000-0000-00000E7F0000}"/>
    <cellStyle name="40% - Accent6 23 35" xfId="32377" xr:uid="{00000000-0005-0000-0000-00000F7F0000}"/>
    <cellStyle name="40% - Accent6 23 36" xfId="32378" xr:uid="{00000000-0005-0000-0000-0000107F0000}"/>
    <cellStyle name="40% - Accent6 23 37" xfId="32379" xr:uid="{00000000-0005-0000-0000-0000117F0000}"/>
    <cellStyle name="40% - Accent6 23 38" xfId="32380" xr:uid="{00000000-0005-0000-0000-0000127F0000}"/>
    <cellStyle name="40% - Accent6 23 39" xfId="32381" xr:uid="{00000000-0005-0000-0000-0000137F0000}"/>
    <cellStyle name="40% - Accent6 23 4" xfId="32382" xr:uid="{00000000-0005-0000-0000-0000147F0000}"/>
    <cellStyle name="40% - Accent6 23 40" xfId="32383" xr:uid="{00000000-0005-0000-0000-0000157F0000}"/>
    <cellStyle name="40% - Accent6 23 41" xfId="32384" xr:uid="{00000000-0005-0000-0000-0000167F0000}"/>
    <cellStyle name="40% - Accent6 23 42" xfId="32385" xr:uid="{00000000-0005-0000-0000-0000177F0000}"/>
    <cellStyle name="40% - Accent6 23 43" xfId="32386" xr:uid="{00000000-0005-0000-0000-0000187F0000}"/>
    <cellStyle name="40% - Accent6 23 44" xfId="32387" xr:uid="{00000000-0005-0000-0000-0000197F0000}"/>
    <cellStyle name="40% - Accent6 23 45" xfId="32388" xr:uid="{00000000-0005-0000-0000-00001A7F0000}"/>
    <cellStyle name="40% - Accent6 23 46" xfId="32389" xr:uid="{00000000-0005-0000-0000-00001B7F0000}"/>
    <cellStyle name="40% - Accent6 23 47" xfId="32390" xr:uid="{00000000-0005-0000-0000-00001C7F0000}"/>
    <cellStyle name="40% - Accent6 23 48" xfId="32391" xr:uid="{00000000-0005-0000-0000-00001D7F0000}"/>
    <cellStyle name="40% - Accent6 23 49" xfId="32392" xr:uid="{00000000-0005-0000-0000-00001E7F0000}"/>
    <cellStyle name="40% - Accent6 23 5" xfId="32393" xr:uid="{00000000-0005-0000-0000-00001F7F0000}"/>
    <cellStyle name="40% - Accent6 23 50" xfId="32394" xr:uid="{00000000-0005-0000-0000-0000207F0000}"/>
    <cellStyle name="40% - Accent6 23 51" xfId="32395" xr:uid="{00000000-0005-0000-0000-0000217F0000}"/>
    <cellStyle name="40% - Accent6 23 52" xfId="32396" xr:uid="{00000000-0005-0000-0000-0000227F0000}"/>
    <cellStyle name="40% - Accent6 23 53" xfId="32397" xr:uid="{00000000-0005-0000-0000-0000237F0000}"/>
    <cellStyle name="40% - Accent6 23 54" xfId="32398" xr:uid="{00000000-0005-0000-0000-0000247F0000}"/>
    <cellStyle name="40% - Accent6 23 55" xfId="32399" xr:uid="{00000000-0005-0000-0000-0000257F0000}"/>
    <cellStyle name="40% - Accent6 23 56" xfId="32400" xr:uid="{00000000-0005-0000-0000-0000267F0000}"/>
    <cellStyle name="40% - Accent6 23 57" xfId="32401" xr:uid="{00000000-0005-0000-0000-0000277F0000}"/>
    <cellStyle name="40% - Accent6 23 58" xfId="32402" xr:uid="{00000000-0005-0000-0000-0000287F0000}"/>
    <cellStyle name="40% - Accent6 23 59" xfId="32403" xr:uid="{00000000-0005-0000-0000-0000297F0000}"/>
    <cellStyle name="40% - Accent6 23 6" xfId="32404" xr:uid="{00000000-0005-0000-0000-00002A7F0000}"/>
    <cellStyle name="40% - Accent6 23 60" xfId="32405" xr:uid="{00000000-0005-0000-0000-00002B7F0000}"/>
    <cellStyle name="40% - Accent6 23 61" xfId="32406" xr:uid="{00000000-0005-0000-0000-00002C7F0000}"/>
    <cellStyle name="40% - Accent6 23 62" xfId="32407" xr:uid="{00000000-0005-0000-0000-00002D7F0000}"/>
    <cellStyle name="40% - Accent6 23 63" xfId="32408" xr:uid="{00000000-0005-0000-0000-00002E7F0000}"/>
    <cellStyle name="40% - Accent6 23 64" xfId="32409" xr:uid="{00000000-0005-0000-0000-00002F7F0000}"/>
    <cellStyle name="40% - Accent6 23 65" xfId="32410" xr:uid="{00000000-0005-0000-0000-0000307F0000}"/>
    <cellStyle name="40% - Accent6 23 66" xfId="32411" xr:uid="{00000000-0005-0000-0000-0000317F0000}"/>
    <cellStyle name="40% - Accent6 23 67" xfId="32412" xr:uid="{00000000-0005-0000-0000-0000327F0000}"/>
    <cellStyle name="40% - Accent6 23 68" xfId="32413" xr:uid="{00000000-0005-0000-0000-0000337F0000}"/>
    <cellStyle name="40% - Accent6 23 69" xfId="32414" xr:uid="{00000000-0005-0000-0000-0000347F0000}"/>
    <cellStyle name="40% - Accent6 23 7" xfId="32415" xr:uid="{00000000-0005-0000-0000-0000357F0000}"/>
    <cellStyle name="40% - Accent6 23 70" xfId="32416" xr:uid="{00000000-0005-0000-0000-0000367F0000}"/>
    <cellStyle name="40% - Accent6 23 71" xfId="32417" xr:uid="{00000000-0005-0000-0000-0000377F0000}"/>
    <cellStyle name="40% - Accent6 23 72" xfId="32418" xr:uid="{00000000-0005-0000-0000-0000387F0000}"/>
    <cellStyle name="40% - Accent6 23 73" xfId="32419" xr:uid="{00000000-0005-0000-0000-0000397F0000}"/>
    <cellStyle name="40% - Accent6 23 8" xfId="32420" xr:uid="{00000000-0005-0000-0000-00003A7F0000}"/>
    <cellStyle name="40% - Accent6 23 9" xfId="32421" xr:uid="{00000000-0005-0000-0000-00003B7F0000}"/>
    <cellStyle name="40% - Accent6 24" xfId="32422" xr:uid="{00000000-0005-0000-0000-00003C7F0000}"/>
    <cellStyle name="40% - Accent6 24 10" xfId="32423" xr:uid="{00000000-0005-0000-0000-00003D7F0000}"/>
    <cellStyle name="40% - Accent6 24 11" xfId="32424" xr:uid="{00000000-0005-0000-0000-00003E7F0000}"/>
    <cellStyle name="40% - Accent6 24 12" xfId="32425" xr:uid="{00000000-0005-0000-0000-00003F7F0000}"/>
    <cellStyle name="40% - Accent6 24 13" xfId="32426" xr:uid="{00000000-0005-0000-0000-0000407F0000}"/>
    <cellStyle name="40% - Accent6 24 14" xfId="32427" xr:uid="{00000000-0005-0000-0000-0000417F0000}"/>
    <cellStyle name="40% - Accent6 24 15" xfId="32428" xr:uid="{00000000-0005-0000-0000-0000427F0000}"/>
    <cellStyle name="40% - Accent6 24 16" xfId="32429" xr:uid="{00000000-0005-0000-0000-0000437F0000}"/>
    <cellStyle name="40% - Accent6 24 17" xfId="32430" xr:uid="{00000000-0005-0000-0000-0000447F0000}"/>
    <cellStyle name="40% - Accent6 24 18" xfId="32431" xr:uid="{00000000-0005-0000-0000-0000457F0000}"/>
    <cellStyle name="40% - Accent6 24 19" xfId="32432" xr:uid="{00000000-0005-0000-0000-0000467F0000}"/>
    <cellStyle name="40% - Accent6 24 2" xfId="32433" xr:uid="{00000000-0005-0000-0000-0000477F0000}"/>
    <cellStyle name="40% - Accent6 24 20" xfId="32434" xr:uid="{00000000-0005-0000-0000-0000487F0000}"/>
    <cellStyle name="40% - Accent6 24 21" xfId="32435" xr:uid="{00000000-0005-0000-0000-0000497F0000}"/>
    <cellStyle name="40% - Accent6 24 22" xfId="32436" xr:uid="{00000000-0005-0000-0000-00004A7F0000}"/>
    <cellStyle name="40% - Accent6 24 23" xfId="32437" xr:uid="{00000000-0005-0000-0000-00004B7F0000}"/>
    <cellStyle name="40% - Accent6 24 24" xfId="32438" xr:uid="{00000000-0005-0000-0000-00004C7F0000}"/>
    <cellStyle name="40% - Accent6 24 25" xfId="32439" xr:uid="{00000000-0005-0000-0000-00004D7F0000}"/>
    <cellStyle name="40% - Accent6 24 26" xfId="32440" xr:uid="{00000000-0005-0000-0000-00004E7F0000}"/>
    <cellStyle name="40% - Accent6 24 27" xfId="32441" xr:uid="{00000000-0005-0000-0000-00004F7F0000}"/>
    <cellStyle name="40% - Accent6 24 28" xfId="32442" xr:uid="{00000000-0005-0000-0000-0000507F0000}"/>
    <cellStyle name="40% - Accent6 24 29" xfId="32443" xr:uid="{00000000-0005-0000-0000-0000517F0000}"/>
    <cellStyle name="40% - Accent6 24 3" xfId="32444" xr:uid="{00000000-0005-0000-0000-0000527F0000}"/>
    <cellStyle name="40% - Accent6 24 30" xfId="32445" xr:uid="{00000000-0005-0000-0000-0000537F0000}"/>
    <cellStyle name="40% - Accent6 24 31" xfId="32446" xr:uid="{00000000-0005-0000-0000-0000547F0000}"/>
    <cellStyle name="40% - Accent6 24 32" xfId="32447" xr:uid="{00000000-0005-0000-0000-0000557F0000}"/>
    <cellStyle name="40% - Accent6 24 33" xfId="32448" xr:uid="{00000000-0005-0000-0000-0000567F0000}"/>
    <cellStyle name="40% - Accent6 24 34" xfId="32449" xr:uid="{00000000-0005-0000-0000-0000577F0000}"/>
    <cellStyle name="40% - Accent6 24 35" xfId="32450" xr:uid="{00000000-0005-0000-0000-0000587F0000}"/>
    <cellStyle name="40% - Accent6 24 36" xfId="32451" xr:uid="{00000000-0005-0000-0000-0000597F0000}"/>
    <cellStyle name="40% - Accent6 24 37" xfId="32452" xr:uid="{00000000-0005-0000-0000-00005A7F0000}"/>
    <cellStyle name="40% - Accent6 24 38" xfId="32453" xr:uid="{00000000-0005-0000-0000-00005B7F0000}"/>
    <cellStyle name="40% - Accent6 24 39" xfId="32454" xr:uid="{00000000-0005-0000-0000-00005C7F0000}"/>
    <cellStyle name="40% - Accent6 24 4" xfId="32455" xr:uid="{00000000-0005-0000-0000-00005D7F0000}"/>
    <cellStyle name="40% - Accent6 24 40" xfId="32456" xr:uid="{00000000-0005-0000-0000-00005E7F0000}"/>
    <cellStyle name="40% - Accent6 24 41" xfId="32457" xr:uid="{00000000-0005-0000-0000-00005F7F0000}"/>
    <cellStyle name="40% - Accent6 24 42" xfId="32458" xr:uid="{00000000-0005-0000-0000-0000607F0000}"/>
    <cellStyle name="40% - Accent6 24 43" xfId="32459" xr:uid="{00000000-0005-0000-0000-0000617F0000}"/>
    <cellStyle name="40% - Accent6 24 44" xfId="32460" xr:uid="{00000000-0005-0000-0000-0000627F0000}"/>
    <cellStyle name="40% - Accent6 24 45" xfId="32461" xr:uid="{00000000-0005-0000-0000-0000637F0000}"/>
    <cellStyle name="40% - Accent6 24 46" xfId="32462" xr:uid="{00000000-0005-0000-0000-0000647F0000}"/>
    <cellStyle name="40% - Accent6 24 47" xfId="32463" xr:uid="{00000000-0005-0000-0000-0000657F0000}"/>
    <cellStyle name="40% - Accent6 24 48" xfId="32464" xr:uid="{00000000-0005-0000-0000-0000667F0000}"/>
    <cellStyle name="40% - Accent6 24 49" xfId="32465" xr:uid="{00000000-0005-0000-0000-0000677F0000}"/>
    <cellStyle name="40% - Accent6 24 5" xfId="32466" xr:uid="{00000000-0005-0000-0000-0000687F0000}"/>
    <cellStyle name="40% - Accent6 24 50" xfId="32467" xr:uid="{00000000-0005-0000-0000-0000697F0000}"/>
    <cellStyle name="40% - Accent6 24 51" xfId="32468" xr:uid="{00000000-0005-0000-0000-00006A7F0000}"/>
    <cellStyle name="40% - Accent6 24 52" xfId="32469" xr:uid="{00000000-0005-0000-0000-00006B7F0000}"/>
    <cellStyle name="40% - Accent6 24 53" xfId="32470" xr:uid="{00000000-0005-0000-0000-00006C7F0000}"/>
    <cellStyle name="40% - Accent6 24 54" xfId="32471" xr:uid="{00000000-0005-0000-0000-00006D7F0000}"/>
    <cellStyle name="40% - Accent6 24 55" xfId="32472" xr:uid="{00000000-0005-0000-0000-00006E7F0000}"/>
    <cellStyle name="40% - Accent6 24 56" xfId="32473" xr:uid="{00000000-0005-0000-0000-00006F7F0000}"/>
    <cellStyle name="40% - Accent6 24 57" xfId="32474" xr:uid="{00000000-0005-0000-0000-0000707F0000}"/>
    <cellStyle name="40% - Accent6 24 58" xfId="32475" xr:uid="{00000000-0005-0000-0000-0000717F0000}"/>
    <cellStyle name="40% - Accent6 24 59" xfId="32476" xr:uid="{00000000-0005-0000-0000-0000727F0000}"/>
    <cellStyle name="40% - Accent6 24 6" xfId="32477" xr:uid="{00000000-0005-0000-0000-0000737F0000}"/>
    <cellStyle name="40% - Accent6 24 60" xfId="32478" xr:uid="{00000000-0005-0000-0000-0000747F0000}"/>
    <cellStyle name="40% - Accent6 24 61" xfId="32479" xr:uid="{00000000-0005-0000-0000-0000757F0000}"/>
    <cellStyle name="40% - Accent6 24 62" xfId="32480" xr:uid="{00000000-0005-0000-0000-0000767F0000}"/>
    <cellStyle name="40% - Accent6 24 63" xfId="32481" xr:uid="{00000000-0005-0000-0000-0000777F0000}"/>
    <cellStyle name="40% - Accent6 24 64" xfId="32482" xr:uid="{00000000-0005-0000-0000-0000787F0000}"/>
    <cellStyle name="40% - Accent6 24 65" xfId="32483" xr:uid="{00000000-0005-0000-0000-0000797F0000}"/>
    <cellStyle name="40% - Accent6 24 66" xfId="32484" xr:uid="{00000000-0005-0000-0000-00007A7F0000}"/>
    <cellStyle name="40% - Accent6 24 67" xfId="32485" xr:uid="{00000000-0005-0000-0000-00007B7F0000}"/>
    <cellStyle name="40% - Accent6 24 68" xfId="32486" xr:uid="{00000000-0005-0000-0000-00007C7F0000}"/>
    <cellStyle name="40% - Accent6 24 69" xfId="32487" xr:uid="{00000000-0005-0000-0000-00007D7F0000}"/>
    <cellStyle name="40% - Accent6 24 7" xfId="32488" xr:uid="{00000000-0005-0000-0000-00007E7F0000}"/>
    <cellStyle name="40% - Accent6 24 70" xfId="32489" xr:uid="{00000000-0005-0000-0000-00007F7F0000}"/>
    <cellStyle name="40% - Accent6 24 71" xfId="32490" xr:uid="{00000000-0005-0000-0000-0000807F0000}"/>
    <cellStyle name="40% - Accent6 24 72" xfId="32491" xr:uid="{00000000-0005-0000-0000-0000817F0000}"/>
    <cellStyle name="40% - Accent6 24 73" xfId="32492" xr:uid="{00000000-0005-0000-0000-0000827F0000}"/>
    <cellStyle name="40% - Accent6 24 8" xfId="32493" xr:uid="{00000000-0005-0000-0000-0000837F0000}"/>
    <cellStyle name="40% - Accent6 24 9" xfId="32494" xr:uid="{00000000-0005-0000-0000-0000847F0000}"/>
    <cellStyle name="40% - Accent6 25" xfId="32495" xr:uid="{00000000-0005-0000-0000-0000857F0000}"/>
    <cellStyle name="40% - Accent6 25 10" xfId="32496" xr:uid="{00000000-0005-0000-0000-0000867F0000}"/>
    <cellStyle name="40% - Accent6 25 11" xfId="32497" xr:uid="{00000000-0005-0000-0000-0000877F0000}"/>
    <cellStyle name="40% - Accent6 25 12" xfId="32498" xr:uid="{00000000-0005-0000-0000-0000887F0000}"/>
    <cellStyle name="40% - Accent6 25 13" xfId="32499" xr:uid="{00000000-0005-0000-0000-0000897F0000}"/>
    <cellStyle name="40% - Accent6 25 14" xfId="32500" xr:uid="{00000000-0005-0000-0000-00008A7F0000}"/>
    <cellStyle name="40% - Accent6 25 15" xfId="32501" xr:uid="{00000000-0005-0000-0000-00008B7F0000}"/>
    <cellStyle name="40% - Accent6 25 16" xfId="32502" xr:uid="{00000000-0005-0000-0000-00008C7F0000}"/>
    <cellStyle name="40% - Accent6 25 17" xfId="32503" xr:uid="{00000000-0005-0000-0000-00008D7F0000}"/>
    <cellStyle name="40% - Accent6 25 18" xfId="32504" xr:uid="{00000000-0005-0000-0000-00008E7F0000}"/>
    <cellStyle name="40% - Accent6 25 19" xfId="32505" xr:uid="{00000000-0005-0000-0000-00008F7F0000}"/>
    <cellStyle name="40% - Accent6 25 2" xfId="32506" xr:uid="{00000000-0005-0000-0000-0000907F0000}"/>
    <cellStyle name="40% - Accent6 25 20" xfId="32507" xr:uid="{00000000-0005-0000-0000-0000917F0000}"/>
    <cellStyle name="40% - Accent6 25 21" xfId="32508" xr:uid="{00000000-0005-0000-0000-0000927F0000}"/>
    <cellStyle name="40% - Accent6 25 22" xfId="32509" xr:uid="{00000000-0005-0000-0000-0000937F0000}"/>
    <cellStyle name="40% - Accent6 25 23" xfId="32510" xr:uid="{00000000-0005-0000-0000-0000947F0000}"/>
    <cellStyle name="40% - Accent6 25 24" xfId="32511" xr:uid="{00000000-0005-0000-0000-0000957F0000}"/>
    <cellStyle name="40% - Accent6 25 25" xfId="32512" xr:uid="{00000000-0005-0000-0000-0000967F0000}"/>
    <cellStyle name="40% - Accent6 25 26" xfId="32513" xr:uid="{00000000-0005-0000-0000-0000977F0000}"/>
    <cellStyle name="40% - Accent6 25 27" xfId="32514" xr:uid="{00000000-0005-0000-0000-0000987F0000}"/>
    <cellStyle name="40% - Accent6 25 28" xfId="32515" xr:uid="{00000000-0005-0000-0000-0000997F0000}"/>
    <cellStyle name="40% - Accent6 25 29" xfId="32516" xr:uid="{00000000-0005-0000-0000-00009A7F0000}"/>
    <cellStyle name="40% - Accent6 25 3" xfId="32517" xr:uid="{00000000-0005-0000-0000-00009B7F0000}"/>
    <cellStyle name="40% - Accent6 25 30" xfId="32518" xr:uid="{00000000-0005-0000-0000-00009C7F0000}"/>
    <cellStyle name="40% - Accent6 25 31" xfId="32519" xr:uid="{00000000-0005-0000-0000-00009D7F0000}"/>
    <cellStyle name="40% - Accent6 25 32" xfId="32520" xr:uid="{00000000-0005-0000-0000-00009E7F0000}"/>
    <cellStyle name="40% - Accent6 25 33" xfId="32521" xr:uid="{00000000-0005-0000-0000-00009F7F0000}"/>
    <cellStyle name="40% - Accent6 25 34" xfId="32522" xr:uid="{00000000-0005-0000-0000-0000A07F0000}"/>
    <cellStyle name="40% - Accent6 25 35" xfId="32523" xr:uid="{00000000-0005-0000-0000-0000A17F0000}"/>
    <cellStyle name="40% - Accent6 25 36" xfId="32524" xr:uid="{00000000-0005-0000-0000-0000A27F0000}"/>
    <cellStyle name="40% - Accent6 25 37" xfId="32525" xr:uid="{00000000-0005-0000-0000-0000A37F0000}"/>
    <cellStyle name="40% - Accent6 25 38" xfId="32526" xr:uid="{00000000-0005-0000-0000-0000A47F0000}"/>
    <cellStyle name="40% - Accent6 25 39" xfId="32527" xr:uid="{00000000-0005-0000-0000-0000A57F0000}"/>
    <cellStyle name="40% - Accent6 25 4" xfId="32528" xr:uid="{00000000-0005-0000-0000-0000A67F0000}"/>
    <cellStyle name="40% - Accent6 25 40" xfId="32529" xr:uid="{00000000-0005-0000-0000-0000A77F0000}"/>
    <cellStyle name="40% - Accent6 25 41" xfId="32530" xr:uid="{00000000-0005-0000-0000-0000A87F0000}"/>
    <cellStyle name="40% - Accent6 25 42" xfId="32531" xr:uid="{00000000-0005-0000-0000-0000A97F0000}"/>
    <cellStyle name="40% - Accent6 25 43" xfId="32532" xr:uid="{00000000-0005-0000-0000-0000AA7F0000}"/>
    <cellStyle name="40% - Accent6 25 44" xfId="32533" xr:uid="{00000000-0005-0000-0000-0000AB7F0000}"/>
    <cellStyle name="40% - Accent6 25 45" xfId="32534" xr:uid="{00000000-0005-0000-0000-0000AC7F0000}"/>
    <cellStyle name="40% - Accent6 25 46" xfId="32535" xr:uid="{00000000-0005-0000-0000-0000AD7F0000}"/>
    <cellStyle name="40% - Accent6 25 47" xfId="32536" xr:uid="{00000000-0005-0000-0000-0000AE7F0000}"/>
    <cellStyle name="40% - Accent6 25 48" xfId="32537" xr:uid="{00000000-0005-0000-0000-0000AF7F0000}"/>
    <cellStyle name="40% - Accent6 25 49" xfId="32538" xr:uid="{00000000-0005-0000-0000-0000B07F0000}"/>
    <cellStyle name="40% - Accent6 25 5" xfId="32539" xr:uid="{00000000-0005-0000-0000-0000B17F0000}"/>
    <cellStyle name="40% - Accent6 25 50" xfId="32540" xr:uid="{00000000-0005-0000-0000-0000B27F0000}"/>
    <cellStyle name="40% - Accent6 25 51" xfId="32541" xr:uid="{00000000-0005-0000-0000-0000B37F0000}"/>
    <cellStyle name="40% - Accent6 25 52" xfId="32542" xr:uid="{00000000-0005-0000-0000-0000B47F0000}"/>
    <cellStyle name="40% - Accent6 25 53" xfId="32543" xr:uid="{00000000-0005-0000-0000-0000B57F0000}"/>
    <cellStyle name="40% - Accent6 25 54" xfId="32544" xr:uid="{00000000-0005-0000-0000-0000B67F0000}"/>
    <cellStyle name="40% - Accent6 25 55" xfId="32545" xr:uid="{00000000-0005-0000-0000-0000B77F0000}"/>
    <cellStyle name="40% - Accent6 25 56" xfId="32546" xr:uid="{00000000-0005-0000-0000-0000B87F0000}"/>
    <cellStyle name="40% - Accent6 25 57" xfId="32547" xr:uid="{00000000-0005-0000-0000-0000B97F0000}"/>
    <cellStyle name="40% - Accent6 25 58" xfId="32548" xr:uid="{00000000-0005-0000-0000-0000BA7F0000}"/>
    <cellStyle name="40% - Accent6 25 59" xfId="32549" xr:uid="{00000000-0005-0000-0000-0000BB7F0000}"/>
    <cellStyle name="40% - Accent6 25 6" xfId="32550" xr:uid="{00000000-0005-0000-0000-0000BC7F0000}"/>
    <cellStyle name="40% - Accent6 25 60" xfId="32551" xr:uid="{00000000-0005-0000-0000-0000BD7F0000}"/>
    <cellStyle name="40% - Accent6 25 61" xfId="32552" xr:uid="{00000000-0005-0000-0000-0000BE7F0000}"/>
    <cellStyle name="40% - Accent6 25 62" xfId="32553" xr:uid="{00000000-0005-0000-0000-0000BF7F0000}"/>
    <cellStyle name="40% - Accent6 25 63" xfId="32554" xr:uid="{00000000-0005-0000-0000-0000C07F0000}"/>
    <cellStyle name="40% - Accent6 25 64" xfId="32555" xr:uid="{00000000-0005-0000-0000-0000C17F0000}"/>
    <cellStyle name="40% - Accent6 25 65" xfId="32556" xr:uid="{00000000-0005-0000-0000-0000C27F0000}"/>
    <cellStyle name="40% - Accent6 25 66" xfId="32557" xr:uid="{00000000-0005-0000-0000-0000C37F0000}"/>
    <cellStyle name="40% - Accent6 25 67" xfId="32558" xr:uid="{00000000-0005-0000-0000-0000C47F0000}"/>
    <cellStyle name="40% - Accent6 25 68" xfId="32559" xr:uid="{00000000-0005-0000-0000-0000C57F0000}"/>
    <cellStyle name="40% - Accent6 25 69" xfId="32560" xr:uid="{00000000-0005-0000-0000-0000C67F0000}"/>
    <cellStyle name="40% - Accent6 25 7" xfId="32561" xr:uid="{00000000-0005-0000-0000-0000C77F0000}"/>
    <cellStyle name="40% - Accent6 25 70" xfId="32562" xr:uid="{00000000-0005-0000-0000-0000C87F0000}"/>
    <cellStyle name="40% - Accent6 25 71" xfId="32563" xr:uid="{00000000-0005-0000-0000-0000C97F0000}"/>
    <cellStyle name="40% - Accent6 25 72" xfId="32564" xr:uid="{00000000-0005-0000-0000-0000CA7F0000}"/>
    <cellStyle name="40% - Accent6 25 73" xfId="32565" xr:uid="{00000000-0005-0000-0000-0000CB7F0000}"/>
    <cellStyle name="40% - Accent6 25 8" xfId="32566" xr:uid="{00000000-0005-0000-0000-0000CC7F0000}"/>
    <cellStyle name="40% - Accent6 25 9" xfId="32567" xr:uid="{00000000-0005-0000-0000-0000CD7F0000}"/>
    <cellStyle name="40% - Accent6 26" xfId="32568" xr:uid="{00000000-0005-0000-0000-0000CE7F0000}"/>
    <cellStyle name="40% - Accent6 26 10" xfId="32569" xr:uid="{00000000-0005-0000-0000-0000CF7F0000}"/>
    <cellStyle name="40% - Accent6 26 11" xfId="32570" xr:uid="{00000000-0005-0000-0000-0000D07F0000}"/>
    <cellStyle name="40% - Accent6 26 12" xfId="32571" xr:uid="{00000000-0005-0000-0000-0000D17F0000}"/>
    <cellStyle name="40% - Accent6 26 13" xfId="32572" xr:uid="{00000000-0005-0000-0000-0000D27F0000}"/>
    <cellStyle name="40% - Accent6 26 14" xfId="32573" xr:uid="{00000000-0005-0000-0000-0000D37F0000}"/>
    <cellStyle name="40% - Accent6 26 15" xfId="32574" xr:uid="{00000000-0005-0000-0000-0000D47F0000}"/>
    <cellStyle name="40% - Accent6 26 16" xfId="32575" xr:uid="{00000000-0005-0000-0000-0000D57F0000}"/>
    <cellStyle name="40% - Accent6 26 17" xfId="32576" xr:uid="{00000000-0005-0000-0000-0000D67F0000}"/>
    <cellStyle name="40% - Accent6 26 18" xfId="32577" xr:uid="{00000000-0005-0000-0000-0000D77F0000}"/>
    <cellStyle name="40% - Accent6 26 19" xfId="32578" xr:uid="{00000000-0005-0000-0000-0000D87F0000}"/>
    <cellStyle name="40% - Accent6 26 2" xfId="32579" xr:uid="{00000000-0005-0000-0000-0000D97F0000}"/>
    <cellStyle name="40% - Accent6 26 20" xfId="32580" xr:uid="{00000000-0005-0000-0000-0000DA7F0000}"/>
    <cellStyle name="40% - Accent6 26 21" xfId="32581" xr:uid="{00000000-0005-0000-0000-0000DB7F0000}"/>
    <cellStyle name="40% - Accent6 26 22" xfId="32582" xr:uid="{00000000-0005-0000-0000-0000DC7F0000}"/>
    <cellStyle name="40% - Accent6 26 23" xfId="32583" xr:uid="{00000000-0005-0000-0000-0000DD7F0000}"/>
    <cellStyle name="40% - Accent6 26 24" xfId="32584" xr:uid="{00000000-0005-0000-0000-0000DE7F0000}"/>
    <cellStyle name="40% - Accent6 26 25" xfId="32585" xr:uid="{00000000-0005-0000-0000-0000DF7F0000}"/>
    <cellStyle name="40% - Accent6 26 26" xfId="32586" xr:uid="{00000000-0005-0000-0000-0000E07F0000}"/>
    <cellStyle name="40% - Accent6 26 27" xfId="32587" xr:uid="{00000000-0005-0000-0000-0000E17F0000}"/>
    <cellStyle name="40% - Accent6 26 28" xfId="32588" xr:uid="{00000000-0005-0000-0000-0000E27F0000}"/>
    <cellStyle name="40% - Accent6 26 29" xfId="32589" xr:uid="{00000000-0005-0000-0000-0000E37F0000}"/>
    <cellStyle name="40% - Accent6 26 3" xfId="32590" xr:uid="{00000000-0005-0000-0000-0000E47F0000}"/>
    <cellStyle name="40% - Accent6 26 30" xfId="32591" xr:uid="{00000000-0005-0000-0000-0000E57F0000}"/>
    <cellStyle name="40% - Accent6 26 31" xfId="32592" xr:uid="{00000000-0005-0000-0000-0000E67F0000}"/>
    <cellStyle name="40% - Accent6 26 32" xfId="32593" xr:uid="{00000000-0005-0000-0000-0000E77F0000}"/>
    <cellStyle name="40% - Accent6 26 33" xfId="32594" xr:uid="{00000000-0005-0000-0000-0000E87F0000}"/>
    <cellStyle name="40% - Accent6 26 34" xfId="32595" xr:uid="{00000000-0005-0000-0000-0000E97F0000}"/>
    <cellStyle name="40% - Accent6 26 35" xfId="32596" xr:uid="{00000000-0005-0000-0000-0000EA7F0000}"/>
    <cellStyle name="40% - Accent6 26 36" xfId="32597" xr:uid="{00000000-0005-0000-0000-0000EB7F0000}"/>
    <cellStyle name="40% - Accent6 26 37" xfId="32598" xr:uid="{00000000-0005-0000-0000-0000EC7F0000}"/>
    <cellStyle name="40% - Accent6 26 38" xfId="32599" xr:uid="{00000000-0005-0000-0000-0000ED7F0000}"/>
    <cellStyle name="40% - Accent6 26 39" xfId="32600" xr:uid="{00000000-0005-0000-0000-0000EE7F0000}"/>
    <cellStyle name="40% - Accent6 26 4" xfId="32601" xr:uid="{00000000-0005-0000-0000-0000EF7F0000}"/>
    <cellStyle name="40% - Accent6 26 40" xfId="32602" xr:uid="{00000000-0005-0000-0000-0000F07F0000}"/>
    <cellStyle name="40% - Accent6 26 41" xfId="32603" xr:uid="{00000000-0005-0000-0000-0000F17F0000}"/>
    <cellStyle name="40% - Accent6 26 42" xfId="32604" xr:uid="{00000000-0005-0000-0000-0000F27F0000}"/>
    <cellStyle name="40% - Accent6 26 43" xfId="32605" xr:uid="{00000000-0005-0000-0000-0000F37F0000}"/>
    <cellStyle name="40% - Accent6 26 44" xfId="32606" xr:uid="{00000000-0005-0000-0000-0000F47F0000}"/>
    <cellStyle name="40% - Accent6 26 45" xfId="32607" xr:uid="{00000000-0005-0000-0000-0000F57F0000}"/>
    <cellStyle name="40% - Accent6 26 46" xfId="32608" xr:uid="{00000000-0005-0000-0000-0000F67F0000}"/>
    <cellStyle name="40% - Accent6 26 47" xfId="32609" xr:uid="{00000000-0005-0000-0000-0000F77F0000}"/>
    <cellStyle name="40% - Accent6 26 48" xfId="32610" xr:uid="{00000000-0005-0000-0000-0000F87F0000}"/>
    <cellStyle name="40% - Accent6 26 49" xfId="32611" xr:uid="{00000000-0005-0000-0000-0000F97F0000}"/>
    <cellStyle name="40% - Accent6 26 5" xfId="32612" xr:uid="{00000000-0005-0000-0000-0000FA7F0000}"/>
    <cellStyle name="40% - Accent6 26 50" xfId="32613" xr:uid="{00000000-0005-0000-0000-0000FB7F0000}"/>
    <cellStyle name="40% - Accent6 26 51" xfId="32614" xr:uid="{00000000-0005-0000-0000-0000FC7F0000}"/>
    <cellStyle name="40% - Accent6 26 52" xfId="32615" xr:uid="{00000000-0005-0000-0000-0000FD7F0000}"/>
    <cellStyle name="40% - Accent6 26 53" xfId="32616" xr:uid="{00000000-0005-0000-0000-0000FE7F0000}"/>
    <cellStyle name="40% - Accent6 26 54" xfId="32617" xr:uid="{00000000-0005-0000-0000-0000FF7F0000}"/>
    <cellStyle name="40% - Accent6 26 55" xfId="32618" xr:uid="{00000000-0005-0000-0000-000000800000}"/>
    <cellStyle name="40% - Accent6 26 56" xfId="32619" xr:uid="{00000000-0005-0000-0000-000001800000}"/>
    <cellStyle name="40% - Accent6 26 57" xfId="32620" xr:uid="{00000000-0005-0000-0000-000002800000}"/>
    <cellStyle name="40% - Accent6 26 58" xfId="32621" xr:uid="{00000000-0005-0000-0000-000003800000}"/>
    <cellStyle name="40% - Accent6 26 59" xfId="32622" xr:uid="{00000000-0005-0000-0000-000004800000}"/>
    <cellStyle name="40% - Accent6 26 6" xfId="32623" xr:uid="{00000000-0005-0000-0000-000005800000}"/>
    <cellStyle name="40% - Accent6 26 60" xfId="32624" xr:uid="{00000000-0005-0000-0000-000006800000}"/>
    <cellStyle name="40% - Accent6 26 61" xfId="32625" xr:uid="{00000000-0005-0000-0000-000007800000}"/>
    <cellStyle name="40% - Accent6 26 62" xfId="32626" xr:uid="{00000000-0005-0000-0000-000008800000}"/>
    <cellStyle name="40% - Accent6 26 63" xfId="32627" xr:uid="{00000000-0005-0000-0000-000009800000}"/>
    <cellStyle name="40% - Accent6 26 64" xfId="32628" xr:uid="{00000000-0005-0000-0000-00000A800000}"/>
    <cellStyle name="40% - Accent6 26 65" xfId="32629" xr:uid="{00000000-0005-0000-0000-00000B800000}"/>
    <cellStyle name="40% - Accent6 26 66" xfId="32630" xr:uid="{00000000-0005-0000-0000-00000C800000}"/>
    <cellStyle name="40% - Accent6 26 67" xfId="32631" xr:uid="{00000000-0005-0000-0000-00000D800000}"/>
    <cellStyle name="40% - Accent6 26 68" xfId="32632" xr:uid="{00000000-0005-0000-0000-00000E800000}"/>
    <cellStyle name="40% - Accent6 26 69" xfId="32633" xr:uid="{00000000-0005-0000-0000-00000F800000}"/>
    <cellStyle name="40% - Accent6 26 7" xfId="32634" xr:uid="{00000000-0005-0000-0000-000010800000}"/>
    <cellStyle name="40% - Accent6 26 70" xfId="32635" xr:uid="{00000000-0005-0000-0000-000011800000}"/>
    <cellStyle name="40% - Accent6 26 71" xfId="32636" xr:uid="{00000000-0005-0000-0000-000012800000}"/>
    <cellStyle name="40% - Accent6 26 72" xfId="32637" xr:uid="{00000000-0005-0000-0000-000013800000}"/>
    <cellStyle name="40% - Accent6 26 73" xfId="32638" xr:uid="{00000000-0005-0000-0000-000014800000}"/>
    <cellStyle name="40% - Accent6 26 8" xfId="32639" xr:uid="{00000000-0005-0000-0000-000015800000}"/>
    <cellStyle name="40% - Accent6 26 9" xfId="32640" xr:uid="{00000000-0005-0000-0000-000016800000}"/>
    <cellStyle name="40% - Accent6 27" xfId="32641" xr:uid="{00000000-0005-0000-0000-000017800000}"/>
    <cellStyle name="40% - Accent6 27 10" xfId="32642" xr:uid="{00000000-0005-0000-0000-000018800000}"/>
    <cellStyle name="40% - Accent6 27 11" xfId="32643" xr:uid="{00000000-0005-0000-0000-000019800000}"/>
    <cellStyle name="40% - Accent6 27 12" xfId="32644" xr:uid="{00000000-0005-0000-0000-00001A800000}"/>
    <cellStyle name="40% - Accent6 27 13" xfId="32645" xr:uid="{00000000-0005-0000-0000-00001B800000}"/>
    <cellStyle name="40% - Accent6 27 14" xfId="32646" xr:uid="{00000000-0005-0000-0000-00001C800000}"/>
    <cellStyle name="40% - Accent6 27 15" xfId="32647" xr:uid="{00000000-0005-0000-0000-00001D800000}"/>
    <cellStyle name="40% - Accent6 27 16" xfId="32648" xr:uid="{00000000-0005-0000-0000-00001E800000}"/>
    <cellStyle name="40% - Accent6 27 17" xfId="32649" xr:uid="{00000000-0005-0000-0000-00001F800000}"/>
    <cellStyle name="40% - Accent6 27 18" xfId="32650" xr:uid="{00000000-0005-0000-0000-000020800000}"/>
    <cellStyle name="40% - Accent6 27 19" xfId="32651" xr:uid="{00000000-0005-0000-0000-000021800000}"/>
    <cellStyle name="40% - Accent6 27 2" xfId="32652" xr:uid="{00000000-0005-0000-0000-000022800000}"/>
    <cellStyle name="40% - Accent6 27 20" xfId="32653" xr:uid="{00000000-0005-0000-0000-000023800000}"/>
    <cellStyle name="40% - Accent6 27 21" xfId="32654" xr:uid="{00000000-0005-0000-0000-000024800000}"/>
    <cellStyle name="40% - Accent6 27 22" xfId="32655" xr:uid="{00000000-0005-0000-0000-000025800000}"/>
    <cellStyle name="40% - Accent6 27 23" xfId="32656" xr:uid="{00000000-0005-0000-0000-000026800000}"/>
    <cellStyle name="40% - Accent6 27 24" xfId="32657" xr:uid="{00000000-0005-0000-0000-000027800000}"/>
    <cellStyle name="40% - Accent6 27 25" xfId="32658" xr:uid="{00000000-0005-0000-0000-000028800000}"/>
    <cellStyle name="40% - Accent6 27 26" xfId="32659" xr:uid="{00000000-0005-0000-0000-000029800000}"/>
    <cellStyle name="40% - Accent6 27 27" xfId="32660" xr:uid="{00000000-0005-0000-0000-00002A800000}"/>
    <cellStyle name="40% - Accent6 27 28" xfId="32661" xr:uid="{00000000-0005-0000-0000-00002B800000}"/>
    <cellStyle name="40% - Accent6 27 29" xfId="32662" xr:uid="{00000000-0005-0000-0000-00002C800000}"/>
    <cellStyle name="40% - Accent6 27 3" xfId="32663" xr:uid="{00000000-0005-0000-0000-00002D800000}"/>
    <cellStyle name="40% - Accent6 27 30" xfId="32664" xr:uid="{00000000-0005-0000-0000-00002E800000}"/>
    <cellStyle name="40% - Accent6 27 31" xfId="32665" xr:uid="{00000000-0005-0000-0000-00002F800000}"/>
    <cellStyle name="40% - Accent6 27 32" xfId="32666" xr:uid="{00000000-0005-0000-0000-000030800000}"/>
    <cellStyle name="40% - Accent6 27 33" xfId="32667" xr:uid="{00000000-0005-0000-0000-000031800000}"/>
    <cellStyle name="40% - Accent6 27 34" xfId="32668" xr:uid="{00000000-0005-0000-0000-000032800000}"/>
    <cellStyle name="40% - Accent6 27 35" xfId="32669" xr:uid="{00000000-0005-0000-0000-000033800000}"/>
    <cellStyle name="40% - Accent6 27 36" xfId="32670" xr:uid="{00000000-0005-0000-0000-000034800000}"/>
    <cellStyle name="40% - Accent6 27 37" xfId="32671" xr:uid="{00000000-0005-0000-0000-000035800000}"/>
    <cellStyle name="40% - Accent6 27 38" xfId="32672" xr:uid="{00000000-0005-0000-0000-000036800000}"/>
    <cellStyle name="40% - Accent6 27 39" xfId="32673" xr:uid="{00000000-0005-0000-0000-000037800000}"/>
    <cellStyle name="40% - Accent6 27 4" xfId="32674" xr:uid="{00000000-0005-0000-0000-000038800000}"/>
    <cellStyle name="40% - Accent6 27 40" xfId="32675" xr:uid="{00000000-0005-0000-0000-000039800000}"/>
    <cellStyle name="40% - Accent6 27 41" xfId="32676" xr:uid="{00000000-0005-0000-0000-00003A800000}"/>
    <cellStyle name="40% - Accent6 27 42" xfId="32677" xr:uid="{00000000-0005-0000-0000-00003B800000}"/>
    <cellStyle name="40% - Accent6 27 43" xfId="32678" xr:uid="{00000000-0005-0000-0000-00003C800000}"/>
    <cellStyle name="40% - Accent6 27 44" xfId="32679" xr:uid="{00000000-0005-0000-0000-00003D800000}"/>
    <cellStyle name="40% - Accent6 27 45" xfId="32680" xr:uid="{00000000-0005-0000-0000-00003E800000}"/>
    <cellStyle name="40% - Accent6 27 46" xfId="32681" xr:uid="{00000000-0005-0000-0000-00003F800000}"/>
    <cellStyle name="40% - Accent6 27 47" xfId="32682" xr:uid="{00000000-0005-0000-0000-000040800000}"/>
    <cellStyle name="40% - Accent6 27 48" xfId="32683" xr:uid="{00000000-0005-0000-0000-000041800000}"/>
    <cellStyle name="40% - Accent6 27 49" xfId="32684" xr:uid="{00000000-0005-0000-0000-000042800000}"/>
    <cellStyle name="40% - Accent6 27 5" xfId="32685" xr:uid="{00000000-0005-0000-0000-000043800000}"/>
    <cellStyle name="40% - Accent6 27 50" xfId="32686" xr:uid="{00000000-0005-0000-0000-000044800000}"/>
    <cellStyle name="40% - Accent6 27 51" xfId="32687" xr:uid="{00000000-0005-0000-0000-000045800000}"/>
    <cellStyle name="40% - Accent6 27 52" xfId="32688" xr:uid="{00000000-0005-0000-0000-000046800000}"/>
    <cellStyle name="40% - Accent6 27 53" xfId="32689" xr:uid="{00000000-0005-0000-0000-000047800000}"/>
    <cellStyle name="40% - Accent6 27 54" xfId="32690" xr:uid="{00000000-0005-0000-0000-000048800000}"/>
    <cellStyle name="40% - Accent6 27 55" xfId="32691" xr:uid="{00000000-0005-0000-0000-000049800000}"/>
    <cellStyle name="40% - Accent6 27 56" xfId="32692" xr:uid="{00000000-0005-0000-0000-00004A800000}"/>
    <cellStyle name="40% - Accent6 27 57" xfId="32693" xr:uid="{00000000-0005-0000-0000-00004B800000}"/>
    <cellStyle name="40% - Accent6 27 58" xfId="32694" xr:uid="{00000000-0005-0000-0000-00004C800000}"/>
    <cellStyle name="40% - Accent6 27 59" xfId="32695" xr:uid="{00000000-0005-0000-0000-00004D800000}"/>
    <cellStyle name="40% - Accent6 27 6" xfId="32696" xr:uid="{00000000-0005-0000-0000-00004E800000}"/>
    <cellStyle name="40% - Accent6 27 60" xfId="32697" xr:uid="{00000000-0005-0000-0000-00004F800000}"/>
    <cellStyle name="40% - Accent6 27 61" xfId="32698" xr:uid="{00000000-0005-0000-0000-000050800000}"/>
    <cellStyle name="40% - Accent6 27 62" xfId="32699" xr:uid="{00000000-0005-0000-0000-000051800000}"/>
    <cellStyle name="40% - Accent6 27 63" xfId="32700" xr:uid="{00000000-0005-0000-0000-000052800000}"/>
    <cellStyle name="40% - Accent6 27 64" xfId="32701" xr:uid="{00000000-0005-0000-0000-000053800000}"/>
    <cellStyle name="40% - Accent6 27 65" xfId="32702" xr:uid="{00000000-0005-0000-0000-000054800000}"/>
    <cellStyle name="40% - Accent6 27 66" xfId="32703" xr:uid="{00000000-0005-0000-0000-000055800000}"/>
    <cellStyle name="40% - Accent6 27 67" xfId="32704" xr:uid="{00000000-0005-0000-0000-000056800000}"/>
    <cellStyle name="40% - Accent6 27 68" xfId="32705" xr:uid="{00000000-0005-0000-0000-000057800000}"/>
    <cellStyle name="40% - Accent6 27 69" xfId="32706" xr:uid="{00000000-0005-0000-0000-000058800000}"/>
    <cellStyle name="40% - Accent6 27 7" xfId="32707" xr:uid="{00000000-0005-0000-0000-000059800000}"/>
    <cellStyle name="40% - Accent6 27 70" xfId="32708" xr:uid="{00000000-0005-0000-0000-00005A800000}"/>
    <cellStyle name="40% - Accent6 27 71" xfId="32709" xr:uid="{00000000-0005-0000-0000-00005B800000}"/>
    <cellStyle name="40% - Accent6 27 72" xfId="32710" xr:uid="{00000000-0005-0000-0000-00005C800000}"/>
    <cellStyle name="40% - Accent6 27 73" xfId="32711" xr:uid="{00000000-0005-0000-0000-00005D800000}"/>
    <cellStyle name="40% - Accent6 27 8" xfId="32712" xr:uid="{00000000-0005-0000-0000-00005E800000}"/>
    <cellStyle name="40% - Accent6 27 9" xfId="32713" xr:uid="{00000000-0005-0000-0000-00005F800000}"/>
    <cellStyle name="40% - Accent6 28" xfId="32714" xr:uid="{00000000-0005-0000-0000-000060800000}"/>
    <cellStyle name="40% - Accent6 28 10" xfId="32715" xr:uid="{00000000-0005-0000-0000-000061800000}"/>
    <cellStyle name="40% - Accent6 28 11" xfId="32716" xr:uid="{00000000-0005-0000-0000-000062800000}"/>
    <cellStyle name="40% - Accent6 28 12" xfId="32717" xr:uid="{00000000-0005-0000-0000-000063800000}"/>
    <cellStyle name="40% - Accent6 28 13" xfId="32718" xr:uid="{00000000-0005-0000-0000-000064800000}"/>
    <cellStyle name="40% - Accent6 28 14" xfId="32719" xr:uid="{00000000-0005-0000-0000-000065800000}"/>
    <cellStyle name="40% - Accent6 28 15" xfId="32720" xr:uid="{00000000-0005-0000-0000-000066800000}"/>
    <cellStyle name="40% - Accent6 28 16" xfId="32721" xr:uid="{00000000-0005-0000-0000-000067800000}"/>
    <cellStyle name="40% - Accent6 28 17" xfId="32722" xr:uid="{00000000-0005-0000-0000-000068800000}"/>
    <cellStyle name="40% - Accent6 28 18" xfId="32723" xr:uid="{00000000-0005-0000-0000-000069800000}"/>
    <cellStyle name="40% - Accent6 28 19" xfId="32724" xr:uid="{00000000-0005-0000-0000-00006A800000}"/>
    <cellStyle name="40% - Accent6 28 2" xfId="32725" xr:uid="{00000000-0005-0000-0000-00006B800000}"/>
    <cellStyle name="40% - Accent6 28 20" xfId="32726" xr:uid="{00000000-0005-0000-0000-00006C800000}"/>
    <cellStyle name="40% - Accent6 28 21" xfId="32727" xr:uid="{00000000-0005-0000-0000-00006D800000}"/>
    <cellStyle name="40% - Accent6 28 22" xfId="32728" xr:uid="{00000000-0005-0000-0000-00006E800000}"/>
    <cellStyle name="40% - Accent6 28 23" xfId="32729" xr:uid="{00000000-0005-0000-0000-00006F800000}"/>
    <cellStyle name="40% - Accent6 28 24" xfId="32730" xr:uid="{00000000-0005-0000-0000-000070800000}"/>
    <cellStyle name="40% - Accent6 28 25" xfId="32731" xr:uid="{00000000-0005-0000-0000-000071800000}"/>
    <cellStyle name="40% - Accent6 28 26" xfId="32732" xr:uid="{00000000-0005-0000-0000-000072800000}"/>
    <cellStyle name="40% - Accent6 28 27" xfId="32733" xr:uid="{00000000-0005-0000-0000-000073800000}"/>
    <cellStyle name="40% - Accent6 28 28" xfId="32734" xr:uid="{00000000-0005-0000-0000-000074800000}"/>
    <cellStyle name="40% - Accent6 28 29" xfId="32735" xr:uid="{00000000-0005-0000-0000-000075800000}"/>
    <cellStyle name="40% - Accent6 28 3" xfId="32736" xr:uid="{00000000-0005-0000-0000-000076800000}"/>
    <cellStyle name="40% - Accent6 28 30" xfId="32737" xr:uid="{00000000-0005-0000-0000-000077800000}"/>
    <cellStyle name="40% - Accent6 28 31" xfId="32738" xr:uid="{00000000-0005-0000-0000-000078800000}"/>
    <cellStyle name="40% - Accent6 28 32" xfId="32739" xr:uid="{00000000-0005-0000-0000-000079800000}"/>
    <cellStyle name="40% - Accent6 28 33" xfId="32740" xr:uid="{00000000-0005-0000-0000-00007A800000}"/>
    <cellStyle name="40% - Accent6 28 34" xfId="32741" xr:uid="{00000000-0005-0000-0000-00007B800000}"/>
    <cellStyle name="40% - Accent6 28 35" xfId="32742" xr:uid="{00000000-0005-0000-0000-00007C800000}"/>
    <cellStyle name="40% - Accent6 28 36" xfId="32743" xr:uid="{00000000-0005-0000-0000-00007D800000}"/>
    <cellStyle name="40% - Accent6 28 37" xfId="32744" xr:uid="{00000000-0005-0000-0000-00007E800000}"/>
    <cellStyle name="40% - Accent6 28 38" xfId="32745" xr:uid="{00000000-0005-0000-0000-00007F800000}"/>
    <cellStyle name="40% - Accent6 28 39" xfId="32746" xr:uid="{00000000-0005-0000-0000-000080800000}"/>
    <cellStyle name="40% - Accent6 28 4" xfId="32747" xr:uid="{00000000-0005-0000-0000-000081800000}"/>
    <cellStyle name="40% - Accent6 28 40" xfId="32748" xr:uid="{00000000-0005-0000-0000-000082800000}"/>
    <cellStyle name="40% - Accent6 28 41" xfId="32749" xr:uid="{00000000-0005-0000-0000-000083800000}"/>
    <cellStyle name="40% - Accent6 28 42" xfId="32750" xr:uid="{00000000-0005-0000-0000-000084800000}"/>
    <cellStyle name="40% - Accent6 28 43" xfId="32751" xr:uid="{00000000-0005-0000-0000-000085800000}"/>
    <cellStyle name="40% - Accent6 28 44" xfId="32752" xr:uid="{00000000-0005-0000-0000-000086800000}"/>
    <cellStyle name="40% - Accent6 28 45" xfId="32753" xr:uid="{00000000-0005-0000-0000-000087800000}"/>
    <cellStyle name="40% - Accent6 28 46" xfId="32754" xr:uid="{00000000-0005-0000-0000-000088800000}"/>
    <cellStyle name="40% - Accent6 28 47" xfId="32755" xr:uid="{00000000-0005-0000-0000-000089800000}"/>
    <cellStyle name="40% - Accent6 28 48" xfId="32756" xr:uid="{00000000-0005-0000-0000-00008A800000}"/>
    <cellStyle name="40% - Accent6 28 49" xfId="32757" xr:uid="{00000000-0005-0000-0000-00008B800000}"/>
    <cellStyle name="40% - Accent6 28 5" xfId="32758" xr:uid="{00000000-0005-0000-0000-00008C800000}"/>
    <cellStyle name="40% - Accent6 28 50" xfId="32759" xr:uid="{00000000-0005-0000-0000-00008D800000}"/>
    <cellStyle name="40% - Accent6 28 51" xfId="32760" xr:uid="{00000000-0005-0000-0000-00008E800000}"/>
    <cellStyle name="40% - Accent6 28 52" xfId="32761" xr:uid="{00000000-0005-0000-0000-00008F800000}"/>
    <cellStyle name="40% - Accent6 28 53" xfId="32762" xr:uid="{00000000-0005-0000-0000-000090800000}"/>
    <cellStyle name="40% - Accent6 28 54" xfId="32763" xr:uid="{00000000-0005-0000-0000-000091800000}"/>
    <cellStyle name="40% - Accent6 28 55" xfId="32764" xr:uid="{00000000-0005-0000-0000-000092800000}"/>
    <cellStyle name="40% - Accent6 28 56" xfId="32765" xr:uid="{00000000-0005-0000-0000-000093800000}"/>
    <cellStyle name="40% - Accent6 28 57" xfId="32766" xr:uid="{00000000-0005-0000-0000-000094800000}"/>
    <cellStyle name="40% - Accent6 28 58" xfId="32767" xr:uid="{00000000-0005-0000-0000-000095800000}"/>
    <cellStyle name="40% - Accent6 28 59" xfId="32768" xr:uid="{00000000-0005-0000-0000-000096800000}"/>
    <cellStyle name="40% - Accent6 28 6" xfId="32769" xr:uid="{00000000-0005-0000-0000-000097800000}"/>
    <cellStyle name="40% - Accent6 28 60" xfId="32770" xr:uid="{00000000-0005-0000-0000-000098800000}"/>
    <cellStyle name="40% - Accent6 28 61" xfId="32771" xr:uid="{00000000-0005-0000-0000-000099800000}"/>
    <cellStyle name="40% - Accent6 28 62" xfId="32772" xr:uid="{00000000-0005-0000-0000-00009A800000}"/>
    <cellStyle name="40% - Accent6 28 63" xfId="32773" xr:uid="{00000000-0005-0000-0000-00009B800000}"/>
    <cellStyle name="40% - Accent6 28 64" xfId="32774" xr:uid="{00000000-0005-0000-0000-00009C800000}"/>
    <cellStyle name="40% - Accent6 28 65" xfId="32775" xr:uid="{00000000-0005-0000-0000-00009D800000}"/>
    <cellStyle name="40% - Accent6 28 66" xfId="32776" xr:uid="{00000000-0005-0000-0000-00009E800000}"/>
    <cellStyle name="40% - Accent6 28 67" xfId="32777" xr:uid="{00000000-0005-0000-0000-00009F800000}"/>
    <cellStyle name="40% - Accent6 28 68" xfId="32778" xr:uid="{00000000-0005-0000-0000-0000A0800000}"/>
    <cellStyle name="40% - Accent6 28 69" xfId="32779" xr:uid="{00000000-0005-0000-0000-0000A1800000}"/>
    <cellStyle name="40% - Accent6 28 7" xfId="32780" xr:uid="{00000000-0005-0000-0000-0000A2800000}"/>
    <cellStyle name="40% - Accent6 28 70" xfId="32781" xr:uid="{00000000-0005-0000-0000-0000A3800000}"/>
    <cellStyle name="40% - Accent6 28 71" xfId="32782" xr:uid="{00000000-0005-0000-0000-0000A4800000}"/>
    <cellStyle name="40% - Accent6 28 72" xfId="32783" xr:uid="{00000000-0005-0000-0000-0000A5800000}"/>
    <cellStyle name="40% - Accent6 28 73" xfId="32784" xr:uid="{00000000-0005-0000-0000-0000A6800000}"/>
    <cellStyle name="40% - Accent6 28 8" xfId="32785" xr:uid="{00000000-0005-0000-0000-0000A7800000}"/>
    <cellStyle name="40% - Accent6 28 9" xfId="32786" xr:uid="{00000000-0005-0000-0000-0000A8800000}"/>
    <cellStyle name="40% - Accent6 29" xfId="32787" xr:uid="{00000000-0005-0000-0000-0000A9800000}"/>
    <cellStyle name="40% - Accent6 29 10" xfId="32788" xr:uid="{00000000-0005-0000-0000-0000AA800000}"/>
    <cellStyle name="40% - Accent6 29 11" xfId="32789" xr:uid="{00000000-0005-0000-0000-0000AB800000}"/>
    <cellStyle name="40% - Accent6 29 12" xfId="32790" xr:uid="{00000000-0005-0000-0000-0000AC800000}"/>
    <cellStyle name="40% - Accent6 29 13" xfId="32791" xr:uid="{00000000-0005-0000-0000-0000AD800000}"/>
    <cellStyle name="40% - Accent6 29 14" xfId="32792" xr:uid="{00000000-0005-0000-0000-0000AE800000}"/>
    <cellStyle name="40% - Accent6 29 15" xfId="32793" xr:uid="{00000000-0005-0000-0000-0000AF800000}"/>
    <cellStyle name="40% - Accent6 29 16" xfId="32794" xr:uid="{00000000-0005-0000-0000-0000B0800000}"/>
    <cellStyle name="40% - Accent6 29 17" xfId="32795" xr:uid="{00000000-0005-0000-0000-0000B1800000}"/>
    <cellStyle name="40% - Accent6 29 18" xfId="32796" xr:uid="{00000000-0005-0000-0000-0000B2800000}"/>
    <cellStyle name="40% - Accent6 29 19" xfId="32797" xr:uid="{00000000-0005-0000-0000-0000B3800000}"/>
    <cellStyle name="40% - Accent6 29 2" xfId="32798" xr:uid="{00000000-0005-0000-0000-0000B4800000}"/>
    <cellStyle name="40% - Accent6 29 20" xfId="32799" xr:uid="{00000000-0005-0000-0000-0000B5800000}"/>
    <cellStyle name="40% - Accent6 29 21" xfId="32800" xr:uid="{00000000-0005-0000-0000-0000B6800000}"/>
    <cellStyle name="40% - Accent6 29 22" xfId="32801" xr:uid="{00000000-0005-0000-0000-0000B7800000}"/>
    <cellStyle name="40% - Accent6 29 23" xfId="32802" xr:uid="{00000000-0005-0000-0000-0000B8800000}"/>
    <cellStyle name="40% - Accent6 29 24" xfId="32803" xr:uid="{00000000-0005-0000-0000-0000B9800000}"/>
    <cellStyle name="40% - Accent6 29 25" xfId="32804" xr:uid="{00000000-0005-0000-0000-0000BA800000}"/>
    <cellStyle name="40% - Accent6 29 26" xfId="32805" xr:uid="{00000000-0005-0000-0000-0000BB800000}"/>
    <cellStyle name="40% - Accent6 29 27" xfId="32806" xr:uid="{00000000-0005-0000-0000-0000BC800000}"/>
    <cellStyle name="40% - Accent6 29 28" xfId="32807" xr:uid="{00000000-0005-0000-0000-0000BD800000}"/>
    <cellStyle name="40% - Accent6 29 29" xfId="32808" xr:uid="{00000000-0005-0000-0000-0000BE800000}"/>
    <cellStyle name="40% - Accent6 29 3" xfId="32809" xr:uid="{00000000-0005-0000-0000-0000BF800000}"/>
    <cellStyle name="40% - Accent6 29 30" xfId="32810" xr:uid="{00000000-0005-0000-0000-0000C0800000}"/>
    <cellStyle name="40% - Accent6 29 31" xfId="32811" xr:uid="{00000000-0005-0000-0000-0000C1800000}"/>
    <cellStyle name="40% - Accent6 29 32" xfId="32812" xr:uid="{00000000-0005-0000-0000-0000C2800000}"/>
    <cellStyle name="40% - Accent6 29 33" xfId="32813" xr:uid="{00000000-0005-0000-0000-0000C3800000}"/>
    <cellStyle name="40% - Accent6 29 34" xfId="32814" xr:uid="{00000000-0005-0000-0000-0000C4800000}"/>
    <cellStyle name="40% - Accent6 29 35" xfId="32815" xr:uid="{00000000-0005-0000-0000-0000C5800000}"/>
    <cellStyle name="40% - Accent6 29 36" xfId="32816" xr:uid="{00000000-0005-0000-0000-0000C6800000}"/>
    <cellStyle name="40% - Accent6 29 37" xfId="32817" xr:uid="{00000000-0005-0000-0000-0000C7800000}"/>
    <cellStyle name="40% - Accent6 29 38" xfId="32818" xr:uid="{00000000-0005-0000-0000-0000C8800000}"/>
    <cellStyle name="40% - Accent6 29 39" xfId="32819" xr:uid="{00000000-0005-0000-0000-0000C9800000}"/>
    <cellStyle name="40% - Accent6 29 4" xfId="32820" xr:uid="{00000000-0005-0000-0000-0000CA800000}"/>
    <cellStyle name="40% - Accent6 29 40" xfId="32821" xr:uid="{00000000-0005-0000-0000-0000CB800000}"/>
    <cellStyle name="40% - Accent6 29 41" xfId="32822" xr:uid="{00000000-0005-0000-0000-0000CC800000}"/>
    <cellStyle name="40% - Accent6 29 42" xfId="32823" xr:uid="{00000000-0005-0000-0000-0000CD800000}"/>
    <cellStyle name="40% - Accent6 29 43" xfId="32824" xr:uid="{00000000-0005-0000-0000-0000CE800000}"/>
    <cellStyle name="40% - Accent6 29 44" xfId="32825" xr:uid="{00000000-0005-0000-0000-0000CF800000}"/>
    <cellStyle name="40% - Accent6 29 45" xfId="32826" xr:uid="{00000000-0005-0000-0000-0000D0800000}"/>
    <cellStyle name="40% - Accent6 29 46" xfId="32827" xr:uid="{00000000-0005-0000-0000-0000D1800000}"/>
    <cellStyle name="40% - Accent6 29 47" xfId="32828" xr:uid="{00000000-0005-0000-0000-0000D2800000}"/>
    <cellStyle name="40% - Accent6 29 48" xfId="32829" xr:uid="{00000000-0005-0000-0000-0000D3800000}"/>
    <cellStyle name="40% - Accent6 29 49" xfId="32830" xr:uid="{00000000-0005-0000-0000-0000D4800000}"/>
    <cellStyle name="40% - Accent6 29 5" xfId="32831" xr:uid="{00000000-0005-0000-0000-0000D5800000}"/>
    <cellStyle name="40% - Accent6 29 50" xfId="32832" xr:uid="{00000000-0005-0000-0000-0000D6800000}"/>
    <cellStyle name="40% - Accent6 29 51" xfId="32833" xr:uid="{00000000-0005-0000-0000-0000D7800000}"/>
    <cellStyle name="40% - Accent6 29 52" xfId="32834" xr:uid="{00000000-0005-0000-0000-0000D8800000}"/>
    <cellStyle name="40% - Accent6 29 53" xfId="32835" xr:uid="{00000000-0005-0000-0000-0000D9800000}"/>
    <cellStyle name="40% - Accent6 29 54" xfId="32836" xr:uid="{00000000-0005-0000-0000-0000DA800000}"/>
    <cellStyle name="40% - Accent6 29 55" xfId="32837" xr:uid="{00000000-0005-0000-0000-0000DB800000}"/>
    <cellStyle name="40% - Accent6 29 56" xfId="32838" xr:uid="{00000000-0005-0000-0000-0000DC800000}"/>
    <cellStyle name="40% - Accent6 29 57" xfId="32839" xr:uid="{00000000-0005-0000-0000-0000DD800000}"/>
    <cellStyle name="40% - Accent6 29 58" xfId="32840" xr:uid="{00000000-0005-0000-0000-0000DE800000}"/>
    <cellStyle name="40% - Accent6 29 59" xfId="32841" xr:uid="{00000000-0005-0000-0000-0000DF800000}"/>
    <cellStyle name="40% - Accent6 29 6" xfId="32842" xr:uid="{00000000-0005-0000-0000-0000E0800000}"/>
    <cellStyle name="40% - Accent6 29 60" xfId="32843" xr:uid="{00000000-0005-0000-0000-0000E1800000}"/>
    <cellStyle name="40% - Accent6 29 61" xfId="32844" xr:uid="{00000000-0005-0000-0000-0000E2800000}"/>
    <cellStyle name="40% - Accent6 29 62" xfId="32845" xr:uid="{00000000-0005-0000-0000-0000E3800000}"/>
    <cellStyle name="40% - Accent6 29 63" xfId="32846" xr:uid="{00000000-0005-0000-0000-0000E4800000}"/>
    <cellStyle name="40% - Accent6 29 64" xfId="32847" xr:uid="{00000000-0005-0000-0000-0000E5800000}"/>
    <cellStyle name="40% - Accent6 29 65" xfId="32848" xr:uid="{00000000-0005-0000-0000-0000E6800000}"/>
    <cellStyle name="40% - Accent6 29 66" xfId="32849" xr:uid="{00000000-0005-0000-0000-0000E7800000}"/>
    <cellStyle name="40% - Accent6 29 67" xfId="32850" xr:uid="{00000000-0005-0000-0000-0000E8800000}"/>
    <cellStyle name="40% - Accent6 29 68" xfId="32851" xr:uid="{00000000-0005-0000-0000-0000E9800000}"/>
    <cellStyle name="40% - Accent6 29 69" xfId="32852" xr:uid="{00000000-0005-0000-0000-0000EA800000}"/>
    <cellStyle name="40% - Accent6 29 7" xfId="32853" xr:uid="{00000000-0005-0000-0000-0000EB800000}"/>
    <cellStyle name="40% - Accent6 29 70" xfId="32854" xr:uid="{00000000-0005-0000-0000-0000EC800000}"/>
    <cellStyle name="40% - Accent6 29 71" xfId="32855" xr:uid="{00000000-0005-0000-0000-0000ED800000}"/>
    <cellStyle name="40% - Accent6 29 72" xfId="32856" xr:uid="{00000000-0005-0000-0000-0000EE800000}"/>
    <cellStyle name="40% - Accent6 29 73" xfId="32857" xr:uid="{00000000-0005-0000-0000-0000EF800000}"/>
    <cellStyle name="40% - Accent6 29 8" xfId="32858" xr:uid="{00000000-0005-0000-0000-0000F0800000}"/>
    <cellStyle name="40% - Accent6 29 9" xfId="32859" xr:uid="{00000000-0005-0000-0000-0000F1800000}"/>
    <cellStyle name="40% - Accent6 3" xfId="32860" xr:uid="{00000000-0005-0000-0000-0000F2800000}"/>
    <cellStyle name="40% - Accent6 3 10" xfId="32861" xr:uid="{00000000-0005-0000-0000-0000F3800000}"/>
    <cellStyle name="40% - Accent6 3 11" xfId="32862" xr:uid="{00000000-0005-0000-0000-0000F4800000}"/>
    <cellStyle name="40% - Accent6 3 12" xfId="32863" xr:uid="{00000000-0005-0000-0000-0000F5800000}"/>
    <cellStyle name="40% - Accent6 3 13" xfId="32864" xr:uid="{00000000-0005-0000-0000-0000F6800000}"/>
    <cellStyle name="40% - Accent6 3 14" xfId="32865" xr:uid="{00000000-0005-0000-0000-0000F7800000}"/>
    <cellStyle name="40% - Accent6 3 15" xfId="32866" xr:uid="{00000000-0005-0000-0000-0000F8800000}"/>
    <cellStyle name="40% - Accent6 3 16" xfId="32867" xr:uid="{00000000-0005-0000-0000-0000F9800000}"/>
    <cellStyle name="40% - Accent6 3 17" xfId="32868" xr:uid="{00000000-0005-0000-0000-0000FA800000}"/>
    <cellStyle name="40% - Accent6 3 18" xfId="32869" xr:uid="{00000000-0005-0000-0000-0000FB800000}"/>
    <cellStyle name="40% - Accent6 3 19" xfId="32870" xr:uid="{00000000-0005-0000-0000-0000FC800000}"/>
    <cellStyle name="40% - Accent6 3 2" xfId="32871" xr:uid="{00000000-0005-0000-0000-0000FD800000}"/>
    <cellStyle name="40% - Accent6 3 2 2" xfId="53176" xr:uid="{00000000-0005-0000-0000-0000FE800000}"/>
    <cellStyle name="40% - Accent6 3 20" xfId="32872" xr:uid="{00000000-0005-0000-0000-0000FF800000}"/>
    <cellStyle name="40% - Accent6 3 21" xfId="32873" xr:uid="{00000000-0005-0000-0000-000000810000}"/>
    <cellStyle name="40% - Accent6 3 22" xfId="32874" xr:uid="{00000000-0005-0000-0000-000001810000}"/>
    <cellStyle name="40% - Accent6 3 23" xfId="32875" xr:uid="{00000000-0005-0000-0000-000002810000}"/>
    <cellStyle name="40% - Accent6 3 24" xfId="32876" xr:uid="{00000000-0005-0000-0000-000003810000}"/>
    <cellStyle name="40% - Accent6 3 25" xfId="32877" xr:uid="{00000000-0005-0000-0000-000004810000}"/>
    <cellStyle name="40% - Accent6 3 26" xfId="32878" xr:uid="{00000000-0005-0000-0000-000005810000}"/>
    <cellStyle name="40% - Accent6 3 27" xfId="32879" xr:uid="{00000000-0005-0000-0000-000006810000}"/>
    <cellStyle name="40% - Accent6 3 28" xfId="32880" xr:uid="{00000000-0005-0000-0000-000007810000}"/>
    <cellStyle name="40% - Accent6 3 29" xfId="32881" xr:uid="{00000000-0005-0000-0000-000008810000}"/>
    <cellStyle name="40% - Accent6 3 3" xfId="32882" xr:uid="{00000000-0005-0000-0000-000009810000}"/>
    <cellStyle name="40% - Accent6 3 3 2" xfId="53230" xr:uid="{00000000-0005-0000-0000-00000A810000}"/>
    <cellStyle name="40% - Accent6 3 30" xfId="32883" xr:uid="{00000000-0005-0000-0000-00000B810000}"/>
    <cellStyle name="40% - Accent6 3 31" xfId="32884" xr:uid="{00000000-0005-0000-0000-00000C810000}"/>
    <cellStyle name="40% - Accent6 3 32" xfId="32885" xr:uid="{00000000-0005-0000-0000-00000D810000}"/>
    <cellStyle name="40% - Accent6 3 33" xfId="32886" xr:uid="{00000000-0005-0000-0000-00000E810000}"/>
    <cellStyle name="40% - Accent6 3 34" xfId="32887" xr:uid="{00000000-0005-0000-0000-00000F810000}"/>
    <cellStyle name="40% - Accent6 3 35" xfId="32888" xr:uid="{00000000-0005-0000-0000-000010810000}"/>
    <cellStyle name="40% - Accent6 3 36" xfId="32889" xr:uid="{00000000-0005-0000-0000-000011810000}"/>
    <cellStyle name="40% - Accent6 3 37" xfId="32890" xr:uid="{00000000-0005-0000-0000-000012810000}"/>
    <cellStyle name="40% - Accent6 3 38" xfId="32891" xr:uid="{00000000-0005-0000-0000-000013810000}"/>
    <cellStyle name="40% - Accent6 3 39" xfId="32892" xr:uid="{00000000-0005-0000-0000-000014810000}"/>
    <cellStyle name="40% - Accent6 3 4" xfId="32893" xr:uid="{00000000-0005-0000-0000-000015810000}"/>
    <cellStyle name="40% - Accent6 3 40" xfId="32894" xr:uid="{00000000-0005-0000-0000-000016810000}"/>
    <cellStyle name="40% - Accent6 3 41" xfId="32895" xr:uid="{00000000-0005-0000-0000-000017810000}"/>
    <cellStyle name="40% - Accent6 3 42" xfId="32896" xr:uid="{00000000-0005-0000-0000-000018810000}"/>
    <cellStyle name="40% - Accent6 3 43" xfId="32897" xr:uid="{00000000-0005-0000-0000-000019810000}"/>
    <cellStyle name="40% - Accent6 3 44" xfId="32898" xr:uid="{00000000-0005-0000-0000-00001A810000}"/>
    <cellStyle name="40% - Accent6 3 45" xfId="32899" xr:uid="{00000000-0005-0000-0000-00001B810000}"/>
    <cellStyle name="40% - Accent6 3 46" xfId="32900" xr:uid="{00000000-0005-0000-0000-00001C810000}"/>
    <cellStyle name="40% - Accent6 3 47" xfId="32901" xr:uid="{00000000-0005-0000-0000-00001D810000}"/>
    <cellStyle name="40% - Accent6 3 48" xfId="32902" xr:uid="{00000000-0005-0000-0000-00001E810000}"/>
    <cellStyle name="40% - Accent6 3 49" xfId="32903" xr:uid="{00000000-0005-0000-0000-00001F810000}"/>
    <cellStyle name="40% - Accent6 3 5" xfId="32904" xr:uid="{00000000-0005-0000-0000-000020810000}"/>
    <cellStyle name="40% - Accent6 3 50" xfId="32905" xr:uid="{00000000-0005-0000-0000-000021810000}"/>
    <cellStyle name="40% - Accent6 3 51" xfId="32906" xr:uid="{00000000-0005-0000-0000-000022810000}"/>
    <cellStyle name="40% - Accent6 3 52" xfId="32907" xr:uid="{00000000-0005-0000-0000-000023810000}"/>
    <cellStyle name="40% - Accent6 3 53" xfId="32908" xr:uid="{00000000-0005-0000-0000-000024810000}"/>
    <cellStyle name="40% - Accent6 3 54" xfId="32909" xr:uid="{00000000-0005-0000-0000-000025810000}"/>
    <cellStyle name="40% - Accent6 3 55" xfId="32910" xr:uid="{00000000-0005-0000-0000-000026810000}"/>
    <cellStyle name="40% - Accent6 3 56" xfId="32911" xr:uid="{00000000-0005-0000-0000-000027810000}"/>
    <cellStyle name="40% - Accent6 3 57" xfId="32912" xr:uid="{00000000-0005-0000-0000-000028810000}"/>
    <cellStyle name="40% - Accent6 3 58" xfId="32913" xr:uid="{00000000-0005-0000-0000-000029810000}"/>
    <cellStyle name="40% - Accent6 3 59" xfId="32914" xr:uid="{00000000-0005-0000-0000-00002A810000}"/>
    <cellStyle name="40% - Accent6 3 6" xfId="32915" xr:uid="{00000000-0005-0000-0000-00002B810000}"/>
    <cellStyle name="40% - Accent6 3 60" xfId="32916" xr:uid="{00000000-0005-0000-0000-00002C810000}"/>
    <cellStyle name="40% - Accent6 3 61" xfId="32917" xr:uid="{00000000-0005-0000-0000-00002D810000}"/>
    <cellStyle name="40% - Accent6 3 62" xfId="32918" xr:uid="{00000000-0005-0000-0000-00002E810000}"/>
    <cellStyle name="40% - Accent6 3 63" xfId="32919" xr:uid="{00000000-0005-0000-0000-00002F810000}"/>
    <cellStyle name="40% - Accent6 3 64" xfId="32920" xr:uid="{00000000-0005-0000-0000-000030810000}"/>
    <cellStyle name="40% - Accent6 3 65" xfId="32921" xr:uid="{00000000-0005-0000-0000-000031810000}"/>
    <cellStyle name="40% - Accent6 3 66" xfId="32922" xr:uid="{00000000-0005-0000-0000-000032810000}"/>
    <cellStyle name="40% - Accent6 3 67" xfId="32923" xr:uid="{00000000-0005-0000-0000-000033810000}"/>
    <cellStyle name="40% - Accent6 3 68" xfId="32924" xr:uid="{00000000-0005-0000-0000-000034810000}"/>
    <cellStyle name="40% - Accent6 3 69" xfId="32925" xr:uid="{00000000-0005-0000-0000-000035810000}"/>
    <cellStyle name="40% - Accent6 3 7" xfId="32926" xr:uid="{00000000-0005-0000-0000-000036810000}"/>
    <cellStyle name="40% - Accent6 3 70" xfId="32927" xr:uid="{00000000-0005-0000-0000-000037810000}"/>
    <cellStyle name="40% - Accent6 3 71" xfId="32928" xr:uid="{00000000-0005-0000-0000-000038810000}"/>
    <cellStyle name="40% - Accent6 3 72" xfId="32929" xr:uid="{00000000-0005-0000-0000-000039810000}"/>
    <cellStyle name="40% - Accent6 3 73" xfId="32930" xr:uid="{00000000-0005-0000-0000-00003A810000}"/>
    <cellStyle name="40% - Accent6 3 74" xfId="53043" xr:uid="{00000000-0005-0000-0000-00003B810000}"/>
    <cellStyle name="40% - Accent6 3 8" xfId="32931" xr:uid="{00000000-0005-0000-0000-00003C810000}"/>
    <cellStyle name="40% - Accent6 3 9" xfId="32932" xr:uid="{00000000-0005-0000-0000-00003D810000}"/>
    <cellStyle name="40% - Accent6 30" xfId="32933" xr:uid="{00000000-0005-0000-0000-00003E810000}"/>
    <cellStyle name="40% - Accent6 30 10" xfId="32934" xr:uid="{00000000-0005-0000-0000-00003F810000}"/>
    <cellStyle name="40% - Accent6 30 11" xfId="32935" xr:uid="{00000000-0005-0000-0000-000040810000}"/>
    <cellStyle name="40% - Accent6 30 12" xfId="32936" xr:uid="{00000000-0005-0000-0000-000041810000}"/>
    <cellStyle name="40% - Accent6 30 13" xfId="32937" xr:uid="{00000000-0005-0000-0000-000042810000}"/>
    <cellStyle name="40% - Accent6 30 14" xfId="32938" xr:uid="{00000000-0005-0000-0000-000043810000}"/>
    <cellStyle name="40% - Accent6 30 15" xfId="32939" xr:uid="{00000000-0005-0000-0000-000044810000}"/>
    <cellStyle name="40% - Accent6 30 16" xfId="32940" xr:uid="{00000000-0005-0000-0000-000045810000}"/>
    <cellStyle name="40% - Accent6 30 17" xfId="32941" xr:uid="{00000000-0005-0000-0000-000046810000}"/>
    <cellStyle name="40% - Accent6 30 18" xfId="32942" xr:uid="{00000000-0005-0000-0000-000047810000}"/>
    <cellStyle name="40% - Accent6 30 19" xfId="32943" xr:uid="{00000000-0005-0000-0000-000048810000}"/>
    <cellStyle name="40% - Accent6 30 2" xfId="32944" xr:uid="{00000000-0005-0000-0000-000049810000}"/>
    <cellStyle name="40% - Accent6 30 20" xfId="32945" xr:uid="{00000000-0005-0000-0000-00004A810000}"/>
    <cellStyle name="40% - Accent6 30 21" xfId="32946" xr:uid="{00000000-0005-0000-0000-00004B810000}"/>
    <cellStyle name="40% - Accent6 30 22" xfId="32947" xr:uid="{00000000-0005-0000-0000-00004C810000}"/>
    <cellStyle name="40% - Accent6 30 23" xfId="32948" xr:uid="{00000000-0005-0000-0000-00004D810000}"/>
    <cellStyle name="40% - Accent6 30 24" xfId="32949" xr:uid="{00000000-0005-0000-0000-00004E810000}"/>
    <cellStyle name="40% - Accent6 30 25" xfId="32950" xr:uid="{00000000-0005-0000-0000-00004F810000}"/>
    <cellStyle name="40% - Accent6 30 26" xfId="32951" xr:uid="{00000000-0005-0000-0000-000050810000}"/>
    <cellStyle name="40% - Accent6 30 27" xfId="32952" xr:uid="{00000000-0005-0000-0000-000051810000}"/>
    <cellStyle name="40% - Accent6 30 28" xfId="32953" xr:uid="{00000000-0005-0000-0000-000052810000}"/>
    <cellStyle name="40% - Accent6 30 29" xfId="32954" xr:uid="{00000000-0005-0000-0000-000053810000}"/>
    <cellStyle name="40% - Accent6 30 3" xfId="32955" xr:uid="{00000000-0005-0000-0000-000054810000}"/>
    <cellStyle name="40% - Accent6 30 30" xfId="32956" xr:uid="{00000000-0005-0000-0000-000055810000}"/>
    <cellStyle name="40% - Accent6 30 31" xfId="32957" xr:uid="{00000000-0005-0000-0000-000056810000}"/>
    <cellStyle name="40% - Accent6 30 32" xfId="32958" xr:uid="{00000000-0005-0000-0000-000057810000}"/>
    <cellStyle name="40% - Accent6 30 33" xfId="32959" xr:uid="{00000000-0005-0000-0000-000058810000}"/>
    <cellStyle name="40% - Accent6 30 34" xfId="32960" xr:uid="{00000000-0005-0000-0000-000059810000}"/>
    <cellStyle name="40% - Accent6 30 35" xfId="32961" xr:uid="{00000000-0005-0000-0000-00005A810000}"/>
    <cellStyle name="40% - Accent6 30 36" xfId="32962" xr:uid="{00000000-0005-0000-0000-00005B810000}"/>
    <cellStyle name="40% - Accent6 30 37" xfId="32963" xr:uid="{00000000-0005-0000-0000-00005C810000}"/>
    <cellStyle name="40% - Accent6 30 38" xfId="32964" xr:uid="{00000000-0005-0000-0000-00005D810000}"/>
    <cellStyle name="40% - Accent6 30 39" xfId="32965" xr:uid="{00000000-0005-0000-0000-00005E810000}"/>
    <cellStyle name="40% - Accent6 30 4" xfId="32966" xr:uid="{00000000-0005-0000-0000-00005F810000}"/>
    <cellStyle name="40% - Accent6 30 40" xfId="32967" xr:uid="{00000000-0005-0000-0000-000060810000}"/>
    <cellStyle name="40% - Accent6 30 41" xfId="32968" xr:uid="{00000000-0005-0000-0000-000061810000}"/>
    <cellStyle name="40% - Accent6 30 42" xfId="32969" xr:uid="{00000000-0005-0000-0000-000062810000}"/>
    <cellStyle name="40% - Accent6 30 43" xfId="32970" xr:uid="{00000000-0005-0000-0000-000063810000}"/>
    <cellStyle name="40% - Accent6 30 44" xfId="32971" xr:uid="{00000000-0005-0000-0000-000064810000}"/>
    <cellStyle name="40% - Accent6 30 45" xfId="32972" xr:uid="{00000000-0005-0000-0000-000065810000}"/>
    <cellStyle name="40% - Accent6 30 46" xfId="32973" xr:uid="{00000000-0005-0000-0000-000066810000}"/>
    <cellStyle name="40% - Accent6 30 47" xfId="32974" xr:uid="{00000000-0005-0000-0000-000067810000}"/>
    <cellStyle name="40% - Accent6 30 48" xfId="32975" xr:uid="{00000000-0005-0000-0000-000068810000}"/>
    <cellStyle name="40% - Accent6 30 49" xfId="32976" xr:uid="{00000000-0005-0000-0000-000069810000}"/>
    <cellStyle name="40% - Accent6 30 5" xfId="32977" xr:uid="{00000000-0005-0000-0000-00006A810000}"/>
    <cellStyle name="40% - Accent6 30 50" xfId="32978" xr:uid="{00000000-0005-0000-0000-00006B810000}"/>
    <cellStyle name="40% - Accent6 30 51" xfId="32979" xr:uid="{00000000-0005-0000-0000-00006C810000}"/>
    <cellStyle name="40% - Accent6 30 52" xfId="32980" xr:uid="{00000000-0005-0000-0000-00006D810000}"/>
    <cellStyle name="40% - Accent6 30 53" xfId="32981" xr:uid="{00000000-0005-0000-0000-00006E810000}"/>
    <cellStyle name="40% - Accent6 30 54" xfId="32982" xr:uid="{00000000-0005-0000-0000-00006F810000}"/>
    <cellStyle name="40% - Accent6 30 55" xfId="32983" xr:uid="{00000000-0005-0000-0000-000070810000}"/>
    <cellStyle name="40% - Accent6 30 56" xfId="32984" xr:uid="{00000000-0005-0000-0000-000071810000}"/>
    <cellStyle name="40% - Accent6 30 57" xfId="32985" xr:uid="{00000000-0005-0000-0000-000072810000}"/>
    <cellStyle name="40% - Accent6 30 58" xfId="32986" xr:uid="{00000000-0005-0000-0000-000073810000}"/>
    <cellStyle name="40% - Accent6 30 59" xfId="32987" xr:uid="{00000000-0005-0000-0000-000074810000}"/>
    <cellStyle name="40% - Accent6 30 6" xfId="32988" xr:uid="{00000000-0005-0000-0000-000075810000}"/>
    <cellStyle name="40% - Accent6 30 60" xfId="32989" xr:uid="{00000000-0005-0000-0000-000076810000}"/>
    <cellStyle name="40% - Accent6 30 61" xfId="32990" xr:uid="{00000000-0005-0000-0000-000077810000}"/>
    <cellStyle name="40% - Accent6 30 62" xfId="32991" xr:uid="{00000000-0005-0000-0000-000078810000}"/>
    <cellStyle name="40% - Accent6 30 63" xfId="32992" xr:uid="{00000000-0005-0000-0000-000079810000}"/>
    <cellStyle name="40% - Accent6 30 64" xfId="32993" xr:uid="{00000000-0005-0000-0000-00007A810000}"/>
    <cellStyle name="40% - Accent6 30 65" xfId="32994" xr:uid="{00000000-0005-0000-0000-00007B810000}"/>
    <cellStyle name="40% - Accent6 30 66" xfId="32995" xr:uid="{00000000-0005-0000-0000-00007C810000}"/>
    <cellStyle name="40% - Accent6 30 67" xfId="32996" xr:uid="{00000000-0005-0000-0000-00007D810000}"/>
    <cellStyle name="40% - Accent6 30 68" xfId="32997" xr:uid="{00000000-0005-0000-0000-00007E810000}"/>
    <cellStyle name="40% - Accent6 30 69" xfId="32998" xr:uid="{00000000-0005-0000-0000-00007F810000}"/>
    <cellStyle name="40% - Accent6 30 7" xfId="32999" xr:uid="{00000000-0005-0000-0000-000080810000}"/>
    <cellStyle name="40% - Accent6 30 70" xfId="33000" xr:uid="{00000000-0005-0000-0000-000081810000}"/>
    <cellStyle name="40% - Accent6 30 71" xfId="33001" xr:uid="{00000000-0005-0000-0000-000082810000}"/>
    <cellStyle name="40% - Accent6 30 72" xfId="33002" xr:uid="{00000000-0005-0000-0000-000083810000}"/>
    <cellStyle name="40% - Accent6 30 73" xfId="33003" xr:uid="{00000000-0005-0000-0000-000084810000}"/>
    <cellStyle name="40% - Accent6 30 8" xfId="33004" xr:uid="{00000000-0005-0000-0000-000085810000}"/>
    <cellStyle name="40% - Accent6 30 9" xfId="33005" xr:uid="{00000000-0005-0000-0000-000086810000}"/>
    <cellStyle name="40% - Accent6 31" xfId="33006" xr:uid="{00000000-0005-0000-0000-000087810000}"/>
    <cellStyle name="40% - Accent6 31 10" xfId="33007" xr:uid="{00000000-0005-0000-0000-000088810000}"/>
    <cellStyle name="40% - Accent6 31 11" xfId="33008" xr:uid="{00000000-0005-0000-0000-000089810000}"/>
    <cellStyle name="40% - Accent6 31 12" xfId="33009" xr:uid="{00000000-0005-0000-0000-00008A810000}"/>
    <cellStyle name="40% - Accent6 31 13" xfId="33010" xr:uid="{00000000-0005-0000-0000-00008B810000}"/>
    <cellStyle name="40% - Accent6 31 14" xfId="33011" xr:uid="{00000000-0005-0000-0000-00008C810000}"/>
    <cellStyle name="40% - Accent6 31 15" xfId="33012" xr:uid="{00000000-0005-0000-0000-00008D810000}"/>
    <cellStyle name="40% - Accent6 31 16" xfId="33013" xr:uid="{00000000-0005-0000-0000-00008E810000}"/>
    <cellStyle name="40% - Accent6 31 17" xfId="33014" xr:uid="{00000000-0005-0000-0000-00008F810000}"/>
    <cellStyle name="40% - Accent6 31 18" xfId="33015" xr:uid="{00000000-0005-0000-0000-000090810000}"/>
    <cellStyle name="40% - Accent6 31 19" xfId="33016" xr:uid="{00000000-0005-0000-0000-000091810000}"/>
    <cellStyle name="40% - Accent6 31 2" xfId="33017" xr:uid="{00000000-0005-0000-0000-000092810000}"/>
    <cellStyle name="40% - Accent6 31 20" xfId="33018" xr:uid="{00000000-0005-0000-0000-000093810000}"/>
    <cellStyle name="40% - Accent6 31 21" xfId="33019" xr:uid="{00000000-0005-0000-0000-000094810000}"/>
    <cellStyle name="40% - Accent6 31 22" xfId="33020" xr:uid="{00000000-0005-0000-0000-000095810000}"/>
    <cellStyle name="40% - Accent6 31 23" xfId="33021" xr:uid="{00000000-0005-0000-0000-000096810000}"/>
    <cellStyle name="40% - Accent6 31 24" xfId="33022" xr:uid="{00000000-0005-0000-0000-000097810000}"/>
    <cellStyle name="40% - Accent6 31 25" xfId="33023" xr:uid="{00000000-0005-0000-0000-000098810000}"/>
    <cellStyle name="40% - Accent6 31 26" xfId="33024" xr:uid="{00000000-0005-0000-0000-000099810000}"/>
    <cellStyle name="40% - Accent6 31 27" xfId="33025" xr:uid="{00000000-0005-0000-0000-00009A810000}"/>
    <cellStyle name="40% - Accent6 31 28" xfId="33026" xr:uid="{00000000-0005-0000-0000-00009B810000}"/>
    <cellStyle name="40% - Accent6 31 29" xfId="33027" xr:uid="{00000000-0005-0000-0000-00009C810000}"/>
    <cellStyle name="40% - Accent6 31 3" xfId="33028" xr:uid="{00000000-0005-0000-0000-00009D810000}"/>
    <cellStyle name="40% - Accent6 31 30" xfId="33029" xr:uid="{00000000-0005-0000-0000-00009E810000}"/>
    <cellStyle name="40% - Accent6 31 31" xfId="33030" xr:uid="{00000000-0005-0000-0000-00009F810000}"/>
    <cellStyle name="40% - Accent6 31 32" xfId="33031" xr:uid="{00000000-0005-0000-0000-0000A0810000}"/>
    <cellStyle name="40% - Accent6 31 33" xfId="33032" xr:uid="{00000000-0005-0000-0000-0000A1810000}"/>
    <cellStyle name="40% - Accent6 31 34" xfId="33033" xr:uid="{00000000-0005-0000-0000-0000A2810000}"/>
    <cellStyle name="40% - Accent6 31 35" xfId="33034" xr:uid="{00000000-0005-0000-0000-0000A3810000}"/>
    <cellStyle name="40% - Accent6 31 36" xfId="33035" xr:uid="{00000000-0005-0000-0000-0000A4810000}"/>
    <cellStyle name="40% - Accent6 31 37" xfId="33036" xr:uid="{00000000-0005-0000-0000-0000A5810000}"/>
    <cellStyle name="40% - Accent6 31 38" xfId="33037" xr:uid="{00000000-0005-0000-0000-0000A6810000}"/>
    <cellStyle name="40% - Accent6 31 39" xfId="33038" xr:uid="{00000000-0005-0000-0000-0000A7810000}"/>
    <cellStyle name="40% - Accent6 31 4" xfId="33039" xr:uid="{00000000-0005-0000-0000-0000A8810000}"/>
    <cellStyle name="40% - Accent6 31 40" xfId="33040" xr:uid="{00000000-0005-0000-0000-0000A9810000}"/>
    <cellStyle name="40% - Accent6 31 41" xfId="33041" xr:uid="{00000000-0005-0000-0000-0000AA810000}"/>
    <cellStyle name="40% - Accent6 31 42" xfId="33042" xr:uid="{00000000-0005-0000-0000-0000AB810000}"/>
    <cellStyle name="40% - Accent6 31 43" xfId="33043" xr:uid="{00000000-0005-0000-0000-0000AC810000}"/>
    <cellStyle name="40% - Accent6 31 44" xfId="33044" xr:uid="{00000000-0005-0000-0000-0000AD810000}"/>
    <cellStyle name="40% - Accent6 31 45" xfId="33045" xr:uid="{00000000-0005-0000-0000-0000AE810000}"/>
    <cellStyle name="40% - Accent6 31 46" xfId="33046" xr:uid="{00000000-0005-0000-0000-0000AF810000}"/>
    <cellStyle name="40% - Accent6 31 47" xfId="33047" xr:uid="{00000000-0005-0000-0000-0000B0810000}"/>
    <cellStyle name="40% - Accent6 31 48" xfId="33048" xr:uid="{00000000-0005-0000-0000-0000B1810000}"/>
    <cellStyle name="40% - Accent6 31 49" xfId="33049" xr:uid="{00000000-0005-0000-0000-0000B2810000}"/>
    <cellStyle name="40% - Accent6 31 5" xfId="33050" xr:uid="{00000000-0005-0000-0000-0000B3810000}"/>
    <cellStyle name="40% - Accent6 31 50" xfId="33051" xr:uid="{00000000-0005-0000-0000-0000B4810000}"/>
    <cellStyle name="40% - Accent6 31 51" xfId="33052" xr:uid="{00000000-0005-0000-0000-0000B5810000}"/>
    <cellStyle name="40% - Accent6 31 52" xfId="33053" xr:uid="{00000000-0005-0000-0000-0000B6810000}"/>
    <cellStyle name="40% - Accent6 31 53" xfId="33054" xr:uid="{00000000-0005-0000-0000-0000B7810000}"/>
    <cellStyle name="40% - Accent6 31 54" xfId="33055" xr:uid="{00000000-0005-0000-0000-0000B8810000}"/>
    <cellStyle name="40% - Accent6 31 55" xfId="33056" xr:uid="{00000000-0005-0000-0000-0000B9810000}"/>
    <cellStyle name="40% - Accent6 31 56" xfId="33057" xr:uid="{00000000-0005-0000-0000-0000BA810000}"/>
    <cellStyle name="40% - Accent6 31 57" xfId="33058" xr:uid="{00000000-0005-0000-0000-0000BB810000}"/>
    <cellStyle name="40% - Accent6 31 58" xfId="33059" xr:uid="{00000000-0005-0000-0000-0000BC810000}"/>
    <cellStyle name="40% - Accent6 31 59" xfId="33060" xr:uid="{00000000-0005-0000-0000-0000BD810000}"/>
    <cellStyle name="40% - Accent6 31 6" xfId="33061" xr:uid="{00000000-0005-0000-0000-0000BE810000}"/>
    <cellStyle name="40% - Accent6 31 60" xfId="33062" xr:uid="{00000000-0005-0000-0000-0000BF810000}"/>
    <cellStyle name="40% - Accent6 31 61" xfId="33063" xr:uid="{00000000-0005-0000-0000-0000C0810000}"/>
    <cellStyle name="40% - Accent6 31 62" xfId="33064" xr:uid="{00000000-0005-0000-0000-0000C1810000}"/>
    <cellStyle name="40% - Accent6 31 63" xfId="33065" xr:uid="{00000000-0005-0000-0000-0000C2810000}"/>
    <cellStyle name="40% - Accent6 31 64" xfId="33066" xr:uid="{00000000-0005-0000-0000-0000C3810000}"/>
    <cellStyle name="40% - Accent6 31 65" xfId="33067" xr:uid="{00000000-0005-0000-0000-0000C4810000}"/>
    <cellStyle name="40% - Accent6 31 66" xfId="33068" xr:uid="{00000000-0005-0000-0000-0000C5810000}"/>
    <cellStyle name="40% - Accent6 31 67" xfId="33069" xr:uid="{00000000-0005-0000-0000-0000C6810000}"/>
    <cellStyle name="40% - Accent6 31 68" xfId="33070" xr:uid="{00000000-0005-0000-0000-0000C7810000}"/>
    <cellStyle name="40% - Accent6 31 69" xfId="33071" xr:uid="{00000000-0005-0000-0000-0000C8810000}"/>
    <cellStyle name="40% - Accent6 31 7" xfId="33072" xr:uid="{00000000-0005-0000-0000-0000C9810000}"/>
    <cellStyle name="40% - Accent6 31 70" xfId="33073" xr:uid="{00000000-0005-0000-0000-0000CA810000}"/>
    <cellStyle name="40% - Accent6 31 71" xfId="33074" xr:uid="{00000000-0005-0000-0000-0000CB810000}"/>
    <cellStyle name="40% - Accent6 31 72" xfId="33075" xr:uid="{00000000-0005-0000-0000-0000CC810000}"/>
    <cellStyle name="40% - Accent6 31 73" xfId="33076" xr:uid="{00000000-0005-0000-0000-0000CD810000}"/>
    <cellStyle name="40% - Accent6 31 8" xfId="33077" xr:uid="{00000000-0005-0000-0000-0000CE810000}"/>
    <cellStyle name="40% - Accent6 31 9" xfId="33078" xr:uid="{00000000-0005-0000-0000-0000CF810000}"/>
    <cellStyle name="40% - Accent6 32" xfId="33079" xr:uid="{00000000-0005-0000-0000-0000D0810000}"/>
    <cellStyle name="40% - Accent6 32 10" xfId="33080" xr:uid="{00000000-0005-0000-0000-0000D1810000}"/>
    <cellStyle name="40% - Accent6 32 11" xfId="33081" xr:uid="{00000000-0005-0000-0000-0000D2810000}"/>
    <cellStyle name="40% - Accent6 32 12" xfId="33082" xr:uid="{00000000-0005-0000-0000-0000D3810000}"/>
    <cellStyle name="40% - Accent6 32 13" xfId="33083" xr:uid="{00000000-0005-0000-0000-0000D4810000}"/>
    <cellStyle name="40% - Accent6 32 14" xfId="33084" xr:uid="{00000000-0005-0000-0000-0000D5810000}"/>
    <cellStyle name="40% - Accent6 32 15" xfId="33085" xr:uid="{00000000-0005-0000-0000-0000D6810000}"/>
    <cellStyle name="40% - Accent6 32 16" xfId="33086" xr:uid="{00000000-0005-0000-0000-0000D7810000}"/>
    <cellStyle name="40% - Accent6 32 17" xfId="33087" xr:uid="{00000000-0005-0000-0000-0000D8810000}"/>
    <cellStyle name="40% - Accent6 32 18" xfId="33088" xr:uid="{00000000-0005-0000-0000-0000D9810000}"/>
    <cellStyle name="40% - Accent6 32 19" xfId="33089" xr:uid="{00000000-0005-0000-0000-0000DA810000}"/>
    <cellStyle name="40% - Accent6 32 2" xfId="33090" xr:uid="{00000000-0005-0000-0000-0000DB810000}"/>
    <cellStyle name="40% - Accent6 32 20" xfId="33091" xr:uid="{00000000-0005-0000-0000-0000DC810000}"/>
    <cellStyle name="40% - Accent6 32 21" xfId="33092" xr:uid="{00000000-0005-0000-0000-0000DD810000}"/>
    <cellStyle name="40% - Accent6 32 22" xfId="33093" xr:uid="{00000000-0005-0000-0000-0000DE810000}"/>
    <cellStyle name="40% - Accent6 32 23" xfId="33094" xr:uid="{00000000-0005-0000-0000-0000DF810000}"/>
    <cellStyle name="40% - Accent6 32 24" xfId="33095" xr:uid="{00000000-0005-0000-0000-0000E0810000}"/>
    <cellStyle name="40% - Accent6 32 25" xfId="33096" xr:uid="{00000000-0005-0000-0000-0000E1810000}"/>
    <cellStyle name="40% - Accent6 32 26" xfId="33097" xr:uid="{00000000-0005-0000-0000-0000E2810000}"/>
    <cellStyle name="40% - Accent6 32 27" xfId="33098" xr:uid="{00000000-0005-0000-0000-0000E3810000}"/>
    <cellStyle name="40% - Accent6 32 28" xfId="33099" xr:uid="{00000000-0005-0000-0000-0000E4810000}"/>
    <cellStyle name="40% - Accent6 32 29" xfId="33100" xr:uid="{00000000-0005-0000-0000-0000E5810000}"/>
    <cellStyle name="40% - Accent6 32 3" xfId="33101" xr:uid="{00000000-0005-0000-0000-0000E6810000}"/>
    <cellStyle name="40% - Accent6 32 30" xfId="33102" xr:uid="{00000000-0005-0000-0000-0000E7810000}"/>
    <cellStyle name="40% - Accent6 32 31" xfId="33103" xr:uid="{00000000-0005-0000-0000-0000E8810000}"/>
    <cellStyle name="40% - Accent6 32 32" xfId="33104" xr:uid="{00000000-0005-0000-0000-0000E9810000}"/>
    <cellStyle name="40% - Accent6 32 33" xfId="33105" xr:uid="{00000000-0005-0000-0000-0000EA810000}"/>
    <cellStyle name="40% - Accent6 32 34" xfId="33106" xr:uid="{00000000-0005-0000-0000-0000EB810000}"/>
    <cellStyle name="40% - Accent6 32 35" xfId="33107" xr:uid="{00000000-0005-0000-0000-0000EC810000}"/>
    <cellStyle name="40% - Accent6 32 36" xfId="33108" xr:uid="{00000000-0005-0000-0000-0000ED810000}"/>
    <cellStyle name="40% - Accent6 32 37" xfId="33109" xr:uid="{00000000-0005-0000-0000-0000EE810000}"/>
    <cellStyle name="40% - Accent6 32 38" xfId="33110" xr:uid="{00000000-0005-0000-0000-0000EF810000}"/>
    <cellStyle name="40% - Accent6 32 39" xfId="33111" xr:uid="{00000000-0005-0000-0000-0000F0810000}"/>
    <cellStyle name="40% - Accent6 32 4" xfId="33112" xr:uid="{00000000-0005-0000-0000-0000F1810000}"/>
    <cellStyle name="40% - Accent6 32 40" xfId="33113" xr:uid="{00000000-0005-0000-0000-0000F2810000}"/>
    <cellStyle name="40% - Accent6 32 41" xfId="33114" xr:uid="{00000000-0005-0000-0000-0000F3810000}"/>
    <cellStyle name="40% - Accent6 32 42" xfId="33115" xr:uid="{00000000-0005-0000-0000-0000F4810000}"/>
    <cellStyle name="40% - Accent6 32 43" xfId="33116" xr:uid="{00000000-0005-0000-0000-0000F5810000}"/>
    <cellStyle name="40% - Accent6 32 44" xfId="33117" xr:uid="{00000000-0005-0000-0000-0000F6810000}"/>
    <cellStyle name="40% - Accent6 32 45" xfId="33118" xr:uid="{00000000-0005-0000-0000-0000F7810000}"/>
    <cellStyle name="40% - Accent6 32 46" xfId="33119" xr:uid="{00000000-0005-0000-0000-0000F8810000}"/>
    <cellStyle name="40% - Accent6 32 47" xfId="33120" xr:uid="{00000000-0005-0000-0000-0000F9810000}"/>
    <cellStyle name="40% - Accent6 32 48" xfId="33121" xr:uid="{00000000-0005-0000-0000-0000FA810000}"/>
    <cellStyle name="40% - Accent6 32 49" xfId="33122" xr:uid="{00000000-0005-0000-0000-0000FB810000}"/>
    <cellStyle name="40% - Accent6 32 5" xfId="33123" xr:uid="{00000000-0005-0000-0000-0000FC810000}"/>
    <cellStyle name="40% - Accent6 32 50" xfId="33124" xr:uid="{00000000-0005-0000-0000-0000FD810000}"/>
    <cellStyle name="40% - Accent6 32 51" xfId="33125" xr:uid="{00000000-0005-0000-0000-0000FE810000}"/>
    <cellStyle name="40% - Accent6 32 52" xfId="33126" xr:uid="{00000000-0005-0000-0000-0000FF810000}"/>
    <cellStyle name="40% - Accent6 32 53" xfId="33127" xr:uid="{00000000-0005-0000-0000-000000820000}"/>
    <cellStyle name="40% - Accent6 32 54" xfId="33128" xr:uid="{00000000-0005-0000-0000-000001820000}"/>
    <cellStyle name="40% - Accent6 32 55" xfId="33129" xr:uid="{00000000-0005-0000-0000-000002820000}"/>
    <cellStyle name="40% - Accent6 32 56" xfId="33130" xr:uid="{00000000-0005-0000-0000-000003820000}"/>
    <cellStyle name="40% - Accent6 32 57" xfId="33131" xr:uid="{00000000-0005-0000-0000-000004820000}"/>
    <cellStyle name="40% - Accent6 32 58" xfId="33132" xr:uid="{00000000-0005-0000-0000-000005820000}"/>
    <cellStyle name="40% - Accent6 32 59" xfId="33133" xr:uid="{00000000-0005-0000-0000-000006820000}"/>
    <cellStyle name="40% - Accent6 32 6" xfId="33134" xr:uid="{00000000-0005-0000-0000-000007820000}"/>
    <cellStyle name="40% - Accent6 32 60" xfId="33135" xr:uid="{00000000-0005-0000-0000-000008820000}"/>
    <cellStyle name="40% - Accent6 32 61" xfId="33136" xr:uid="{00000000-0005-0000-0000-000009820000}"/>
    <cellStyle name="40% - Accent6 32 62" xfId="33137" xr:uid="{00000000-0005-0000-0000-00000A820000}"/>
    <cellStyle name="40% - Accent6 32 63" xfId="33138" xr:uid="{00000000-0005-0000-0000-00000B820000}"/>
    <cellStyle name="40% - Accent6 32 64" xfId="33139" xr:uid="{00000000-0005-0000-0000-00000C820000}"/>
    <cellStyle name="40% - Accent6 32 65" xfId="33140" xr:uid="{00000000-0005-0000-0000-00000D820000}"/>
    <cellStyle name="40% - Accent6 32 66" xfId="33141" xr:uid="{00000000-0005-0000-0000-00000E820000}"/>
    <cellStyle name="40% - Accent6 32 67" xfId="33142" xr:uid="{00000000-0005-0000-0000-00000F820000}"/>
    <cellStyle name="40% - Accent6 32 68" xfId="33143" xr:uid="{00000000-0005-0000-0000-000010820000}"/>
    <cellStyle name="40% - Accent6 32 69" xfId="33144" xr:uid="{00000000-0005-0000-0000-000011820000}"/>
    <cellStyle name="40% - Accent6 32 7" xfId="33145" xr:uid="{00000000-0005-0000-0000-000012820000}"/>
    <cellStyle name="40% - Accent6 32 70" xfId="33146" xr:uid="{00000000-0005-0000-0000-000013820000}"/>
    <cellStyle name="40% - Accent6 32 71" xfId="33147" xr:uid="{00000000-0005-0000-0000-000014820000}"/>
    <cellStyle name="40% - Accent6 32 72" xfId="33148" xr:uid="{00000000-0005-0000-0000-000015820000}"/>
    <cellStyle name="40% - Accent6 32 73" xfId="33149" xr:uid="{00000000-0005-0000-0000-000016820000}"/>
    <cellStyle name="40% - Accent6 32 8" xfId="33150" xr:uid="{00000000-0005-0000-0000-000017820000}"/>
    <cellStyle name="40% - Accent6 32 9" xfId="33151" xr:uid="{00000000-0005-0000-0000-000018820000}"/>
    <cellStyle name="40% - Accent6 33" xfId="33152" xr:uid="{00000000-0005-0000-0000-000019820000}"/>
    <cellStyle name="40% - Accent6 33 10" xfId="33153" xr:uid="{00000000-0005-0000-0000-00001A820000}"/>
    <cellStyle name="40% - Accent6 33 11" xfId="33154" xr:uid="{00000000-0005-0000-0000-00001B820000}"/>
    <cellStyle name="40% - Accent6 33 12" xfId="33155" xr:uid="{00000000-0005-0000-0000-00001C820000}"/>
    <cellStyle name="40% - Accent6 33 13" xfId="33156" xr:uid="{00000000-0005-0000-0000-00001D820000}"/>
    <cellStyle name="40% - Accent6 33 14" xfId="33157" xr:uid="{00000000-0005-0000-0000-00001E820000}"/>
    <cellStyle name="40% - Accent6 33 15" xfId="33158" xr:uid="{00000000-0005-0000-0000-00001F820000}"/>
    <cellStyle name="40% - Accent6 33 16" xfId="33159" xr:uid="{00000000-0005-0000-0000-000020820000}"/>
    <cellStyle name="40% - Accent6 33 17" xfId="33160" xr:uid="{00000000-0005-0000-0000-000021820000}"/>
    <cellStyle name="40% - Accent6 33 18" xfId="33161" xr:uid="{00000000-0005-0000-0000-000022820000}"/>
    <cellStyle name="40% - Accent6 33 19" xfId="33162" xr:uid="{00000000-0005-0000-0000-000023820000}"/>
    <cellStyle name="40% - Accent6 33 2" xfId="33163" xr:uid="{00000000-0005-0000-0000-000024820000}"/>
    <cellStyle name="40% - Accent6 33 20" xfId="33164" xr:uid="{00000000-0005-0000-0000-000025820000}"/>
    <cellStyle name="40% - Accent6 33 21" xfId="33165" xr:uid="{00000000-0005-0000-0000-000026820000}"/>
    <cellStyle name="40% - Accent6 33 22" xfId="33166" xr:uid="{00000000-0005-0000-0000-000027820000}"/>
    <cellStyle name="40% - Accent6 33 23" xfId="33167" xr:uid="{00000000-0005-0000-0000-000028820000}"/>
    <cellStyle name="40% - Accent6 33 24" xfId="33168" xr:uid="{00000000-0005-0000-0000-000029820000}"/>
    <cellStyle name="40% - Accent6 33 25" xfId="33169" xr:uid="{00000000-0005-0000-0000-00002A820000}"/>
    <cellStyle name="40% - Accent6 33 26" xfId="33170" xr:uid="{00000000-0005-0000-0000-00002B820000}"/>
    <cellStyle name="40% - Accent6 33 27" xfId="33171" xr:uid="{00000000-0005-0000-0000-00002C820000}"/>
    <cellStyle name="40% - Accent6 33 28" xfId="33172" xr:uid="{00000000-0005-0000-0000-00002D820000}"/>
    <cellStyle name="40% - Accent6 33 29" xfId="33173" xr:uid="{00000000-0005-0000-0000-00002E820000}"/>
    <cellStyle name="40% - Accent6 33 3" xfId="33174" xr:uid="{00000000-0005-0000-0000-00002F820000}"/>
    <cellStyle name="40% - Accent6 33 30" xfId="33175" xr:uid="{00000000-0005-0000-0000-000030820000}"/>
    <cellStyle name="40% - Accent6 33 31" xfId="33176" xr:uid="{00000000-0005-0000-0000-000031820000}"/>
    <cellStyle name="40% - Accent6 33 32" xfId="33177" xr:uid="{00000000-0005-0000-0000-000032820000}"/>
    <cellStyle name="40% - Accent6 33 33" xfId="33178" xr:uid="{00000000-0005-0000-0000-000033820000}"/>
    <cellStyle name="40% - Accent6 33 34" xfId="33179" xr:uid="{00000000-0005-0000-0000-000034820000}"/>
    <cellStyle name="40% - Accent6 33 35" xfId="33180" xr:uid="{00000000-0005-0000-0000-000035820000}"/>
    <cellStyle name="40% - Accent6 33 36" xfId="33181" xr:uid="{00000000-0005-0000-0000-000036820000}"/>
    <cellStyle name="40% - Accent6 33 37" xfId="33182" xr:uid="{00000000-0005-0000-0000-000037820000}"/>
    <cellStyle name="40% - Accent6 33 38" xfId="33183" xr:uid="{00000000-0005-0000-0000-000038820000}"/>
    <cellStyle name="40% - Accent6 33 39" xfId="33184" xr:uid="{00000000-0005-0000-0000-000039820000}"/>
    <cellStyle name="40% - Accent6 33 4" xfId="33185" xr:uid="{00000000-0005-0000-0000-00003A820000}"/>
    <cellStyle name="40% - Accent6 33 40" xfId="33186" xr:uid="{00000000-0005-0000-0000-00003B820000}"/>
    <cellStyle name="40% - Accent6 33 41" xfId="33187" xr:uid="{00000000-0005-0000-0000-00003C820000}"/>
    <cellStyle name="40% - Accent6 33 42" xfId="33188" xr:uid="{00000000-0005-0000-0000-00003D820000}"/>
    <cellStyle name="40% - Accent6 33 43" xfId="33189" xr:uid="{00000000-0005-0000-0000-00003E820000}"/>
    <cellStyle name="40% - Accent6 33 44" xfId="33190" xr:uid="{00000000-0005-0000-0000-00003F820000}"/>
    <cellStyle name="40% - Accent6 33 45" xfId="33191" xr:uid="{00000000-0005-0000-0000-000040820000}"/>
    <cellStyle name="40% - Accent6 33 46" xfId="33192" xr:uid="{00000000-0005-0000-0000-000041820000}"/>
    <cellStyle name="40% - Accent6 33 47" xfId="33193" xr:uid="{00000000-0005-0000-0000-000042820000}"/>
    <cellStyle name="40% - Accent6 33 48" xfId="33194" xr:uid="{00000000-0005-0000-0000-000043820000}"/>
    <cellStyle name="40% - Accent6 33 49" xfId="33195" xr:uid="{00000000-0005-0000-0000-000044820000}"/>
    <cellStyle name="40% - Accent6 33 5" xfId="33196" xr:uid="{00000000-0005-0000-0000-000045820000}"/>
    <cellStyle name="40% - Accent6 33 50" xfId="33197" xr:uid="{00000000-0005-0000-0000-000046820000}"/>
    <cellStyle name="40% - Accent6 33 51" xfId="33198" xr:uid="{00000000-0005-0000-0000-000047820000}"/>
    <cellStyle name="40% - Accent6 33 52" xfId="33199" xr:uid="{00000000-0005-0000-0000-000048820000}"/>
    <cellStyle name="40% - Accent6 33 53" xfId="33200" xr:uid="{00000000-0005-0000-0000-000049820000}"/>
    <cellStyle name="40% - Accent6 33 54" xfId="33201" xr:uid="{00000000-0005-0000-0000-00004A820000}"/>
    <cellStyle name="40% - Accent6 33 55" xfId="33202" xr:uid="{00000000-0005-0000-0000-00004B820000}"/>
    <cellStyle name="40% - Accent6 33 56" xfId="33203" xr:uid="{00000000-0005-0000-0000-00004C820000}"/>
    <cellStyle name="40% - Accent6 33 57" xfId="33204" xr:uid="{00000000-0005-0000-0000-00004D820000}"/>
    <cellStyle name="40% - Accent6 33 58" xfId="33205" xr:uid="{00000000-0005-0000-0000-00004E820000}"/>
    <cellStyle name="40% - Accent6 33 59" xfId="33206" xr:uid="{00000000-0005-0000-0000-00004F820000}"/>
    <cellStyle name="40% - Accent6 33 6" xfId="33207" xr:uid="{00000000-0005-0000-0000-000050820000}"/>
    <cellStyle name="40% - Accent6 33 60" xfId="33208" xr:uid="{00000000-0005-0000-0000-000051820000}"/>
    <cellStyle name="40% - Accent6 33 61" xfId="33209" xr:uid="{00000000-0005-0000-0000-000052820000}"/>
    <cellStyle name="40% - Accent6 33 62" xfId="33210" xr:uid="{00000000-0005-0000-0000-000053820000}"/>
    <cellStyle name="40% - Accent6 33 63" xfId="33211" xr:uid="{00000000-0005-0000-0000-000054820000}"/>
    <cellStyle name="40% - Accent6 33 64" xfId="33212" xr:uid="{00000000-0005-0000-0000-000055820000}"/>
    <cellStyle name="40% - Accent6 33 65" xfId="33213" xr:uid="{00000000-0005-0000-0000-000056820000}"/>
    <cellStyle name="40% - Accent6 33 66" xfId="33214" xr:uid="{00000000-0005-0000-0000-000057820000}"/>
    <cellStyle name="40% - Accent6 33 67" xfId="33215" xr:uid="{00000000-0005-0000-0000-000058820000}"/>
    <cellStyle name="40% - Accent6 33 68" xfId="33216" xr:uid="{00000000-0005-0000-0000-000059820000}"/>
    <cellStyle name="40% - Accent6 33 69" xfId="33217" xr:uid="{00000000-0005-0000-0000-00005A820000}"/>
    <cellStyle name="40% - Accent6 33 7" xfId="33218" xr:uid="{00000000-0005-0000-0000-00005B820000}"/>
    <cellStyle name="40% - Accent6 33 70" xfId="33219" xr:uid="{00000000-0005-0000-0000-00005C820000}"/>
    <cellStyle name="40% - Accent6 33 71" xfId="33220" xr:uid="{00000000-0005-0000-0000-00005D820000}"/>
    <cellStyle name="40% - Accent6 33 72" xfId="33221" xr:uid="{00000000-0005-0000-0000-00005E820000}"/>
    <cellStyle name="40% - Accent6 33 73" xfId="33222" xr:uid="{00000000-0005-0000-0000-00005F820000}"/>
    <cellStyle name="40% - Accent6 33 8" xfId="33223" xr:uid="{00000000-0005-0000-0000-000060820000}"/>
    <cellStyle name="40% - Accent6 33 9" xfId="33224" xr:uid="{00000000-0005-0000-0000-000061820000}"/>
    <cellStyle name="40% - Accent6 34" xfId="33225" xr:uid="{00000000-0005-0000-0000-000062820000}"/>
    <cellStyle name="40% - Accent6 34 10" xfId="33226" xr:uid="{00000000-0005-0000-0000-000063820000}"/>
    <cellStyle name="40% - Accent6 34 11" xfId="33227" xr:uid="{00000000-0005-0000-0000-000064820000}"/>
    <cellStyle name="40% - Accent6 34 12" xfId="33228" xr:uid="{00000000-0005-0000-0000-000065820000}"/>
    <cellStyle name="40% - Accent6 34 13" xfId="33229" xr:uid="{00000000-0005-0000-0000-000066820000}"/>
    <cellStyle name="40% - Accent6 34 14" xfId="33230" xr:uid="{00000000-0005-0000-0000-000067820000}"/>
    <cellStyle name="40% - Accent6 34 15" xfId="33231" xr:uid="{00000000-0005-0000-0000-000068820000}"/>
    <cellStyle name="40% - Accent6 34 16" xfId="33232" xr:uid="{00000000-0005-0000-0000-000069820000}"/>
    <cellStyle name="40% - Accent6 34 17" xfId="33233" xr:uid="{00000000-0005-0000-0000-00006A820000}"/>
    <cellStyle name="40% - Accent6 34 18" xfId="33234" xr:uid="{00000000-0005-0000-0000-00006B820000}"/>
    <cellStyle name="40% - Accent6 34 19" xfId="33235" xr:uid="{00000000-0005-0000-0000-00006C820000}"/>
    <cellStyle name="40% - Accent6 34 2" xfId="33236" xr:uid="{00000000-0005-0000-0000-00006D820000}"/>
    <cellStyle name="40% - Accent6 34 20" xfId="33237" xr:uid="{00000000-0005-0000-0000-00006E820000}"/>
    <cellStyle name="40% - Accent6 34 21" xfId="33238" xr:uid="{00000000-0005-0000-0000-00006F820000}"/>
    <cellStyle name="40% - Accent6 34 22" xfId="33239" xr:uid="{00000000-0005-0000-0000-000070820000}"/>
    <cellStyle name="40% - Accent6 34 23" xfId="33240" xr:uid="{00000000-0005-0000-0000-000071820000}"/>
    <cellStyle name="40% - Accent6 34 24" xfId="33241" xr:uid="{00000000-0005-0000-0000-000072820000}"/>
    <cellStyle name="40% - Accent6 34 25" xfId="33242" xr:uid="{00000000-0005-0000-0000-000073820000}"/>
    <cellStyle name="40% - Accent6 34 26" xfId="33243" xr:uid="{00000000-0005-0000-0000-000074820000}"/>
    <cellStyle name="40% - Accent6 34 27" xfId="33244" xr:uid="{00000000-0005-0000-0000-000075820000}"/>
    <cellStyle name="40% - Accent6 34 28" xfId="33245" xr:uid="{00000000-0005-0000-0000-000076820000}"/>
    <cellStyle name="40% - Accent6 34 29" xfId="33246" xr:uid="{00000000-0005-0000-0000-000077820000}"/>
    <cellStyle name="40% - Accent6 34 3" xfId="33247" xr:uid="{00000000-0005-0000-0000-000078820000}"/>
    <cellStyle name="40% - Accent6 34 30" xfId="33248" xr:uid="{00000000-0005-0000-0000-000079820000}"/>
    <cellStyle name="40% - Accent6 34 31" xfId="33249" xr:uid="{00000000-0005-0000-0000-00007A820000}"/>
    <cellStyle name="40% - Accent6 34 32" xfId="33250" xr:uid="{00000000-0005-0000-0000-00007B820000}"/>
    <cellStyle name="40% - Accent6 34 33" xfId="33251" xr:uid="{00000000-0005-0000-0000-00007C820000}"/>
    <cellStyle name="40% - Accent6 34 34" xfId="33252" xr:uid="{00000000-0005-0000-0000-00007D820000}"/>
    <cellStyle name="40% - Accent6 34 35" xfId="33253" xr:uid="{00000000-0005-0000-0000-00007E820000}"/>
    <cellStyle name="40% - Accent6 34 36" xfId="33254" xr:uid="{00000000-0005-0000-0000-00007F820000}"/>
    <cellStyle name="40% - Accent6 34 37" xfId="33255" xr:uid="{00000000-0005-0000-0000-000080820000}"/>
    <cellStyle name="40% - Accent6 34 38" xfId="33256" xr:uid="{00000000-0005-0000-0000-000081820000}"/>
    <cellStyle name="40% - Accent6 34 39" xfId="33257" xr:uid="{00000000-0005-0000-0000-000082820000}"/>
    <cellStyle name="40% - Accent6 34 4" xfId="33258" xr:uid="{00000000-0005-0000-0000-000083820000}"/>
    <cellStyle name="40% - Accent6 34 40" xfId="33259" xr:uid="{00000000-0005-0000-0000-000084820000}"/>
    <cellStyle name="40% - Accent6 34 41" xfId="33260" xr:uid="{00000000-0005-0000-0000-000085820000}"/>
    <cellStyle name="40% - Accent6 34 42" xfId="33261" xr:uid="{00000000-0005-0000-0000-000086820000}"/>
    <cellStyle name="40% - Accent6 34 43" xfId="33262" xr:uid="{00000000-0005-0000-0000-000087820000}"/>
    <cellStyle name="40% - Accent6 34 44" xfId="33263" xr:uid="{00000000-0005-0000-0000-000088820000}"/>
    <cellStyle name="40% - Accent6 34 45" xfId="33264" xr:uid="{00000000-0005-0000-0000-000089820000}"/>
    <cellStyle name="40% - Accent6 34 46" xfId="33265" xr:uid="{00000000-0005-0000-0000-00008A820000}"/>
    <cellStyle name="40% - Accent6 34 47" xfId="33266" xr:uid="{00000000-0005-0000-0000-00008B820000}"/>
    <cellStyle name="40% - Accent6 34 48" xfId="33267" xr:uid="{00000000-0005-0000-0000-00008C820000}"/>
    <cellStyle name="40% - Accent6 34 49" xfId="33268" xr:uid="{00000000-0005-0000-0000-00008D820000}"/>
    <cellStyle name="40% - Accent6 34 5" xfId="33269" xr:uid="{00000000-0005-0000-0000-00008E820000}"/>
    <cellStyle name="40% - Accent6 34 50" xfId="33270" xr:uid="{00000000-0005-0000-0000-00008F820000}"/>
    <cellStyle name="40% - Accent6 34 51" xfId="33271" xr:uid="{00000000-0005-0000-0000-000090820000}"/>
    <cellStyle name="40% - Accent6 34 52" xfId="33272" xr:uid="{00000000-0005-0000-0000-000091820000}"/>
    <cellStyle name="40% - Accent6 34 53" xfId="33273" xr:uid="{00000000-0005-0000-0000-000092820000}"/>
    <cellStyle name="40% - Accent6 34 54" xfId="33274" xr:uid="{00000000-0005-0000-0000-000093820000}"/>
    <cellStyle name="40% - Accent6 34 55" xfId="33275" xr:uid="{00000000-0005-0000-0000-000094820000}"/>
    <cellStyle name="40% - Accent6 34 56" xfId="33276" xr:uid="{00000000-0005-0000-0000-000095820000}"/>
    <cellStyle name="40% - Accent6 34 57" xfId="33277" xr:uid="{00000000-0005-0000-0000-000096820000}"/>
    <cellStyle name="40% - Accent6 34 58" xfId="33278" xr:uid="{00000000-0005-0000-0000-000097820000}"/>
    <cellStyle name="40% - Accent6 34 59" xfId="33279" xr:uid="{00000000-0005-0000-0000-000098820000}"/>
    <cellStyle name="40% - Accent6 34 6" xfId="33280" xr:uid="{00000000-0005-0000-0000-000099820000}"/>
    <cellStyle name="40% - Accent6 34 60" xfId="33281" xr:uid="{00000000-0005-0000-0000-00009A820000}"/>
    <cellStyle name="40% - Accent6 34 61" xfId="33282" xr:uid="{00000000-0005-0000-0000-00009B820000}"/>
    <cellStyle name="40% - Accent6 34 62" xfId="33283" xr:uid="{00000000-0005-0000-0000-00009C820000}"/>
    <cellStyle name="40% - Accent6 34 63" xfId="33284" xr:uid="{00000000-0005-0000-0000-00009D820000}"/>
    <cellStyle name="40% - Accent6 34 64" xfId="33285" xr:uid="{00000000-0005-0000-0000-00009E820000}"/>
    <cellStyle name="40% - Accent6 34 65" xfId="33286" xr:uid="{00000000-0005-0000-0000-00009F820000}"/>
    <cellStyle name="40% - Accent6 34 66" xfId="33287" xr:uid="{00000000-0005-0000-0000-0000A0820000}"/>
    <cellStyle name="40% - Accent6 34 67" xfId="33288" xr:uid="{00000000-0005-0000-0000-0000A1820000}"/>
    <cellStyle name="40% - Accent6 34 68" xfId="33289" xr:uid="{00000000-0005-0000-0000-0000A2820000}"/>
    <cellStyle name="40% - Accent6 34 69" xfId="33290" xr:uid="{00000000-0005-0000-0000-0000A3820000}"/>
    <cellStyle name="40% - Accent6 34 7" xfId="33291" xr:uid="{00000000-0005-0000-0000-0000A4820000}"/>
    <cellStyle name="40% - Accent6 34 70" xfId="33292" xr:uid="{00000000-0005-0000-0000-0000A5820000}"/>
    <cellStyle name="40% - Accent6 34 71" xfId="33293" xr:uid="{00000000-0005-0000-0000-0000A6820000}"/>
    <cellStyle name="40% - Accent6 34 72" xfId="33294" xr:uid="{00000000-0005-0000-0000-0000A7820000}"/>
    <cellStyle name="40% - Accent6 34 73" xfId="33295" xr:uid="{00000000-0005-0000-0000-0000A8820000}"/>
    <cellStyle name="40% - Accent6 34 8" xfId="33296" xr:uid="{00000000-0005-0000-0000-0000A9820000}"/>
    <cellStyle name="40% - Accent6 34 9" xfId="33297" xr:uid="{00000000-0005-0000-0000-0000AA820000}"/>
    <cellStyle name="40% - Accent6 35" xfId="33298" xr:uid="{00000000-0005-0000-0000-0000AB820000}"/>
    <cellStyle name="40% - Accent6 35 10" xfId="33299" xr:uid="{00000000-0005-0000-0000-0000AC820000}"/>
    <cellStyle name="40% - Accent6 35 11" xfId="33300" xr:uid="{00000000-0005-0000-0000-0000AD820000}"/>
    <cellStyle name="40% - Accent6 35 12" xfId="33301" xr:uid="{00000000-0005-0000-0000-0000AE820000}"/>
    <cellStyle name="40% - Accent6 35 13" xfId="33302" xr:uid="{00000000-0005-0000-0000-0000AF820000}"/>
    <cellStyle name="40% - Accent6 35 14" xfId="33303" xr:uid="{00000000-0005-0000-0000-0000B0820000}"/>
    <cellStyle name="40% - Accent6 35 15" xfId="33304" xr:uid="{00000000-0005-0000-0000-0000B1820000}"/>
    <cellStyle name="40% - Accent6 35 16" xfId="33305" xr:uid="{00000000-0005-0000-0000-0000B2820000}"/>
    <cellStyle name="40% - Accent6 35 17" xfId="33306" xr:uid="{00000000-0005-0000-0000-0000B3820000}"/>
    <cellStyle name="40% - Accent6 35 18" xfId="33307" xr:uid="{00000000-0005-0000-0000-0000B4820000}"/>
    <cellStyle name="40% - Accent6 35 19" xfId="33308" xr:uid="{00000000-0005-0000-0000-0000B5820000}"/>
    <cellStyle name="40% - Accent6 35 2" xfId="33309" xr:uid="{00000000-0005-0000-0000-0000B6820000}"/>
    <cellStyle name="40% - Accent6 35 20" xfId="33310" xr:uid="{00000000-0005-0000-0000-0000B7820000}"/>
    <cellStyle name="40% - Accent6 35 21" xfId="33311" xr:uid="{00000000-0005-0000-0000-0000B8820000}"/>
    <cellStyle name="40% - Accent6 35 22" xfId="33312" xr:uid="{00000000-0005-0000-0000-0000B9820000}"/>
    <cellStyle name="40% - Accent6 35 23" xfId="33313" xr:uid="{00000000-0005-0000-0000-0000BA820000}"/>
    <cellStyle name="40% - Accent6 35 24" xfId="33314" xr:uid="{00000000-0005-0000-0000-0000BB820000}"/>
    <cellStyle name="40% - Accent6 35 25" xfId="33315" xr:uid="{00000000-0005-0000-0000-0000BC820000}"/>
    <cellStyle name="40% - Accent6 35 26" xfId="33316" xr:uid="{00000000-0005-0000-0000-0000BD820000}"/>
    <cellStyle name="40% - Accent6 35 27" xfId="33317" xr:uid="{00000000-0005-0000-0000-0000BE820000}"/>
    <cellStyle name="40% - Accent6 35 28" xfId="33318" xr:uid="{00000000-0005-0000-0000-0000BF820000}"/>
    <cellStyle name="40% - Accent6 35 29" xfId="33319" xr:uid="{00000000-0005-0000-0000-0000C0820000}"/>
    <cellStyle name="40% - Accent6 35 3" xfId="33320" xr:uid="{00000000-0005-0000-0000-0000C1820000}"/>
    <cellStyle name="40% - Accent6 35 30" xfId="33321" xr:uid="{00000000-0005-0000-0000-0000C2820000}"/>
    <cellStyle name="40% - Accent6 35 31" xfId="33322" xr:uid="{00000000-0005-0000-0000-0000C3820000}"/>
    <cellStyle name="40% - Accent6 35 32" xfId="33323" xr:uid="{00000000-0005-0000-0000-0000C4820000}"/>
    <cellStyle name="40% - Accent6 35 33" xfId="33324" xr:uid="{00000000-0005-0000-0000-0000C5820000}"/>
    <cellStyle name="40% - Accent6 35 34" xfId="33325" xr:uid="{00000000-0005-0000-0000-0000C6820000}"/>
    <cellStyle name="40% - Accent6 35 35" xfId="33326" xr:uid="{00000000-0005-0000-0000-0000C7820000}"/>
    <cellStyle name="40% - Accent6 35 36" xfId="33327" xr:uid="{00000000-0005-0000-0000-0000C8820000}"/>
    <cellStyle name="40% - Accent6 35 37" xfId="33328" xr:uid="{00000000-0005-0000-0000-0000C9820000}"/>
    <cellStyle name="40% - Accent6 35 38" xfId="33329" xr:uid="{00000000-0005-0000-0000-0000CA820000}"/>
    <cellStyle name="40% - Accent6 35 39" xfId="33330" xr:uid="{00000000-0005-0000-0000-0000CB820000}"/>
    <cellStyle name="40% - Accent6 35 4" xfId="33331" xr:uid="{00000000-0005-0000-0000-0000CC820000}"/>
    <cellStyle name="40% - Accent6 35 40" xfId="33332" xr:uid="{00000000-0005-0000-0000-0000CD820000}"/>
    <cellStyle name="40% - Accent6 35 41" xfId="33333" xr:uid="{00000000-0005-0000-0000-0000CE820000}"/>
    <cellStyle name="40% - Accent6 35 42" xfId="33334" xr:uid="{00000000-0005-0000-0000-0000CF820000}"/>
    <cellStyle name="40% - Accent6 35 43" xfId="33335" xr:uid="{00000000-0005-0000-0000-0000D0820000}"/>
    <cellStyle name="40% - Accent6 35 44" xfId="33336" xr:uid="{00000000-0005-0000-0000-0000D1820000}"/>
    <cellStyle name="40% - Accent6 35 45" xfId="33337" xr:uid="{00000000-0005-0000-0000-0000D2820000}"/>
    <cellStyle name="40% - Accent6 35 46" xfId="33338" xr:uid="{00000000-0005-0000-0000-0000D3820000}"/>
    <cellStyle name="40% - Accent6 35 47" xfId="33339" xr:uid="{00000000-0005-0000-0000-0000D4820000}"/>
    <cellStyle name="40% - Accent6 35 48" xfId="33340" xr:uid="{00000000-0005-0000-0000-0000D5820000}"/>
    <cellStyle name="40% - Accent6 35 49" xfId="33341" xr:uid="{00000000-0005-0000-0000-0000D6820000}"/>
    <cellStyle name="40% - Accent6 35 5" xfId="33342" xr:uid="{00000000-0005-0000-0000-0000D7820000}"/>
    <cellStyle name="40% - Accent6 35 50" xfId="33343" xr:uid="{00000000-0005-0000-0000-0000D8820000}"/>
    <cellStyle name="40% - Accent6 35 51" xfId="33344" xr:uid="{00000000-0005-0000-0000-0000D9820000}"/>
    <cellStyle name="40% - Accent6 35 52" xfId="33345" xr:uid="{00000000-0005-0000-0000-0000DA820000}"/>
    <cellStyle name="40% - Accent6 35 53" xfId="33346" xr:uid="{00000000-0005-0000-0000-0000DB820000}"/>
    <cellStyle name="40% - Accent6 35 54" xfId="33347" xr:uid="{00000000-0005-0000-0000-0000DC820000}"/>
    <cellStyle name="40% - Accent6 35 55" xfId="33348" xr:uid="{00000000-0005-0000-0000-0000DD820000}"/>
    <cellStyle name="40% - Accent6 35 56" xfId="33349" xr:uid="{00000000-0005-0000-0000-0000DE820000}"/>
    <cellStyle name="40% - Accent6 35 57" xfId="33350" xr:uid="{00000000-0005-0000-0000-0000DF820000}"/>
    <cellStyle name="40% - Accent6 35 58" xfId="33351" xr:uid="{00000000-0005-0000-0000-0000E0820000}"/>
    <cellStyle name="40% - Accent6 35 59" xfId="33352" xr:uid="{00000000-0005-0000-0000-0000E1820000}"/>
    <cellStyle name="40% - Accent6 35 6" xfId="33353" xr:uid="{00000000-0005-0000-0000-0000E2820000}"/>
    <cellStyle name="40% - Accent6 35 60" xfId="33354" xr:uid="{00000000-0005-0000-0000-0000E3820000}"/>
    <cellStyle name="40% - Accent6 35 61" xfId="33355" xr:uid="{00000000-0005-0000-0000-0000E4820000}"/>
    <cellStyle name="40% - Accent6 35 62" xfId="33356" xr:uid="{00000000-0005-0000-0000-0000E5820000}"/>
    <cellStyle name="40% - Accent6 35 63" xfId="33357" xr:uid="{00000000-0005-0000-0000-0000E6820000}"/>
    <cellStyle name="40% - Accent6 35 64" xfId="33358" xr:uid="{00000000-0005-0000-0000-0000E7820000}"/>
    <cellStyle name="40% - Accent6 35 65" xfId="33359" xr:uid="{00000000-0005-0000-0000-0000E8820000}"/>
    <cellStyle name="40% - Accent6 35 66" xfId="33360" xr:uid="{00000000-0005-0000-0000-0000E9820000}"/>
    <cellStyle name="40% - Accent6 35 67" xfId="33361" xr:uid="{00000000-0005-0000-0000-0000EA820000}"/>
    <cellStyle name="40% - Accent6 35 68" xfId="33362" xr:uid="{00000000-0005-0000-0000-0000EB820000}"/>
    <cellStyle name="40% - Accent6 35 69" xfId="33363" xr:uid="{00000000-0005-0000-0000-0000EC820000}"/>
    <cellStyle name="40% - Accent6 35 7" xfId="33364" xr:uid="{00000000-0005-0000-0000-0000ED820000}"/>
    <cellStyle name="40% - Accent6 35 70" xfId="33365" xr:uid="{00000000-0005-0000-0000-0000EE820000}"/>
    <cellStyle name="40% - Accent6 35 71" xfId="33366" xr:uid="{00000000-0005-0000-0000-0000EF820000}"/>
    <cellStyle name="40% - Accent6 35 72" xfId="33367" xr:uid="{00000000-0005-0000-0000-0000F0820000}"/>
    <cellStyle name="40% - Accent6 35 73" xfId="33368" xr:uid="{00000000-0005-0000-0000-0000F1820000}"/>
    <cellStyle name="40% - Accent6 35 8" xfId="33369" xr:uid="{00000000-0005-0000-0000-0000F2820000}"/>
    <cellStyle name="40% - Accent6 35 9" xfId="33370" xr:uid="{00000000-0005-0000-0000-0000F3820000}"/>
    <cellStyle name="40% - Accent6 36" xfId="33371" xr:uid="{00000000-0005-0000-0000-0000F4820000}"/>
    <cellStyle name="40% - Accent6 36 10" xfId="33372" xr:uid="{00000000-0005-0000-0000-0000F5820000}"/>
    <cellStyle name="40% - Accent6 36 11" xfId="33373" xr:uid="{00000000-0005-0000-0000-0000F6820000}"/>
    <cellStyle name="40% - Accent6 36 12" xfId="33374" xr:uid="{00000000-0005-0000-0000-0000F7820000}"/>
    <cellStyle name="40% - Accent6 36 13" xfId="33375" xr:uid="{00000000-0005-0000-0000-0000F8820000}"/>
    <cellStyle name="40% - Accent6 36 14" xfId="33376" xr:uid="{00000000-0005-0000-0000-0000F9820000}"/>
    <cellStyle name="40% - Accent6 36 15" xfId="33377" xr:uid="{00000000-0005-0000-0000-0000FA820000}"/>
    <cellStyle name="40% - Accent6 36 16" xfId="33378" xr:uid="{00000000-0005-0000-0000-0000FB820000}"/>
    <cellStyle name="40% - Accent6 36 17" xfId="33379" xr:uid="{00000000-0005-0000-0000-0000FC820000}"/>
    <cellStyle name="40% - Accent6 36 18" xfId="33380" xr:uid="{00000000-0005-0000-0000-0000FD820000}"/>
    <cellStyle name="40% - Accent6 36 19" xfId="33381" xr:uid="{00000000-0005-0000-0000-0000FE820000}"/>
    <cellStyle name="40% - Accent6 36 2" xfId="33382" xr:uid="{00000000-0005-0000-0000-0000FF820000}"/>
    <cellStyle name="40% - Accent6 36 20" xfId="33383" xr:uid="{00000000-0005-0000-0000-000000830000}"/>
    <cellStyle name="40% - Accent6 36 21" xfId="33384" xr:uid="{00000000-0005-0000-0000-000001830000}"/>
    <cellStyle name="40% - Accent6 36 22" xfId="33385" xr:uid="{00000000-0005-0000-0000-000002830000}"/>
    <cellStyle name="40% - Accent6 36 23" xfId="33386" xr:uid="{00000000-0005-0000-0000-000003830000}"/>
    <cellStyle name="40% - Accent6 36 24" xfId="33387" xr:uid="{00000000-0005-0000-0000-000004830000}"/>
    <cellStyle name="40% - Accent6 36 25" xfId="33388" xr:uid="{00000000-0005-0000-0000-000005830000}"/>
    <cellStyle name="40% - Accent6 36 26" xfId="33389" xr:uid="{00000000-0005-0000-0000-000006830000}"/>
    <cellStyle name="40% - Accent6 36 27" xfId="33390" xr:uid="{00000000-0005-0000-0000-000007830000}"/>
    <cellStyle name="40% - Accent6 36 28" xfId="33391" xr:uid="{00000000-0005-0000-0000-000008830000}"/>
    <cellStyle name="40% - Accent6 36 29" xfId="33392" xr:uid="{00000000-0005-0000-0000-000009830000}"/>
    <cellStyle name="40% - Accent6 36 3" xfId="33393" xr:uid="{00000000-0005-0000-0000-00000A830000}"/>
    <cellStyle name="40% - Accent6 36 30" xfId="33394" xr:uid="{00000000-0005-0000-0000-00000B830000}"/>
    <cellStyle name="40% - Accent6 36 31" xfId="33395" xr:uid="{00000000-0005-0000-0000-00000C830000}"/>
    <cellStyle name="40% - Accent6 36 32" xfId="33396" xr:uid="{00000000-0005-0000-0000-00000D830000}"/>
    <cellStyle name="40% - Accent6 36 33" xfId="33397" xr:uid="{00000000-0005-0000-0000-00000E830000}"/>
    <cellStyle name="40% - Accent6 36 34" xfId="33398" xr:uid="{00000000-0005-0000-0000-00000F830000}"/>
    <cellStyle name="40% - Accent6 36 35" xfId="33399" xr:uid="{00000000-0005-0000-0000-000010830000}"/>
    <cellStyle name="40% - Accent6 36 36" xfId="33400" xr:uid="{00000000-0005-0000-0000-000011830000}"/>
    <cellStyle name="40% - Accent6 36 37" xfId="33401" xr:uid="{00000000-0005-0000-0000-000012830000}"/>
    <cellStyle name="40% - Accent6 36 38" xfId="33402" xr:uid="{00000000-0005-0000-0000-000013830000}"/>
    <cellStyle name="40% - Accent6 36 39" xfId="33403" xr:uid="{00000000-0005-0000-0000-000014830000}"/>
    <cellStyle name="40% - Accent6 36 4" xfId="33404" xr:uid="{00000000-0005-0000-0000-000015830000}"/>
    <cellStyle name="40% - Accent6 36 40" xfId="33405" xr:uid="{00000000-0005-0000-0000-000016830000}"/>
    <cellStyle name="40% - Accent6 36 41" xfId="33406" xr:uid="{00000000-0005-0000-0000-000017830000}"/>
    <cellStyle name="40% - Accent6 36 42" xfId="33407" xr:uid="{00000000-0005-0000-0000-000018830000}"/>
    <cellStyle name="40% - Accent6 36 43" xfId="33408" xr:uid="{00000000-0005-0000-0000-000019830000}"/>
    <cellStyle name="40% - Accent6 36 44" xfId="33409" xr:uid="{00000000-0005-0000-0000-00001A830000}"/>
    <cellStyle name="40% - Accent6 36 45" xfId="33410" xr:uid="{00000000-0005-0000-0000-00001B830000}"/>
    <cellStyle name="40% - Accent6 36 46" xfId="33411" xr:uid="{00000000-0005-0000-0000-00001C830000}"/>
    <cellStyle name="40% - Accent6 36 47" xfId="33412" xr:uid="{00000000-0005-0000-0000-00001D830000}"/>
    <cellStyle name="40% - Accent6 36 48" xfId="33413" xr:uid="{00000000-0005-0000-0000-00001E830000}"/>
    <cellStyle name="40% - Accent6 36 49" xfId="33414" xr:uid="{00000000-0005-0000-0000-00001F830000}"/>
    <cellStyle name="40% - Accent6 36 5" xfId="33415" xr:uid="{00000000-0005-0000-0000-000020830000}"/>
    <cellStyle name="40% - Accent6 36 50" xfId="33416" xr:uid="{00000000-0005-0000-0000-000021830000}"/>
    <cellStyle name="40% - Accent6 36 51" xfId="33417" xr:uid="{00000000-0005-0000-0000-000022830000}"/>
    <cellStyle name="40% - Accent6 36 52" xfId="33418" xr:uid="{00000000-0005-0000-0000-000023830000}"/>
    <cellStyle name="40% - Accent6 36 53" xfId="33419" xr:uid="{00000000-0005-0000-0000-000024830000}"/>
    <cellStyle name="40% - Accent6 36 54" xfId="33420" xr:uid="{00000000-0005-0000-0000-000025830000}"/>
    <cellStyle name="40% - Accent6 36 55" xfId="33421" xr:uid="{00000000-0005-0000-0000-000026830000}"/>
    <cellStyle name="40% - Accent6 36 56" xfId="33422" xr:uid="{00000000-0005-0000-0000-000027830000}"/>
    <cellStyle name="40% - Accent6 36 57" xfId="33423" xr:uid="{00000000-0005-0000-0000-000028830000}"/>
    <cellStyle name="40% - Accent6 36 58" xfId="33424" xr:uid="{00000000-0005-0000-0000-000029830000}"/>
    <cellStyle name="40% - Accent6 36 59" xfId="33425" xr:uid="{00000000-0005-0000-0000-00002A830000}"/>
    <cellStyle name="40% - Accent6 36 6" xfId="33426" xr:uid="{00000000-0005-0000-0000-00002B830000}"/>
    <cellStyle name="40% - Accent6 36 60" xfId="33427" xr:uid="{00000000-0005-0000-0000-00002C830000}"/>
    <cellStyle name="40% - Accent6 36 61" xfId="33428" xr:uid="{00000000-0005-0000-0000-00002D830000}"/>
    <cellStyle name="40% - Accent6 36 62" xfId="33429" xr:uid="{00000000-0005-0000-0000-00002E830000}"/>
    <cellStyle name="40% - Accent6 36 63" xfId="33430" xr:uid="{00000000-0005-0000-0000-00002F830000}"/>
    <cellStyle name="40% - Accent6 36 64" xfId="33431" xr:uid="{00000000-0005-0000-0000-000030830000}"/>
    <cellStyle name="40% - Accent6 36 65" xfId="33432" xr:uid="{00000000-0005-0000-0000-000031830000}"/>
    <cellStyle name="40% - Accent6 36 66" xfId="33433" xr:uid="{00000000-0005-0000-0000-000032830000}"/>
    <cellStyle name="40% - Accent6 36 67" xfId="33434" xr:uid="{00000000-0005-0000-0000-000033830000}"/>
    <cellStyle name="40% - Accent6 36 68" xfId="33435" xr:uid="{00000000-0005-0000-0000-000034830000}"/>
    <cellStyle name="40% - Accent6 36 69" xfId="33436" xr:uid="{00000000-0005-0000-0000-000035830000}"/>
    <cellStyle name="40% - Accent6 36 7" xfId="33437" xr:uid="{00000000-0005-0000-0000-000036830000}"/>
    <cellStyle name="40% - Accent6 36 70" xfId="33438" xr:uid="{00000000-0005-0000-0000-000037830000}"/>
    <cellStyle name="40% - Accent6 36 71" xfId="33439" xr:uid="{00000000-0005-0000-0000-000038830000}"/>
    <cellStyle name="40% - Accent6 36 72" xfId="33440" xr:uid="{00000000-0005-0000-0000-000039830000}"/>
    <cellStyle name="40% - Accent6 36 73" xfId="33441" xr:uid="{00000000-0005-0000-0000-00003A830000}"/>
    <cellStyle name="40% - Accent6 36 8" xfId="33442" xr:uid="{00000000-0005-0000-0000-00003B830000}"/>
    <cellStyle name="40% - Accent6 36 9" xfId="33443" xr:uid="{00000000-0005-0000-0000-00003C830000}"/>
    <cellStyle name="40% - Accent6 37" xfId="33444" xr:uid="{00000000-0005-0000-0000-00003D830000}"/>
    <cellStyle name="40% - Accent6 37 10" xfId="33445" xr:uid="{00000000-0005-0000-0000-00003E830000}"/>
    <cellStyle name="40% - Accent6 37 11" xfId="33446" xr:uid="{00000000-0005-0000-0000-00003F830000}"/>
    <cellStyle name="40% - Accent6 37 12" xfId="33447" xr:uid="{00000000-0005-0000-0000-000040830000}"/>
    <cellStyle name="40% - Accent6 37 13" xfId="33448" xr:uid="{00000000-0005-0000-0000-000041830000}"/>
    <cellStyle name="40% - Accent6 37 14" xfId="33449" xr:uid="{00000000-0005-0000-0000-000042830000}"/>
    <cellStyle name="40% - Accent6 37 15" xfId="33450" xr:uid="{00000000-0005-0000-0000-000043830000}"/>
    <cellStyle name="40% - Accent6 37 16" xfId="33451" xr:uid="{00000000-0005-0000-0000-000044830000}"/>
    <cellStyle name="40% - Accent6 37 17" xfId="33452" xr:uid="{00000000-0005-0000-0000-000045830000}"/>
    <cellStyle name="40% - Accent6 37 18" xfId="33453" xr:uid="{00000000-0005-0000-0000-000046830000}"/>
    <cellStyle name="40% - Accent6 37 19" xfId="33454" xr:uid="{00000000-0005-0000-0000-000047830000}"/>
    <cellStyle name="40% - Accent6 37 2" xfId="33455" xr:uid="{00000000-0005-0000-0000-000048830000}"/>
    <cellStyle name="40% - Accent6 37 20" xfId="33456" xr:uid="{00000000-0005-0000-0000-000049830000}"/>
    <cellStyle name="40% - Accent6 37 21" xfId="33457" xr:uid="{00000000-0005-0000-0000-00004A830000}"/>
    <cellStyle name="40% - Accent6 37 22" xfId="33458" xr:uid="{00000000-0005-0000-0000-00004B830000}"/>
    <cellStyle name="40% - Accent6 37 23" xfId="33459" xr:uid="{00000000-0005-0000-0000-00004C830000}"/>
    <cellStyle name="40% - Accent6 37 24" xfId="33460" xr:uid="{00000000-0005-0000-0000-00004D830000}"/>
    <cellStyle name="40% - Accent6 37 25" xfId="33461" xr:uid="{00000000-0005-0000-0000-00004E830000}"/>
    <cellStyle name="40% - Accent6 37 26" xfId="33462" xr:uid="{00000000-0005-0000-0000-00004F830000}"/>
    <cellStyle name="40% - Accent6 37 27" xfId="33463" xr:uid="{00000000-0005-0000-0000-000050830000}"/>
    <cellStyle name="40% - Accent6 37 28" xfId="33464" xr:uid="{00000000-0005-0000-0000-000051830000}"/>
    <cellStyle name="40% - Accent6 37 29" xfId="33465" xr:uid="{00000000-0005-0000-0000-000052830000}"/>
    <cellStyle name="40% - Accent6 37 3" xfId="33466" xr:uid="{00000000-0005-0000-0000-000053830000}"/>
    <cellStyle name="40% - Accent6 37 30" xfId="33467" xr:uid="{00000000-0005-0000-0000-000054830000}"/>
    <cellStyle name="40% - Accent6 37 31" xfId="33468" xr:uid="{00000000-0005-0000-0000-000055830000}"/>
    <cellStyle name="40% - Accent6 37 32" xfId="33469" xr:uid="{00000000-0005-0000-0000-000056830000}"/>
    <cellStyle name="40% - Accent6 37 33" xfId="33470" xr:uid="{00000000-0005-0000-0000-000057830000}"/>
    <cellStyle name="40% - Accent6 37 34" xfId="33471" xr:uid="{00000000-0005-0000-0000-000058830000}"/>
    <cellStyle name="40% - Accent6 37 35" xfId="33472" xr:uid="{00000000-0005-0000-0000-000059830000}"/>
    <cellStyle name="40% - Accent6 37 36" xfId="33473" xr:uid="{00000000-0005-0000-0000-00005A830000}"/>
    <cellStyle name="40% - Accent6 37 37" xfId="33474" xr:uid="{00000000-0005-0000-0000-00005B830000}"/>
    <cellStyle name="40% - Accent6 37 38" xfId="33475" xr:uid="{00000000-0005-0000-0000-00005C830000}"/>
    <cellStyle name="40% - Accent6 37 39" xfId="33476" xr:uid="{00000000-0005-0000-0000-00005D830000}"/>
    <cellStyle name="40% - Accent6 37 4" xfId="33477" xr:uid="{00000000-0005-0000-0000-00005E830000}"/>
    <cellStyle name="40% - Accent6 37 40" xfId="33478" xr:uid="{00000000-0005-0000-0000-00005F830000}"/>
    <cellStyle name="40% - Accent6 37 41" xfId="33479" xr:uid="{00000000-0005-0000-0000-000060830000}"/>
    <cellStyle name="40% - Accent6 37 42" xfId="33480" xr:uid="{00000000-0005-0000-0000-000061830000}"/>
    <cellStyle name="40% - Accent6 37 43" xfId="33481" xr:uid="{00000000-0005-0000-0000-000062830000}"/>
    <cellStyle name="40% - Accent6 37 44" xfId="33482" xr:uid="{00000000-0005-0000-0000-000063830000}"/>
    <cellStyle name="40% - Accent6 37 45" xfId="33483" xr:uid="{00000000-0005-0000-0000-000064830000}"/>
    <cellStyle name="40% - Accent6 37 46" xfId="33484" xr:uid="{00000000-0005-0000-0000-000065830000}"/>
    <cellStyle name="40% - Accent6 37 47" xfId="33485" xr:uid="{00000000-0005-0000-0000-000066830000}"/>
    <cellStyle name="40% - Accent6 37 48" xfId="33486" xr:uid="{00000000-0005-0000-0000-000067830000}"/>
    <cellStyle name="40% - Accent6 37 49" xfId="33487" xr:uid="{00000000-0005-0000-0000-000068830000}"/>
    <cellStyle name="40% - Accent6 37 5" xfId="33488" xr:uid="{00000000-0005-0000-0000-000069830000}"/>
    <cellStyle name="40% - Accent6 37 50" xfId="33489" xr:uid="{00000000-0005-0000-0000-00006A830000}"/>
    <cellStyle name="40% - Accent6 37 51" xfId="33490" xr:uid="{00000000-0005-0000-0000-00006B830000}"/>
    <cellStyle name="40% - Accent6 37 52" xfId="33491" xr:uid="{00000000-0005-0000-0000-00006C830000}"/>
    <cellStyle name="40% - Accent6 37 53" xfId="33492" xr:uid="{00000000-0005-0000-0000-00006D830000}"/>
    <cellStyle name="40% - Accent6 37 54" xfId="33493" xr:uid="{00000000-0005-0000-0000-00006E830000}"/>
    <cellStyle name="40% - Accent6 37 55" xfId="33494" xr:uid="{00000000-0005-0000-0000-00006F830000}"/>
    <cellStyle name="40% - Accent6 37 56" xfId="33495" xr:uid="{00000000-0005-0000-0000-000070830000}"/>
    <cellStyle name="40% - Accent6 37 57" xfId="33496" xr:uid="{00000000-0005-0000-0000-000071830000}"/>
    <cellStyle name="40% - Accent6 37 58" xfId="33497" xr:uid="{00000000-0005-0000-0000-000072830000}"/>
    <cellStyle name="40% - Accent6 37 59" xfId="33498" xr:uid="{00000000-0005-0000-0000-000073830000}"/>
    <cellStyle name="40% - Accent6 37 6" xfId="33499" xr:uid="{00000000-0005-0000-0000-000074830000}"/>
    <cellStyle name="40% - Accent6 37 60" xfId="33500" xr:uid="{00000000-0005-0000-0000-000075830000}"/>
    <cellStyle name="40% - Accent6 37 61" xfId="33501" xr:uid="{00000000-0005-0000-0000-000076830000}"/>
    <cellStyle name="40% - Accent6 37 62" xfId="33502" xr:uid="{00000000-0005-0000-0000-000077830000}"/>
    <cellStyle name="40% - Accent6 37 63" xfId="33503" xr:uid="{00000000-0005-0000-0000-000078830000}"/>
    <cellStyle name="40% - Accent6 37 64" xfId="33504" xr:uid="{00000000-0005-0000-0000-000079830000}"/>
    <cellStyle name="40% - Accent6 37 65" xfId="33505" xr:uid="{00000000-0005-0000-0000-00007A830000}"/>
    <cellStyle name="40% - Accent6 37 66" xfId="33506" xr:uid="{00000000-0005-0000-0000-00007B830000}"/>
    <cellStyle name="40% - Accent6 37 67" xfId="33507" xr:uid="{00000000-0005-0000-0000-00007C830000}"/>
    <cellStyle name="40% - Accent6 37 68" xfId="33508" xr:uid="{00000000-0005-0000-0000-00007D830000}"/>
    <cellStyle name="40% - Accent6 37 69" xfId="33509" xr:uid="{00000000-0005-0000-0000-00007E830000}"/>
    <cellStyle name="40% - Accent6 37 7" xfId="33510" xr:uid="{00000000-0005-0000-0000-00007F830000}"/>
    <cellStyle name="40% - Accent6 37 70" xfId="33511" xr:uid="{00000000-0005-0000-0000-000080830000}"/>
    <cellStyle name="40% - Accent6 37 71" xfId="33512" xr:uid="{00000000-0005-0000-0000-000081830000}"/>
    <cellStyle name="40% - Accent6 37 72" xfId="33513" xr:uid="{00000000-0005-0000-0000-000082830000}"/>
    <cellStyle name="40% - Accent6 37 73" xfId="33514" xr:uid="{00000000-0005-0000-0000-000083830000}"/>
    <cellStyle name="40% - Accent6 37 8" xfId="33515" xr:uid="{00000000-0005-0000-0000-000084830000}"/>
    <cellStyle name="40% - Accent6 37 9" xfId="33516" xr:uid="{00000000-0005-0000-0000-000085830000}"/>
    <cellStyle name="40% - Accent6 38" xfId="33517" xr:uid="{00000000-0005-0000-0000-000086830000}"/>
    <cellStyle name="40% - Accent6 38 10" xfId="33518" xr:uid="{00000000-0005-0000-0000-000087830000}"/>
    <cellStyle name="40% - Accent6 38 11" xfId="33519" xr:uid="{00000000-0005-0000-0000-000088830000}"/>
    <cellStyle name="40% - Accent6 38 12" xfId="33520" xr:uid="{00000000-0005-0000-0000-000089830000}"/>
    <cellStyle name="40% - Accent6 38 13" xfId="33521" xr:uid="{00000000-0005-0000-0000-00008A830000}"/>
    <cellStyle name="40% - Accent6 38 14" xfId="33522" xr:uid="{00000000-0005-0000-0000-00008B830000}"/>
    <cellStyle name="40% - Accent6 38 15" xfId="33523" xr:uid="{00000000-0005-0000-0000-00008C830000}"/>
    <cellStyle name="40% - Accent6 38 16" xfId="33524" xr:uid="{00000000-0005-0000-0000-00008D830000}"/>
    <cellStyle name="40% - Accent6 38 17" xfId="33525" xr:uid="{00000000-0005-0000-0000-00008E830000}"/>
    <cellStyle name="40% - Accent6 38 18" xfId="33526" xr:uid="{00000000-0005-0000-0000-00008F830000}"/>
    <cellStyle name="40% - Accent6 38 19" xfId="33527" xr:uid="{00000000-0005-0000-0000-000090830000}"/>
    <cellStyle name="40% - Accent6 38 2" xfId="33528" xr:uid="{00000000-0005-0000-0000-000091830000}"/>
    <cellStyle name="40% - Accent6 38 20" xfId="33529" xr:uid="{00000000-0005-0000-0000-000092830000}"/>
    <cellStyle name="40% - Accent6 38 21" xfId="33530" xr:uid="{00000000-0005-0000-0000-000093830000}"/>
    <cellStyle name="40% - Accent6 38 22" xfId="33531" xr:uid="{00000000-0005-0000-0000-000094830000}"/>
    <cellStyle name="40% - Accent6 38 23" xfId="33532" xr:uid="{00000000-0005-0000-0000-000095830000}"/>
    <cellStyle name="40% - Accent6 38 24" xfId="33533" xr:uid="{00000000-0005-0000-0000-000096830000}"/>
    <cellStyle name="40% - Accent6 38 25" xfId="33534" xr:uid="{00000000-0005-0000-0000-000097830000}"/>
    <cellStyle name="40% - Accent6 38 26" xfId="33535" xr:uid="{00000000-0005-0000-0000-000098830000}"/>
    <cellStyle name="40% - Accent6 38 27" xfId="33536" xr:uid="{00000000-0005-0000-0000-000099830000}"/>
    <cellStyle name="40% - Accent6 38 28" xfId="33537" xr:uid="{00000000-0005-0000-0000-00009A830000}"/>
    <cellStyle name="40% - Accent6 38 29" xfId="33538" xr:uid="{00000000-0005-0000-0000-00009B830000}"/>
    <cellStyle name="40% - Accent6 38 3" xfId="33539" xr:uid="{00000000-0005-0000-0000-00009C830000}"/>
    <cellStyle name="40% - Accent6 38 30" xfId="33540" xr:uid="{00000000-0005-0000-0000-00009D830000}"/>
    <cellStyle name="40% - Accent6 38 31" xfId="33541" xr:uid="{00000000-0005-0000-0000-00009E830000}"/>
    <cellStyle name="40% - Accent6 38 32" xfId="33542" xr:uid="{00000000-0005-0000-0000-00009F830000}"/>
    <cellStyle name="40% - Accent6 38 33" xfId="33543" xr:uid="{00000000-0005-0000-0000-0000A0830000}"/>
    <cellStyle name="40% - Accent6 38 34" xfId="33544" xr:uid="{00000000-0005-0000-0000-0000A1830000}"/>
    <cellStyle name="40% - Accent6 38 35" xfId="33545" xr:uid="{00000000-0005-0000-0000-0000A2830000}"/>
    <cellStyle name="40% - Accent6 38 36" xfId="33546" xr:uid="{00000000-0005-0000-0000-0000A3830000}"/>
    <cellStyle name="40% - Accent6 38 37" xfId="33547" xr:uid="{00000000-0005-0000-0000-0000A4830000}"/>
    <cellStyle name="40% - Accent6 38 38" xfId="33548" xr:uid="{00000000-0005-0000-0000-0000A5830000}"/>
    <cellStyle name="40% - Accent6 38 39" xfId="33549" xr:uid="{00000000-0005-0000-0000-0000A6830000}"/>
    <cellStyle name="40% - Accent6 38 4" xfId="33550" xr:uid="{00000000-0005-0000-0000-0000A7830000}"/>
    <cellStyle name="40% - Accent6 38 40" xfId="33551" xr:uid="{00000000-0005-0000-0000-0000A8830000}"/>
    <cellStyle name="40% - Accent6 38 41" xfId="33552" xr:uid="{00000000-0005-0000-0000-0000A9830000}"/>
    <cellStyle name="40% - Accent6 38 42" xfId="33553" xr:uid="{00000000-0005-0000-0000-0000AA830000}"/>
    <cellStyle name="40% - Accent6 38 43" xfId="33554" xr:uid="{00000000-0005-0000-0000-0000AB830000}"/>
    <cellStyle name="40% - Accent6 38 44" xfId="33555" xr:uid="{00000000-0005-0000-0000-0000AC830000}"/>
    <cellStyle name="40% - Accent6 38 45" xfId="33556" xr:uid="{00000000-0005-0000-0000-0000AD830000}"/>
    <cellStyle name="40% - Accent6 38 46" xfId="33557" xr:uid="{00000000-0005-0000-0000-0000AE830000}"/>
    <cellStyle name="40% - Accent6 38 47" xfId="33558" xr:uid="{00000000-0005-0000-0000-0000AF830000}"/>
    <cellStyle name="40% - Accent6 38 48" xfId="33559" xr:uid="{00000000-0005-0000-0000-0000B0830000}"/>
    <cellStyle name="40% - Accent6 38 49" xfId="33560" xr:uid="{00000000-0005-0000-0000-0000B1830000}"/>
    <cellStyle name="40% - Accent6 38 5" xfId="33561" xr:uid="{00000000-0005-0000-0000-0000B2830000}"/>
    <cellStyle name="40% - Accent6 38 50" xfId="33562" xr:uid="{00000000-0005-0000-0000-0000B3830000}"/>
    <cellStyle name="40% - Accent6 38 51" xfId="33563" xr:uid="{00000000-0005-0000-0000-0000B4830000}"/>
    <cellStyle name="40% - Accent6 38 52" xfId="33564" xr:uid="{00000000-0005-0000-0000-0000B5830000}"/>
    <cellStyle name="40% - Accent6 38 53" xfId="33565" xr:uid="{00000000-0005-0000-0000-0000B6830000}"/>
    <cellStyle name="40% - Accent6 38 54" xfId="33566" xr:uid="{00000000-0005-0000-0000-0000B7830000}"/>
    <cellStyle name="40% - Accent6 38 55" xfId="33567" xr:uid="{00000000-0005-0000-0000-0000B8830000}"/>
    <cellStyle name="40% - Accent6 38 56" xfId="33568" xr:uid="{00000000-0005-0000-0000-0000B9830000}"/>
    <cellStyle name="40% - Accent6 38 57" xfId="33569" xr:uid="{00000000-0005-0000-0000-0000BA830000}"/>
    <cellStyle name="40% - Accent6 38 58" xfId="33570" xr:uid="{00000000-0005-0000-0000-0000BB830000}"/>
    <cellStyle name="40% - Accent6 38 59" xfId="33571" xr:uid="{00000000-0005-0000-0000-0000BC830000}"/>
    <cellStyle name="40% - Accent6 38 6" xfId="33572" xr:uid="{00000000-0005-0000-0000-0000BD830000}"/>
    <cellStyle name="40% - Accent6 38 60" xfId="33573" xr:uid="{00000000-0005-0000-0000-0000BE830000}"/>
    <cellStyle name="40% - Accent6 38 61" xfId="33574" xr:uid="{00000000-0005-0000-0000-0000BF830000}"/>
    <cellStyle name="40% - Accent6 38 62" xfId="33575" xr:uid="{00000000-0005-0000-0000-0000C0830000}"/>
    <cellStyle name="40% - Accent6 38 63" xfId="33576" xr:uid="{00000000-0005-0000-0000-0000C1830000}"/>
    <cellStyle name="40% - Accent6 38 64" xfId="33577" xr:uid="{00000000-0005-0000-0000-0000C2830000}"/>
    <cellStyle name="40% - Accent6 38 65" xfId="33578" xr:uid="{00000000-0005-0000-0000-0000C3830000}"/>
    <cellStyle name="40% - Accent6 38 66" xfId="33579" xr:uid="{00000000-0005-0000-0000-0000C4830000}"/>
    <cellStyle name="40% - Accent6 38 67" xfId="33580" xr:uid="{00000000-0005-0000-0000-0000C5830000}"/>
    <cellStyle name="40% - Accent6 38 68" xfId="33581" xr:uid="{00000000-0005-0000-0000-0000C6830000}"/>
    <cellStyle name="40% - Accent6 38 69" xfId="33582" xr:uid="{00000000-0005-0000-0000-0000C7830000}"/>
    <cellStyle name="40% - Accent6 38 7" xfId="33583" xr:uid="{00000000-0005-0000-0000-0000C8830000}"/>
    <cellStyle name="40% - Accent6 38 70" xfId="33584" xr:uid="{00000000-0005-0000-0000-0000C9830000}"/>
    <cellStyle name="40% - Accent6 38 71" xfId="33585" xr:uid="{00000000-0005-0000-0000-0000CA830000}"/>
    <cellStyle name="40% - Accent6 38 72" xfId="33586" xr:uid="{00000000-0005-0000-0000-0000CB830000}"/>
    <cellStyle name="40% - Accent6 38 73" xfId="33587" xr:uid="{00000000-0005-0000-0000-0000CC830000}"/>
    <cellStyle name="40% - Accent6 38 8" xfId="33588" xr:uid="{00000000-0005-0000-0000-0000CD830000}"/>
    <cellStyle name="40% - Accent6 38 9" xfId="33589" xr:uid="{00000000-0005-0000-0000-0000CE830000}"/>
    <cellStyle name="40% - Accent6 39" xfId="33590" xr:uid="{00000000-0005-0000-0000-0000CF830000}"/>
    <cellStyle name="40% - Accent6 39 10" xfId="33591" xr:uid="{00000000-0005-0000-0000-0000D0830000}"/>
    <cellStyle name="40% - Accent6 39 11" xfId="33592" xr:uid="{00000000-0005-0000-0000-0000D1830000}"/>
    <cellStyle name="40% - Accent6 39 12" xfId="33593" xr:uid="{00000000-0005-0000-0000-0000D2830000}"/>
    <cellStyle name="40% - Accent6 39 13" xfId="33594" xr:uid="{00000000-0005-0000-0000-0000D3830000}"/>
    <cellStyle name="40% - Accent6 39 14" xfId="33595" xr:uid="{00000000-0005-0000-0000-0000D4830000}"/>
    <cellStyle name="40% - Accent6 39 15" xfId="33596" xr:uid="{00000000-0005-0000-0000-0000D5830000}"/>
    <cellStyle name="40% - Accent6 39 16" xfId="33597" xr:uid="{00000000-0005-0000-0000-0000D6830000}"/>
    <cellStyle name="40% - Accent6 39 17" xfId="33598" xr:uid="{00000000-0005-0000-0000-0000D7830000}"/>
    <cellStyle name="40% - Accent6 39 18" xfId="33599" xr:uid="{00000000-0005-0000-0000-0000D8830000}"/>
    <cellStyle name="40% - Accent6 39 19" xfId="33600" xr:uid="{00000000-0005-0000-0000-0000D9830000}"/>
    <cellStyle name="40% - Accent6 39 2" xfId="33601" xr:uid="{00000000-0005-0000-0000-0000DA830000}"/>
    <cellStyle name="40% - Accent6 39 20" xfId="33602" xr:uid="{00000000-0005-0000-0000-0000DB830000}"/>
    <cellStyle name="40% - Accent6 39 21" xfId="33603" xr:uid="{00000000-0005-0000-0000-0000DC830000}"/>
    <cellStyle name="40% - Accent6 39 22" xfId="33604" xr:uid="{00000000-0005-0000-0000-0000DD830000}"/>
    <cellStyle name="40% - Accent6 39 23" xfId="33605" xr:uid="{00000000-0005-0000-0000-0000DE830000}"/>
    <cellStyle name="40% - Accent6 39 24" xfId="33606" xr:uid="{00000000-0005-0000-0000-0000DF830000}"/>
    <cellStyle name="40% - Accent6 39 25" xfId="33607" xr:uid="{00000000-0005-0000-0000-0000E0830000}"/>
    <cellStyle name="40% - Accent6 39 26" xfId="33608" xr:uid="{00000000-0005-0000-0000-0000E1830000}"/>
    <cellStyle name="40% - Accent6 39 27" xfId="33609" xr:uid="{00000000-0005-0000-0000-0000E2830000}"/>
    <cellStyle name="40% - Accent6 39 28" xfId="33610" xr:uid="{00000000-0005-0000-0000-0000E3830000}"/>
    <cellStyle name="40% - Accent6 39 29" xfId="33611" xr:uid="{00000000-0005-0000-0000-0000E4830000}"/>
    <cellStyle name="40% - Accent6 39 3" xfId="33612" xr:uid="{00000000-0005-0000-0000-0000E5830000}"/>
    <cellStyle name="40% - Accent6 39 30" xfId="33613" xr:uid="{00000000-0005-0000-0000-0000E6830000}"/>
    <cellStyle name="40% - Accent6 39 31" xfId="33614" xr:uid="{00000000-0005-0000-0000-0000E7830000}"/>
    <cellStyle name="40% - Accent6 39 32" xfId="33615" xr:uid="{00000000-0005-0000-0000-0000E8830000}"/>
    <cellStyle name="40% - Accent6 39 33" xfId="33616" xr:uid="{00000000-0005-0000-0000-0000E9830000}"/>
    <cellStyle name="40% - Accent6 39 34" xfId="33617" xr:uid="{00000000-0005-0000-0000-0000EA830000}"/>
    <cellStyle name="40% - Accent6 39 35" xfId="33618" xr:uid="{00000000-0005-0000-0000-0000EB830000}"/>
    <cellStyle name="40% - Accent6 39 36" xfId="33619" xr:uid="{00000000-0005-0000-0000-0000EC830000}"/>
    <cellStyle name="40% - Accent6 39 37" xfId="33620" xr:uid="{00000000-0005-0000-0000-0000ED830000}"/>
    <cellStyle name="40% - Accent6 39 38" xfId="33621" xr:uid="{00000000-0005-0000-0000-0000EE830000}"/>
    <cellStyle name="40% - Accent6 39 39" xfId="33622" xr:uid="{00000000-0005-0000-0000-0000EF830000}"/>
    <cellStyle name="40% - Accent6 39 4" xfId="33623" xr:uid="{00000000-0005-0000-0000-0000F0830000}"/>
    <cellStyle name="40% - Accent6 39 40" xfId="33624" xr:uid="{00000000-0005-0000-0000-0000F1830000}"/>
    <cellStyle name="40% - Accent6 39 41" xfId="33625" xr:uid="{00000000-0005-0000-0000-0000F2830000}"/>
    <cellStyle name="40% - Accent6 39 42" xfId="33626" xr:uid="{00000000-0005-0000-0000-0000F3830000}"/>
    <cellStyle name="40% - Accent6 39 43" xfId="33627" xr:uid="{00000000-0005-0000-0000-0000F4830000}"/>
    <cellStyle name="40% - Accent6 39 44" xfId="33628" xr:uid="{00000000-0005-0000-0000-0000F5830000}"/>
    <cellStyle name="40% - Accent6 39 45" xfId="33629" xr:uid="{00000000-0005-0000-0000-0000F6830000}"/>
    <cellStyle name="40% - Accent6 39 46" xfId="33630" xr:uid="{00000000-0005-0000-0000-0000F7830000}"/>
    <cellStyle name="40% - Accent6 39 47" xfId="33631" xr:uid="{00000000-0005-0000-0000-0000F8830000}"/>
    <cellStyle name="40% - Accent6 39 48" xfId="33632" xr:uid="{00000000-0005-0000-0000-0000F9830000}"/>
    <cellStyle name="40% - Accent6 39 49" xfId="33633" xr:uid="{00000000-0005-0000-0000-0000FA830000}"/>
    <cellStyle name="40% - Accent6 39 5" xfId="33634" xr:uid="{00000000-0005-0000-0000-0000FB830000}"/>
    <cellStyle name="40% - Accent6 39 50" xfId="33635" xr:uid="{00000000-0005-0000-0000-0000FC830000}"/>
    <cellStyle name="40% - Accent6 39 51" xfId="33636" xr:uid="{00000000-0005-0000-0000-0000FD830000}"/>
    <cellStyle name="40% - Accent6 39 52" xfId="33637" xr:uid="{00000000-0005-0000-0000-0000FE830000}"/>
    <cellStyle name="40% - Accent6 39 53" xfId="33638" xr:uid="{00000000-0005-0000-0000-0000FF830000}"/>
    <cellStyle name="40% - Accent6 39 54" xfId="33639" xr:uid="{00000000-0005-0000-0000-000000840000}"/>
    <cellStyle name="40% - Accent6 39 55" xfId="33640" xr:uid="{00000000-0005-0000-0000-000001840000}"/>
    <cellStyle name="40% - Accent6 39 56" xfId="33641" xr:uid="{00000000-0005-0000-0000-000002840000}"/>
    <cellStyle name="40% - Accent6 39 57" xfId="33642" xr:uid="{00000000-0005-0000-0000-000003840000}"/>
    <cellStyle name="40% - Accent6 39 58" xfId="33643" xr:uid="{00000000-0005-0000-0000-000004840000}"/>
    <cellStyle name="40% - Accent6 39 59" xfId="33644" xr:uid="{00000000-0005-0000-0000-000005840000}"/>
    <cellStyle name="40% - Accent6 39 6" xfId="33645" xr:uid="{00000000-0005-0000-0000-000006840000}"/>
    <cellStyle name="40% - Accent6 39 60" xfId="33646" xr:uid="{00000000-0005-0000-0000-000007840000}"/>
    <cellStyle name="40% - Accent6 39 61" xfId="33647" xr:uid="{00000000-0005-0000-0000-000008840000}"/>
    <cellStyle name="40% - Accent6 39 62" xfId="33648" xr:uid="{00000000-0005-0000-0000-000009840000}"/>
    <cellStyle name="40% - Accent6 39 63" xfId="33649" xr:uid="{00000000-0005-0000-0000-00000A840000}"/>
    <cellStyle name="40% - Accent6 39 64" xfId="33650" xr:uid="{00000000-0005-0000-0000-00000B840000}"/>
    <cellStyle name="40% - Accent6 39 65" xfId="33651" xr:uid="{00000000-0005-0000-0000-00000C840000}"/>
    <cellStyle name="40% - Accent6 39 66" xfId="33652" xr:uid="{00000000-0005-0000-0000-00000D840000}"/>
    <cellStyle name="40% - Accent6 39 67" xfId="33653" xr:uid="{00000000-0005-0000-0000-00000E840000}"/>
    <cellStyle name="40% - Accent6 39 68" xfId="33654" xr:uid="{00000000-0005-0000-0000-00000F840000}"/>
    <cellStyle name="40% - Accent6 39 69" xfId="33655" xr:uid="{00000000-0005-0000-0000-000010840000}"/>
    <cellStyle name="40% - Accent6 39 7" xfId="33656" xr:uid="{00000000-0005-0000-0000-000011840000}"/>
    <cellStyle name="40% - Accent6 39 70" xfId="33657" xr:uid="{00000000-0005-0000-0000-000012840000}"/>
    <cellStyle name="40% - Accent6 39 71" xfId="33658" xr:uid="{00000000-0005-0000-0000-000013840000}"/>
    <cellStyle name="40% - Accent6 39 72" xfId="33659" xr:uid="{00000000-0005-0000-0000-000014840000}"/>
    <cellStyle name="40% - Accent6 39 73" xfId="33660" xr:uid="{00000000-0005-0000-0000-000015840000}"/>
    <cellStyle name="40% - Accent6 39 8" xfId="33661" xr:uid="{00000000-0005-0000-0000-000016840000}"/>
    <cellStyle name="40% - Accent6 39 9" xfId="33662" xr:uid="{00000000-0005-0000-0000-000017840000}"/>
    <cellStyle name="40% - Accent6 4" xfId="33663" xr:uid="{00000000-0005-0000-0000-000018840000}"/>
    <cellStyle name="40% - Accent6 4 10" xfId="33664" xr:uid="{00000000-0005-0000-0000-000019840000}"/>
    <cellStyle name="40% - Accent6 4 11" xfId="33665" xr:uid="{00000000-0005-0000-0000-00001A840000}"/>
    <cellStyle name="40% - Accent6 4 12" xfId="33666" xr:uid="{00000000-0005-0000-0000-00001B840000}"/>
    <cellStyle name="40% - Accent6 4 13" xfId="33667" xr:uid="{00000000-0005-0000-0000-00001C840000}"/>
    <cellStyle name="40% - Accent6 4 14" xfId="33668" xr:uid="{00000000-0005-0000-0000-00001D840000}"/>
    <cellStyle name="40% - Accent6 4 15" xfId="33669" xr:uid="{00000000-0005-0000-0000-00001E840000}"/>
    <cellStyle name="40% - Accent6 4 16" xfId="33670" xr:uid="{00000000-0005-0000-0000-00001F840000}"/>
    <cellStyle name="40% - Accent6 4 17" xfId="33671" xr:uid="{00000000-0005-0000-0000-000020840000}"/>
    <cellStyle name="40% - Accent6 4 18" xfId="33672" xr:uid="{00000000-0005-0000-0000-000021840000}"/>
    <cellStyle name="40% - Accent6 4 19" xfId="33673" xr:uid="{00000000-0005-0000-0000-000022840000}"/>
    <cellStyle name="40% - Accent6 4 2" xfId="33674" xr:uid="{00000000-0005-0000-0000-000023840000}"/>
    <cellStyle name="40% - Accent6 4 2 2" xfId="53254" xr:uid="{00000000-0005-0000-0000-000024840000}"/>
    <cellStyle name="40% - Accent6 4 20" xfId="33675" xr:uid="{00000000-0005-0000-0000-000025840000}"/>
    <cellStyle name="40% - Accent6 4 21" xfId="33676" xr:uid="{00000000-0005-0000-0000-000026840000}"/>
    <cellStyle name="40% - Accent6 4 22" xfId="33677" xr:uid="{00000000-0005-0000-0000-000027840000}"/>
    <cellStyle name="40% - Accent6 4 23" xfId="33678" xr:uid="{00000000-0005-0000-0000-000028840000}"/>
    <cellStyle name="40% - Accent6 4 24" xfId="33679" xr:uid="{00000000-0005-0000-0000-000029840000}"/>
    <cellStyle name="40% - Accent6 4 25" xfId="33680" xr:uid="{00000000-0005-0000-0000-00002A840000}"/>
    <cellStyle name="40% - Accent6 4 26" xfId="33681" xr:uid="{00000000-0005-0000-0000-00002B840000}"/>
    <cellStyle name="40% - Accent6 4 27" xfId="33682" xr:uid="{00000000-0005-0000-0000-00002C840000}"/>
    <cellStyle name="40% - Accent6 4 28" xfId="33683" xr:uid="{00000000-0005-0000-0000-00002D840000}"/>
    <cellStyle name="40% - Accent6 4 29" xfId="33684" xr:uid="{00000000-0005-0000-0000-00002E840000}"/>
    <cellStyle name="40% - Accent6 4 3" xfId="33685" xr:uid="{00000000-0005-0000-0000-00002F840000}"/>
    <cellStyle name="40% - Accent6 4 30" xfId="33686" xr:uid="{00000000-0005-0000-0000-000030840000}"/>
    <cellStyle name="40% - Accent6 4 31" xfId="33687" xr:uid="{00000000-0005-0000-0000-000031840000}"/>
    <cellStyle name="40% - Accent6 4 32" xfId="33688" xr:uid="{00000000-0005-0000-0000-000032840000}"/>
    <cellStyle name="40% - Accent6 4 33" xfId="33689" xr:uid="{00000000-0005-0000-0000-000033840000}"/>
    <cellStyle name="40% - Accent6 4 34" xfId="33690" xr:uid="{00000000-0005-0000-0000-000034840000}"/>
    <cellStyle name="40% - Accent6 4 35" xfId="33691" xr:uid="{00000000-0005-0000-0000-000035840000}"/>
    <cellStyle name="40% - Accent6 4 36" xfId="33692" xr:uid="{00000000-0005-0000-0000-000036840000}"/>
    <cellStyle name="40% - Accent6 4 37" xfId="33693" xr:uid="{00000000-0005-0000-0000-000037840000}"/>
    <cellStyle name="40% - Accent6 4 38" xfId="33694" xr:uid="{00000000-0005-0000-0000-000038840000}"/>
    <cellStyle name="40% - Accent6 4 39" xfId="33695" xr:uid="{00000000-0005-0000-0000-000039840000}"/>
    <cellStyle name="40% - Accent6 4 4" xfId="33696" xr:uid="{00000000-0005-0000-0000-00003A840000}"/>
    <cellStyle name="40% - Accent6 4 40" xfId="33697" xr:uid="{00000000-0005-0000-0000-00003B840000}"/>
    <cellStyle name="40% - Accent6 4 41" xfId="33698" xr:uid="{00000000-0005-0000-0000-00003C840000}"/>
    <cellStyle name="40% - Accent6 4 42" xfId="33699" xr:uid="{00000000-0005-0000-0000-00003D840000}"/>
    <cellStyle name="40% - Accent6 4 43" xfId="33700" xr:uid="{00000000-0005-0000-0000-00003E840000}"/>
    <cellStyle name="40% - Accent6 4 44" xfId="33701" xr:uid="{00000000-0005-0000-0000-00003F840000}"/>
    <cellStyle name="40% - Accent6 4 45" xfId="33702" xr:uid="{00000000-0005-0000-0000-000040840000}"/>
    <cellStyle name="40% - Accent6 4 46" xfId="33703" xr:uid="{00000000-0005-0000-0000-000041840000}"/>
    <cellStyle name="40% - Accent6 4 47" xfId="33704" xr:uid="{00000000-0005-0000-0000-000042840000}"/>
    <cellStyle name="40% - Accent6 4 48" xfId="33705" xr:uid="{00000000-0005-0000-0000-000043840000}"/>
    <cellStyle name="40% - Accent6 4 49" xfId="33706" xr:uid="{00000000-0005-0000-0000-000044840000}"/>
    <cellStyle name="40% - Accent6 4 5" xfId="33707" xr:uid="{00000000-0005-0000-0000-000045840000}"/>
    <cellStyle name="40% - Accent6 4 50" xfId="33708" xr:uid="{00000000-0005-0000-0000-000046840000}"/>
    <cellStyle name="40% - Accent6 4 51" xfId="33709" xr:uid="{00000000-0005-0000-0000-000047840000}"/>
    <cellStyle name="40% - Accent6 4 52" xfId="33710" xr:uid="{00000000-0005-0000-0000-000048840000}"/>
    <cellStyle name="40% - Accent6 4 53" xfId="33711" xr:uid="{00000000-0005-0000-0000-000049840000}"/>
    <cellStyle name="40% - Accent6 4 54" xfId="33712" xr:uid="{00000000-0005-0000-0000-00004A840000}"/>
    <cellStyle name="40% - Accent6 4 55" xfId="33713" xr:uid="{00000000-0005-0000-0000-00004B840000}"/>
    <cellStyle name="40% - Accent6 4 56" xfId="33714" xr:uid="{00000000-0005-0000-0000-00004C840000}"/>
    <cellStyle name="40% - Accent6 4 57" xfId="33715" xr:uid="{00000000-0005-0000-0000-00004D840000}"/>
    <cellStyle name="40% - Accent6 4 58" xfId="33716" xr:uid="{00000000-0005-0000-0000-00004E840000}"/>
    <cellStyle name="40% - Accent6 4 59" xfId="33717" xr:uid="{00000000-0005-0000-0000-00004F840000}"/>
    <cellStyle name="40% - Accent6 4 6" xfId="33718" xr:uid="{00000000-0005-0000-0000-000050840000}"/>
    <cellStyle name="40% - Accent6 4 60" xfId="33719" xr:uid="{00000000-0005-0000-0000-000051840000}"/>
    <cellStyle name="40% - Accent6 4 61" xfId="33720" xr:uid="{00000000-0005-0000-0000-000052840000}"/>
    <cellStyle name="40% - Accent6 4 62" xfId="33721" xr:uid="{00000000-0005-0000-0000-000053840000}"/>
    <cellStyle name="40% - Accent6 4 63" xfId="33722" xr:uid="{00000000-0005-0000-0000-000054840000}"/>
    <cellStyle name="40% - Accent6 4 64" xfId="33723" xr:uid="{00000000-0005-0000-0000-000055840000}"/>
    <cellStyle name="40% - Accent6 4 65" xfId="33724" xr:uid="{00000000-0005-0000-0000-000056840000}"/>
    <cellStyle name="40% - Accent6 4 66" xfId="33725" xr:uid="{00000000-0005-0000-0000-000057840000}"/>
    <cellStyle name="40% - Accent6 4 67" xfId="33726" xr:uid="{00000000-0005-0000-0000-000058840000}"/>
    <cellStyle name="40% - Accent6 4 68" xfId="33727" xr:uid="{00000000-0005-0000-0000-000059840000}"/>
    <cellStyle name="40% - Accent6 4 69" xfId="33728" xr:uid="{00000000-0005-0000-0000-00005A840000}"/>
    <cellStyle name="40% - Accent6 4 7" xfId="33729" xr:uid="{00000000-0005-0000-0000-00005B840000}"/>
    <cellStyle name="40% - Accent6 4 70" xfId="33730" xr:uid="{00000000-0005-0000-0000-00005C840000}"/>
    <cellStyle name="40% - Accent6 4 71" xfId="33731" xr:uid="{00000000-0005-0000-0000-00005D840000}"/>
    <cellStyle name="40% - Accent6 4 72" xfId="33732" xr:uid="{00000000-0005-0000-0000-00005E840000}"/>
    <cellStyle name="40% - Accent6 4 73" xfId="33733" xr:uid="{00000000-0005-0000-0000-00005F840000}"/>
    <cellStyle name="40% - Accent6 4 74" xfId="53138" xr:uid="{00000000-0005-0000-0000-000060840000}"/>
    <cellStyle name="40% - Accent6 4 8" xfId="33734" xr:uid="{00000000-0005-0000-0000-000061840000}"/>
    <cellStyle name="40% - Accent6 4 9" xfId="33735" xr:uid="{00000000-0005-0000-0000-000062840000}"/>
    <cellStyle name="40% - Accent6 40" xfId="33736" xr:uid="{00000000-0005-0000-0000-000063840000}"/>
    <cellStyle name="40% - Accent6 40 10" xfId="33737" xr:uid="{00000000-0005-0000-0000-000064840000}"/>
    <cellStyle name="40% - Accent6 40 11" xfId="33738" xr:uid="{00000000-0005-0000-0000-000065840000}"/>
    <cellStyle name="40% - Accent6 40 12" xfId="33739" xr:uid="{00000000-0005-0000-0000-000066840000}"/>
    <cellStyle name="40% - Accent6 40 13" xfId="33740" xr:uid="{00000000-0005-0000-0000-000067840000}"/>
    <cellStyle name="40% - Accent6 40 14" xfId="33741" xr:uid="{00000000-0005-0000-0000-000068840000}"/>
    <cellStyle name="40% - Accent6 40 15" xfId="33742" xr:uid="{00000000-0005-0000-0000-000069840000}"/>
    <cellStyle name="40% - Accent6 40 16" xfId="33743" xr:uid="{00000000-0005-0000-0000-00006A840000}"/>
    <cellStyle name="40% - Accent6 40 17" xfId="33744" xr:uid="{00000000-0005-0000-0000-00006B840000}"/>
    <cellStyle name="40% - Accent6 40 18" xfId="33745" xr:uid="{00000000-0005-0000-0000-00006C840000}"/>
    <cellStyle name="40% - Accent6 40 19" xfId="33746" xr:uid="{00000000-0005-0000-0000-00006D840000}"/>
    <cellStyle name="40% - Accent6 40 2" xfId="33747" xr:uid="{00000000-0005-0000-0000-00006E840000}"/>
    <cellStyle name="40% - Accent6 40 20" xfId="33748" xr:uid="{00000000-0005-0000-0000-00006F840000}"/>
    <cellStyle name="40% - Accent6 40 21" xfId="33749" xr:uid="{00000000-0005-0000-0000-000070840000}"/>
    <cellStyle name="40% - Accent6 40 22" xfId="33750" xr:uid="{00000000-0005-0000-0000-000071840000}"/>
    <cellStyle name="40% - Accent6 40 23" xfId="33751" xr:uid="{00000000-0005-0000-0000-000072840000}"/>
    <cellStyle name="40% - Accent6 40 24" xfId="33752" xr:uid="{00000000-0005-0000-0000-000073840000}"/>
    <cellStyle name="40% - Accent6 40 25" xfId="33753" xr:uid="{00000000-0005-0000-0000-000074840000}"/>
    <cellStyle name="40% - Accent6 40 26" xfId="33754" xr:uid="{00000000-0005-0000-0000-000075840000}"/>
    <cellStyle name="40% - Accent6 40 27" xfId="33755" xr:uid="{00000000-0005-0000-0000-000076840000}"/>
    <cellStyle name="40% - Accent6 40 28" xfId="33756" xr:uid="{00000000-0005-0000-0000-000077840000}"/>
    <cellStyle name="40% - Accent6 40 29" xfId="33757" xr:uid="{00000000-0005-0000-0000-000078840000}"/>
    <cellStyle name="40% - Accent6 40 3" xfId="33758" xr:uid="{00000000-0005-0000-0000-000079840000}"/>
    <cellStyle name="40% - Accent6 40 30" xfId="33759" xr:uid="{00000000-0005-0000-0000-00007A840000}"/>
    <cellStyle name="40% - Accent6 40 31" xfId="33760" xr:uid="{00000000-0005-0000-0000-00007B840000}"/>
    <cellStyle name="40% - Accent6 40 32" xfId="33761" xr:uid="{00000000-0005-0000-0000-00007C840000}"/>
    <cellStyle name="40% - Accent6 40 33" xfId="33762" xr:uid="{00000000-0005-0000-0000-00007D840000}"/>
    <cellStyle name="40% - Accent6 40 34" xfId="33763" xr:uid="{00000000-0005-0000-0000-00007E840000}"/>
    <cellStyle name="40% - Accent6 40 35" xfId="33764" xr:uid="{00000000-0005-0000-0000-00007F840000}"/>
    <cellStyle name="40% - Accent6 40 36" xfId="33765" xr:uid="{00000000-0005-0000-0000-000080840000}"/>
    <cellStyle name="40% - Accent6 40 37" xfId="33766" xr:uid="{00000000-0005-0000-0000-000081840000}"/>
    <cellStyle name="40% - Accent6 40 38" xfId="33767" xr:uid="{00000000-0005-0000-0000-000082840000}"/>
    <cellStyle name="40% - Accent6 40 39" xfId="33768" xr:uid="{00000000-0005-0000-0000-000083840000}"/>
    <cellStyle name="40% - Accent6 40 4" xfId="33769" xr:uid="{00000000-0005-0000-0000-000084840000}"/>
    <cellStyle name="40% - Accent6 40 40" xfId="33770" xr:uid="{00000000-0005-0000-0000-000085840000}"/>
    <cellStyle name="40% - Accent6 40 41" xfId="33771" xr:uid="{00000000-0005-0000-0000-000086840000}"/>
    <cellStyle name="40% - Accent6 40 42" xfId="33772" xr:uid="{00000000-0005-0000-0000-000087840000}"/>
    <cellStyle name="40% - Accent6 40 43" xfId="33773" xr:uid="{00000000-0005-0000-0000-000088840000}"/>
    <cellStyle name="40% - Accent6 40 44" xfId="33774" xr:uid="{00000000-0005-0000-0000-000089840000}"/>
    <cellStyle name="40% - Accent6 40 45" xfId="33775" xr:uid="{00000000-0005-0000-0000-00008A840000}"/>
    <cellStyle name="40% - Accent6 40 46" xfId="33776" xr:uid="{00000000-0005-0000-0000-00008B840000}"/>
    <cellStyle name="40% - Accent6 40 47" xfId="33777" xr:uid="{00000000-0005-0000-0000-00008C840000}"/>
    <cellStyle name="40% - Accent6 40 48" xfId="33778" xr:uid="{00000000-0005-0000-0000-00008D840000}"/>
    <cellStyle name="40% - Accent6 40 49" xfId="33779" xr:uid="{00000000-0005-0000-0000-00008E840000}"/>
    <cellStyle name="40% - Accent6 40 5" xfId="33780" xr:uid="{00000000-0005-0000-0000-00008F840000}"/>
    <cellStyle name="40% - Accent6 40 50" xfId="33781" xr:uid="{00000000-0005-0000-0000-000090840000}"/>
    <cellStyle name="40% - Accent6 40 51" xfId="33782" xr:uid="{00000000-0005-0000-0000-000091840000}"/>
    <cellStyle name="40% - Accent6 40 52" xfId="33783" xr:uid="{00000000-0005-0000-0000-000092840000}"/>
    <cellStyle name="40% - Accent6 40 53" xfId="33784" xr:uid="{00000000-0005-0000-0000-000093840000}"/>
    <cellStyle name="40% - Accent6 40 54" xfId="33785" xr:uid="{00000000-0005-0000-0000-000094840000}"/>
    <cellStyle name="40% - Accent6 40 55" xfId="33786" xr:uid="{00000000-0005-0000-0000-000095840000}"/>
    <cellStyle name="40% - Accent6 40 56" xfId="33787" xr:uid="{00000000-0005-0000-0000-000096840000}"/>
    <cellStyle name="40% - Accent6 40 57" xfId="33788" xr:uid="{00000000-0005-0000-0000-000097840000}"/>
    <cellStyle name="40% - Accent6 40 58" xfId="33789" xr:uid="{00000000-0005-0000-0000-000098840000}"/>
    <cellStyle name="40% - Accent6 40 59" xfId="33790" xr:uid="{00000000-0005-0000-0000-000099840000}"/>
    <cellStyle name="40% - Accent6 40 6" xfId="33791" xr:uid="{00000000-0005-0000-0000-00009A840000}"/>
    <cellStyle name="40% - Accent6 40 60" xfId="33792" xr:uid="{00000000-0005-0000-0000-00009B840000}"/>
    <cellStyle name="40% - Accent6 40 61" xfId="33793" xr:uid="{00000000-0005-0000-0000-00009C840000}"/>
    <cellStyle name="40% - Accent6 40 62" xfId="33794" xr:uid="{00000000-0005-0000-0000-00009D840000}"/>
    <cellStyle name="40% - Accent6 40 63" xfId="33795" xr:uid="{00000000-0005-0000-0000-00009E840000}"/>
    <cellStyle name="40% - Accent6 40 64" xfId="33796" xr:uid="{00000000-0005-0000-0000-00009F840000}"/>
    <cellStyle name="40% - Accent6 40 65" xfId="33797" xr:uid="{00000000-0005-0000-0000-0000A0840000}"/>
    <cellStyle name="40% - Accent6 40 66" xfId="33798" xr:uid="{00000000-0005-0000-0000-0000A1840000}"/>
    <cellStyle name="40% - Accent6 40 67" xfId="33799" xr:uid="{00000000-0005-0000-0000-0000A2840000}"/>
    <cellStyle name="40% - Accent6 40 68" xfId="33800" xr:uid="{00000000-0005-0000-0000-0000A3840000}"/>
    <cellStyle name="40% - Accent6 40 69" xfId="33801" xr:uid="{00000000-0005-0000-0000-0000A4840000}"/>
    <cellStyle name="40% - Accent6 40 7" xfId="33802" xr:uid="{00000000-0005-0000-0000-0000A5840000}"/>
    <cellStyle name="40% - Accent6 40 70" xfId="33803" xr:uid="{00000000-0005-0000-0000-0000A6840000}"/>
    <cellStyle name="40% - Accent6 40 71" xfId="33804" xr:uid="{00000000-0005-0000-0000-0000A7840000}"/>
    <cellStyle name="40% - Accent6 40 72" xfId="33805" xr:uid="{00000000-0005-0000-0000-0000A8840000}"/>
    <cellStyle name="40% - Accent6 40 73" xfId="33806" xr:uid="{00000000-0005-0000-0000-0000A9840000}"/>
    <cellStyle name="40% - Accent6 40 8" xfId="33807" xr:uid="{00000000-0005-0000-0000-0000AA840000}"/>
    <cellStyle name="40% - Accent6 40 9" xfId="33808" xr:uid="{00000000-0005-0000-0000-0000AB840000}"/>
    <cellStyle name="40% - Accent6 5" xfId="33809" xr:uid="{00000000-0005-0000-0000-0000AC840000}"/>
    <cellStyle name="40% - Accent6 5 10" xfId="33810" xr:uid="{00000000-0005-0000-0000-0000AD840000}"/>
    <cellStyle name="40% - Accent6 5 11" xfId="33811" xr:uid="{00000000-0005-0000-0000-0000AE840000}"/>
    <cellStyle name="40% - Accent6 5 12" xfId="33812" xr:uid="{00000000-0005-0000-0000-0000AF840000}"/>
    <cellStyle name="40% - Accent6 5 13" xfId="33813" xr:uid="{00000000-0005-0000-0000-0000B0840000}"/>
    <cellStyle name="40% - Accent6 5 14" xfId="33814" xr:uid="{00000000-0005-0000-0000-0000B1840000}"/>
    <cellStyle name="40% - Accent6 5 15" xfId="33815" xr:uid="{00000000-0005-0000-0000-0000B2840000}"/>
    <cellStyle name="40% - Accent6 5 16" xfId="33816" xr:uid="{00000000-0005-0000-0000-0000B3840000}"/>
    <cellStyle name="40% - Accent6 5 17" xfId="33817" xr:uid="{00000000-0005-0000-0000-0000B4840000}"/>
    <cellStyle name="40% - Accent6 5 18" xfId="33818" xr:uid="{00000000-0005-0000-0000-0000B5840000}"/>
    <cellStyle name="40% - Accent6 5 19" xfId="33819" xr:uid="{00000000-0005-0000-0000-0000B6840000}"/>
    <cellStyle name="40% - Accent6 5 2" xfId="33820" xr:uid="{00000000-0005-0000-0000-0000B7840000}"/>
    <cellStyle name="40% - Accent6 5 2 2" xfId="53297" xr:uid="{00000000-0005-0000-0000-0000B8840000}"/>
    <cellStyle name="40% - Accent6 5 20" xfId="33821" xr:uid="{00000000-0005-0000-0000-0000B9840000}"/>
    <cellStyle name="40% - Accent6 5 21" xfId="33822" xr:uid="{00000000-0005-0000-0000-0000BA840000}"/>
    <cellStyle name="40% - Accent6 5 22" xfId="33823" xr:uid="{00000000-0005-0000-0000-0000BB840000}"/>
    <cellStyle name="40% - Accent6 5 23" xfId="33824" xr:uid="{00000000-0005-0000-0000-0000BC840000}"/>
    <cellStyle name="40% - Accent6 5 24" xfId="33825" xr:uid="{00000000-0005-0000-0000-0000BD840000}"/>
    <cellStyle name="40% - Accent6 5 25" xfId="33826" xr:uid="{00000000-0005-0000-0000-0000BE840000}"/>
    <cellStyle name="40% - Accent6 5 26" xfId="33827" xr:uid="{00000000-0005-0000-0000-0000BF840000}"/>
    <cellStyle name="40% - Accent6 5 27" xfId="33828" xr:uid="{00000000-0005-0000-0000-0000C0840000}"/>
    <cellStyle name="40% - Accent6 5 28" xfId="33829" xr:uid="{00000000-0005-0000-0000-0000C1840000}"/>
    <cellStyle name="40% - Accent6 5 29" xfId="33830" xr:uid="{00000000-0005-0000-0000-0000C2840000}"/>
    <cellStyle name="40% - Accent6 5 3" xfId="33831" xr:uid="{00000000-0005-0000-0000-0000C3840000}"/>
    <cellStyle name="40% - Accent6 5 30" xfId="33832" xr:uid="{00000000-0005-0000-0000-0000C4840000}"/>
    <cellStyle name="40% - Accent6 5 31" xfId="33833" xr:uid="{00000000-0005-0000-0000-0000C5840000}"/>
    <cellStyle name="40% - Accent6 5 32" xfId="33834" xr:uid="{00000000-0005-0000-0000-0000C6840000}"/>
    <cellStyle name="40% - Accent6 5 33" xfId="33835" xr:uid="{00000000-0005-0000-0000-0000C7840000}"/>
    <cellStyle name="40% - Accent6 5 34" xfId="33836" xr:uid="{00000000-0005-0000-0000-0000C8840000}"/>
    <cellStyle name="40% - Accent6 5 35" xfId="33837" xr:uid="{00000000-0005-0000-0000-0000C9840000}"/>
    <cellStyle name="40% - Accent6 5 36" xfId="33838" xr:uid="{00000000-0005-0000-0000-0000CA840000}"/>
    <cellStyle name="40% - Accent6 5 37" xfId="33839" xr:uid="{00000000-0005-0000-0000-0000CB840000}"/>
    <cellStyle name="40% - Accent6 5 38" xfId="33840" xr:uid="{00000000-0005-0000-0000-0000CC840000}"/>
    <cellStyle name="40% - Accent6 5 39" xfId="33841" xr:uid="{00000000-0005-0000-0000-0000CD840000}"/>
    <cellStyle name="40% - Accent6 5 4" xfId="33842" xr:uid="{00000000-0005-0000-0000-0000CE840000}"/>
    <cellStyle name="40% - Accent6 5 40" xfId="33843" xr:uid="{00000000-0005-0000-0000-0000CF840000}"/>
    <cellStyle name="40% - Accent6 5 41" xfId="33844" xr:uid="{00000000-0005-0000-0000-0000D0840000}"/>
    <cellStyle name="40% - Accent6 5 42" xfId="33845" xr:uid="{00000000-0005-0000-0000-0000D1840000}"/>
    <cellStyle name="40% - Accent6 5 43" xfId="33846" xr:uid="{00000000-0005-0000-0000-0000D2840000}"/>
    <cellStyle name="40% - Accent6 5 44" xfId="33847" xr:uid="{00000000-0005-0000-0000-0000D3840000}"/>
    <cellStyle name="40% - Accent6 5 45" xfId="33848" xr:uid="{00000000-0005-0000-0000-0000D4840000}"/>
    <cellStyle name="40% - Accent6 5 46" xfId="33849" xr:uid="{00000000-0005-0000-0000-0000D5840000}"/>
    <cellStyle name="40% - Accent6 5 47" xfId="33850" xr:uid="{00000000-0005-0000-0000-0000D6840000}"/>
    <cellStyle name="40% - Accent6 5 48" xfId="33851" xr:uid="{00000000-0005-0000-0000-0000D7840000}"/>
    <cellStyle name="40% - Accent6 5 49" xfId="33852" xr:uid="{00000000-0005-0000-0000-0000D8840000}"/>
    <cellStyle name="40% - Accent6 5 5" xfId="33853" xr:uid="{00000000-0005-0000-0000-0000D9840000}"/>
    <cellStyle name="40% - Accent6 5 50" xfId="33854" xr:uid="{00000000-0005-0000-0000-0000DA840000}"/>
    <cellStyle name="40% - Accent6 5 51" xfId="33855" xr:uid="{00000000-0005-0000-0000-0000DB840000}"/>
    <cellStyle name="40% - Accent6 5 52" xfId="33856" xr:uid="{00000000-0005-0000-0000-0000DC840000}"/>
    <cellStyle name="40% - Accent6 5 53" xfId="33857" xr:uid="{00000000-0005-0000-0000-0000DD840000}"/>
    <cellStyle name="40% - Accent6 5 54" xfId="33858" xr:uid="{00000000-0005-0000-0000-0000DE840000}"/>
    <cellStyle name="40% - Accent6 5 55" xfId="33859" xr:uid="{00000000-0005-0000-0000-0000DF840000}"/>
    <cellStyle name="40% - Accent6 5 56" xfId="33860" xr:uid="{00000000-0005-0000-0000-0000E0840000}"/>
    <cellStyle name="40% - Accent6 5 57" xfId="33861" xr:uid="{00000000-0005-0000-0000-0000E1840000}"/>
    <cellStyle name="40% - Accent6 5 58" xfId="33862" xr:uid="{00000000-0005-0000-0000-0000E2840000}"/>
    <cellStyle name="40% - Accent6 5 59" xfId="33863" xr:uid="{00000000-0005-0000-0000-0000E3840000}"/>
    <cellStyle name="40% - Accent6 5 6" xfId="33864" xr:uid="{00000000-0005-0000-0000-0000E4840000}"/>
    <cellStyle name="40% - Accent6 5 60" xfId="33865" xr:uid="{00000000-0005-0000-0000-0000E5840000}"/>
    <cellStyle name="40% - Accent6 5 61" xfId="33866" xr:uid="{00000000-0005-0000-0000-0000E6840000}"/>
    <cellStyle name="40% - Accent6 5 62" xfId="33867" xr:uid="{00000000-0005-0000-0000-0000E7840000}"/>
    <cellStyle name="40% - Accent6 5 63" xfId="33868" xr:uid="{00000000-0005-0000-0000-0000E8840000}"/>
    <cellStyle name="40% - Accent6 5 64" xfId="33869" xr:uid="{00000000-0005-0000-0000-0000E9840000}"/>
    <cellStyle name="40% - Accent6 5 65" xfId="33870" xr:uid="{00000000-0005-0000-0000-0000EA840000}"/>
    <cellStyle name="40% - Accent6 5 66" xfId="33871" xr:uid="{00000000-0005-0000-0000-0000EB840000}"/>
    <cellStyle name="40% - Accent6 5 67" xfId="33872" xr:uid="{00000000-0005-0000-0000-0000EC840000}"/>
    <cellStyle name="40% - Accent6 5 68" xfId="33873" xr:uid="{00000000-0005-0000-0000-0000ED840000}"/>
    <cellStyle name="40% - Accent6 5 69" xfId="33874" xr:uid="{00000000-0005-0000-0000-0000EE840000}"/>
    <cellStyle name="40% - Accent6 5 7" xfId="33875" xr:uid="{00000000-0005-0000-0000-0000EF840000}"/>
    <cellStyle name="40% - Accent6 5 70" xfId="33876" xr:uid="{00000000-0005-0000-0000-0000F0840000}"/>
    <cellStyle name="40% - Accent6 5 71" xfId="33877" xr:uid="{00000000-0005-0000-0000-0000F1840000}"/>
    <cellStyle name="40% - Accent6 5 72" xfId="33878" xr:uid="{00000000-0005-0000-0000-0000F2840000}"/>
    <cellStyle name="40% - Accent6 5 73" xfId="33879" xr:uid="{00000000-0005-0000-0000-0000F3840000}"/>
    <cellStyle name="40% - Accent6 5 74" xfId="53123" xr:uid="{00000000-0005-0000-0000-0000F4840000}"/>
    <cellStyle name="40% - Accent6 5 75" xfId="53202" xr:uid="{00000000-0005-0000-0000-0000F5840000}"/>
    <cellStyle name="40% - Accent6 5 8" xfId="33880" xr:uid="{00000000-0005-0000-0000-0000F6840000}"/>
    <cellStyle name="40% - Accent6 5 9" xfId="33881" xr:uid="{00000000-0005-0000-0000-0000F7840000}"/>
    <cellStyle name="40% - Accent6 6" xfId="33882" xr:uid="{00000000-0005-0000-0000-0000F8840000}"/>
    <cellStyle name="40% - Accent6 6 10" xfId="33883" xr:uid="{00000000-0005-0000-0000-0000F9840000}"/>
    <cellStyle name="40% - Accent6 6 11" xfId="33884" xr:uid="{00000000-0005-0000-0000-0000FA840000}"/>
    <cellStyle name="40% - Accent6 6 12" xfId="33885" xr:uid="{00000000-0005-0000-0000-0000FB840000}"/>
    <cellStyle name="40% - Accent6 6 13" xfId="33886" xr:uid="{00000000-0005-0000-0000-0000FC840000}"/>
    <cellStyle name="40% - Accent6 6 14" xfId="33887" xr:uid="{00000000-0005-0000-0000-0000FD840000}"/>
    <cellStyle name="40% - Accent6 6 15" xfId="33888" xr:uid="{00000000-0005-0000-0000-0000FE840000}"/>
    <cellStyle name="40% - Accent6 6 16" xfId="33889" xr:uid="{00000000-0005-0000-0000-0000FF840000}"/>
    <cellStyle name="40% - Accent6 6 17" xfId="33890" xr:uid="{00000000-0005-0000-0000-000000850000}"/>
    <cellStyle name="40% - Accent6 6 18" xfId="33891" xr:uid="{00000000-0005-0000-0000-000001850000}"/>
    <cellStyle name="40% - Accent6 6 19" xfId="33892" xr:uid="{00000000-0005-0000-0000-000002850000}"/>
    <cellStyle name="40% - Accent6 6 2" xfId="33893" xr:uid="{00000000-0005-0000-0000-000003850000}"/>
    <cellStyle name="40% - Accent6 6 20" xfId="33894" xr:uid="{00000000-0005-0000-0000-000004850000}"/>
    <cellStyle name="40% - Accent6 6 21" xfId="33895" xr:uid="{00000000-0005-0000-0000-000005850000}"/>
    <cellStyle name="40% - Accent6 6 22" xfId="33896" xr:uid="{00000000-0005-0000-0000-000006850000}"/>
    <cellStyle name="40% - Accent6 6 23" xfId="33897" xr:uid="{00000000-0005-0000-0000-000007850000}"/>
    <cellStyle name="40% - Accent6 6 24" xfId="33898" xr:uid="{00000000-0005-0000-0000-000008850000}"/>
    <cellStyle name="40% - Accent6 6 25" xfId="33899" xr:uid="{00000000-0005-0000-0000-000009850000}"/>
    <cellStyle name="40% - Accent6 6 26" xfId="33900" xr:uid="{00000000-0005-0000-0000-00000A850000}"/>
    <cellStyle name="40% - Accent6 6 27" xfId="33901" xr:uid="{00000000-0005-0000-0000-00000B850000}"/>
    <cellStyle name="40% - Accent6 6 28" xfId="33902" xr:uid="{00000000-0005-0000-0000-00000C850000}"/>
    <cellStyle name="40% - Accent6 6 29" xfId="33903" xr:uid="{00000000-0005-0000-0000-00000D850000}"/>
    <cellStyle name="40% - Accent6 6 3" xfId="33904" xr:uid="{00000000-0005-0000-0000-00000E850000}"/>
    <cellStyle name="40% - Accent6 6 30" xfId="33905" xr:uid="{00000000-0005-0000-0000-00000F850000}"/>
    <cellStyle name="40% - Accent6 6 31" xfId="33906" xr:uid="{00000000-0005-0000-0000-000010850000}"/>
    <cellStyle name="40% - Accent6 6 32" xfId="33907" xr:uid="{00000000-0005-0000-0000-000011850000}"/>
    <cellStyle name="40% - Accent6 6 33" xfId="33908" xr:uid="{00000000-0005-0000-0000-000012850000}"/>
    <cellStyle name="40% - Accent6 6 34" xfId="33909" xr:uid="{00000000-0005-0000-0000-000013850000}"/>
    <cellStyle name="40% - Accent6 6 35" xfId="33910" xr:uid="{00000000-0005-0000-0000-000014850000}"/>
    <cellStyle name="40% - Accent6 6 36" xfId="33911" xr:uid="{00000000-0005-0000-0000-000015850000}"/>
    <cellStyle name="40% - Accent6 6 37" xfId="33912" xr:uid="{00000000-0005-0000-0000-000016850000}"/>
    <cellStyle name="40% - Accent6 6 38" xfId="33913" xr:uid="{00000000-0005-0000-0000-000017850000}"/>
    <cellStyle name="40% - Accent6 6 39" xfId="33914" xr:uid="{00000000-0005-0000-0000-000018850000}"/>
    <cellStyle name="40% - Accent6 6 4" xfId="33915" xr:uid="{00000000-0005-0000-0000-000019850000}"/>
    <cellStyle name="40% - Accent6 6 40" xfId="33916" xr:uid="{00000000-0005-0000-0000-00001A850000}"/>
    <cellStyle name="40% - Accent6 6 41" xfId="33917" xr:uid="{00000000-0005-0000-0000-00001B850000}"/>
    <cellStyle name="40% - Accent6 6 42" xfId="33918" xr:uid="{00000000-0005-0000-0000-00001C850000}"/>
    <cellStyle name="40% - Accent6 6 43" xfId="33919" xr:uid="{00000000-0005-0000-0000-00001D850000}"/>
    <cellStyle name="40% - Accent6 6 44" xfId="33920" xr:uid="{00000000-0005-0000-0000-00001E850000}"/>
    <cellStyle name="40% - Accent6 6 45" xfId="33921" xr:uid="{00000000-0005-0000-0000-00001F850000}"/>
    <cellStyle name="40% - Accent6 6 46" xfId="33922" xr:uid="{00000000-0005-0000-0000-000020850000}"/>
    <cellStyle name="40% - Accent6 6 47" xfId="33923" xr:uid="{00000000-0005-0000-0000-000021850000}"/>
    <cellStyle name="40% - Accent6 6 48" xfId="33924" xr:uid="{00000000-0005-0000-0000-000022850000}"/>
    <cellStyle name="40% - Accent6 6 49" xfId="33925" xr:uid="{00000000-0005-0000-0000-000023850000}"/>
    <cellStyle name="40% - Accent6 6 5" xfId="33926" xr:uid="{00000000-0005-0000-0000-000024850000}"/>
    <cellStyle name="40% - Accent6 6 50" xfId="33927" xr:uid="{00000000-0005-0000-0000-000025850000}"/>
    <cellStyle name="40% - Accent6 6 51" xfId="33928" xr:uid="{00000000-0005-0000-0000-000026850000}"/>
    <cellStyle name="40% - Accent6 6 52" xfId="33929" xr:uid="{00000000-0005-0000-0000-000027850000}"/>
    <cellStyle name="40% - Accent6 6 53" xfId="33930" xr:uid="{00000000-0005-0000-0000-000028850000}"/>
    <cellStyle name="40% - Accent6 6 54" xfId="33931" xr:uid="{00000000-0005-0000-0000-000029850000}"/>
    <cellStyle name="40% - Accent6 6 55" xfId="33932" xr:uid="{00000000-0005-0000-0000-00002A850000}"/>
    <cellStyle name="40% - Accent6 6 56" xfId="33933" xr:uid="{00000000-0005-0000-0000-00002B850000}"/>
    <cellStyle name="40% - Accent6 6 57" xfId="33934" xr:uid="{00000000-0005-0000-0000-00002C850000}"/>
    <cellStyle name="40% - Accent6 6 58" xfId="33935" xr:uid="{00000000-0005-0000-0000-00002D850000}"/>
    <cellStyle name="40% - Accent6 6 59" xfId="33936" xr:uid="{00000000-0005-0000-0000-00002E850000}"/>
    <cellStyle name="40% - Accent6 6 6" xfId="33937" xr:uid="{00000000-0005-0000-0000-00002F850000}"/>
    <cellStyle name="40% - Accent6 6 60" xfId="33938" xr:uid="{00000000-0005-0000-0000-000030850000}"/>
    <cellStyle name="40% - Accent6 6 61" xfId="33939" xr:uid="{00000000-0005-0000-0000-000031850000}"/>
    <cellStyle name="40% - Accent6 6 62" xfId="33940" xr:uid="{00000000-0005-0000-0000-000032850000}"/>
    <cellStyle name="40% - Accent6 6 63" xfId="33941" xr:uid="{00000000-0005-0000-0000-000033850000}"/>
    <cellStyle name="40% - Accent6 6 64" xfId="33942" xr:uid="{00000000-0005-0000-0000-000034850000}"/>
    <cellStyle name="40% - Accent6 6 65" xfId="33943" xr:uid="{00000000-0005-0000-0000-000035850000}"/>
    <cellStyle name="40% - Accent6 6 66" xfId="33944" xr:uid="{00000000-0005-0000-0000-000036850000}"/>
    <cellStyle name="40% - Accent6 6 67" xfId="33945" xr:uid="{00000000-0005-0000-0000-000037850000}"/>
    <cellStyle name="40% - Accent6 6 68" xfId="33946" xr:uid="{00000000-0005-0000-0000-000038850000}"/>
    <cellStyle name="40% - Accent6 6 69" xfId="33947" xr:uid="{00000000-0005-0000-0000-000039850000}"/>
    <cellStyle name="40% - Accent6 6 7" xfId="33948" xr:uid="{00000000-0005-0000-0000-00003A850000}"/>
    <cellStyle name="40% - Accent6 6 70" xfId="33949" xr:uid="{00000000-0005-0000-0000-00003B850000}"/>
    <cellStyle name="40% - Accent6 6 71" xfId="33950" xr:uid="{00000000-0005-0000-0000-00003C850000}"/>
    <cellStyle name="40% - Accent6 6 72" xfId="33951" xr:uid="{00000000-0005-0000-0000-00003D850000}"/>
    <cellStyle name="40% - Accent6 6 73" xfId="33952" xr:uid="{00000000-0005-0000-0000-00003E850000}"/>
    <cellStyle name="40% - Accent6 6 8" xfId="33953" xr:uid="{00000000-0005-0000-0000-00003F850000}"/>
    <cellStyle name="40% - Accent6 6 9" xfId="33954" xr:uid="{00000000-0005-0000-0000-000040850000}"/>
    <cellStyle name="40% - Accent6 7" xfId="33955" xr:uid="{00000000-0005-0000-0000-000041850000}"/>
    <cellStyle name="40% - Accent6 7 10" xfId="33956" xr:uid="{00000000-0005-0000-0000-000042850000}"/>
    <cellStyle name="40% - Accent6 7 11" xfId="33957" xr:uid="{00000000-0005-0000-0000-000043850000}"/>
    <cellStyle name="40% - Accent6 7 12" xfId="33958" xr:uid="{00000000-0005-0000-0000-000044850000}"/>
    <cellStyle name="40% - Accent6 7 13" xfId="33959" xr:uid="{00000000-0005-0000-0000-000045850000}"/>
    <cellStyle name="40% - Accent6 7 14" xfId="33960" xr:uid="{00000000-0005-0000-0000-000046850000}"/>
    <cellStyle name="40% - Accent6 7 15" xfId="33961" xr:uid="{00000000-0005-0000-0000-000047850000}"/>
    <cellStyle name="40% - Accent6 7 16" xfId="33962" xr:uid="{00000000-0005-0000-0000-000048850000}"/>
    <cellStyle name="40% - Accent6 7 17" xfId="33963" xr:uid="{00000000-0005-0000-0000-000049850000}"/>
    <cellStyle name="40% - Accent6 7 18" xfId="33964" xr:uid="{00000000-0005-0000-0000-00004A850000}"/>
    <cellStyle name="40% - Accent6 7 19" xfId="33965" xr:uid="{00000000-0005-0000-0000-00004B850000}"/>
    <cellStyle name="40% - Accent6 7 2" xfId="33966" xr:uid="{00000000-0005-0000-0000-00004C850000}"/>
    <cellStyle name="40% - Accent6 7 20" xfId="33967" xr:uid="{00000000-0005-0000-0000-00004D850000}"/>
    <cellStyle name="40% - Accent6 7 21" xfId="33968" xr:uid="{00000000-0005-0000-0000-00004E850000}"/>
    <cellStyle name="40% - Accent6 7 22" xfId="33969" xr:uid="{00000000-0005-0000-0000-00004F850000}"/>
    <cellStyle name="40% - Accent6 7 23" xfId="33970" xr:uid="{00000000-0005-0000-0000-000050850000}"/>
    <cellStyle name="40% - Accent6 7 24" xfId="33971" xr:uid="{00000000-0005-0000-0000-000051850000}"/>
    <cellStyle name="40% - Accent6 7 25" xfId="33972" xr:uid="{00000000-0005-0000-0000-000052850000}"/>
    <cellStyle name="40% - Accent6 7 26" xfId="33973" xr:uid="{00000000-0005-0000-0000-000053850000}"/>
    <cellStyle name="40% - Accent6 7 27" xfId="33974" xr:uid="{00000000-0005-0000-0000-000054850000}"/>
    <cellStyle name="40% - Accent6 7 28" xfId="33975" xr:uid="{00000000-0005-0000-0000-000055850000}"/>
    <cellStyle name="40% - Accent6 7 29" xfId="33976" xr:uid="{00000000-0005-0000-0000-000056850000}"/>
    <cellStyle name="40% - Accent6 7 3" xfId="33977" xr:uid="{00000000-0005-0000-0000-000057850000}"/>
    <cellStyle name="40% - Accent6 7 30" xfId="33978" xr:uid="{00000000-0005-0000-0000-000058850000}"/>
    <cellStyle name="40% - Accent6 7 31" xfId="33979" xr:uid="{00000000-0005-0000-0000-000059850000}"/>
    <cellStyle name="40% - Accent6 7 32" xfId="33980" xr:uid="{00000000-0005-0000-0000-00005A850000}"/>
    <cellStyle name="40% - Accent6 7 33" xfId="33981" xr:uid="{00000000-0005-0000-0000-00005B850000}"/>
    <cellStyle name="40% - Accent6 7 34" xfId="33982" xr:uid="{00000000-0005-0000-0000-00005C850000}"/>
    <cellStyle name="40% - Accent6 7 35" xfId="33983" xr:uid="{00000000-0005-0000-0000-00005D850000}"/>
    <cellStyle name="40% - Accent6 7 36" xfId="33984" xr:uid="{00000000-0005-0000-0000-00005E850000}"/>
    <cellStyle name="40% - Accent6 7 37" xfId="33985" xr:uid="{00000000-0005-0000-0000-00005F850000}"/>
    <cellStyle name="40% - Accent6 7 38" xfId="33986" xr:uid="{00000000-0005-0000-0000-000060850000}"/>
    <cellStyle name="40% - Accent6 7 39" xfId="33987" xr:uid="{00000000-0005-0000-0000-000061850000}"/>
    <cellStyle name="40% - Accent6 7 4" xfId="33988" xr:uid="{00000000-0005-0000-0000-000062850000}"/>
    <cellStyle name="40% - Accent6 7 40" xfId="33989" xr:uid="{00000000-0005-0000-0000-000063850000}"/>
    <cellStyle name="40% - Accent6 7 41" xfId="33990" xr:uid="{00000000-0005-0000-0000-000064850000}"/>
    <cellStyle name="40% - Accent6 7 42" xfId="33991" xr:uid="{00000000-0005-0000-0000-000065850000}"/>
    <cellStyle name="40% - Accent6 7 43" xfId="33992" xr:uid="{00000000-0005-0000-0000-000066850000}"/>
    <cellStyle name="40% - Accent6 7 44" xfId="33993" xr:uid="{00000000-0005-0000-0000-000067850000}"/>
    <cellStyle name="40% - Accent6 7 45" xfId="33994" xr:uid="{00000000-0005-0000-0000-000068850000}"/>
    <cellStyle name="40% - Accent6 7 46" xfId="33995" xr:uid="{00000000-0005-0000-0000-000069850000}"/>
    <cellStyle name="40% - Accent6 7 47" xfId="33996" xr:uid="{00000000-0005-0000-0000-00006A850000}"/>
    <cellStyle name="40% - Accent6 7 48" xfId="33997" xr:uid="{00000000-0005-0000-0000-00006B850000}"/>
    <cellStyle name="40% - Accent6 7 49" xfId="33998" xr:uid="{00000000-0005-0000-0000-00006C850000}"/>
    <cellStyle name="40% - Accent6 7 5" xfId="33999" xr:uid="{00000000-0005-0000-0000-00006D850000}"/>
    <cellStyle name="40% - Accent6 7 50" xfId="34000" xr:uid="{00000000-0005-0000-0000-00006E850000}"/>
    <cellStyle name="40% - Accent6 7 51" xfId="34001" xr:uid="{00000000-0005-0000-0000-00006F850000}"/>
    <cellStyle name="40% - Accent6 7 52" xfId="34002" xr:uid="{00000000-0005-0000-0000-000070850000}"/>
    <cellStyle name="40% - Accent6 7 53" xfId="34003" xr:uid="{00000000-0005-0000-0000-000071850000}"/>
    <cellStyle name="40% - Accent6 7 54" xfId="34004" xr:uid="{00000000-0005-0000-0000-000072850000}"/>
    <cellStyle name="40% - Accent6 7 55" xfId="34005" xr:uid="{00000000-0005-0000-0000-000073850000}"/>
    <cellStyle name="40% - Accent6 7 56" xfId="34006" xr:uid="{00000000-0005-0000-0000-000074850000}"/>
    <cellStyle name="40% - Accent6 7 57" xfId="34007" xr:uid="{00000000-0005-0000-0000-000075850000}"/>
    <cellStyle name="40% - Accent6 7 58" xfId="34008" xr:uid="{00000000-0005-0000-0000-000076850000}"/>
    <cellStyle name="40% - Accent6 7 59" xfId="34009" xr:uid="{00000000-0005-0000-0000-000077850000}"/>
    <cellStyle name="40% - Accent6 7 6" xfId="34010" xr:uid="{00000000-0005-0000-0000-000078850000}"/>
    <cellStyle name="40% - Accent6 7 60" xfId="34011" xr:uid="{00000000-0005-0000-0000-000079850000}"/>
    <cellStyle name="40% - Accent6 7 61" xfId="34012" xr:uid="{00000000-0005-0000-0000-00007A850000}"/>
    <cellStyle name="40% - Accent6 7 62" xfId="34013" xr:uid="{00000000-0005-0000-0000-00007B850000}"/>
    <cellStyle name="40% - Accent6 7 63" xfId="34014" xr:uid="{00000000-0005-0000-0000-00007C850000}"/>
    <cellStyle name="40% - Accent6 7 64" xfId="34015" xr:uid="{00000000-0005-0000-0000-00007D850000}"/>
    <cellStyle name="40% - Accent6 7 65" xfId="34016" xr:uid="{00000000-0005-0000-0000-00007E850000}"/>
    <cellStyle name="40% - Accent6 7 66" xfId="34017" xr:uid="{00000000-0005-0000-0000-00007F850000}"/>
    <cellStyle name="40% - Accent6 7 67" xfId="34018" xr:uid="{00000000-0005-0000-0000-000080850000}"/>
    <cellStyle name="40% - Accent6 7 68" xfId="34019" xr:uid="{00000000-0005-0000-0000-000081850000}"/>
    <cellStyle name="40% - Accent6 7 69" xfId="34020" xr:uid="{00000000-0005-0000-0000-000082850000}"/>
    <cellStyle name="40% - Accent6 7 7" xfId="34021" xr:uid="{00000000-0005-0000-0000-000083850000}"/>
    <cellStyle name="40% - Accent6 7 70" xfId="34022" xr:uid="{00000000-0005-0000-0000-000084850000}"/>
    <cellStyle name="40% - Accent6 7 71" xfId="34023" xr:uid="{00000000-0005-0000-0000-000085850000}"/>
    <cellStyle name="40% - Accent6 7 72" xfId="34024" xr:uid="{00000000-0005-0000-0000-000086850000}"/>
    <cellStyle name="40% - Accent6 7 73" xfId="34025" xr:uid="{00000000-0005-0000-0000-000087850000}"/>
    <cellStyle name="40% - Accent6 7 8" xfId="34026" xr:uid="{00000000-0005-0000-0000-000088850000}"/>
    <cellStyle name="40% - Accent6 7 9" xfId="34027" xr:uid="{00000000-0005-0000-0000-000089850000}"/>
    <cellStyle name="40% - Accent6 8" xfId="34028" xr:uid="{00000000-0005-0000-0000-00008A850000}"/>
    <cellStyle name="40% - Accent6 8 10" xfId="34029" xr:uid="{00000000-0005-0000-0000-00008B850000}"/>
    <cellStyle name="40% - Accent6 8 11" xfId="34030" xr:uid="{00000000-0005-0000-0000-00008C850000}"/>
    <cellStyle name="40% - Accent6 8 12" xfId="34031" xr:uid="{00000000-0005-0000-0000-00008D850000}"/>
    <cellStyle name="40% - Accent6 8 13" xfId="34032" xr:uid="{00000000-0005-0000-0000-00008E850000}"/>
    <cellStyle name="40% - Accent6 8 14" xfId="34033" xr:uid="{00000000-0005-0000-0000-00008F850000}"/>
    <cellStyle name="40% - Accent6 8 15" xfId="34034" xr:uid="{00000000-0005-0000-0000-000090850000}"/>
    <cellStyle name="40% - Accent6 8 16" xfId="34035" xr:uid="{00000000-0005-0000-0000-000091850000}"/>
    <cellStyle name="40% - Accent6 8 17" xfId="34036" xr:uid="{00000000-0005-0000-0000-000092850000}"/>
    <cellStyle name="40% - Accent6 8 18" xfId="34037" xr:uid="{00000000-0005-0000-0000-000093850000}"/>
    <cellStyle name="40% - Accent6 8 19" xfId="34038" xr:uid="{00000000-0005-0000-0000-000094850000}"/>
    <cellStyle name="40% - Accent6 8 2" xfId="34039" xr:uid="{00000000-0005-0000-0000-000095850000}"/>
    <cellStyle name="40% - Accent6 8 20" xfId="34040" xr:uid="{00000000-0005-0000-0000-000096850000}"/>
    <cellStyle name="40% - Accent6 8 21" xfId="34041" xr:uid="{00000000-0005-0000-0000-000097850000}"/>
    <cellStyle name="40% - Accent6 8 22" xfId="34042" xr:uid="{00000000-0005-0000-0000-000098850000}"/>
    <cellStyle name="40% - Accent6 8 23" xfId="34043" xr:uid="{00000000-0005-0000-0000-000099850000}"/>
    <cellStyle name="40% - Accent6 8 24" xfId="34044" xr:uid="{00000000-0005-0000-0000-00009A850000}"/>
    <cellStyle name="40% - Accent6 8 25" xfId="34045" xr:uid="{00000000-0005-0000-0000-00009B850000}"/>
    <cellStyle name="40% - Accent6 8 26" xfId="34046" xr:uid="{00000000-0005-0000-0000-00009C850000}"/>
    <cellStyle name="40% - Accent6 8 27" xfId="34047" xr:uid="{00000000-0005-0000-0000-00009D850000}"/>
    <cellStyle name="40% - Accent6 8 28" xfId="34048" xr:uid="{00000000-0005-0000-0000-00009E850000}"/>
    <cellStyle name="40% - Accent6 8 29" xfId="34049" xr:uid="{00000000-0005-0000-0000-00009F850000}"/>
    <cellStyle name="40% - Accent6 8 3" xfId="34050" xr:uid="{00000000-0005-0000-0000-0000A0850000}"/>
    <cellStyle name="40% - Accent6 8 30" xfId="34051" xr:uid="{00000000-0005-0000-0000-0000A1850000}"/>
    <cellStyle name="40% - Accent6 8 31" xfId="34052" xr:uid="{00000000-0005-0000-0000-0000A2850000}"/>
    <cellStyle name="40% - Accent6 8 32" xfId="34053" xr:uid="{00000000-0005-0000-0000-0000A3850000}"/>
    <cellStyle name="40% - Accent6 8 33" xfId="34054" xr:uid="{00000000-0005-0000-0000-0000A4850000}"/>
    <cellStyle name="40% - Accent6 8 34" xfId="34055" xr:uid="{00000000-0005-0000-0000-0000A5850000}"/>
    <cellStyle name="40% - Accent6 8 35" xfId="34056" xr:uid="{00000000-0005-0000-0000-0000A6850000}"/>
    <cellStyle name="40% - Accent6 8 36" xfId="34057" xr:uid="{00000000-0005-0000-0000-0000A7850000}"/>
    <cellStyle name="40% - Accent6 8 37" xfId="34058" xr:uid="{00000000-0005-0000-0000-0000A8850000}"/>
    <cellStyle name="40% - Accent6 8 38" xfId="34059" xr:uid="{00000000-0005-0000-0000-0000A9850000}"/>
    <cellStyle name="40% - Accent6 8 39" xfId="34060" xr:uid="{00000000-0005-0000-0000-0000AA850000}"/>
    <cellStyle name="40% - Accent6 8 4" xfId="34061" xr:uid="{00000000-0005-0000-0000-0000AB850000}"/>
    <cellStyle name="40% - Accent6 8 40" xfId="34062" xr:uid="{00000000-0005-0000-0000-0000AC850000}"/>
    <cellStyle name="40% - Accent6 8 41" xfId="34063" xr:uid="{00000000-0005-0000-0000-0000AD850000}"/>
    <cellStyle name="40% - Accent6 8 42" xfId="34064" xr:uid="{00000000-0005-0000-0000-0000AE850000}"/>
    <cellStyle name="40% - Accent6 8 43" xfId="34065" xr:uid="{00000000-0005-0000-0000-0000AF850000}"/>
    <cellStyle name="40% - Accent6 8 44" xfId="34066" xr:uid="{00000000-0005-0000-0000-0000B0850000}"/>
    <cellStyle name="40% - Accent6 8 45" xfId="34067" xr:uid="{00000000-0005-0000-0000-0000B1850000}"/>
    <cellStyle name="40% - Accent6 8 46" xfId="34068" xr:uid="{00000000-0005-0000-0000-0000B2850000}"/>
    <cellStyle name="40% - Accent6 8 47" xfId="34069" xr:uid="{00000000-0005-0000-0000-0000B3850000}"/>
    <cellStyle name="40% - Accent6 8 48" xfId="34070" xr:uid="{00000000-0005-0000-0000-0000B4850000}"/>
    <cellStyle name="40% - Accent6 8 49" xfId="34071" xr:uid="{00000000-0005-0000-0000-0000B5850000}"/>
    <cellStyle name="40% - Accent6 8 5" xfId="34072" xr:uid="{00000000-0005-0000-0000-0000B6850000}"/>
    <cellStyle name="40% - Accent6 8 50" xfId="34073" xr:uid="{00000000-0005-0000-0000-0000B7850000}"/>
    <cellStyle name="40% - Accent6 8 51" xfId="34074" xr:uid="{00000000-0005-0000-0000-0000B8850000}"/>
    <cellStyle name="40% - Accent6 8 52" xfId="34075" xr:uid="{00000000-0005-0000-0000-0000B9850000}"/>
    <cellStyle name="40% - Accent6 8 53" xfId="34076" xr:uid="{00000000-0005-0000-0000-0000BA850000}"/>
    <cellStyle name="40% - Accent6 8 54" xfId="34077" xr:uid="{00000000-0005-0000-0000-0000BB850000}"/>
    <cellStyle name="40% - Accent6 8 55" xfId="34078" xr:uid="{00000000-0005-0000-0000-0000BC850000}"/>
    <cellStyle name="40% - Accent6 8 56" xfId="34079" xr:uid="{00000000-0005-0000-0000-0000BD850000}"/>
    <cellStyle name="40% - Accent6 8 57" xfId="34080" xr:uid="{00000000-0005-0000-0000-0000BE850000}"/>
    <cellStyle name="40% - Accent6 8 58" xfId="34081" xr:uid="{00000000-0005-0000-0000-0000BF850000}"/>
    <cellStyle name="40% - Accent6 8 59" xfId="34082" xr:uid="{00000000-0005-0000-0000-0000C0850000}"/>
    <cellStyle name="40% - Accent6 8 6" xfId="34083" xr:uid="{00000000-0005-0000-0000-0000C1850000}"/>
    <cellStyle name="40% - Accent6 8 60" xfId="34084" xr:uid="{00000000-0005-0000-0000-0000C2850000}"/>
    <cellStyle name="40% - Accent6 8 61" xfId="34085" xr:uid="{00000000-0005-0000-0000-0000C3850000}"/>
    <cellStyle name="40% - Accent6 8 62" xfId="34086" xr:uid="{00000000-0005-0000-0000-0000C4850000}"/>
    <cellStyle name="40% - Accent6 8 63" xfId="34087" xr:uid="{00000000-0005-0000-0000-0000C5850000}"/>
    <cellStyle name="40% - Accent6 8 64" xfId="34088" xr:uid="{00000000-0005-0000-0000-0000C6850000}"/>
    <cellStyle name="40% - Accent6 8 65" xfId="34089" xr:uid="{00000000-0005-0000-0000-0000C7850000}"/>
    <cellStyle name="40% - Accent6 8 66" xfId="34090" xr:uid="{00000000-0005-0000-0000-0000C8850000}"/>
    <cellStyle name="40% - Accent6 8 67" xfId="34091" xr:uid="{00000000-0005-0000-0000-0000C9850000}"/>
    <cellStyle name="40% - Accent6 8 68" xfId="34092" xr:uid="{00000000-0005-0000-0000-0000CA850000}"/>
    <cellStyle name="40% - Accent6 8 69" xfId="34093" xr:uid="{00000000-0005-0000-0000-0000CB850000}"/>
    <cellStyle name="40% - Accent6 8 7" xfId="34094" xr:uid="{00000000-0005-0000-0000-0000CC850000}"/>
    <cellStyle name="40% - Accent6 8 70" xfId="34095" xr:uid="{00000000-0005-0000-0000-0000CD850000}"/>
    <cellStyle name="40% - Accent6 8 71" xfId="34096" xr:uid="{00000000-0005-0000-0000-0000CE850000}"/>
    <cellStyle name="40% - Accent6 8 72" xfId="34097" xr:uid="{00000000-0005-0000-0000-0000CF850000}"/>
    <cellStyle name="40% - Accent6 8 73" xfId="34098" xr:uid="{00000000-0005-0000-0000-0000D0850000}"/>
    <cellStyle name="40% - Accent6 8 8" xfId="34099" xr:uid="{00000000-0005-0000-0000-0000D1850000}"/>
    <cellStyle name="40% - Accent6 8 9" xfId="34100" xr:uid="{00000000-0005-0000-0000-0000D2850000}"/>
    <cellStyle name="40% - Accent6 9" xfId="34101" xr:uid="{00000000-0005-0000-0000-0000D3850000}"/>
    <cellStyle name="40% - Accent6 9 10" xfId="34102" xr:uid="{00000000-0005-0000-0000-0000D4850000}"/>
    <cellStyle name="40% - Accent6 9 11" xfId="34103" xr:uid="{00000000-0005-0000-0000-0000D5850000}"/>
    <cellStyle name="40% - Accent6 9 12" xfId="34104" xr:uid="{00000000-0005-0000-0000-0000D6850000}"/>
    <cellStyle name="40% - Accent6 9 13" xfId="34105" xr:uid="{00000000-0005-0000-0000-0000D7850000}"/>
    <cellStyle name="40% - Accent6 9 14" xfId="34106" xr:uid="{00000000-0005-0000-0000-0000D8850000}"/>
    <cellStyle name="40% - Accent6 9 15" xfId="34107" xr:uid="{00000000-0005-0000-0000-0000D9850000}"/>
    <cellStyle name="40% - Accent6 9 16" xfId="34108" xr:uid="{00000000-0005-0000-0000-0000DA850000}"/>
    <cellStyle name="40% - Accent6 9 17" xfId="34109" xr:uid="{00000000-0005-0000-0000-0000DB850000}"/>
    <cellStyle name="40% - Accent6 9 18" xfId="34110" xr:uid="{00000000-0005-0000-0000-0000DC850000}"/>
    <cellStyle name="40% - Accent6 9 19" xfId="34111" xr:uid="{00000000-0005-0000-0000-0000DD850000}"/>
    <cellStyle name="40% - Accent6 9 2" xfId="34112" xr:uid="{00000000-0005-0000-0000-0000DE850000}"/>
    <cellStyle name="40% - Accent6 9 20" xfId="34113" xr:uid="{00000000-0005-0000-0000-0000DF850000}"/>
    <cellStyle name="40% - Accent6 9 21" xfId="34114" xr:uid="{00000000-0005-0000-0000-0000E0850000}"/>
    <cellStyle name="40% - Accent6 9 22" xfId="34115" xr:uid="{00000000-0005-0000-0000-0000E1850000}"/>
    <cellStyle name="40% - Accent6 9 23" xfId="34116" xr:uid="{00000000-0005-0000-0000-0000E2850000}"/>
    <cellStyle name="40% - Accent6 9 24" xfId="34117" xr:uid="{00000000-0005-0000-0000-0000E3850000}"/>
    <cellStyle name="40% - Accent6 9 25" xfId="34118" xr:uid="{00000000-0005-0000-0000-0000E4850000}"/>
    <cellStyle name="40% - Accent6 9 26" xfId="34119" xr:uid="{00000000-0005-0000-0000-0000E5850000}"/>
    <cellStyle name="40% - Accent6 9 27" xfId="34120" xr:uid="{00000000-0005-0000-0000-0000E6850000}"/>
    <cellStyle name="40% - Accent6 9 28" xfId="34121" xr:uid="{00000000-0005-0000-0000-0000E7850000}"/>
    <cellStyle name="40% - Accent6 9 29" xfId="34122" xr:uid="{00000000-0005-0000-0000-0000E8850000}"/>
    <cellStyle name="40% - Accent6 9 3" xfId="34123" xr:uid="{00000000-0005-0000-0000-0000E9850000}"/>
    <cellStyle name="40% - Accent6 9 30" xfId="34124" xr:uid="{00000000-0005-0000-0000-0000EA850000}"/>
    <cellStyle name="40% - Accent6 9 31" xfId="34125" xr:uid="{00000000-0005-0000-0000-0000EB850000}"/>
    <cellStyle name="40% - Accent6 9 32" xfId="34126" xr:uid="{00000000-0005-0000-0000-0000EC850000}"/>
    <cellStyle name="40% - Accent6 9 33" xfId="34127" xr:uid="{00000000-0005-0000-0000-0000ED850000}"/>
    <cellStyle name="40% - Accent6 9 34" xfId="34128" xr:uid="{00000000-0005-0000-0000-0000EE850000}"/>
    <cellStyle name="40% - Accent6 9 35" xfId="34129" xr:uid="{00000000-0005-0000-0000-0000EF850000}"/>
    <cellStyle name="40% - Accent6 9 36" xfId="34130" xr:uid="{00000000-0005-0000-0000-0000F0850000}"/>
    <cellStyle name="40% - Accent6 9 37" xfId="34131" xr:uid="{00000000-0005-0000-0000-0000F1850000}"/>
    <cellStyle name="40% - Accent6 9 38" xfId="34132" xr:uid="{00000000-0005-0000-0000-0000F2850000}"/>
    <cellStyle name="40% - Accent6 9 39" xfId="34133" xr:uid="{00000000-0005-0000-0000-0000F3850000}"/>
    <cellStyle name="40% - Accent6 9 4" xfId="34134" xr:uid="{00000000-0005-0000-0000-0000F4850000}"/>
    <cellStyle name="40% - Accent6 9 40" xfId="34135" xr:uid="{00000000-0005-0000-0000-0000F5850000}"/>
    <cellStyle name="40% - Accent6 9 41" xfId="34136" xr:uid="{00000000-0005-0000-0000-0000F6850000}"/>
    <cellStyle name="40% - Accent6 9 42" xfId="34137" xr:uid="{00000000-0005-0000-0000-0000F7850000}"/>
    <cellStyle name="40% - Accent6 9 43" xfId="34138" xr:uid="{00000000-0005-0000-0000-0000F8850000}"/>
    <cellStyle name="40% - Accent6 9 44" xfId="34139" xr:uid="{00000000-0005-0000-0000-0000F9850000}"/>
    <cellStyle name="40% - Accent6 9 45" xfId="34140" xr:uid="{00000000-0005-0000-0000-0000FA850000}"/>
    <cellStyle name="40% - Accent6 9 46" xfId="34141" xr:uid="{00000000-0005-0000-0000-0000FB850000}"/>
    <cellStyle name="40% - Accent6 9 47" xfId="34142" xr:uid="{00000000-0005-0000-0000-0000FC850000}"/>
    <cellStyle name="40% - Accent6 9 48" xfId="34143" xr:uid="{00000000-0005-0000-0000-0000FD850000}"/>
    <cellStyle name="40% - Accent6 9 49" xfId="34144" xr:uid="{00000000-0005-0000-0000-0000FE850000}"/>
    <cellStyle name="40% - Accent6 9 5" xfId="34145" xr:uid="{00000000-0005-0000-0000-0000FF850000}"/>
    <cellStyle name="40% - Accent6 9 50" xfId="34146" xr:uid="{00000000-0005-0000-0000-000000860000}"/>
    <cellStyle name="40% - Accent6 9 51" xfId="34147" xr:uid="{00000000-0005-0000-0000-000001860000}"/>
    <cellStyle name="40% - Accent6 9 52" xfId="34148" xr:uid="{00000000-0005-0000-0000-000002860000}"/>
    <cellStyle name="40% - Accent6 9 53" xfId="34149" xr:uid="{00000000-0005-0000-0000-000003860000}"/>
    <cellStyle name="40% - Accent6 9 54" xfId="34150" xr:uid="{00000000-0005-0000-0000-000004860000}"/>
    <cellStyle name="40% - Accent6 9 55" xfId="34151" xr:uid="{00000000-0005-0000-0000-000005860000}"/>
    <cellStyle name="40% - Accent6 9 56" xfId="34152" xr:uid="{00000000-0005-0000-0000-000006860000}"/>
    <cellStyle name="40% - Accent6 9 57" xfId="34153" xr:uid="{00000000-0005-0000-0000-000007860000}"/>
    <cellStyle name="40% - Accent6 9 58" xfId="34154" xr:uid="{00000000-0005-0000-0000-000008860000}"/>
    <cellStyle name="40% - Accent6 9 59" xfId="34155" xr:uid="{00000000-0005-0000-0000-000009860000}"/>
    <cellStyle name="40% - Accent6 9 6" xfId="34156" xr:uid="{00000000-0005-0000-0000-00000A860000}"/>
    <cellStyle name="40% - Accent6 9 60" xfId="34157" xr:uid="{00000000-0005-0000-0000-00000B860000}"/>
    <cellStyle name="40% - Accent6 9 61" xfId="34158" xr:uid="{00000000-0005-0000-0000-00000C860000}"/>
    <cellStyle name="40% - Accent6 9 62" xfId="34159" xr:uid="{00000000-0005-0000-0000-00000D860000}"/>
    <cellStyle name="40% - Accent6 9 63" xfId="34160" xr:uid="{00000000-0005-0000-0000-00000E860000}"/>
    <cellStyle name="40% - Accent6 9 64" xfId="34161" xr:uid="{00000000-0005-0000-0000-00000F860000}"/>
    <cellStyle name="40% - Accent6 9 65" xfId="34162" xr:uid="{00000000-0005-0000-0000-000010860000}"/>
    <cellStyle name="40% - Accent6 9 66" xfId="34163" xr:uid="{00000000-0005-0000-0000-000011860000}"/>
    <cellStyle name="40% - Accent6 9 67" xfId="34164" xr:uid="{00000000-0005-0000-0000-000012860000}"/>
    <cellStyle name="40% - Accent6 9 68" xfId="34165" xr:uid="{00000000-0005-0000-0000-000013860000}"/>
    <cellStyle name="40% - Accent6 9 69" xfId="34166" xr:uid="{00000000-0005-0000-0000-000014860000}"/>
    <cellStyle name="40% - Accent6 9 7" xfId="34167" xr:uid="{00000000-0005-0000-0000-000015860000}"/>
    <cellStyle name="40% - Accent6 9 70" xfId="34168" xr:uid="{00000000-0005-0000-0000-000016860000}"/>
    <cellStyle name="40% - Accent6 9 71" xfId="34169" xr:uid="{00000000-0005-0000-0000-000017860000}"/>
    <cellStyle name="40% - Accent6 9 72" xfId="34170" xr:uid="{00000000-0005-0000-0000-000018860000}"/>
    <cellStyle name="40% - Accent6 9 73" xfId="34171" xr:uid="{00000000-0005-0000-0000-000019860000}"/>
    <cellStyle name="40% - Accent6 9 8" xfId="34172" xr:uid="{00000000-0005-0000-0000-00001A860000}"/>
    <cellStyle name="40% - Accent6 9 9" xfId="34173" xr:uid="{00000000-0005-0000-0000-00001B860000}"/>
    <cellStyle name="60% - Accent1 10" xfId="34174" xr:uid="{00000000-0005-0000-0000-00001C860000}"/>
    <cellStyle name="60% - Accent1 11" xfId="34175" xr:uid="{00000000-0005-0000-0000-00001D860000}"/>
    <cellStyle name="60% - Accent1 12" xfId="34176" xr:uid="{00000000-0005-0000-0000-00001E860000}"/>
    <cellStyle name="60% - Accent1 13" xfId="34177" xr:uid="{00000000-0005-0000-0000-00001F860000}"/>
    <cellStyle name="60% - Accent1 14" xfId="34178" xr:uid="{00000000-0005-0000-0000-000020860000}"/>
    <cellStyle name="60% - Accent1 15" xfId="34179" xr:uid="{00000000-0005-0000-0000-000021860000}"/>
    <cellStyle name="60% - Accent1 16" xfId="34180" xr:uid="{00000000-0005-0000-0000-000022860000}"/>
    <cellStyle name="60% - Accent1 17" xfId="34181" xr:uid="{00000000-0005-0000-0000-000023860000}"/>
    <cellStyle name="60% - Accent1 18" xfId="34182" xr:uid="{00000000-0005-0000-0000-000024860000}"/>
    <cellStyle name="60% - Accent1 19" xfId="34183" xr:uid="{00000000-0005-0000-0000-000025860000}"/>
    <cellStyle name="60% - Accent1 2" xfId="34184" xr:uid="{00000000-0005-0000-0000-000026860000}"/>
    <cellStyle name="60% - Accent1 2 2" xfId="53044" xr:uid="{00000000-0005-0000-0000-000027860000}"/>
    <cellStyle name="60% - Accent1 20" xfId="34185" xr:uid="{00000000-0005-0000-0000-000028860000}"/>
    <cellStyle name="60% - Accent1 21" xfId="34186" xr:uid="{00000000-0005-0000-0000-000029860000}"/>
    <cellStyle name="60% - Accent1 22" xfId="34187" xr:uid="{00000000-0005-0000-0000-00002A860000}"/>
    <cellStyle name="60% - Accent1 23" xfId="34188" xr:uid="{00000000-0005-0000-0000-00002B860000}"/>
    <cellStyle name="60% - Accent1 24" xfId="34189" xr:uid="{00000000-0005-0000-0000-00002C860000}"/>
    <cellStyle name="60% - Accent1 25" xfId="34190" xr:uid="{00000000-0005-0000-0000-00002D860000}"/>
    <cellStyle name="60% - Accent1 26" xfId="34191" xr:uid="{00000000-0005-0000-0000-00002E860000}"/>
    <cellStyle name="60% - Accent1 27" xfId="34192" xr:uid="{00000000-0005-0000-0000-00002F860000}"/>
    <cellStyle name="60% - Accent1 28" xfId="34193" xr:uid="{00000000-0005-0000-0000-000030860000}"/>
    <cellStyle name="60% - Accent1 29" xfId="34194" xr:uid="{00000000-0005-0000-0000-000031860000}"/>
    <cellStyle name="60% - Accent1 3" xfId="34195" xr:uid="{00000000-0005-0000-0000-000032860000}"/>
    <cellStyle name="60% - Accent1 3 2" xfId="53104" xr:uid="{00000000-0005-0000-0000-000033860000}"/>
    <cellStyle name="60% - Accent1 30" xfId="34196" xr:uid="{00000000-0005-0000-0000-000034860000}"/>
    <cellStyle name="60% - Accent1 31" xfId="34197" xr:uid="{00000000-0005-0000-0000-000035860000}"/>
    <cellStyle name="60% - Accent1 32" xfId="34198" xr:uid="{00000000-0005-0000-0000-000036860000}"/>
    <cellStyle name="60% - Accent1 33" xfId="34199" xr:uid="{00000000-0005-0000-0000-000037860000}"/>
    <cellStyle name="60% - Accent1 34" xfId="34200" xr:uid="{00000000-0005-0000-0000-000038860000}"/>
    <cellStyle name="60% - Accent1 35" xfId="34201" xr:uid="{00000000-0005-0000-0000-000039860000}"/>
    <cellStyle name="60% - Accent1 36" xfId="34202" xr:uid="{00000000-0005-0000-0000-00003A860000}"/>
    <cellStyle name="60% - Accent1 37" xfId="34203" xr:uid="{00000000-0005-0000-0000-00003B860000}"/>
    <cellStyle name="60% - Accent1 38" xfId="34204" xr:uid="{00000000-0005-0000-0000-00003C860000}"/>
    <cellStyle name="60% - Accent1 39" xfId="34205" xr:uid="{00000000-0005-0000-0000-00003D860000}"/>
    <cellStyle name="60% - Accent1 4" xfId="34206" xr:uid="{00000000-0005-0000-0000-00003E860000}"/>
    <cellStyle name="60% - Accent1 40" xfId="34207" xr:uid="{00000000-0005-0000-0000-00003F860000}"/>
    <cellStyle name="60% - Accent1 5" xfId="34208" xr:uid="{00000000-0005-0000-0000-000040860000}"/>
    <cellStyle name="60% - Accent1 6" xfId="34209" xr:uid="{00000000-0005-0000-0000-000041860000}"/>
    <cellStyle name="60% - Accent1 7" xfId="34210" xr:uid="{00000000-0005-0000-0000-000042860000}"/>
    <cellStyle name="60% - Accent1 8" xfId="34211" xr:uid="{00000000-0005-0000-0000-000043860000}"/>
    <cellStyle name="60% - Accent1 9" xfId="34212" xr:uid="{00000000-0005-0000-0000-000044860000}"/>
    <cellStyle name="60% - Accent2 10" xfId="34213" xr:uid="{00000000-0005-0000-0000-000045860000}"/>
    <cellStyle name="60% - Accent2 11" xfId="34214" xr:uid="{00000000-0005-0000-0000-000046860000}"/>
    <cellStyle name="60% - Accent2 12" xfId="34215" xr:uid="{00000000-0005-0000-0000-000047860000}"/>
    <cellStyle name="60% - Accent2 13" xfId="34216" xr:uid="{00000000-0005-0000-0000-000048860000}"/>
    <cellStyle name="60% - Accent2 14" xfId="34217" xr:uid="{00000000-0005-0000-0000-000049860000}"/>
    <cellStyle name="60% - Accent2 15" xfId="34218" xr:uid="{00000000-0005-0000-0000-00004A860000}"/>
    <cellStyle name="60% - Accent2 16" xfId="34219" xr:uid="{00000000-0005-0000-0000-00004B860000}"/>
    <cellStyle name="60% - Accent2 17" xfId="34220" xr:uid="{00000000-0005-0000-0000-00004C860000}"/>
    <cellStyle name="60% - Accent2 18" xfId="34221" xr:uid="{00000000-0005-0000-0000-00004D860000}"/>
    <cellStyle name="60% - Accent2 19" xfId="34222" xr:uid="{00000000-0005-0000-0000-00004E860000}"/>
    <cellStyle name="60% - Accent2 2" xfId="34223" xr:uid="{00000000-0005-0000-0000-00004F860000}"/>
    <cellStyle name="60% - Accent2 2 2" xfId="53045" xr:uid="{00000000-0005-0000-0000-000050860000}"/>
    <cellStyle name="60% - Accent2 20" xfId="34224" xr:uid="{00000000-0005-0000-0000-000051860000}"/>
    <cellStyle name="60% - Accent2 21" xfId="34225" xr:uid="{00000000-0005-0000-0000-000052860000}"/>
    <cellStyle name="60% - Accent2 22" xfId="34226" xr:uid="{00000000-0005-0000-0000-000053860000}"/>
    <cellStyle name="60% - Accent2 23" xfId="34227" xr:uid="{00000000-0005-0000-0000-000054860000}"/>
    <cellStyle name="60% - Accent2 24" xfId="34228" xr:uid="{00000000-0005-0000-0000-000055860000}"/>
    <cellStyle name="60% - Accent2 25" xfId="34229" xr:uid="{00000000-0005-0000-0000-000056860000}"/>
    <cellStyle name="60% - Accent2 26" xfId="34230" xr:uid="{00000000-0005-0000-0000-000057860000}"/>
    <cellStyle name="60% - Accent2 27" xfId="34231" xr:uid="{00000000-0005-0000-0000-000058860000}"/>
    <cellStyle name="60% - Accent2 28" xfId="34232" xr:uid="{00000000-0005-0000-0000-000059860000}"/>
    <cellStyle name="60% - Accent2 29" xfId="34233" xr:uid="{00000000-0005-0000-0000-00005A860000}"/>
    <cellStyle name="60% - Accent2 3" xfId="34234" xr:uid="{00000000-0005-0000-0000-00005B860000}"/>
    <cellStyle name="60% - Accent2 3 2" xfId="53108" xr:uid="{00000000-0005-0000-0000-00005C860000}"/>
    <cellStyle name="60% - Accent2 30" xfId="34235" xr:uid="{00000000-0005-0000-0000-00005D860000}"/>
    <cellStyle name="60% - Accent2 31" xfId="34236" xr:uid="{00000000-0005-0000-0000-00005E860000}"/>
    <cellStyle name="60% - Accent2 32" xfId="34237" xr:uid="{00000000-0005-0000-0000-00005F860000}"/>
    <cellStyle name="60% - Accent2 33" xfId="34238" xr:uid="{00000000-0005-0000-0000-000060860000}"/>
    <cellStyle name="60% - Accent2 34" xfId="34239" xr:uid="{00000000-0005-0000-0000-000061860000}"/>
    <cellStyle name="60% - Accent2 35" xfId="34240" xr:uid="{00000000-0005-0000-0000-000062860000}"/>
    <cellStyle name="60% - Accent2 36" xfId="34241" xr:uid="{00000000-0005-0000-0000-000063860000}"/>
    <cellStyle name="60% - Accent2 37" xfId="34242" xr:uid="{00000000-0005-0000-0000-000064860000}"/>
    <cellStyle name="60% - Accent2 38" xfId="34243" xr:uid="{00000000-0005-0000-0000-000065860000}"/>
    <cellStyle name="60% - Accent2 39" xfId="34244" xr:uid="{00000000-0005-0000-0000-000066860000}"/>
    <cellStyle name="60% - Accent2 4" xfId="34245" xr:uid="{00000000-0005-0000-0000-000067860000}"/>
    <cellStyle name="60% - Accent2 40" xfId="34246" xr:uid="{00000000-0005-0000-0000-000068860000}"/>
    <cellStyle name="60% - Accent2 5" xfId="34247" xr:uid="{00000000-0005-0000-0000-000069860000}"/>
    <cellStyle name="60% - Accent2 6" xfId="34248" xr:uid="{00000000-0005-0000-0000-00006A860000}"/>
    <cellStyle name="60% - Accent2 7" xfId="34249" xr:uid="{00000000-0005-0000-0000-00006B860000}"/>
    <cellStyle name="60% - Accent2 8" xfId="34250" xr:uid="{00000000-0005-0000-0000-00006C860000}"/>
    <cellStyle name="60% - Accent2 9" xfId="34251" xr:uid="{00000000-0005-0000-0000-00006D860000}"/>
    <cellStyle name="60% - Accent3 10" xfId="34252" xr:uid="{00000000-0005-0000-0000-00006E860000}"/>
    <cellStyle name="60% - Accent3 11" xfId="34253" xr:uid="{00000000-0005-0000-0000-00006F860000}"/>
    <cellStyle name="60% - Accent3 12" xfId="34254" xr:uid="{00000000-0005-0000-0000-000070860000}"/>
    <cellStyle name="60% - Accent3 13" xfId="34255" xr:uid="{00000000-0005-0000-0000-000071860000}"/>
    <cellStyle name="60% - Accent3 14" xfId="34256" xr:uid="{00000000-0005-0000-0000-000072860000}"/>
    <cellStyle name="60% - Accent3 15" xfId="34257" xr:uid="{00000000-0005-0000-0000-000073860000}"/>
    <cellStyle name="60% - Accent3 16" xfId="34258" xr:uid="{00000000-0005-0000-0000-000074860000}"/>
    <cellStyle name="60% - Accent3 17" xfId="34259" xr:uid="{00000000-0005-0000-0000-000075860000}"/>
    <cellStyle name="60% - Accent3 18" xfId="34260" xr:uid="{00000000-0005-0000-0000-000076860000}"/>
    <cellStyle name="60% - Accent3 19" xfId="34261" xr:uid="{00000000-0005-0000-0000-000077860000}"/>
    <cellStyle name="60% - Accent3 2" xfId="34262" xr:uid="{00000000-0005-0000-0000-000078860000}"/>
    <cellStyle name="60% - Accent3 2 2" xfId="53046" xr:uid="{00000000-0005-0000-0000-000079860000}"/>
    <cellStyle name="60% - Accent3 20" xfId="34263" xr:uid="{00000000-0005-0000-0000-00007A860000}"/>
    <cellStyle name="60% - Accent3 21" xfId="34264" xr:uid="{00000000-0005-0000-0000-00007B860000}"/>
    <cellStyle name="60% - Accent3 22" xfId="34265" xr:uid="{00000000-0005-0000-0000-00007C860000}"/>
    <cellStyle name="60% - Accent3 23" xfId="34266" xr:uid="{00000000-0005-0000-0000-00007D860000}"/>
    <cellStyle name="60% - Accent3 24" xfId="34267" xr:uid="{00000000-0005-0000-0000-00007E860000}"/>
    <cellStyle name="60% - Accent3 25" xfId="34268" xr:uid="{00000000-0005-0000-0000-00007F860000}"/>
    <cellStyle name="60% - Accent3 26" xfId="34269" xr:uid="{00000000-0005-0000-0000-000080860000}"/>
    <cellStyle name="60% - Accent3 27" xfId="34270" xr:uid="{00000000-0005-0000-0000-000081860000}"/>
    <cellStyle name="60% - Accent3 28" xfId="34271" xr:uid="{00000000-0005-0000-0000-000082860000}"/>
    <cellStyle name="60% - Accent3 29" xfId="34272" xr:uid="{00000000-0005-0000-0000-000083860000}"/>
    <cellStyle name="60% - Accent3 3" xfId="34273" xr:uid="{00000000-0005-0000-0000-000084860000}"/>
    <cellStyle name="60% - Accent3 3 2" xfId="53112" xr:uid="{00000000-0005-0000-0000-000085860000}"/>
    <cellStyle name="60% - Accent3 30" xfId="34274" xr:uid="{00000000-0005-0000-0000-000086860000}"/>
    <cellStyle name="60% - Accent3 31" xfId="34275" xr:uid="{00000000-0005-0000-0000-000087860000}"/>
    <cellStyle name="60% - Accent3 32" xfId="34276" xr:uid="{00000000-0005-0000-0000-000088860000}"/>
    <cellStyle name="60% - Accent3 33" xfId="34277" xr:uid="{00000000-0005-0000-0000-000089860000}"/>
    <cellStyle name="60% - Accent3 34" xfId="34278" xr:uid="{00000000-0005-0000-0000-00008A860000}"/>
    <cellStyle name="60% - Accent3 35" xfId="34279" xr:uid="{00000000-0005-0000-0000-00008B860000}"/>
    <cellStyle name="60% - Accent3 36" xfId="34280" xr:uid="{00000000-0005-0000-0000-00008C860000}"/>
    <cellStyle name="60% - Accent3 37" xfId="34281" xr:uid="{00000000-0005-0000-0000-00008D860000}"/>
    <cellStyle name="60% - Accent3 38" xfId="34282" xr:uid="{00000000-0005-0000-0000-00008E860000}"/>
    <cellStyle name="60% - Accent3 39" xfId="34283" xr:uid="{00000000-0005-0000-0000-00008F860000}"/>
    <cellStyle name="60% - Accent3 4" xfId="34284" xr:uid="{00000000-0005-0000-0000-000090860000}"/>
    <cellStyle name="60% - Accent3 40" xfId="34285" xr:uid="{00000000-0005-0000-0000-000091860000}"/>
    <cellStyle name="60% - Accent3 5" xfId="34286" xr:uid="{00000000-0005-0000-0000-000092860000}"/>
    <cellStyle name="60% - Accent3 6" xfId="34287" xr:uid="{00000000-0005-0000-0000-000093860000}"/>
    <cellStyle name="60% - Accent3 7" xfId="34288" xr:uid="{00000000-0005-0000-0000-000094860000}"/>
    <cellStyle name="60% - Accent3 8" xfId="34289" xr:uid="{00000000-0005-0000-0000-000095860000}"/>
    <cellStyle name="60% - Accent3 9" xfId="34290" xr:uid="{00000000-0005-0000-0000-000096860000}"/>
    <cellStyle name="60% - Accent4 10" xfId="34291" xr:uid="{00000000-0005-0000-0000-000097860000}"/>
    <cellStyle name="60% - Accent4 11" xfId="34292" xr:uid="{00000000-0005-0000-0000-000098860000}"/>
    <cellStyle name="60% - Accent4 12" xfId="34293" xr:uid="{00000000-0005-0000-0000-000099860000}"/>
    <cellStyle name="60% - Accent4 13" xfId="34294" xr:uid="{00000000-0005-0000-0000-00009A860000}"/>
    <cellStyle name="60% - Accent4 14" xfId="34295" xr:uid="{00000000-0005-0000-0000-00009B860000}"/>
    <cellStyle name="60% - Accent4 15" xfId="34296" xr:uid="{00000000-0005-0000-0000-00009C860000}"/>
    <cellStyle name="60% - Accent4 16" xfId="34297" xr:uid="{00000000-0005-0000-0000-00009D860000}"/>
    <cellStyle name="60% - Accent4 17" xfId="34298" xr:uid="{00000000-0005-0000-0000-00009E860000}"/>
    <cellStyle name="60% - Accent4 18" xfId="34299" xr:uid="{00000000-0005-0000-0000-00009F860000}"/>
    <cellStyle name="60% - Accent4 19" xfId="34300" xr:uid="{00000000-0005-0000-0000-0000A0860000}"/>
    <cellStyle name="60% - Accent4 2" xfId="34301" xr:uid="{00000000-0005-0000-0000-0000A1860000}"/>
    <cellStyle name="60% - Accent4 2 2" xfId="53047" xr:uid="{00000000-0005-0000-0000-0000A2860000}"/>
    <cellStyle name="60% - Accent4 20" xfId="34302" xr:uid="{00000000-0005-0000-0000-0000A3860000}"/>
    <cellStyle name="60% - Accent4 21" xfId="34303" xr:uid="{00000000-0005-0000-0000-0000A4860000}"/>
    <cellStyle name="60% - Accent4 22" xfId="34304" xr:uid="{00000000-0005-0000-0000-0000A5860000}"/>
    <cellStyle name="60% - Accent4 23" xfId="34305" xr:uid="{00000000-0005-0000-0000-0000A6860000}"/>
    <cellStyle name="60% - Accent4 24" xfId="34306" xr:uid="{00000000-0005-0000-0000-0000A7860000}"/>
    <cellStyle name="60% - Accent4 25" xfId="34307" xr:uid="{00000000-0005-0000-0000-0000A8860000}"/>
    <cellStyle name="60% - Accent4 26" xfId="34308" xr:uid="{00000000-0005-0000-0000-0000A9860000}"/>
    <cellStyle name="60% - Accent4 27" xfId="34309" xr:uid="{00000000-0005-0000-0000-0000AA860000}"/>
    <cellStyle name="60% - Accent4 28" xfId="34310" xr:uid="{00000000-0005-0000-0000-0000AB860000}"/>
    <cellStyle name="60% - Accent4 29" xfId="34311" xr:uid="{00000000-0005-0000-0000-0000AC860000}"/>
    <cellStyle name="60% - Accent4 3" xfId="34312" xr:uid="{00000000-0005-0000-0000-0000AD860000}"/>
    <cellStyle name="60% - Accent4 3 2" xfId="53116" xr:uid="{00000000-0005-0000-0000-0000AE860000}"/>
    <cellStyle name="60% - Accent4 30" xfId="34313" xr:uid="{00000000-0005-0000-0000-0000AF860000}"/>
    <cellStyle name="60% - Accent4 31" xfId="34314" xr:uid="{00000000-0005-0000-0000-0000B0860000}"/>
    <cellStyle name="60% - Accent4 32" xfId="34315" xr:uid="{00000000-0005-0000-0000-0000B1860000}"/>
    <cellStyle name="60% - Accent4 33" xfId="34316" xr:uid="{00000000-0005-0000-0000-0000B2860000}"/>
    <cellStyle name="60% - Accent4 34" xfId="34317" xr:uid="{00000000-0005-0000-0000-0000B3860000}"/>
    <cellStyle name="60% - Accent4 35" xfId="34318" xr:uid="{00000000-0005-0000-0000-0000B4860000}"/>
    <cellStyle name="60% - Accent4 36" xfId="34319" xr:uid="{00000000-0005-0000-0000-0000B5860000}"/>
    <cellStyle name="60% - Accent4 37" xfId="34320" xr:uid="{00000000-0005-0000-0000-0000B6860000}"/>
    <cellStyle name="60% - Accent4 38" xfId="34321" xr:uid="{00000000-0005-0000-0000-0000B7860000}"/>
    <cellStyle name="60% - Accent4 39" xfId="34322" xr:uid="{00000000-0005-0000-0000-0000B8860000}"/>
    <cellStyle name="60% - Accent4 4" xfId="34323" xr:uid="{00000000-0005-0000-0000-0000B9860000}"/>
    <cellStyle name="60% - Accent4 40" xfId="34324" xr:uid="{00000000-0005-0000-0000-0000BA860000}"/>
    <cellStyle name="60% - Accent4 5" xfId="34325" xr:uid="{00000000-0005-0000-0000-0000BB860000}"/>
    <cellStyle name="60% - Accent4 6" xfId="34326" xr:uid="{00000000-0005-0000-0000-0000BC860000}"/>
    <cellStyle name="60% - Accent4 7" xfId="34327" xr:uid="{00000000-0005-0000-0000-0000BD860000}"/>
    <cellStyle name="60% - Accent4 8" xfId="34328" xr:uid="{00000000-0005-0000-0000-0000BE860000}"/>
    <cellStyle name="60% - Accent4 9" xfId="34329" xr:uid="{00000000-0005-0000-0000-0000BF860000}"/>
    <cellStyle name="60% - Accent5 10" xfId="34330" xr:uid="{00000000-0005-0000-0000-0000C0860000}"/>
    <cellStyle name="60% - Accent5 11" xfId="34331" xr:uid="{00000000-0005-0000-0000-0000C1860000}"/>
    <cellStyle name="60% - Accent5 12" xfId="34332" xr:uid="{00000000-0005-0000-0000-0000C2860000}"/>
    <cellStyle name="60% - Accent5 13" xfId="34333" xr:uid="{00000000-0005-0000-0000-0000C3860000}"/>
    <cellStyle name="60% - Accent5 14" xfId="34334" xr:uid="{00000000-0005-0000-0000-0000C4860000}"/>
    <cellStyle name="60% - Accent5 15" xfId="34335" xr:uid="{00000000-0005-0000-0000-0000C5860000}"/>
    <cellStyle name="60% - Accent5 16" xfId="34336" xr:uid="{00000000-0005-0000-0000-0000C6860000}"/>
    <cellStyle name="60% - Accent5 17" xfId="34337" xr:uid="{00000000-0005-0000-0000-0000C7860000}"/>
    <cellStyle name="60% - Accent5 18" xfId="34338" xr:uid="{00000000-0005-0000-0000-0000C8860000}"/>
    <cellStyle name="60% - Accent5 19" xfId="34339" xr:uid="{00000000-0005-0000-0000-0000C9860000}"/>
    <cellStyle name="60% - Accent5 2" xfId="34340" xr:uid="{00000000-0005-0000-0000-0000CA860000}"/>
    <cellStyle name="60% - Accent5 2 2" xfId="53048" xr:uid="{00000000-0005-0000-0000-0000CB860000}"/>
    <cellStyle name="60% - Accent5 20" xfId="34341" xr:uid="{00000000-0005-0000-0000-0000CC860000}"/>
    <cellStyle name="60% - Accent5 21" xfId="34342" xr:uid="{00000000-0005-0000-0000-0000CD860000}"/>
    <cellStyle name="60% - Accent5 22" xfId="34343" xr:uid="{00000000-0005-0000-0000-0000CE860000}"/>
    <cellStyle name="60% - Accent5 23" xfId="34344" xr:uid="{00000000-0005-0000-0000-0000CF860000}"/>
    <cellStyle name="60% - Accent5 24" xfId="34345" xr:uid="{00000000-0005-0000-0000-0000D0860000}"/>
    <cellStyle name="60% - Accent5 25" xfId="34346" xr:uid="{00000000-0005-0000-0000-0000D1860000}"/>
    <cellStyle name="60% - Accent5 26" xfId="34347" xr:uid="{00000000-0005-0000-0000-0000D2860000}"/>
    <cellStyle name="60% - Accent5 27" xfId="34348" xr:uid="{00000000-0005-0000-0000-0000D3860000}"/>
    <cellStyle name="60% - Accent5 28" xfId="34349" xr:uid="{00000000-0005-0000-0000-0000D4860000}"/>
    <cellStyle name="60% - Accent5 29" xfId="34350" xr:uid="{00000000-0005-0000-0000-0000D5860000}"/>
    <cellStyle name="60% - Accent5 3" xfId="34351" xr:uid="{00000000-0005-0000-0000-0000D6860000}"/>
    <cellStyle name="60% - Accent5 3 2" xfId="53120" xr:uid="{00000000-0005-0000-0000-0000D7860000}"/>
    <cellStyle name="60% - Accent5 30" xfId="34352" xr:uid="{00000000-0005-0000-0000-0000D8860000}"/>
    <cellStyle name="60% - Accent5 31" xfId="34353" xr:uid="{00000000-0005-0000-0000-0000D9860000}"/>
    <cellStyle name="60% - Accent5 32" xfId="34354" xr:uid="{00000000-0005-0000-0000-0000DA860000}"/>
    <cellStyle name="60% - Accent5 33" xfId="34355" xr:uid="{00000000-0005-0000-0000-0000DB860000}"/>
    <cellStyle name="60% - Accent5 34" xfId="34356" xr:uid="{00000000-0005-0000-0000-0000DC860000}"/>
    <cellStyle name="60% - Accent5 35" xfId="34357" xr:uid="{00000000-0005-0000-0000-0000DD860000}"/>
    <cellStyle name="60% - Accent5 36" xfId="34358" xr:uid="{00000000-0005-0000-0000-0000DE860000}"/>
    <cellStyle name="60% - Accent5 37" xfId="34359" xr:uid="{00000000-0005-0000-0000-0000DF860000}"/>
    <cellStyle name="60% - Accent5 38" xfId="34360" xr:uid="{00000000-0005-0000-0000-0000E0860000}"/>
    <cellStyle name="60% - Accent5 39" xfId="34361" xr:uid="{00000000-0005-0000-0000-0000E1860000}"/>
    <cellStyle name="60% - Accent5 4" xfId="34362" xr:uid="{00000000-0005-0000-0000-0000E2860000}"/>
    <cellStyle name="60% - Accent5 40" xfId="34363" xr:uid="{00000000-0005-0000-0000-0000E3860000}"/>
    <cellStyle name="60% - Accent5 5" xfId="34364" xr:uid="{00000000-0005-0000-0000-0000E4860000}"/>
    <cellStyle name="60% - Accent5 6" xfId="34365" xr:uid="{00000000-0005-0000-0000-0000E5860000}"/>
    <cellStyle name="60% - Accent5 7" xfId="34366" xr:uid="{00000000-0005-0000-0000-0000E6860000}"/>
    <cellStyle name="60% - Accent5 8" xfId="34367" xr:uid="{00000000-0005-0000-0000-0000E7860000}"/>
    <cellStyle name="60% - Accent5 9" xfId="34368" xr:uid="{00000000-0005-0000-0000-0000E8860000}"/>
    <cellStyle name="60% - Accent6 10" xfId="34369" xr:uid="{00000000-0005-0000-0000-0000E9860000}"/>
    <cellStyle name="60% - Accent6 11" xfId="34370" xr:uid="{00000000-0005-0000-0000-0000EA860000}"/>
    <cellStyle name="60% - Accent6 12" xfId="34371" xr:uid="{00000000-0005-0000-0000-0000EB860000}"/>
    <cellStyle name="60% - Accent6 13" xfId="34372" xr:uid="{00000000-0005-0000-0000-0000EC860000}"/>
    <cellStyle name="60% - Accent6 14" xfId="34373" xr:uid="{00000000-0005-0000-0000-0000ED860000}"/>
    <cellStyle name="60% - Accent6 15" xfId="34374" xr:uid="{00000000-0005-0000-0000-0000EE860000}"/>
    <cellStyle name="60% - Accent6 16" xfId="34375" xr:uid="{00000000-0005-0000-0000-0000EF860000}"/>
    <cellStyle name="60% - Accent6 17" xfId="34376" xr:uid="{00000000-0005-0000-0000-0000F0860000}"/>
    <cellStyle name="60% - Accent6 18" xfId="34377" xr:uid="{00000000-0005-0000-0000-0000F1860000}"/>
    <cellStyle name="60% - Accent6 19" xfId="34378" xr:uid="{00000000-0005-0000-0000-0000F2860000}"/>
    <cellStyle name="60% - Accent6 2" xfId="34379" xr:uid="{00000000-0005-0000-0000-0000F3860000}"/>
    <cellStyle name="60% - Accent6 2 2" xfId="53049" xr:uid="{00000000-0005-0000-0000-0000F4860000}"/>
    <cellStyle name="60% - Accent6 20" xfId="34380" xr:uid="{00000000-0005-0000-0000-0000F5860000}"/>
    <cellStyle name="60% - Accent6 21" xfId="34381" xr:uid="{00000000-0005-0000-0000-0000F6860000}"/>
    <cellStyle name="60% - Accent6 22" xfId="34382" xr:uid="{00000000-0005-0000-0000-0000F7860000}"/>
    <cellStyle name="60% - Accent6 23" xfId="34383" xr:uid="{00000000-0005-0000-0000-0000F8860000}"/>
    <cellStyle name="60% - Accent6 24" xfId="34384" xr:uid="{00000000-0005-0000-0000-0000F9860000}"/>
    <cellStyle name="60% - Accent6 25" xfId="34385" xr:uid="{00000000-0005-0000-0000-0000FA860000}"/>
    <cellStyle name="60% - Accent6 26" xfId="34386" xr:uid="{00000000-0005-0000-0000-0000FB860000}"/>
    <cellStyle name="60% - Accent6 27" xfId="34387" xr:uid="{00000000-0005-0000-0000-0000FC860000}"/>
    <cellStyle name="60% - Accent6 28" xfId="34388" xr:uid="{00000000-0005-0000-0000-0000FD860000}"/>
    <cellStyle name="60% - Accent6 29" xfId="34389" xr:uid="{00000000-0005-0000-0000-0000FE860000}"/>
    <cellStyle name="60% - Accent6 3" xfId="34390" xr:uid="{00000000-0005-0000-0000-0000FF860000}"/>
    <cellStyle name="60% - Accent6 3 2" xfId="53124" xr:uid="{00000000-0005-0000-0000-000000870000}"/>
    <cellStyle name="60% - Accent6 30" xfId="34391" xr:uid="{00000000-0005-0000-0000-000001870000}"/>
    <cellStyle name="60% - Accent6 31" xfId="34392" xr:uid="{00000000-0005-0000-0000-000002870000}"/>
    <cellStyle name="60% - Accent6 32" xfId="34393" xr:uid="{00000000-0005-0000-0000-000003870000}"/>
    <cellStyle name="60% - Accent6 33" xfId="34394" xr:uid="{00000000-0005-0000-0000-000004870000}"/>
    <cellStyle name="60% - Accent6 34" xfId="34395" xr:uid="{00000000-0005-0000-0000-000005870000}"/>
    <cellStyle name="60% - Accent6 35" xfId="34396" xr:uid="{00000000-0005-0000-0000-000006870000}"/>
    <cellStyle name="60% - Accent6 36" xfId="34397" xr:uid="{00000000-0005-0000-0000-000007870000}"/>
    <cellStyle name="60% - Accent6 37" xfId="34398" xr:uid="{00000000-0005-0000-0000-000008870000}"/>
    <cellStyle name="60% - Accent6 38" xfId="34399" xr:uid="{00000000-0005-0000-0000-000009870000}"/>
    <cellStyle name="60% - Accent6 39" xfId="34400" xr:uid="{00000000-0005-0000-0000-00000A870000}"/>
    <cellStyle name="60% - Accent6 4" xfId="34401" xr:uid="{00000000-0005-0000-0000-00000B870000}"/>
    <cellStyle name="60% - Accent6 40" xfId="34402" xr:uid="{00000000-0005-0000-0000-00000C870000}"/>
    <cellStyle name="60% - Accent6 5" xfId="34403" xr:uid="{00000000-0005-0000-0000-00000D870000}"/>
    <cellStyle name="60% - Accent6 6" xfId="34404" xr:uid="{00000000-0005-0000-0000-00000E870000}"/>
    <cellStyle name="60% - Accent6 7" xfId="34405" xr:uid="{00000000-0005-0000-0000-00000F870000}"/>
    <cellStyle name="60% - Accent6 8" xfId="34406" xr:uid="{00000000-0005-0000-0000-000010870000}"/>
    <cellStyle name="60% - Accent6 9" xfId="34407" xr:uid="{00000000-0005-0000-0000-000011870000}"/>
    <cellStyle name="Accent1 10" xfId="34408" xr:uid="{00000000-0005-0000-0000-000012870000}"/>
    <cellStyle name="Accent1 11" xfId="34409" xr:uid="{00000000-0005-0000-0000-000013870000}"/>
    <cellStyle name="Accent1 12" xfId="34410" xr:uid="{00000000-0005-0000-0000-000014870000}"/>
    <cellStyle name="Accent1 13" xfId="34411" xr:uid="{00000000-0005-0000-0000-000015870000}"/>
    <cellStyle name="Accent1 14" xfId="34412" xr:uid="{00000000-0005-0000-0000-000016870000}"/>
    <cellStyle name="Accent1 15" xfId="34413" xr:uid="{00000000-0005-0000-0000-000017870000}"/>
    <cellStyle name="Accent1 16" xfId="34414" xr:uid="{00000000-0005-0000-0000-000018870000}"/>
    <cellStyle name="Accent1 17" xfId="34415" xr:uid="{00000000-0005-0000-0000-000019870000}"/>
    <cellStyle name="Accent1 18" xfId="34416" xr:uid="{00000000-0005-0000-0000-00001A870000}"/>
    <cellStyle name="Accent1 19" xfId="34417" xr:uid="{00000000-0005-0000-0000-00001B870000}"/>
    <cellStyle name="Accent1 2" xfId="34418" xr:uid="{00000000-0005-0000-0000-00001C870000}"/>
    <cellStyle name="Accent1 2 2" xfId="53050" xr:uid="{00000000-0005-0000-0000-00001D870000}"/>
    <cellStyle name="Accent1 20" xfId="34419" xr:uid="{00000000-0005-0000-0000-00001E870000}"/>
    <cellStyle name="Accent1 21" xfId="34420" xr:uid="{00000000-0005-0000-0000-00001F870000}"/>
    <cellStyle name="Accent1 22" xfId="34421" xr:uid="{00000000-0005-0000-0000-000020870000}"/>
    <cellStyle name="Accent1 23" xfId="34422" xr:uid="{00000000-0005-0000-0000-000021870000}"/>
    <cellStyle name="Accent1 24" xfId="34423" xr:uid="{00000000-0005-0000-0000-000022870000}"/>
    <cellStyle name="Accent1 25" xfId="34424" xr:uid="{00000000-0005-0000-0000-000023870000}"/>
    <cellStyle name="Accent1 26" xfId="34425" xr:uid="{00000000-0005-0000-0000-000024870000}"/>
    <cellStyle name="Accent1 27" xfId="34426" xr:uid="{00000000-0005-0000-0000-000025870000}"/>
    <cellStyle name="Accent1 28" xfId="34427" xr:uid="{00000000-0005-0000-0000-000026870000}"/>
    <cellStyle name="Accent1 29" xfId="34428" xr:uid="{00000000-0005-0000-0000-000027870000}"/>
    <cellStyle name="Accent1 3" xfId="34429" xr:uid="{00000000-0005-0000-0000-000028870000}"/>
    <cellStyle name="Accent1 3 2" xfId="53101" xr:uid="{00000000-0005-0000-0000-000029870000}"/>
    <cellStyle name="Accent1 30" xfId="34430" xr:uid="{00000000-0005-0000-0000-00002A870000}"/>
    <cellStyle name="Accent1 31" xfId="34431" xr:uid="{00000000-0005-0000-0000-00002B870000}"/>
    <cellStyle name="Accent1 32" xfId="34432" xr:uid="{00000000-0005-0000-0000-00002C870000}"/>
    <cellStyle name="Accent1 33" xfId="34433" xr:uid="{00000000-0005-0000-0000-00002D870000}"/>
    <cellStyle name="Accent1 34" xfId="34434" xr:uid="{00000000-0005-0000-0000-00002E870000}"/>
    <cellStyle name="Accent1 35" xfId="34435" xr:uid="{00000000-0005-0000-0000-00002F870000}"/>
    <cellStyle name="Accent1 36" xfId="34436" xr:uid="{00000000-0005-0000-0000-000030870000}"/>
    <cellStyle name="Accent1 37" xfId="34437" xr:uid="{00000000-0005-0000-0000-000031870000}"/>
    <cellStyle name="Accent1 38" xfId="34438" xr:uid="{00000000-0005-0000-0000-000032870000}"/>
    <cellStyle name="Accent1 39" xfId="34439" xr:uid="{00000000-0005-0000-0000-000033870000}"/>
    <cellStyle name="Accent1 4" xfId="34440" xr:uid="{00000000-0005-0000-0000-000034870000}"/>
    <cellStyle name="Accent1 40" xfId="34441" xr:uid="{00000000-0005-0000-0000-000035870000}"/>
    <cellStyle name="Accent1 41" xfId="53327" xr:uid="{2B161812-F278-403D-8D70-9BD1126955A6}"/>
    <cellStyle name="Accent1 5" xfId="34442" xr:uid="{00000000-0005-0000-0000-000036870000}"/>
    <cellStyle name="Accent1 6" xfId="34443" xr:uid="{00000000-0005-0000-0000-000037870000}"/>
    <cellStyle name="Accent1 7" xfId="34444" xr:uid="{00000000-0005-0000-0000-000038870000}"/>
    <cellStyle name="Accent1 8" xfId="34445" xr:uid="{00000000-0005-0000-0000-000039870000}"/>
    <cellStyle name="Accent1 9" xfId="34446" xr:uid="{00000000-0005-0000-0000-00003A870000}"/>
    <cellStyle name="Accent2 10" xfId="34447" xr:uid="{00000000-0005-0000-0000-00003B870000}"/>
    <cellStyle name="Accent2 11" xfId="34448" xr:uid="{00000000-0005-0000-0000-00003C870000}"/>
    <cellStyle name="Accent2 12" xfId="34449" xr:uid="{00000000-0005-0000-0000-00003D870000}"/>
    <cellStyle name="Accent2 13" xfId="34450" xr:uid="{00000000-0005-0000-0000-00003E870000}"/>
    <cellStyle name="Accent2 14" xfId="34451" xr:uid="{00000000-0005-0000-0000-00003F870000}"/>
    <cellStyle name="Accent2 15" xfId="34452" xr:uid="{00000000-0005-0000-0000-000040870000}"/>
    <cellStyle name="Accent2 16" xfId="34453" xr:uid="{00000000-0005-0000-0000-000041870000}"/>
    <cellStyle name="Accent2 17" xfId="34454" xr:uid="{00000000-0005-0000-0000-000042870000}"/>
    <cellStyle name="Accent2 18" xfId="34455" xr:uid="{00000000-0005-0000-0000-000043870000}"/>
    <cellStyle name="Accent2 19" xfId="34456" xr:uid="{00000000-0005-0000-0000-000044870000}"/>
    <cellStyle name="Accent2 2" xfId="34457" xr:uid="{00000000-0005-0000-0000-000045870000}"/>
    <cellStyle name="Accent2 2 2" xfId="53051" xr:uid="{00000000-0005-0000-0000-000046870000}"/>
    <cellStyle name="Accent2 20" xfId="34458" xr:uid="{00000000-0005-0000-0000-000047870000}"/>
    <cellStyle name="Accent2 21" xfId="34459" xr:uid="{00000000-0005-0000-0000-000048870000}"/>
    <cellStyle name="Accent2 22" xfId="34460" xr:uid="{00000000-0005-0000-0000-000049870000}"/>
    <cellStyle name="Accent2 23" xfId="34461" xr:uid="{00000000-0005-0000-0000-00004A870000}"/>
    <cellStyle name="Accent2 24" xfId="34462" xr:uid="{00000000-0005-0000-0000-00004B870000}"/>
    <cellStyle name="Accent2 25" xfId="34463" xr:uid="{00000000-0005-0000-0000-00004C870000}"/>
    <cellStyle name="Accent2 26" xfId="34464" xr:uid="{00000000-0005-0000-0000-00004D870000}"/>
    <cellStyle name="Accent2 27" xfId="34465" xr:uid="{00000000-0005-0000-0000-00004E870000}"/>
    <cellStyle name="Accent2 28" xfId="34466" xr:uid="{00000000-0005-0000-0000-00004F870000}"/>
    <cellStyle name="Accent2 29" xfId="34467" xr:uid="{00000000-0005-0000-0000-000050870000}"/>
    <cellStyle name="Accent2 3" xfId="34468" xr:uid="{00000000-0005-0000-0000-000051870000}"/>
    <cellStyle name="Accent2 3 2" xfId="53105" xr:uid="{00000000-0005-0000-0000-000052870000}"/>
    <cellStyle name="Accent2 30" xfId="34469" xr:uid="{00000000-0005-0000-0000-000053870000}"/>
    <cellStyle name="Accent2 31" xfId="34470" xr:uid="{00000000-0005-0000-0000-000054870000}"/>
    <cellStyle name="Accent2 32" xfId="34471" xr:uid="{00000000-0005-0000-0000-000055870000}"/>
    <cellStyle name="Accent2 33" xfId="34472" xr:uid="{00000000-0005-0000-0000-000056870000}"/>
    <cellStyle name="Accent2 34" xfId="34473" xr:uid="{00000000-0005-0000-0000-000057870000}"/>
    <cellStyle name="Accent2 35" xfId="34474" xr:uid="{00000000-0005-0000-0000-000058870000}"/>
    <cellStyle name="Accent2 36" xfId="34475" xr:uid="{00000000-0005-0000-0000-000059870000}"/>
    <cellStyle name="Accent2 37" xfId="34476" xr:uid="{00000000-0005-0000-0000-00005A870000}"/>
    <cellStyle name="Accent2 38" xfId="34477" xr:uid="{00000000-0005-0000-0000-00005B870000}"/>
    <cellStyle name="Accent2 39" xfId="34478" xr:uid="{00000000-0005-0000-0000-00005C870000}"/>
    <cellStyle name="Accent2 4" xfId="34479" xr:uid="{00000000-0005-0000-0000-00005D870000}"/>
    <cellStyle name="Accent2 40" xfId="34480" xr:uid="{00000000-0005-0000-0000-00005E870000}"/>
    <cellStyle name="Accent2 5" xfId="34481" xr:uid="{00000000-0005-0000-0000-00005F870000}"/>
    <cellStyle name="Accent2 6" xfId="34482" xr:uid="{00000000-0005-0000-0000-000060870000}"/>
    <cellStyle name="Accent2 7" xfId="34483" xr:uid="{00000000-0005-0000-0000-000061870000}"/>
    <cellStyle name="Accent2 8" xfId="34484" xr:uid="{00000000-0005-0000-0000-000062870000}"/>
    <cellStyle name="Accent2 9" xfId="34485" xr:uid="{00000000-0005-0000-0000-000063870000}"/>
    <cellStyle name="Accent3 10" xfId="34486" xr:uid="{00000000-0005-0000-0000-000064870000}"/>
    <cellStyle name="Accent3 11" xfId="34487" xr:uid="{00000000-0005-0000-0000-000065870000}"/>
    <cellStyle name="Accent3 12" xfId="34488" xr:uid="{00000000-0005-0000-0000-000066870000}"/>
    <cellStyle name="Accent3 13" xfId="34489" xr:uid="{00000000-0005-0000-0000-000067870000}"/>
    <cellStyle name="Accent3 14" xfId="34490" xr:uid="{00000000-0005-0000-0000-000068870000}"/>
    <cellStyle name="Accent3 15" xfId="34491" xr:uid="{00000000-0005-0000-0000-000069870000}"/>
    <cellStyle name="Accent3 16" xfId="34492" xr:uid="{00000000-0005-0000-0000-00006A870000}"/>
    <cellStyle name="Accent3 17" xfId="34493" xr:uid="{00000000-0005-0000-0000-00006B870000}"/>
    <cellStyle name="Accent3 18" xfId="34494" xr:uid="{00000000-0005-0000-0000-00006C870000}"/>
    <cellStyle name="Accent3 19" xfId="34495" xr:uid="{00000000-0005-0000-0000-00006D870000}"/>
    <cellStyle name="Accent3 2" xfId="34496" xr:uid="{00000000-0005-0000-0000-00006E870000}"/>
    <cellStyle name="Accent3 2 2" xfId="53052" xr:uid="{00000000-0005-0000-0000-00006F870000}"/>
    <cellStyle name="Accent3 20" xfId="34497" xr:uid="{00000000-0005-0000-0000-000070870000}"/>
    <cellStyle name="Accent3 21" xfId="34498" xr:uid="{00000000-0005-0000-0000-000071870000}"/>
    <cellStyle name="Accent3 22" xfId="34499" xr:uid="{00000000-0005-0000-0000-000072870000}"/>
    <cellStyle name="Accent3 23" xfId="34500" xr:uid="{00000000-0005-0000-0000-000073870000}"/>
    <cellStyle name="Accent3 24" xfId="34501" xr:uid="{00000000-0005-0000-0000-000074870000}"/>
    <cellStyle name="Accent3 25" xfId="34502" xr:uid="{00000000-0005-0000-0000-000075870000}"/>
    <cellStyle name="Accent3 26" xfId="34503" xr:uid="{00000000-0005-0000-0000-000076870000}"/>
    <cellStyle name="Accent3 27" xfId="34504" xr:uid="{00000000-0005-0000-0000-000077870000}"/>
    <cellStyle name="Accent3 28" xfId="34505" xr:uid="{00000000-0005-0000-0000-000078870000}"/>
    <cellStyle name="Accent3 29" xfId="34506" xr:uid="{00000000-0005-0000-0000-000079870000}"/>
    <cellStyle name="Accent3 3" xfId="34507" xr:uid="{00000000-0005-0000-0000-00007A870000}"/>
    <cellStyle name="Accent3 3 2" xfId="53109" xr:uid="{00000000-0005-0000-0000-00007B870000}"/>
    <cellStyle name="Accent3 30" xfId="34508" xr:uid="{00000000-0005-0000-0000-00007C870000}"/>
    <cellStyle name="Accent3 31" xfId="34509" xr:uid="{00000000-0005-0000-0000-00007D870000}"/>
    <cellStyle name="Accent3 32" xfId="34510" xr:uid="{00000000-0005-0000-0000-00007E870000}"/>
    <cellStyle name="Accent3 33" xfId="34511" xr:uid="{00000000-0005-0000-0000-00007F870000}"/>
    <cellStyle name="Accent3 34" xfId="34512" xr:uid="{00000000-0005-0000-0000-000080870000}"/>
    <cellStyle name="Accent3 35" xfId="34513" xr:uid="{00000000-0005-0000-0000-000081870000}"/>
    <cellStyle name="Accent3 36" xfId="34514" xr:uid="{00000000-0005-0000-0000-000082870000}"/>
    <cellStyle name="Accent3 37" xfId="34515" xr:uid="{00000000-0005-0000-0000-000083870000}"/>
    <cellStyle name="Accent3 38" xfId="34516" xr:uid="{00000000-0005-0000-0000-000084870000}"/>
    <cellStyle name="Accent3 39" xfId="34517" xr:uid="{00000000-0005-0000-0000-000085870000}"/>
    <cellStyle name="Accent3 4" xfId="34518" xr:uid="{00000000-0005-0000-0000-000086870000}"/>
    <cellStyle name="Accent3 40" xfId="34519" xr:uid="{00000000-0005-0000-0000-000087870000}"/>
    <cellStyle name="Accent3 41" xfId="53328" xr:uid="{F933ECDD-5663-4E5C-8641-460D28B3522F}"/>
    <cellStyle name="Accent3 5" xfId="34520" xr:uid="{00000000-0005-0000-0000-000088870000}"/>
    <cellStyle name="Accent3 6" xfId="34521" xr:uid="{00000000-0005-0000-0000-000089870000}"/>
    <cellStyle name="Accent3 7" xfId="34522" xr:uid="{00000000-0005-0000-0000-00008A870000}"/>
    <cellStyle name="Accent3 8" xfId="34523" xr:uid="{00000000-0005-0000-0000-00008B870000}"/>
    <cellStyle name="Accent3 9" xfId="34524" xr:uid="{00000000-0005-0000-0000-00008C870000}"/>
    <cellStyle name="Accent4 10" xfId="34525" xr:uid="{00000000-0005-0000-0000-00008D870000}"/>
    <cellStyle name="Accent4 11" xfId="34526" xr:uid="{00000000-0005-0000-0000-00008E870000}"/>
    <cellStyle name="Accent4 12" xfId="34527" xr:uid="{00000000-0005-0000-0000-00008F870000}"/>
    <cellStyle name="Accent4 13" xfId="34528" xr:uid="{00000000-0005-0000-0000-000090870000}"/>
    <cellStyle name="Accent4 14" xfId="34529" xr:uid="{00000000-0005-0000-0000-000091870000}"/>
    <cellStyle name="Accent4 15" xfId="34530" xr:uid="{00000000-0005-0000-0000-000092870000}"/>
    <cellStyle name="Accent4 16" xfId="34531" xr:uid="{00000000-0005-0000-0000-000093870000}"/>
    <cellStyle name="Accent4 17" xfId="34532" xr:uid="{00000000-0005-0000-0000-000094870000}"/>
    <cellStyle name="Accent4 18" xfId="34533" xr:uid="{00000000-0005-0000-0000-000095870000}"/>
    <cellStyle name="Accent4 19" xfId="34534" xr:uid="{00000000-0005-0000-0000-000096870000}"/>
    <cellStyle name="Accent4 2" xfId="34535" xr:uid="{00000000-0005-0000-0000-000097870000}"/>
    <cellStyle name="Accent4 2 2" xfId="53053" xr:uid="{00000000-0005-0000-0000-000098870000}"/>
    <cellStyle name="Accent4 20" xfId="34536" xr:uid="{00000000-0005-0000-0000-000099870000}"/>
    <cellStyle name="Accent4 21" xfId="34537" xr:uid="{00000000-0005-0000-0000-00009A870000}"/>
    <cellStyle name="Accent4 22" xfId="34538" xr:uid="{00000000-0005-0000-0000-00009B870000}"/>
    <cellStyle name="Accent4 23" xfId="34539" xr:uid="{00000000-0005-0000-0000-00009C870000}"/>
    <cellStyle name="Accent4 24" xfId="34540" xr:uid="{00000000-0005-0000-0000-00009D870000}"/>
    <cellStyle name="Accent4 25" xfId="34541" xr:uid="{00000000-0005-0000-0000-00009E870000}"/>
    <cellStyle name="Accent4 26" xfId="34542" xr:uid="{00000000-0005-0000-0000-00009F870000}"/>
    <cellStyle name="Accent4 27" xfId="34543" xr:uid="{00000000-0005-0000-0000-0000A0870000}"/>
    <cellStyle name="Accent4 28" xfId="34544" xr:uid="{00000000-0005-0000-0000-0000A1870000}"/>
    <cellStyle name="Accent4 29" xfId="34545" xr:uid="{00000000-0005-0000-0000-0000A2870000}"/>
    <cellStyle name="Accent4 3" xfId="34546" xr:uid="{00000000-0005-0000-0000-0000A3870000}"/>
    <cellStyle name="Accent4 3 2" xfId="53113" xr:uid="{00000000-0005-0000-0000-0000A4870000}"/>
    <cellStyle name="Accent4 30" xfId="34547" xr:uid="{00000000-0005-0000-0000-0000A5870000}"/>
    <cellStyle name="Accent4 31" xfId="34548" xr:uid="{00000000-0005-0000-0000-0000A6870000}"/>
    <cellStyle name="Accent4 32" xfId="34549" xr:uid="{00000000-0005-0000-0000-0000A7870000}"/>
    <cellStyle name="Accent4 33" xfId="34550" xr:uid="{00000000-0005-0000-0000-0000A8870000}"/>
    <cellStyle name="Accent4 34" xfId="34551" xr:uid="{00000000-0005-0000-0000-0000A9870000}"/>
    <cellStyle name="Accent4 35" xfId="34552" xr:uid="{00000000-0005-0000-0000-0000AA870000}"/>
    <cellStyle name="Accent4 36" xfId="34553" xr:uid="{00000000-0005-0000-0000-0000AB870000}"/>
    <cellStyle name="Accent4 37" xfId="34554" xr:uid="{00000000-0005-0000-0000-0000AC870000}"/>
    <cellStyle name="Accent4 38" xfId="34555" xr:uid="{00000000-0005-0000-0000-0000AD870000}"/>
    <cellStyle name="Accent4 39" xfId="34556" xr:uid="{00000000-0005-0000-0000-0000AE870000}"/>
    <cellStyle name="Accent4 4" xfId="34557" xr:uid="{00000000-0005-0000-0000-0000AF870000}"/>
    <cellStyle name="Accent4 40" xfId="34558" xr:uid="{00000000-0005-0000-0000-0000B0870000}"/>
    <cellStyle name="Accent4 41" xfId="53329" xr:uid="{25D656AA-FE1F-4469-A7A4-96B8E2FACBB2}"/>
    <cellStyle name="Accent4 5" xfId="34559" xr:uid="{00000000-0005-0000-0000-0000B1870000}"/>
    <cellStyle name="Accent4 6" xfId="34560" xr:uid="{00000000-0005-0000-0000-0000B2870000}"/>
    <cellStyle name="Accent4 7" xfId="34561" xr:uid="{00000000-0005-0000-0000-0000B3870000}"/>
    <cellStyle name="Accent4 8" xfId="34562" xr:uid="{00000000-0005-0000-0000-0000B4870000}"/>
    <cellStyle name="Accent4 9" xfId="34563" xr:uid="{00000000-0005-0000-0000-0000B5870000}"/>
    <cellStyle name="Accent5 10" xfId="34564" xr:uid="{00000000-0005-0000-0000-0000B6870000}"/>
    <cellStyle name="Accent5 11" xfId="34565" xr:uid="{00000000-0005-0000-0000-0000B7870000}"/>
    <cellStyle name="Accent5 12" xfId="34566" xr:uid="{00000000-0005-0000-0000-0000B8870000}"/>
    <cellStyle name="Accent5 13" xfId="34567" xr:uid="{00000000-0005-0000-0000-0000B9870000}"/>
    <cellStyle name="Accent5 14" xfId="34568" xr:uid="{00000000-0005-0000-0000-0000BA870000}"/>
    <cellStyle name="Accent5 15" xfId="34569" xr:uid="{00000000-0005-0000-0000-0000BB870000}"/>
    <cellStyle name="Accent5 16" xfId="34570" xr:uid="{00000000-0005-0000-0000-0000BC870000}"/>
    <cellStyle name="Accent5 17" xfId="34571" xr:uid="{00000000-0005-0000-0000-0000BD870000}"/>
    <cellStyle name="Accent5 18" xfId="34572" xr:uid="{00000000-0005-0000-0000-0000BE870000}"/>
    <cellStyle name="Accent5 19" xfId="34573" xr:uid="{00000000-0005-0000-0000-0000BF870000}"/>
    <cellStyle name="Accent5 2" xfId="34574" xr:uid="{00000000-0005-0000-0000-0000C0870000}"/>
    <cellStyle name="Accent5 2 2" xfId="53054" xr:uid="{00000000-0005-0000-0000-0000C1870000}"/>
    <cellStyle name="Accent5 20" xfId="34575" xr:uid="{00000000-0005-0000-0000-0000C2870000}"/>
    <cellStyle name="Accent5 21" xfId="34576" xr:uid="{00000000-0005-0000-0000-0000C3870000}"/>
    <cellStyle name="Accent5 22" xfId="34577" xr:uid="{00000000-0005-0000-0000-0000C4870000}"/>
    <cellStyle name="Accent5 23" xfId="34578" xr:uid="{00000000-0005-0000-0000-0000C5870000}"/>
    <cellStyle name="Accent5 24" xfId="34579" xr:uid="{00000000-0005-0000-0000-0000C6870000}"/>
    <cellStyle name="Accent5 25" xfId="34580" xr:uid="{00000000-0005-0000-0000-0000C7870000}"/>
    <cellStyle name="Accent5 26" xfId="34581" xr:uid="{00000000-0005-0000-0000-0000C8870000}"/>
    <cellStyle name="Accent5 27" xfId="34582" xr:uid="{00000000-0005-0000-0000-0000C9870000}"/>
    <cellStyle name="Accent5 28" xfId="34583" xr:uid="{00000000-0005-0000-0000-0000CA870000}"/>
    <cellStyle name="Accent5 29" xfId="34584" xr:uid="{00000000-0005-0000-0000-0000CB870000}"/>
    <cellStyle name="Accent5 3" xfId="34585" xr:uid="{00000000-0005-0000-0000-0000CC870000}"/>
    <cellStyle name="Accent5 3 2" xfId="53117" xr:uid="{00000000-0005-0000-0000-0000CD870000}"/>
    <cellStyle name="Accent5 30" xfId="34586" xr:uid="{00000000-0005-0000-0000-0000CE870000}"/>
    <cellStyle name="Accent5 31" xfId="34587" xr:uid="{00000000-0005-0000-0000-0000CF870000}"/>
    <cellStyle name="Accent5 32" xfId="34588" xr:uid="{00000000-0005-0000-0000-0000D0870000}"/>
    <cellStyle name="Accent5 33" xfId="34589" xr:uid="{00000000-0005-0000-0000-0000D1870000}"/>
    <cellStyle name="Accent5 34" xfId="34590" xr:uid="{00000000-0005-0000-0000-0000D2870000}"/>
    <cellStyle name="Accent5 35" xfId="34591" xr:uid="{00000000-0005-0000-0000-0000D3870000}"/>
    <cellStyle name="Accent5 36" xfId="34592" xr:uid="{00000000-0005-0000-0000-0000D4870000}"/>
    <cellStyle name="Accent5 37" xfId="34593" xr:uid="{00000000-0005-0000-0000-0000D5870000}"/>
    <cellStyle name="Accent5 38" xfId="34594" xr:uid="{00000000-0005-0000-0000-0000D6870000}"/>
    <cellStyle name="Accent5 39" xfId="34595" xr:uid="{00000000-0005-0000-0000-0000D7870000}"/>
    <cellStyle name="Accent5 4" xfId="34596" xr:uid="{00000000-0005-0000-0000-0000D8870000}"/>
    <cellStyle name="Accent5 40" xfId="34597" xr:uid="{00000000-0005-0000-0000-0000D9870000}"/>
    <cellStyle name="Accent5 41" xfId="53330" xr:uid="{538F2DC1-45B2-42D4-8061-2FF9185AE450}"/>
    <cellStyle name="Accent5 5" xfId="34598" xr:uid="{00000000-0005-0000-0000-0000DA870000}"/>
    <cellStyle name="Accent5 6" xfId="34599" xr:uid="{00000000-0005-0000-0000-0000DB870000}"/>
    <cellStyle name="Accent5 7" xfId="34600" xr:uid="{00000000-0005-0000-0000-0000DC870000}"/>
    <cellStyle name="Accent5 8" xfId="34601" xr:uid="{00000000-0005-0000-0000-0000DD870000}"/>
    <cellStyle name="Accent5 9" xfId="34602" xr:uid="{00000000-0005-0000-0000-0000DE870000}"/>
    <cellStyle name="Accent6 10" xfId="34603" xr:uid="{00000000-0005-0000-0000-0000DF870000}"/>
    <cellStyle name="Accent6 11" xfId="34604" xr:uid="{00000000-0005-0000-0000-0000E0870000}"/>
    <cellStyle name="Accent6 12" xfId="34605" xr:uid="{00000000-0005-0000-0000-0000E1870000}"/>
    <cellStyle name="Accent6 13" xfId="34606" xr:uid="{00000000-0005-0000-0000-0000E2870000}"/>
    <cellStyle name="Accent6 14" xfId="34607" xr:uid="{00000000-0005-0000-0000-0000E3870000}"/>
    <cellStyle name="Accent6 15" xfId="34608" xr:uid="{00000000-0005-0000-0000-0000E4870000}"/>
    <cellStyle name="Accent6 16" xfId="34609" xr:uid="{00000000-0005-0000-0000-0000E5870000}"/>
    <cellStyle name="Accent6 17" xfId="34610" xr:uid="{00000000-0005-0000-0000-0000E6870000}"/>
    <cellStyle name="Accent6 18" xfId="34611" xr:uid="{00000000-0005-0000-0000-0000E7870000}"/>
    <cellStyle name="Accent6 19" xfId="34612" xr:uid="{00000000-0005-0000-0000-0000E8870000}"/>
    <cellStyle name="Accent6 2" xfId="34613" xr:uid="{00000000-0005-0000-0000-0000E9870000}"/>
    <cellStyle name="Accent6 2 2" xfId="53055" xr:uid="{00000000-0005-0000-0000-0000EA870000}"/>
    <cellStyle name="Accent6 20" xfId="34614" xr:uid="{00000000-0005-0000-0000-0000EB870000}"/>
    <cellStyle name="Accent6 21" xfId="34615" xr:uid="{00000000-0005-0000-0000-0000EC870000}"/>
    <cellStyle name="Accent6 22" xfId="34616" xr:uid="{00000000-0005-0000-0000-0000ED870000}"/>
    <cellStyle name="Accent6 23" xfId="34617" xr:uid="{00000000-0005-0000-0000-0000EE870000}"/>
    <cellStyle name="Accent6 24" xfId="34618" xr:uid="{00000000-0005-0000-0000-0000EF870000}"/>
    <cellStyle name="Accent6 25" xfId="34619" xr:uid="{00000000-0005-0000-0000-0000F0870000}"/>
    <cellStyle name="Accent6 26" xfId="34620" xr:uid="{00000000-0005-0000-0000-0000F1870000}"/>
    <cellStyle name="Accent6 27" xfId="34621" xr:uid="{00000000-0005-0000-0000-0000F2870000}"/>
    <cellStyle name="Accent6 28" xfId="34622" xr:uid="{00000000-0005-0000-0000-0000F3870000}"/>
    <cellStyle name="Accent6 29" xfId="34623" xr:uid="{00000000-0005-0000-0000-0000F4870000}"/>
    <cellStyle name="Accent6 3" xfId="34624" xr:uid="{00000000-0005-0000-0000-0000F5870000}"/>
    <cellStyle name="Accent6 3 2" xfId="53121" xr:uid="{00000000-0005-0000-0000-0000F6870000}"/>
    <cellStyle name="Accent6 30" xfId="34625" xr:uid="{00000000-0005-0000-0000-0000F7870000}"/>
    <cellStyle name="Accent6 31" xfId="34626" xr:uid="{00000000-0005-0000-0000-0000F8870000}"/>
    <cellStyle name="Accent6 32" xfId="34627" xr:uid="{00000000-0005-0000-0000-0000F9870000}"/>
    <cellStyle name="Accent6 33" xfId="34628" xr:uid="{00000000-0005-0000-0000-0000FA870000}"/>
    <cellStyle name="Accent6 34" xfId="34629" xr:uid="{00000000-0005-0000-0000-0000FB870000}"/>
    <cellStyle name="Accent6 35" xfId="34630" xr:uid="{00000000-0005-0000-0000-0000FC870000}"/>
    <cellStyle name="Accent6 36" xfId="34631" xr:uid="{00000000-0005-0000-0000-0000FD870000}"/>
    <cellStyle name="Accent6 37" xfId="34632" xr:uid="{00000000-0005-0000-0000-0000FE870000}"/>
    <cellStyle name="Accent6 38" xfId="34633" xr:uid="{00000000-0005-0000-0000-0000FF870000}"/>
    <cellStyle name="Accent6 39" xfId="34634" xr:uid="{00000000-0005-0000-0000-000000880000}"/>
    <cellStyle name="Accent6 4" xfId="34635" xr:uid="{00000000-0005-0000-0000-000001880000}"/>
    <cellStyle name="Accent6 40" xfId="34636" xr:uid="{00000000-0005-0000-0000-000002880000}"/>
    <cellStyle name="Accent6 41" xfId="53331" xr:uid="{D6161BC8-CE5E-4853-B3A1-0B4389211920}"/>
    <cellStyle name="Accent6 5" xfId="34637" xr:uid="{00000000-0005-0000-0000-000003880000}"/>
    <cellStyle name="Accent6 6" xfId="34638" xr:uid="{00000000-0005-0000-0000-000004880000}"/>
    <cellStyle name="Accent6 7" xfId="34639" xr:uid="{00000000-0005-0000-0000-000005880000}"/>
    <cellStyle name="Accent6 8" xfId="34640" xr:uid="{00000000-0005-0000-0000-000006880000}"/>
    <cellStyle name="Accent6 9" xfId="34641" xr:uid="{00000000-0005-0000-0000-000007880000}"/>
    <cellStyle name="Bad 10" xfId="34642" xr:uid="{00000000-0005-0000-0000-000008880000}"/>
    <cellStyle name="Bad 11" xfId="34643" xr:uid="{00000000-0005-0000-0000-000009880000}"/>
    <cellStyle name="Bad 12" xfId="34644" xr:uid="{00000000-0005-0000-0000-00000A880000}"/>
    <cellStyle name="Bad 13" xfId="34645" xr:uid="{00000000-0005-0000-0000-00000B880000}"/>
    <cellStyle name="Bad 14" xfId="34646" xr:uid="{00000000-0005-0000-0000-00000C880000}"/>
    <cellStyle name="Bad 15" xfId="34647" xr:uid="{00000000-0005-0000-0000-00000D880000}"/>
    <cellStyle name="Bad 16" xfId="34648" xr:uid="{00000000-0005-0000-0000-00000E880000}"/>
    <cellStyle name="Bad 17" xfId="34649" xr:uid="{00000000-0005-0000-0000-00000F880000}"/>
    <cellStyle name="Bad 18" xfId="34650" xr:uid="{00000000-0005-0000-0000-000010880000}"/>
    <cellStyle name="Bad 19" xfId="34651" xr:uid="{00000000-0005-0000-0000-000011880000}"/>
    <cellStyle name="Bad 2" xfId="34652" xr:uid="{00000000-0005-0000-0000-000012880000}"/>
    <cellStyle name="Bad 2 2" xfId="53056" xr:uid="{00000000-0005-0000-0000-000013880000}"/>
    <cellStyle name="Bad 20" xfId="34653" xr:uid="{00000000-0005-0000-0000-000014880000}"/>
    <cellStyle name="Bad 21" xfId="34654" xr:uid="{00000000-0005-0000-0000-000015880000}"/>
    <cellStyle name="Bad 22" xfId="34655" xr:uid="{00000000-0005-0000-0000-000016880000}"/>
    <cellStyle name="Bad 23" xfId="34656" xr:uid="{00000000-0005-0000-0000-000017880000}"/>
    <cellStyle name="Bad 24" xfId="34657" xr:uid="{00000000-0005-0000-0000-000018880000}"/>
    <cellStyle name="Bad 25" xfId="34658" xr:uid="{00000000-0005-0000-0000-000019880000}"/>
    <cellStyle name="Bad 26" xfId="34659" xr:uid="{00000000-0005-0000-0000-00001A880000}"/>
    <cellStyle name="Bad 27" xfId="34660" xr:uid="{00000000-0005-0000-0000-00001B880000}"/>
    <cellStyle name="Bad 28" xfId="34661" xr:uid="{00000000-0005-0000-0000-00001C880000}"/>
    <cellStyle name="Bad 29" xfId="34662" xr:uid="{00000000-0005-0000-0000-00001D880000}"/>
    <cellStyle name="Bad 3" xfId="34663" xr:uid="{00000000-0005-0000-0000-00001E880000}"/>
    <cellStyle name="Bad 3 2" xfId="53090" xr:uid="{00000000-0005-0000-0000-00001F880000}"/>
    <cellStyle name="Bad 30" xfId="34664" xr:uid="{00000000-0005-0000-0000-000020880000}"/>
    <cellStyle name="Bad 31" xfId="34665" xr:uid="{00000000-0005-0000-0000-000021880000}"/>
    <cellStyle name="Bad 32" xfId="34666" xr:uid="{00000000-0005-0000-0000-000022880000}"/>
    <cellStyle name="Bad 33" xfId="34667" xr:uid="{00000000-0005-0000-0000-000023880000}"/>
    <cellStyle name="Bad 34" xfId="34668" xr:uid="{00000000-0005-0000-0000-000024880000}"/>
    <cellStyle name="Bad 35" xfId="34669" xr:uid="{00000000-0005-0000-0000-000025880000}"/>
    <cellStyle name="Bad 36" xfId="34670" xr:uid="{00000000-0005-0000-0000-000026880000}"/>
    <cellStyle name="Bad 37" xfId="34671" xr:uid="{00000000-0005-0000-0000-000027880000}"/>
    <cellStyle name="Bad 38" xfId="34672" xr:uid="{00000000-0005-0000-0000-000028880000}"/>
    <cellStyle name="Bad 39" xfId="34673" xr:uid="{00000000-0005-0000-0000-000029880000}"/>
    <cellStyle name="Bad 4" xfId="34674" xr:uid="{00000000-0005-0000-0000-00002A880000}"/>
    <cellStyle name="Bad 40" xfId="34675" xr:uid="{00000000-0005-0000-0000-00002B880000}"/>
    <cellStyle name="Bad 41" xfId="53335" xr:uid="{5E30E811-9013-4116-8756-C9B4EF046AE5}"/>
    <cellStyle name="Bad 5" xfId="34676" xr:uid="{00000000-0005-0000-0000-00002C880000}"/>
    <cellStyle name="Bad 6" xfId="34677" xr:uid="{00000000-0005-0000-0000-00002D880000}"/>
    <cellStyle name="Bad 7" xfId="34678" xr:uid="{00000000-0005-0000-0000-00002E880000}"/>
    <cellStyle name="Bad 8" xfId="34679" xr:uid="{00000000-0005-0000-0000-00002F880000}"/>
    <cellStyle name="Bad 9" xfId="34680" xr:uid="{00000000-0005-0000-0000-000030880000}"/>
    <cellStyle name="Calculation 10" xfId="34681" xr:uid="{00000000-0005-0000-0000-000031880000}"/>
    <cellStyle name="Calculation 10 10" xfId="34682" xr:uid="{00000000-0005-0000-0000-000032880000}"/>
    <cellStyle name="Calculation 10 11" xfId="34683" xr:uid="{00000000-0005-0000-0000-000033880000}"/>
    <cellStyle name="Calculation 10 12" xfId="34684" xr:uid="{00000000-0005-0000-0000-000034880000}"/>
    <cellStyle name="Calculation 10 13" xfId="34685" xr:uid="{00000000-0005-0000-0000-000035880000}"/>
    <cellStyle name="Calculation 10 14" xfId="34686" xr:uid="{00000000-0005-0000-0000-000036880000}"/>
    <cellStyle name="Calculation 10 15" xfId="34687" xr:uid="{00000000-0005-0000-0000-000037880000}"/>
    <cellStyle name="Calculation 10 16" xfId="34688" xr:uid="{00000000-0005-0000-0000-000038880000}"/>
    <cellStyle name="Calculation 10 17" xfId="34689" xr:uid="{00000000-0005-0000-0000-000039880000}"/>
    <cellStyle name="Calculation 10 18" xfId="34690" xr:uid="{00000000-0005-0000-0000-00003A880000}"/>
    <cellStyle name="Calculation 10 19" xfId="34691" xr:uid="{00000000-0005-0000-0000-00003B880000}"/>
    <cellStyle name="Calculation 10 2" xfId="34692" xr:uid="{00000000-0005-0000-0000-00003C880000}"/>
    <cellStyle name="Calculation 10 20" xfId="34693" xr:uid="{00000000-0005-0000-0000-00003D880000}"/>
    <cellStyle name="Calculation 10 21" xfId="34694" xr:uid="{00000000-0005-0000-0000-00003E880000}"/>
    <cellStyle name="Calculation 10 22" xfId="34695" xr:uid="{00000000-0005-0000-0000-00003F880000}"/>
    <cellStyle name="Calculation 10 23" xfId="34696" xr:uid="{00000000-0005-0000-0000-000040880000}"/>
    <cellStyle name="Calculation 10 24" xfId="34697" xr:uid="{00000000-0005-0000-0000-000041880000}"/>
    <cellStyle name="Calculation 10 25" xfId="34698" xr:uid="{00000000-0005-0000-0000-000042880000}"/>
    <cellStyle name="Calculation 10 26" xfId="34699" xr:uid="{00000000-0005-0000-0000-000043880000}"/>
    <cellStyle name="Calculation 10 27" xfId="34700" xr:uid="{00000000-0005-0000-0000-000044880000}"/>
    <cellStyle name="Calculation 10 28" xfId="34701" xr:uid="{00000000-0005-0000-0000-000045880000}"/>
    <cellStyle name="Calculation 10 29" xfId="34702" xr:uid="{00000000-0005-0000-0000-000046880000}"/>
    <cellStyle name="Calculation 10 3" xfId="34703" xr:uid="{00000000-0005-0000-0000-000047880000}"/>
    <cellStyle name="Calculation 10 30" xfId="34704" xr:uid="{00000000-0005-0000-0000-000048880000}"/>
    <cellStyle name="Calculation 10 31" xfId="34705" xr:uid="{00000000-0005-0000-0000-000049880000}"/>
    <cellStyle name="Calculation 10 32" xfId="34706" xr:uid="{00000000-0005-0000-0000-00004A880000}"/>
    <cellStyle name="Calculation 10 33" xfId="34707" xr:uid="{00000000-0005-0000-0000-00004B880000}"/>
    <cellStyle name="Calculation 10 34" xfId="34708" xr:uid="{00000000-0005-0000-0000-00004C880000}"/>
    <cellStyle name="Calculation 10 35" xfId="34709" xr:uid="{00000000-0005-0000-0000-00004D880000}"/>
    <cellStyle name="Calculation 10 36" xfId="34710" xr:uid="{00000000-0005-0000-0000-00004E880000}"/>
    <cellStyle name="Calculation 10 37" xfId="34711" xr:uid="{00000000-0005-0000-0000-00004F880000}"/>
    <cellStyle name="Calculation 10 38" xfId="34712" xr:uid="{00000000-0005-0000-0000-000050880000}"/>
    <cellStyle name="Calculation 10 39" xfId="34713" xr:uid="{00000000-0005-0000-0000-000051880000}"/>
    <cellStyle name="Calculation 10 4" xfId="34714" xr:uid="{00000000-0005-0000-0000-000052880000}"/>
    <cellStyle name="Calculation 10 40" xfId="34715" xr:uid="{00000000-0005-0000-0000-000053880000}"/>
    <cellStyle name="Calculation 10 41" xfId="34716" xr:uid="{00000000-0005-0000-0000-000054880000}"/>
    <cellStyle name="Calculation 10 42" xfId="34717" xr:uid="{00000000-0005-0000-0000-000055880000}"/>
    <cellStyle name="Calculation 10 43" xfId="34718" xr:uid="{00000000-0005-0000-0000-000056880000}"/>
    <cellStyle name="Calculation 10 44" xfId="34719" xr:uid="{00000000-0005-0000-0000-000057880000}"/>
    <cellStyle name="Calculation 10 45" xfId="34720" xr:uid="{00000000-0005-0000-0000-000058880000}"/>
    <cellStyle name="Calculation 10 46" xfId="34721" xr:uid="{00000000-0005-0000-0000-000059880000}"/>
    <cellStyle name="Calculation 10 47" xfId="34722" xr:uid="{00000000-0005-0000-0000-00005A880000}"/>
    <cellStyle name="Calculation 10 48" xfId="34723" xr:uid="{00000000-0005-0000-0000-00005B880000}"/>
    <cellStyle name="Calculation 10 49" xfId="34724" xr:uid="{00000000-0005-0000-0000-00005C880000}"/>
    <cellStyle name="Calculation 10 5" xfId="34725" xr:uid="{00000000-0005-0000-0000-00005D880000}"/>
    <cellStyle name="Calculation 10 50" xfId="34726" xr:uid="{00000000-0005-0000-0000-00005E880000}"/>
    <cellStyle name="Calculation 10 51" xfId="34727" xr:uid="{00000000-0005-0000-0000-00005F880000}"/>
    <cellStyle name="Calculation 10 52" xfId="34728" xr:uid="{00000000-0005-0000-0000-000060880000}"/>
    <cellStyle name="Calculation 10 53" xfId="34729" xr:uid="{00000000-0005-0000-0000-000061880000}"/>
    <cellStyle name="Calculation 10 54" xfId="34730" xr:uid="{00000000-0005-0000-0000-000062880000}"/>
    <cellStyle name="Calculation 10 55" xfId="34731" xr:uid="{00000000-0005-0000-0000-000063880000}"/>
    <cellStyle name="Calculation 10 56" xfId="34732" xr:uid="{00000000-0005-0000-0000-000064880000}"/>
    <cellStyle name="Calculation 10 57" xfId="34733" xr:uid="{00000000-0005-0000-0000-000065880000}"/>
    <cellStyle name="Calculation 10 58" xfId="34734" xr:uid="{00000000-0005-0000-0000-000066880000}"/>
    <cellStyle name="Calculation 10 59" xfId="34735" xr:uid="{00000000-0005-0000-0000-000067880000}"/>
    <cellStyle name="Calculation 10 6" xfId="34736" xr:uid="{00000000-0005-0000-0000-000068880000}"/>
    <cellStyle name="Calculation 10 60" xfId="34737" xr:uid="{00000000-0005-0000-0000-000069880000}"/>
    <cellStyle name="Calculation 10 61" xfId="34738" xr:uid="{00000000-0005-0000-0000-00006A880000}"/>
    <cellStyle name="Calculation 10 62" xfId="34739" xr:uid="{00000000-0005-0000-0000-00006B880000}"/>
    <cellStyle name="Calculation 10 63" xfId="34740" xr:uid="{00000000-0005-0000-0000-00006C880000}"/>
    <cellStyle name="Calculation 10 64" xfId="34741" xr:uid="{00000000-0005-0000-0000-00006D880000}"/>
    <cellStyle name="Calculation 10 65" xfId="34742" xr:uid="{00000000-0005-0000-0000-00006E880000}"/>
    <cellStyle name="Calculation 10 66" xfId="34743" xr:uid="{00000000-0005-0000-0000-00006F880000}"/>
    <cellStyle name="Calculation 10 67" xfId="34744" xr:uid="{00000000-0005-0000-0000-000070880000}"/>
    <cellStyle name="Calculation 10 68" xfId="34745" xr:uid="{00000000-0005-0000-0000-000071880000}"/>
    <cellStyle name="Calculation 10 69" xfId="34746" xr:uid="{00000000-0005-0000-0000-000072880000}"/>
    <cellStyle name="Calculation 10 7" xfId="34747" xr:uid="{00000000-0005-0000-0000-000073880000}"/>
    <cellStyle name="Calculation 10 70" xfId="34748" xr:uid="{00000000-0005-0000-0000-000074880000}"/>
    <cellStyle name="Calculation 10 71" xfId="34749" xr:uid="{00000000-0005-0000-0000-000075880000}"/>
    <cellStyle name="Calculation 10 72" xfId="34750" xr:uid="{00000000-0005-0000-0000-000076880000}"/>
    <cellStyle name="Calculation 10 73" xfId="34751" xr:uid="{00000000-0005-0000-0000-000077880000}"/>
    <cellStyle name="Calculation 10 8" xfId="34752" xr:uid="{00000000-0005-0000-0000-000078880000}"/>
    <cellStyle name="Calculation 10 9" xfId="34753" xr:uid="{00000000-0005-0000-0000-000079880000}"/>
    <cellStyle name="Calculation 11" xfId="34754" xr:uid="{00000000-0005-0000-0000-00007A880000}"/>
    <cellStyle name="Calculation 11 10" xfId="34755" xr:uid="{00000000-0005-0000-0000-00007B880000}"/>
    <cellStyle name="Calculation 11 11" xfId="34756" xr:uid="{00000000-0005-0000-0000-00007C880000}"/>
    <cellStyle name="Calculation 11 12" xfId="34757" xr:uid="{00000000-0005-0000-0000-00007D880000}"/>
    <cellStyle name="Calculation 11 13" xfId="34758" xr:uid="{00000000-0005-0000-0000-00007E880000}"/>
    <cellStyle name="Calculation 11 14" xfId="34759" xr:uid="{00000000-0005-0000-0000-00007F880000}"/>
    <cellStyle name="Calculation 11 15" xfId="34760" xr:uid="{00000000-0005-0000-0000-000080880000}"/>
    <cellStyle name="Calculation 11 16" xfId="34761" xr:uid="{00000000-0005-0000-0000-000081880000}"/>
    <cellStyle name="Calculation 11 17" xfId="34762" xr:uid="{00000000-0005-0000-0000-000082880000}"/>
    <cellStyle name="Calculation 11 18" xfId="34763" xr:uid="{00000000-0005-0000-0000-000083880000}"/>
    <cellStyle name="Calculation 11 19" xfId="34764" xr:uid="{00000000-0005-0000-0000-000084880000}"/>
    <cellStyle name="Calculation 11 2" xfId="34765" xr:uid="{00000000-0005-0000-0000-000085880000}"/>
    <cellStyle name="Calculation 11 20" xfId="34766" xr:uid="{00000000-0005-0000-0000-000086880000}"/>
    <cellStyle name="Calculation 11 21" xfId="34767" xr:uid="{00000000-0005-0000-0000-000087880000}"/>
    <cellStyle name="Calculation 11 22" xfId="34768" xr:uid="{00000000-0005-0000-0000-000088880000}"/>
    <cellStyle name="Calculation 11 23" xfId="34769" xr:uid="{00000000-0005-0000-0000-000089880000}"/>
    <cellStyle name="Calculation 11 24" xfId="34770" xr:uid="{00000000-0005-0000-0000-00008A880000}"/>
    <cellStyle name="Calculation 11 25" xfId="34771" xr:uid="{00000000-0005-0000-0000-00008B880000}"/>
    <cellStyle name="Calculation 11 26" xfId="34772" xr:uid="{00000000-0005-0000-0000-00008C880000}"/>
    <cellStyle name="Calculation 11 27" xfId="34773" xr:uid="{00000000-0005-0000-0000-00008D880000}"/>
    <cellStyle name="Calculation 11 28" xfId="34774" xr:uid="{00000000-0005-0000-0000-00008E880000}"/>
    <cellStyle name="Calculation 11 29" xfId="34775" xr:uid="{00000000-0005-0000-0000-00008F880000}"/>
    <cellStyle name="Calculation 11 3" xfId="34776" xr:uid="{00000000-0005-0000-0000-000090880000}"/>
    <cellStyle name="Calculation 11 30" xfId="34777" xr:uid="{00000000-0005-0000-0000-000091880000}"/>
    <cellStyle name="Calculation 11 31" xfId="34778" xr:uid="{00000000-0005-0000-0000-000092880000}"/>
    <cellStyle name="Calculation 11 32" xfId="34779" xr:uid="{00000000-0005-0000-0000-000093880000}"/>
    <cellStyle name="Calculation 11 33" xfId="34780" xr:uid="{00000000-0005-0000-0000-000094880000}"/>
    <cellStyle name="Calculation 11 34" xfId="34781" xr:uid="{00000000-0005-0000-0000-000095880000}"/>
    <cellStyle name="Calculation 11 35" xfId="34782" xr:uid="{00000000-0005-0000-0000-000096880000}"/>
    <cellStyle name="Calculation 11 36" xfId="34783" xr:uid="{00000000-0005-0000-0000-000097880000}"/>
    <cellStyle name="Calculation 11 37" xfId="34784" xr:uid="{00000000-0005-0000-0000-000098880000}"/>
    <cellStyle name="Calculation 11 38" xfId="34785" xr:uid="{00000000-0005-0000-0000-000099880000}"/>
    <cellStyle name="Calculation 11 39" xfId="34786" xr:uid="{00000000-0005-0000-0000-00009A880000}"/>
    <cellStyle name="Calculation 11 4" xfId="34787" xr:uid="{00000000-0005-0000-0000-00009B880000}"/>
    <cellStyle name="Calculation 11 40" xfId="34788" xr:uid="{00000000-0005-0000-0000-00009C880000}"/>
    <cellStyle name="Calculation 11 41" xfId="34789" xr:uid="{00000000-0005-0000-0000-00009D880000}"/>
    <cellStyle name="Calculation 11 42" xfId="34790" xr:uid="{00000000-0005-0000-0000-00009E880000}"/>
    <cellStyle name="Calculation 11 43" xfId="34791" xr:uid="{00000000-0005-0000-0000-00009F880000}"/>
    <cellStyle name="Calculation 11 44" xfId="34792" xr:uid="{00000000-0005-0000-0000-0000A0880000}"/>
    <cellStyle name="Calculation 11 45" xfId="34793" xr:uid="{00000000-0005-0000-0000-0000A1880000}"/>
    <cellStyle name="Calculation 11 46" xfId="34794" xr:uid="{00000000-0005-0000-0000-0000A2880000}"/>
    <cellStyle name="Calculation 11 47" xfId="34795" xr:uid="{00000000-0005-0000-0000-0000A3880000}"/>
    <cellStyle name="Calculation 11 48" xfId="34796" xr:uid="{00000000-0005-0000-0000-0000A4880000}"/>
    <cellStyle name="Calculation 11 49" xfId="34797" xr:uid="{00000000-0005-0000-0000-0000A5880000}"/>
    <cellStyle name="Calculation 11 5" xfId="34798" xr:uid="{00000000-0005-0000-0000-0000A6880000}"/>
    <cellStyle name="Calculation 11 50" xfId="34799" xr:uid="{00000000-0005-0000-0000-0000A7880000}"/>
    <cellStyle name="Calculation 11 51" xfId="34800" xr:uid="{00000000-0005-0000-0000-0000A8880000}"/>
    <cellStyle name="Calculation 11 52" xfId="34801" xr:uid="{00000000-0005-0000-0000-0000A9880000}"/>
    <cellStyle name="Calculation 11 53" xfId="34802" xr:uid="{00000000-0005-0000-0000-0000AA880000}"/>
    <cellStyle name="Calculation 11 54" xfId="34803" xr:uid="{00000000-0005-0000-0000-0000AB880000}"/>
    <cellStyle name="Calculation 11 55" xfId="34804" xr:uid="{00000000-0005-0000-0000-0000AC880000}"/>
    <cellStyle name="Calculation 11 56" xfId="34805" xr:uid="{00000000-0005-0000-0000-0000AD880000}"/>
    <cellStyle name="Calculation 11 57" xfId="34806" xr:uid="{00000000-0005-0000-0000-0000AE880000}"/>
    <cellStyle name="Calculation 11 58" xfId="34807" xr:uid="{00000000-0005-0000-0000-0000AF880000}"/>
    <cellStyle name="Calculation 11 59" xfId="34808" xr:uid="{00000000-0005-0000-0000-0000B0880000}"/>
    <cellStyle name="Calculation 11 6" xfId="34809" xr:uid="{00000000-0005-0000-0000-0000B1880000}"/>
    <cellStyle name="Calculation 11 60" xfId="34810" xr:uid="{00000000-0005-0000-0000-0000B2880000}"/>
    <cellStyle name="Calculation 11 61" xfId="34811" xr:uid="{00000000-0005-0000-0000-0000B3880000}"/>
    <cellStyle name="Calculation 11 62" xfId="34812" xr:uid="{00000000-0005-0000-0000-0000B4880000}"/>
    <cellStyle name="Calculation 11 63" xfId="34813" xr:uid="{00000000-0005-0000-0000-0000B5880000}"/>
    <cellStyle name="Calculation 11 64" xfId="34814" xr:uid="{00000000-0005-0000-0000-0000B6880000}"/>
    <cellStyle name="Calculation 11 65" xfId="34815" xr:uid="{00000000-0005-0000-0000-0000B7880000}"/>
    <cellStyle name="Calculation 11 66" xfId="34816" xr:uid="{00000000-0005-0000-0000-0000B8880000}"/>
    <cellStyle name="Calculation 11 67" xfId="34817" xr:uid="{00000000-0005-0000-0000-0000B9880000}"/>
    <cellStyle name="Calculation 11 68" xfId="34818" xr:uid="{00000000-0005-0000-0000-0000BA880000}"/>
    <cellStyle name="Calculation 11 69" xfId="34819" xr:uid="{00000000-0005-0000-0000-0000BB880000}"/>
    <cellStyle name="Calculation 11 7" xfId="34820" xr:uid="{00000000-0005-0000-0000-0000BC880000}"/>
    <cellStyle name="Calculation 11 70" xfId="34821" xr:uid="{00000000-0005-0000-0000-0000BD880000}"/>
    <cellStyle name="Calculation 11 71" xfId="34822" xr:uid="{00000000-0005-0000-0000-0000BE880000}"/>
    <cellStyle name="Calculation 11 72" xfId="34823" xr:uid="{00000000-0005-0000-0000-0000BF880000}"/>
    <cellStyle name="Calculation 11 73" xfId="34824" xr:uid="{00000000-0005-0000-0000-0000C0880000}"/>
    <cellStyle name="Calculation 11 8" xfId="34825" xr:uid="{00000000-0005-0000-0000-0000C1880000}"/>
    <cellStyle name="Calculation 11 9" xfId="34826" xr:uid="{00000000-0005-0000-0000-0000C2880000}"/>
    <cellStyle name="Calculation 12" xfId="34827" xr:uid="{00000000-0005-0000-0000-0000C3880000}"/>
    <cellStyle name="Calculation 12 10" xfId="34828" xr:uid="{00000000-0005-0000-0000-0000C4880000}"/>
    <cellStyle name="Calculation 12 11" xfId="34829" xr:uid="{00000000-0005-0000-0000-0000C5880000}"/>
    <cellStyle name="Calculation 12 12" xfId="34830" xr:uid="{00000000-0005-0000-0000-0000C6880000}"/>
    <cellStyle name="Calculation 12 13" xfId="34831" xr:uid="{00000000-0005-0000-0000-0000C7880000}"/>
    <cellStyle name="Calculation 12 14" xfId="34832" xr:uid="{00000000-0005-0000-0000-0000C8880000}"/>
    <cellStyle name="Calculation 12 15" xfId="34833" xr:uid="{00000000-0005-0000-0000-0000C9880000}"/>
    <cellStyle name="Calculation 12 16" xfId="34834" xr:uid="{00000000-0005-0000-0000-0000CA880000}"/>
    <cellStyle name="Calculation 12 17" xfId="34835" xr:uid="{00000000-0005-0000-0000-0000CB880000}"/>
    <cellStyle name="Calculation 12 18" xfId="34836" xr:uid="{00000000-0005-0000-0000-0000CC880000}"/>
    <cellStyle name="Calculation 12 19" xfId="34837" xr:uid="{00000000-0005-0000-0000-0000CD880000}"/>
    <cellStyle name="Calculation 12 2" xfId="34838" xr:uid="{00000000-0005-0000-0000-0000CE880000}"/>
    <cellStyle name="Calculation 12 20" xfId="34839" xr:uid="{00000000-0005-0000-0000-0000CF880000}"/>
    <cellStyle name="Calculation 12 21" xfId="34840" xr:uid="{00000000-0005-0000-0000-0000D0880000}"/>
    <cellStyle name="Calculation 12 22" xfId="34841" xr:uid="{00000000-0005-0000-0000-0000D1880000}"/>
    <cellStyle name="Calculation 12 23" xfId="34842" xr:uid="{00000000-0005-0000-0000-0000D2880000}"/>
    <cellStyle name="Calculation 12 24" xfId="34843" xr:uid="{00000000-0005-0000-0000-0000D3880000}"/>
    <cellStyle name="Calculation 12 25" xfId="34844" xr:uid="{00000000-0005-0000-0000-0000D4880000}"/>
    <cellStyle name="Calculation 12 26" xfId="34845" xr:uid="{00000000-0005-0000-0000-0000D5880000}"/>
    <cellStyle name="Calculation 12 27" xfId="34846" xr:uid="{00000000-0005-0000-0000-0000D6880000}"/>
    <cellStyle name="Calculation 12 28" xfId="34847" xr:uid="{00000000-0005-0000-0000-0000D7880000}"/>
    <cellStyle name="Calculation 12 29" xfId="34848" xr:uid="{00000000-0005-0000-0000-0000D8880000}"/>
    <cellStyle name="Calculation 12 3" xfId="34849" xr:uid="{00000000-0005-0000-0000-0000D9880000}"/>
    <cellStyle name="Calculation 12 30" xfId="34850" xr:uid="{00000000-0005-0000-0000-0000DA880000}"/>
    <cellStyle name="Calculation 12 31" xfId="34851" xr:uid="{00000000-0005-0000-0000-0000DB880000}"/>
    <cellStyle name="Calculation 12 32" xfId="34852" xr:uid="{00000000-0005-0000-0000-0000DC880000}"/>
    <cellStyle name="Calculation 12 33" xfId="34853" xr:uid="{00000000-0005-0000-0000-0000DD880000}"/>
    <cellStyle name="Calculation 12 34" xfId="34854" xr:uid="{00000000-0005-0000-0000-0000DE880000}"/>
    <cellStyle name="Calculation 12 35" xfId="34855" xr:uid="{00000000-0005-0000-0000-0000DF880000}"/>
    <cellStyle name="Calculation 12 36" xfId="34856" xr:uid="{00000000-0005-0000-0000-0000E0880000}"/>
    <cellStyle name="Calculation 12 37" xfId="34857" xr:uid="{00000000-0005-0000-0000-0000E1880000}"/>
    <cellStyle name="Calculation 12 38" xfId="34858" xr:uid="{00000000-0005-0000-0000-0000E2880000}"/>
    <cellStyle name="Calculation 12 39" xfId="34859" xr:uid="{00000000-0005-0000-0000-0000E3880000}"/>
    <cellStyle name="Calculation 12 4" xfId="34860" xr:uid="{00000000-0005-0000-0000-0000E4880000}"/>
    <cellStyle name="Calculation 12 40" xfId="34861" xr:uid="{00000000-0005-0000-0000-0000E5880000}"/>
    <cellStyle name="Calculation 12 41" xfId="34862" xr:uid="{00000000-0005-0000-0000-0000E6880000}"/>
    <cellStyle name="Calculation 12 42" xfId="34863" xr:uid="{00000000-0005-0000-0000-0000E7880000}"/>
    <cellStyle name="Calculation 12 43" xfId="34864" xr:uid="{00000000-0005-0000-0000-0000E8880000}"/>
    <cellStyle name="Calculation 12 44" xfId="34865" xr:uid="{00000000-0005-0000-0000-0000E9880000}"/>
    <cellStyle name="Calculation 12 45" xfId="34866" xr:uid="{00000000-0005-0000-0000-0000EA880000}"/>
    <cellStyle name="Calculation 12 46" xfId="34867" xr:uid="{00000000-0005-0000-0000-0000EB880000}"/>
    <cellStyle name="Calculation 12 47" xfId="34868" xr:uid="{00000000-0005-0000-0000-0000EC880000}"/>
    <cellStyle name="Calculation 12 48" xfId="34869" xr:uid="{00000000-0005-0000-0000-0000ED880000}"/>
    <cellStyle name="Calculation 12 49" xfId="34870" xr:uid="{00000000-0005-0000-0000-0000EE880000}"/>
    <cellStyle name="Calculation 12 5" xfId="34871" xr:uid="{00000000-0005-0000-0000-0000EF880000}"/>
    <cellStyle name="Calculation 12 50" xfId="34872" xr:uid="{00000000-0005-0000-0000-0000F0880000}"/>
    <cellStyle name="Calculation 12 51" xfId="34873" xr:uid="{00000000-0005-0000-0000-0000F1880000}"/>
    <cellStyle name="Calculation 12 52" xfId="34874" xr:uid="{00000000-0005-0000-0000-0000F2880000}"/>
    <cellStyle name="Calculation 12 53" xfId="34875" xr:uid="{00000000-0005-0000-0000-0000F3880000}"/>
    <cellStyle name="Calculation 12 54" xfId="34876" xr:uid="{00000000-0005-0000-0000-0000F4880000}"/>
    <cellStyle name="Calculation 12 55" xfId="34877" xr:uid="{00000000-0005-0000-0000-0000F5880000}"/>
    <cellStyle name="Calculation 12 56" xfId="34878" xr:uid="{00000000-0005-0000-0000-0000F6880000}"/>
    <cellStyle name="Calculation 12 57" xfId="34879" xr:uid="{00000000-0005-0000-0000-0000F7880000}"/>
    <cellStyle name="Calculation 12 58" xfId="34880" xr:uid="{00000000-0005-0000-0000-0000F8880000}"/>
    <cellStyle name="Calculation 12 59" xfId="34881" xr:uid="{00000000-0005-0000-0000-0000F9880000}"/>
    <cellStyle name="Calculation 12 6" xfId="34882" xr:uid="{00000000-0005-0000-0000-0000FA880000}"/>
    <cellStyle name="Calculation 12 60" xfId="34883" xr:uid="{00000000-0005-0000-0000-0000FB880000}"/>
    <cellStyle name="Calculation 12 61" xfId="34884" xr:uid="{00000000-0005-0000-0000-0000FC880000}"/>
    <cellStyle name="Calculation 12 62" xfId="34885" xr:uid="{00000000-0005-0000-0000-0000FD880000}"/>
    <cellStyle name="Calculation 12 63" xfId="34886" xr:uid="{00000000-0005-0000-0000-0000FE880000}"/>
    <cellStyle name="Calculation 12 64" xfId="34887" xr:uid="{00000000-0005-0000-0000-0000FF880000}"/>
    <cellStyle name="Calculation 12 65" xfId="34888" xr:uid="{00000000-0005-0000-0000-000000890000}"/>
    <cellStyle name="Calculation 12 66" xfId="34889" xr:uid="{00000000-0005-0000-0000-000001890000}"/>
    <cellStyle name="Calculation 12 67" xfId="34890" xr:uid="{00000000-0005-0000-0000-000002890000}"/>
    <cellStyle name="Calculation 12 68" xfId="34891" xr:uid="{00000000-0005-0000-0000-000003890000}"/>
    <cellStyle name="Calculation 12 69" xfId="34892" xr:uid="{00000000-0005-0000-0000-000004890000}"/>
    <cellStyle name="Calculation 12 7" xfId="34893" xr:uid="{00000000-0005-0000-0000-000005890000}"/>
    <cellStyle name="Calculation 12 70" xfId="34894" xr:uid="{00000000-0005-0000-0000-000006890000}"/>
    <cellStyle name="Calculation 12 71" xfId="34895" xr:uid="{00000000-0005-0000-0000-000007890000}"/>
    <cellStyle name="Calculation 12 72" xfId="34896" xr:uid="{00000000-0005-0000-0000-000008890000}"/>
    <cellStyle name="Calculation 12 73" xfId="34897" xr:uid="{00000000-0005-0000-0000-000009890000}"/>
    <cellStyle name="Calculation 12 8" xfId="34898" xr:uid="{00000000-0005-0000-0000-00000A890000}"/>
    <cellStyle name="Calculation 12 9" xfId="34899" xr:uid="{00000000-0005-0000-0000-00000B890000}"/>
    <cellStyle name="Calculation 13" xfId="34900" xr:uid="{00000000-0005-0000-0000-00000C890000}"/>
    <cellStyle name="Calculation 13 10" xfId="34901" xr:uid="{00000000-0005-0000-0000-00000D890000}"/>
    <cellStyle name="Calculation 13 11" xfId="34902" xr:uid="{00000000-0005-0000-0000-00000E890000}"/>
    <cellStyle name="Calculation 13 12" xfId="34903" xr:uid="{00000000-0005-0000-0000-00000F890000}"/>
    <cellStyle name="Calculation 13 13" xfId="34904" xr:uid="{00000000-0005-0000-0000-000010890000}"/>
    <cellStyle name="Calculation 13 14" xfId="34905" xr:uid="{00000000-0005-0000-0000-000011890000}"/>
    <cellStyle name="Calculation 13 15" xfId="34906" xr:uid="{00000000-0005-0000-0000-000012890000}"/>
    <cellStyle name="Calculation 13 16" xfId="34907" xr:uid="{00000000-0005-0000-0000-000013890000}"/>
    <cellStyle name="Calculation 13 17" xfId="34908" xr:uid="{00000000-0005-0000-0000-000014890000}"/>
    <cellStyle name="Calculation 13 18" xfId="34909" xr:uid="{00000000-0005-0000-0000-000015890000}"/>
    <cellStyle name="Calculation 13 19" xfId="34910" xr:uid="{00000000-0005-0000-0000-000016890000}"/>
    <cellStyle name="Calculation 13 2" xfId="34911" xr:uid="{00000000-0005-0000-0000-000017890000}"/>
    <cellStyle name="Calculation 13 20" xfId="34912" xr:uid="{00000000-0005-0000-0000-000018890000}"/>
    <cellStyle name="Calculation 13 21" xfId="34913" xr:uid="{00000000-0005-0000-0000-000019890000}"/>
    <cellStyle name="Calculation 13 22" xfId="34914" xr:uid="{00000000-0005-0000-0000-00001A890000}"/>
    <cellStyle name="Calculation 13 23" xfId="34915" xr:uid="{00000000-0005-0000-0000-00001B890000}"/>
    <cellStyle name="Calculation 13 24" xfId="34916" xr:uid="{00000000-0005-0000-0000-00001C890000}"/>
    <cellStyle name="Calculation 13 25" xfId="34917" xr:uid="{00000000-0005-0000-0000-00001D890000}"/>
    <cellStyle name="Calculation 13 26" xfId="34918" xr:uid="{00000000-0005-0000-0000-00001E890000}"/>
    <cellStyle name="Calculation 13 27" xfId="34919" xr:uid="{00000000-0005-0000-0000-00001F890000}"/>
    <cellStyle name="Calculation 13 28" xfId="34920" xr:uid="{00000000-0005-0000-0000-000020890000}"/>
    <cellStyle name="Calculation 13 29" xfId="34921" xr:uid="{00000000-0005-0000-0000-000021890000}"/>
    <cellStyle name="Calculation 13 3" xfId="34922" xr:uid="{00000000-0005-0000-0000-000022890000}"/>
    <cellStyle name="Calculation 13 30" xfId="34923" xr:uid="{00000000-0005-0000-0000-000023890000}"/>
    <cellStyle name="Calculation 13 31" xfId="34924" xr:uid="{00000000-0005-0000-0000-000024890000}"/>
    <cellStyle name="Calculation 13 32" xfId="34925" xr:uid="{00000000-0005-0000-0000-000025890000}"/>
    <cellStyle name="Calculation 13 33" xfId="34926" xr:uid="{00000000-0005-0000-0000-000026890000}"/>
    <cellStyle name="Calculation 13 34" xfId="34927" xr:uid="{00000000-0005-0000-0000-000027890000}"/>
    <cellStyle name="Calculation 13 35" xfId="34928" xr:uid="{00000000-0005-0000-0000-000028890000}"/>
    <cellStyle name="Calculation 13 36" xfId="34929" xr:uid="{00000000-0005-0000-0000-000029890000}"/>
    <cellStyle name="Calculation 13 37" xfId="34930" xr:uid="{00000000-0005-0000-0000-00002A890000}"/>
    <cellStyle name="Calculation 13 38" xfId="34931" xr:uid="{00000000-0005-0000-0000-00002B890000}"/>
    <cellStyle name="Calculation 13 39" xfId="34932" xr:uid="{00000000-0005-0000-0000-00002C890000}"/>
    <cellStyle name="Calculation 13 4" xfId="34933" xr:uid="{00000000-0005-0000-0000-00002D890000}"/>
    <cellStyle name="Calculation 13 40" xfId="34934" xr:uid="{00000000-0005-0000-0000-00002E890000}"/>
    <cellStyle name="Calculation 13 41" xfId="34935" xr:uid="{00000000-0005-0000-0000-00002F890000}"/>
    <cellStyle name="Calculation 13 42" xfId="34936" xr:uid="{00000000-0005-0000-0000-000030890000}"/>
    <cellStyle name="Calculation 13 43" xfId="34937" xr:uid="{00000000-0005-0000-0000-000031890000}"/>
    <cellStyle name="Calculation 13 44" xfId="34938" xr:uid="{00000000-0005-0000-0000-000032890000}"/>
    <cellStyle name="Calculation 13 45" xfId="34939" xr:uid="{00000000-0005-0000-0000-000033890000}"/>
    <cellStyle name="Calculation 13 46" xfId="34940" xr:uid="{00000000-0005-0000-0000-000034890000}"/>
    <cellStyle name="Calculation 13 47" xfId="34941" xr:uid="{00000000-0005-0000-0000-000035890000}"/>
    <cellStyle name="Calculation 13 48" xfId="34942" xr:uid="{00000000-0005-0000-0000-000036890000}"/>
    <cellStyle name="Calculation 13 49" xfId="34943" xr:uid="{00000000-0005-0000-0000-000037890000}"/>
    <cellStyle name="Calculation 13 5" xfId="34944" xr:uid="{00000000-0005-0000-0000-000038890000}"/>
    <cellStyle name="Calculation 13 50" xfId="34945" xr:uid="{00000000-0005-0000-0000-000039890000}"/>
    <cellStyle name="Calculation 13 51" xfId="34946" xr:uid="{00000000-0005-0000-0000-00003A890000}"/>
    <cellStyle name="Calculation 13 52" xfId="34947" xr:uid="{00000000-0005-0000-0000-00003B890000}"/>
    <cellStyle name="Calculation 13 53" xfId="34948" xr:uid="{00000000-0005-0000-0000-00003C890000}"/>
    <cellStyle name="Calculation 13 54" xfId="34949" xr:uid="{00000000-0005-0000-0000-00003D890000}"/>
    <cellStyle name="Calculation 13 55" xfId="34950" xr:uid="{00000000-0005-0000-0000-00003E890000}"/>
    <cellStyle name="Calculation 13 56" xfId="34951" xr:uid="{00000000-0005-0000-0000-00003F890000}"/>
    <cellStyle name="Calculation 13 57" xfId="34952" xr:uid="{00000000-0005-0000-0000-000040890000}"/>
    <cellStyle name="Calculation 13 58" xfId="34953" xr:uid="{00000000-0005-0000-0000-000041890000}"/>
    <cellStyle name="Calculation 13 59" xfId="34954" xr:uid="{00000000-0005-0000-0000-000042890000}"/>
    <cellStyle name="Calculation 13 6" xfId="34955" xr:uid="{00000000-0005-0000-0000-000043890000}"/>
    <cellStyle name="Calculation 13 60" xfId="34956" xr:uid="{00000000-0005-0000-0000-000044890000}"/>
    <cellStyle name="Calculation 13 61" xfId="34957" xr:uid="{00000000-0005-0000-0000-000045890000}"/>
    <cellStyle name="Calculation 13 62" xfId="34958" xr:uid="{00000000-0005-0000-0000-000046890000}"/>
    <cellStyle name="Calculation 13 63" xfId="34959" xr:uid="{00000000-0005-0000-0000-000047890000}"/>
    <cellStyle name="Calculation 13 64" xfId="34960" xr:uid="{00000000-0005-0000-0000-000048890000}"/>
    <cellStyle name="Calculation 13 65" xfId="34961" xr:uid="{00000000-0005-0000-0000-000049890000}"/>
    <cellStyle name="Calculation 13 66" xfId="34962" xr:uid="{00000000-0005-0000-0000-00004A890000}"/>
    <cellStyle name="Calculation 13 67" xfId="34963" xr:uid="{00000000-0005-0000-0000-00004B890000}"/>
    <cellStyle name="Calculation 13 68" xfId="34964" xr:uid="{00000000-0005-0000-0000-00004C890000}"/>
    <cellStyle name="Calculation 13 69" xfId="34965" xr:uid="{00000000-0005-0000-0000-00004D890000}"/>
    <cellStyle name="Calculation 13 7" xfId="34966" xr:uid="{00000000-0005-0000-0000-00004E890000}"/>
    <cellStyle name="Calculation 13 70" xfId="34967" xr:uid="{00000000-0005-0000-0000-00004F890000}"/>
    <cellStyle name="Calculation 13 71" xfId="34968" xr:uid="{00000000-0005-0000-0000-000050890000}"/>
    <cellStyle name="Calculation 13 72" xfId="34969" xr:uid="{00000000-0005-0000-0000-000051890000}"/>
    <cellStyle name="Calculation 13 73" xfId="34970" xr:uid="{00000000-0005-0000-0000-000052890000}"/>
    <cellStyle name="Calculation 13 8" xfId="34971" xr:uid="{00000000-0005-0000-0000-000053890000}"/>
    <cellStyle name="Calculation 13 9" xfId="34972" xr:uid="{00000000-0005-0000-0000-000054890000}"/>
    <cellStyle name="Calculation 14" xfId="34973" xr:uid="{00000000-0005-0000-0000-000055890000}"/>
    <cellStyle name="Calculation 14 10" xfId="34974" xr:uid="{00000000-0005-0000-0000-000056890000}"/>
    <cellStyle name="Calculation 14 11" xfId="34975" xr:uid="{00000000-0005-0000-0000-000057890000}"/>
    <cellStyle name="Calculation 14 12" xfId="34976" xr:uid="{00000000-0005-0000-0000-000058890000}"/>
    <cellStyle name="Calculation 14 13" xfId="34977" xr:uid="{00000000-0005-0000-0000-000059890000}"/>
    <cellStyle name="Calculation 14 14" xfId="34978" xr:uid="{00000000-0005-0000-0000-00005A890000}"/>
    <cellStyle name="Calculation 14 15" xfId="34979" xr:uid="{00000000-0005-0000-0000-00005B890000}"/>
    <cellStyle name="Calculation 14 16" xfId="34980" xr:uid="{00000000-0005-0000-0000-00005C890000}"/>
    <cellStyle name="Calculation 14 17" xfId="34981" xr:uid="{00000000-0005-0000-0000-00005D890000}"/>
    <cellStyle name="Calculation 14 18" xfId="34982" xr:uid="{00000000-0005-0000-0000-00005E890000}"/>
    <cellStyle name="Calculation 14 19" xfId="34983" xr:uid="{00000000-0005-0000-0000-00005F890000}"/>
    <cellStyle name="Calculation 14 2" xfId="34984" xr:uid="{00000000-0005-0000-0000-000060890000}"/>
    <cellStyle name="Calculation 14 20" xfId="34985" xr:uid="{00000000-0005-0000-0000-000061890000}"/>
    <cellStyle name="Calculation 14 21" xfId="34986" xr:uid="{00000000-0005-0000-0000-000062890000}"/>
    <cellStyle name="Calculation 14 22" xfId="34987" xr:uid="{00000000-0005-0000-0000-000063890000}"/>
    <cellStyle name="Calculation 14 23" xfId="34988" xr:uid="{00000000-0005-0000-0000-000064890000}"/>
    <cellStyle name="Calculation 14 24" xfId="34989" xr:uid="{00000000-0005-0000-0000-000065890000}"/>
    <cellStyle name="Calculation 14 25" xfId="34990" xr:uid="{00000000-0005-0000-0000-000066890000}"/>
    <cellStyle name="Calculation 14 26" xfId="34991" xr:uid="{00000000-0005-0000-0000-000067890000}"/>
    <cellStyle name="Calculation 14 27" xfId="34992" xr:uid="{00000000-0005-0000-0000-000068890000}"/>
    <cellStyle name="Calculation 14 28" xfId="34993" xr:uid="{00000000-0005-0000-0000-000069890000}"/>
    <cellStyle name="Calculation 14 29" xfId="34994" xr:uid="{00000000-0005-0000-0000-00006A890000}"/>
    <cellStyle name="Calculation 14 3" xfId="34995" xr:uid="{00000000-0005-0000-0000-00006B890000}"/>
    <cellStyle name="Calculation 14 30" xfId="34996" xr:uid="{00000000-0005-0000-0000-00006C890000}"/>
    <cellStyle name="Calculation 14 31" xfId="34997" xr:uid="{00000000-0005-0000-0000-00006D890000}"/>
    <cellStyle name="Calculation 14 32" xfId="34998" xr:uid="{00000000-0005-0000-0000-00006E890000}"/>
    <cellStyle name="Calculation 14 33" xfId="34999" xr:uid="{00000000-0005-0000-0000-00006F890000}"/>
    <cellStyle name="Calculation 14 34" xfId="35000" xr:uid="{00000000-0005-0000-0000-000070890000}"/>
    <cellStyle name="Calculation 14 35" xfId="35001" xr:uid="{00000000-0005-0000-0000-000071890000}"/>
    <cellStyle name="Calculation 14 36" xfId="35002" xr:uid="{00000000-0005-0000-0000-000072890000}"/>
    <cellStyle name="Calculation 14 37" xfId="35003" xr:uid="{00000000-0005-0000-0000-000073890000}"/>
    <cellStyle name="Calculation 14 38" xfId="35004" xr:uid="{00000000-0005-0000-0000-000074890000}"/>
    <cellStyle name="Calculation 14 39" xfId="35005" xr:uid="{00000000-0005-0000-0000-000075890000}"/>
    <cellStyle name="Calculation 14 4" xfId="35006" xr:uid="{00000000-0005-0000-0000-000076890000}"/>
    <cellStyle name="Calculation 14 40" xfId="35007" xr:uid="{00000000-0005-0000-0000-000077890000}"/>
    <cellStyle name="Calculation 14 41" xfId="35008" xr:uid="{00000000-0005-0000-0000-000078890000}"/>
    <cellStyle name="Calculation 14 42" xfId="35009" xr:uid="{00000000-0005-0000-0000-000079890000}"/>
    <cellStyle name="Calculation 14 43" xfId="35010" xr:uid="{00000000-0005-0000-0000-00007A890000}"/>
    <cellStyle name="Calculation 14 44" xfId="35011" xr:uid="{00000000-0005-0000-0000-00007B890000}"/>
    <cellStyle name="Calculation 14 45" xfId="35012" xr:uid="{00000000-0005-0000-0000-00007C890000}"/>
    <cellStyle name="Calculation 14 46" xfId="35013" xr:uid="{00000000-0005-0000-0000-00007D890000}"/>
    <cellStyle name="Calculation 14 47" xfId="35014" xr:uid="{00000000-0005-0000-0000-00007E890000}"/>
    <cellStyle name="Calculation 14 48" xfId="35015" xr:uid="{00000000-0005-0000-0000-00007F890000}"/>
    <cellStyle name="Calculation 14 49" xfId="35016" xr:uid="{00000000-0005-0000-0000-000080890000}"/>
    <cellStyle name="Calculation 14 5" xfId="35017" xr:uid="{00000000-0005-0000-0000-000081890000}"/>
    <cellStyle name="Calculation 14 50" xfId="35018" xr:uid="{00000000-0005-0000-0000-000082890000}"/>
    <cellStyle name="Calculation 14 51" xfId="35019" xr:uid="{00000000-0005-0000-0000-000083890000}"/>
    <cellStyle name="Calculation 14 52" xfId="35020" xr:uid="{00000000-0005-0000-0000-000084890000}"/>
    <cellStyle name="Calculation 14 53" xfId="35021" xr:uid="{00000000-0005-0000-0000-000085890000}"/>
    <cellStyle name="Calculation 14 54" xfId="35022" xr:uid="{00000000-0005-0000-0000-000086890000}"/>
    <cellStyle name="Calculation 14 55" xfId="35023" xr:uid="{00000000-0005-0000-0000-000087890000}"/>
    <cellStyle name="Calculation 14 56" xfId="35024" xr:uid="{00000000-0005-0000-0000-000088890000}"/>
    <cellStyle name="Calculation 14 57" xfId="35025" xr:uid="{00000000-0005-0000-0000-000089890000}"/>
    <cellStyle name="Calculation 14 58" xfId="35026" xr:uid="{00000000-0005-0000-0000-00008A890000}"/>
    <cellStyle name="Calculation 14 59" xfId="35027" xr:uid="{00000000-0005-0000-0000-00008B890000}"/>
    <cellStyle name="Calculation 14 6" xfId="35028" xr:uid="{00000000-0005-0000-0000-00008C890000}"/>
    <cellStyle name="Calculation 14 60" xfId="35029" xr:uid="{00000000-0005-0000-0000-00008D890000}"/>
    <cellStyle name="Calculation 14 61" xfId="35030" xr:uid="{00000000-0005-0000-0000-00008E890000}"/>
    <cellStyle name="Calculation 14 62" xfId="35031" xr:uid="{00000000-0005-0000-0000-00008F890000}"/>
    <cellStyle name="Calculation 14 63" xfId="35032" xr:uid="{00000000-0005-0000-0000-000090890000}"/>
    <cellStyle name="Calculation 14 64" xfId="35033" xr:uid="{00000000-0005-0000-0000-000091890000}"/>
    <cellStyle name="Calculation 14 65" xfId="35034" xr:uid="{00000000-0005-0000-0000-000092890000}"/>
    <cellStyle name="Calculation 14 66" xfId="35035" xr:uid="{00000000-0005-0000-0000-000093890000}"/>
    <cellStyle name="Calculation 14 67" xfId="35036" xr:uid="{00000000-0005-0000-0000-000094890000}"/>
    <cellStyle name="Calculation 14 68" xfId="35037" xr:uid="{00000000-0005-0000-0000-000095890000}"/>
    <cellStyle name="Calculation 14 69" xfId="35038" xr:uid="{00000000-0005-0000-0000-000096890000}"/>
    <cellStyle name="Calculation 14 7" xfId="35039" xr:uid="{00000000-0005-0000-0000-000097890000}"/>
    <cellStyle name="Calculation 14 70" xfId="35040" xr:uid="{00000000-0005-0000-0000-000098890000}"/>
    <cellStyle name="Calculation 14 71" xfId="35041" xr:uid="{00000000-0005-0000-0000-000099890000}"/>
    <cellStyle name="Calculation 14 72" xfId="35042" xr:uid="{00000000-0005-0000-0000-00009A890000}"/>
    <cellStyle name="Calculation 14 73" xfId="35043" xr:uid="{00000000-0005-0000-0000-00009B890000}"/>
    <cellStyle name="Calculation 14 8" xfId="35044" xr:uid="{00000000-0005-0000-0000-00009C890000}"/>
    <cellStyle name="Calculation 14 9" xfId="35045" xr:uid="{00000000-0005-0000-0000-00009D890000}"/>
    <cellStyle name="Calculation 15" xfId="35046" xr:uid="{00000000-0005-0000-0000-00009E890000}"/>
    <cellStyle name="Calculation 15 10" xfId="35047" xr:uid="{00000000-0005-0000-0000-00009F890000}"/>
    <cellStyle name="Calculation 15 11" xfId="35048" xr:uid="{00000000-0005-0000-0000-0000A0890000}"/>
    <cellStyle name="Calculation 15 12" xfId="35049" xr:uid="{00000000-0005-0000-0000-0000A1890000}"/>
    <cellStyle name="Calculation 15 13" xfId="35050" xr:uid="{00000000-0005-0000-0000-0000A2890000}"/>
    <cellStyle name="Calculation 15 14" xfId="35051" xr:uid="{00000000-0005-0000-0000-0000A3890000}"/>
    <cellStyle name="Calculation 15 15" xfId="35052" xr:uid="{00000000-0005-0000-0000-0000A4890000}"/>
    <cellStyle name="Calculation 15 16" xfId="35053" xr:uid="{00000000-0005-0000-0000-0000A5890000}"/>
    <cellStyle name="Calculation 15 17" xfId="35054" xr:uid="{00000000-0005-0000-0000-0000A6890000}"/>
    <cellStyle name="Calculation 15 18" xfId="35055" xr:uid="{00000000-0005-0000-0000-0000A7890000}"/>
    <cellStyle name="Calculation 15 19" xfId="35056" xr:uid="{00000000-0005-0000-0000-0000A8890000}"/>
    <cellStyle name="Calculation 15 2" xfId="35057" xr:uid="{00000000-0005-0000-0000-0000A9890000}"/>
    <cellStyle name="Calculation 15 20" xfId="35058" xr:uid="{00000000-0005-0000-0000-0000AA890000}"/>
    <cellStyle name="Calculation 15 21" xfId="35059" xr:uid="{00000000-0005-0000-0000-0000AB890000}"/>
    <cellStyle name="Calculation 15 22" xfId="35060" xr:uid="{00000000-0005-0000-0000-0000AC890000}"/>
    <cellStyle name="Calculation 15 23" xfId="35061" xr:uid="{00000000-0005-0000-0000-0000AD890000}"/>
    <cellStyle name="Calculation 15 24" xfId="35062" xr:uid="{00000000-0005-0000-0000-0000AE890000}"/>
    <cellStyle name="Calculation 15 25" xfId="35063" xr:uid="{00000000-0005-0000-0000-0000AF890000}"/>
    <cellStyle name="Calculation 15 26" xfId="35064" xr:uid="{00000000-0005-0000-0000-0000B0890000}"/>
    <cellStyle name="Calculation 15 27" xfId="35065" xr:uid="{00000000-0005-0000-0000-0000B1890000}"/>
    <cellStyle name="Calculation 15 28" xfId="35066" xr:uid="{00000000-0005-0000-0000-0000B2890000}"/>
    <cellStyle name="Calculation 15 29" xfId="35067" xr:uid="{00000000-0005-0000-0000-0000B3890000}"/>
    <cellStyle name="Calculation 15 3" xfId="35068" xr:uid="{00000000-0005-0000-0000-0000B4890000}"/>
    <cellStyle name="Calculation 15 30" xfId="35069" xr:uid="{00000000-0005-0000-0000-0000B5890000}"/>
    <cellStyle name="Calculation 15 31" xfId="35070" xr:uid="{00000000-0005-0000-0000-0000B6890000}"/>
    <cellStyle name="Calculation 15 32" xfId="35071" xr:uid="{00000000-0005-0000-0000-0000B7890000}"/>
    <cellStyle name="Calculation 15 33" xfId="35072" xr:uid="{00000000-0005-0000-0000-0000B8890000}"/>
    <cellStyle name="Calculation 15 34" xfId="35073" xr:uid="{00000000-0005-0000-0000-0000B9890000}"/>
    <cellStyle name="Calculation 15 35" xfId="35074" xr:uid="{00000000-0005-0000-0000-0000BA890000}"/>
    <cellStyle name="Calculation 15 36" xfId="35075" xr:uid="{00000000-0005-0000-0000-0000BB890000}"/>
    <cellStyle name="Calculation 15 37" xfId="35076" xr:uid="{00000000-0005-0000-0000-0000BC890000}"/>
    <cellStyle name="Calculation 15 38" xfId="35077" xr:uid="{00000000-0005-0000-0000-0000BD890000}"/>
    <cellStyle name="Calculation 15 39" xfId="35078" xr:uid="{00000000-0005-0000-0000-0000BE890000}"/>
    <cellStyle name="Calculation 15 4" xfId="35079" xr:uid="{00000000-0005-0000-0000-0000BF890000}"/>
    <cellStyle name="Calculation 15 40" xfId="35080" xr:uid="{00000000-0005-0000-0000-0000C0890000}"/>
    <cellStyle name="Calculation 15 41" xfId="35081" xr:uid="{00000000-0005-0000-0000-0000C1890000}"/>
    <cellStyle name="Calculation 15 42" xfId="35082" xr:uid="{00000000-0005-0000-0000-0000C2890000}"/>
    <cellStyle name="Calculation 15 43" xfId="35083" xr:uid="{00000000-0005-0000-0000-0000C3890000}"/>
    <cellStyle name="Calculation 15 44" xfId="35084" xr:uid="{00000000-0005-0000-0000-0000C4890000}"/>
    <cellStyle name="Calculation 15 45" xfId="35085" xr:uid="{00000000-0005-0000-0000-0000C5890000}"/>
    <cellStyle name="Calculation 15 46" xfId="35086" xr:uid="{00000000-0005-0000-0000-0000C6890000}"/>
    <cellStyle name="Calculation 15 47" xfId="35087" xr:uid="{00000000-0005-0000-0000-0000C7890000}"/>
    <cellStyle name="Calculation 15 48" xfId="35088" xr:uid="{00000000-0005-0000-0000-0000C8890000}"/>
    <cellStyle name="Calculation 15 49" xfId="35089" xr:uid="{00000000-0005-0000-0000-0000C9890000}"/>
    <cellStyle name="Calculation 15 5" xfId="35090" xr:uid="{00000000-0005-0000-0000-0000CA890000}"/>
    <cellStyle name="Calculation 15 50" xfId="35091" xr:uid="{00000000-0005-0000-0000-0000CB890000}"/>
    <cellStyle name="Calculation 15 51" xfId="35092" xr:uid="{00000000-0005-0000-0000-0000CC890000}"/>
    <cellStyle name="Calculation 15 52" xfId="35093" xr:uid="{00000000-0005-0000-0000-0000CD890000}"/>
    <cellStyle name="Calculation 15 53" xfId="35094" xr:uid="{00000000-0005-0000-0000-0000CE890000}"/>
    <cellStyle name="Calculation 15 54" xfId="35095" xr:uid="{00000000-0005-0000-0000-0000CF890000}"/>
    <cellStyle name="Calculation 15 55" xfId="35096" xr:uid="{00000000-0005-0000-0000-0000D0890000}"/>
    <cellStyle name="Calculation 15 56" xfId="35097" xr:uid="{00000000-0005-0000-0000-0000D1890000}"/>
    <cellStyle name="Calculation 15 57" xfId="35098" xr:uid="{00000000-0005-0000-0000-0000D2890000}"/>
    <cellStyle name="Calculation 15 58" xfId="35099" xr:uid="{00000000-0005-0000-0000-0000D3890000}"/>
    <cellStyle name="Calculation 15 59" xfId="35100" xr:uid="{00000000-0005-0000-0000-0000D4890000}"/>
    <cellStyle name="Calculation 15 6" xfId="35101" xr:uid="{00000000-0005-0000-0000-0000D5890000}"/>
    <cellStyle name="Calculation 15 60" xfId="35102" xr:uid="{00000000-0005-0000-0000-0000D6890000}"/>
    <cellStyle name="Calculation 15 61" xfId="35103" xr:uid="{00000000-0005-0000-0000-0000D7890000}"/>
    <cellStyle name="Calculation 15 62" xfId="35104" xr:uid="{00000000-0005-0000-0000-0000D8890000}"/>
    <cellStyle name="Calculation 15 63" xfId="35105" xr:uid="{00000000-0005-0000-0000-0000D9890000}"/>
    <cellStyle name="Calculation 15 64" xfId="35106" xr:uid="{00000000-0005-0000-0000-0000DA890000}"/>
    <cellStyle name="Calculation 15 65" xfId="35107" xr:uid="{00000000-0005-0000-0000-0000DB890000}"/>
    <cellStyle name="Calculation 15 66" xfId="35108" xr:uid="{00000000-0005-0000-0000-0000DC890000}"/>
    <cellStyle name="Calculation 15 67" xfId="35109" xr:uid="{00000000-0005-0000-0000-0000DD890000}"/>
    <cellStyle name="Calculation 15 68" xfId="35110" xr:uid="{00000000-0005-0000-0000-0000DE890000}"/>
    <cellStyle name="Calculation 15 69" xfId="35111" xr:uid="{00000000-0005-0000-0000-0000DF890000}"/>
    <cellStyle name="Calculation 15 7" xfId="35112" xr:uid="{00000000-0005-0000-0000-0000E0890000}"/>
    <cellStyle name="Calculation 15 70" xfId="35113" xr:uid="{00000000-0005-0000-0000-0000E1890000}"/>
    <cellStyle name="Calculation 15 71" xfId="35114" xr:uid="{00000000-0005-0000-0000-0000E2890000}"/>
    <cellStyle name="Calculation 15 72" xfId="35115" xr:uid="{00000000-0005-0000-0000-0000E3890000}"/>
    <cellStyle name="Calculation 15 73" xfId="35116" xr:uid="{00000000-0005-0000-0000-0000E4890000}"/>
    <cellStyle name="Calculation 15 8" xfId="35117" xr:uid="{00000000-0005-0000-0000-0000E5890000}"/>
    <cellStyle name="Calculation 15 9" xfId="35118" xr:uid="{00000000-0005-0000-0000-0000E6890000}"/>
    <cellStyle name="Calculation 16" xfId="35119" xr:uid="{00000000-0005-0000-0000-0000E7890000}"/>
    <cellStyle name="Calculation 16 10" xfId="35120" xr:uid="{00000000-0005-0000-0000-0000E8890000}"/>
    <cellStyle name="Calculation 16 11" xfId="35121" xr:uid="{00000000-0005-0000-0000-0000E9890000}"/>
    <cellStyle name="Calculation 16 12" xfId="35122" xr:uid="{00000000-0005-0000-0000-0000EA890000}"/>
    <cellStyle name="Calculation 16 13" xfId="35123" xr:uid="{00000000-0005-0000-0000-0000EB890000}"/>
    <cellStyle name="Calculation 16 14" xfId="35124" xr:uid="{00000000-0005-0000-0000-0000EC890000}"/>
    <cellStyle name="Calculation 16 15" xfId="35125" xr:uid="{00000000-0005-0000-0000-0000ED890000}"/>
    <cellStyle name="Calculation 16 16" xfId="35126" xr:uid="{00000000-0005-0000-0000-0000EE890000}"/>
    <cellStyle name="Calculation 16 17" xfId="35127" xr:uid="{00000000-0005-0000-0000-0000EF890000}"/>
    <cellStyle name="Calculation 16 18" xfId="35128" xr:uid="{00000000-0005-0000-0000-0000F0890000}"/>
    <cellStyle name="Calculation 16 19" xfId="35129" xr:uid="{00000000-0005-0000-0000-0000F1890000}"/>
    <cellStyle name="Calculation 16 2" xfId="35130" xr:uid="{00000000-0005-0000-0000-0000F2890000}"/>
    <cellStyle name="Calculation 16 20" xfId="35131" xr:uid="{00000000-0005-0000-0000-0000F3890000}"/>
    <cellStyle name="Calculation 16 21" xfId="35132" xr:uid="{00000000-0005-0000-0000-0000F4890000}"/>
    <cellStyle name="Calculation 16 22" xfId="35133" xr:uid="{00000000-0005-0000-0000-0000F5890000}"/>
    <cellStyle name="Calculation 16 23" xfId="35134" xr:uid="{00000000-0005-0000-0000-0000F6890000}"/>
    <cellStyle name="Calculation 16 24" xfId="35135" xr:uid="{00000000-0005-0000-0000-0000F7890000}"/>
    <cellStyle name="Calculation 16 25" xfId="35136" xr:uid="{00000000-0005-0000-0000-0000F8890000}"/>
    <cellStyle name="Calculation 16 26" xfId="35137" xr:uid="{00000000-0005-0000-0000-0000F9890000}"/>
    <cellStyle name="Calculation 16 27" xfId="35138" xr:uid="{00000000-0005-0000-0000-0000FA890000}"/>
    <cellStyle name="Calculation 16 28" xfId="35139" xr:uid="{00000000-0005-0000-0000-0000FB890000}"/>
    <cellStyle name="Calculation 16 29" xfId="35140" xr:uid="{00000000-0005-0000-0000-0000FC890000}"/>
    <cellStyle name="Calculation 16 3" xfId="35141" xr:uid="{00000000-0005-0000-0000-0000FD890000}"/>
    <cellStyle name="Calculation 16 30" xfId="35142" xr:uid="{00000000-0005-0000-0000-0000FE890000}"/>
    <cellStyle name="Calculation 16 31" xfId="35143" xr:uid="{00000000-0005-0000-0000-0000FF890000}"/>
    <cellStyle name="Calculation 16 32" xfId="35144" xr:uid="{00000000-0005-0000-0000-0000008A0000}"/>
    <cellStyle name="Calculation 16 33" xfId="35145" xr:uid="{00000000-0005-0000-0000-0000018A0000}"/>
    <cellStyle name="Calculation 16 34" xfId="35146" xr:uid="{00000000-0005-0000-0000-0000028A0000}"/>
    <cellStyle name="Calculation 16 35" xfId="35147" xr:uid="{00000000-0005-0000-0000-0000038A0000}"/>
    <cellStyle name="Calculation 16 36" xfId="35148" xr:uid="{00000000-0005-0000-0000-0000048A0000}"/>
    <cellStyle name="Calculation 16 37" xfId="35149" xr:uid="{00000000-0005-0000-0000-0000058A0000}"/>
    <cellStyle name="Calculation 16 38" xfId="35150" xr:uid="{00000000-0005-0000-0000-0000068A0000}"/>
    <cellStyle name="Calculation 16 39" xfId="35151" xr:uid="{00000000-0005-0000-0000-0000078A0000}"/>
    <cellStyle name="Calculation 16 4" xfId="35152" xr:uid="{00000000-0005-0000-0000-0000088A0000}"/>
    <cellStyle name="Calculation 16 40" xfId="35153" xr:uid="{00000000-0005-0000-0000-0000098A0000}"/>
    <cellStyle name="Calculation 16 41" xfId="35154" xr:uid="{00000000-0005-0000-0000-00000A8A0000}"/>
    <cellStyle name="Calculation 16 42" xfId="35155" xr:uid="{00000000-0005-0000-0000-00000B8A0000}"/>
    <cellStyle name="Calculation 16 43" xfId="35156" xr:uid="{00000000-0005-0000-0000-00000C8A0000}"/>
    <cellStyle name="Calculation 16 44" xfId="35157" xr:uid="{00000000-0005-0000-0000-00000D8A0000}"/>
    <cellStyle name="Calculation 16 45" xfId="35158" xr:uid="{00000000-0005-0000-0000-00000E8A0000}"/>
    <cellStyle name="Calculation 16 46" xfId="35159" xr:uid="{00000000-0005-0000-0000-00000F8A0000}"/>
    <cellStyle name="Calculation 16 47" xfId="35160" xr:uid="{00000000-0005-0000-0000-0000108A0000}"/>
    <cellStyle name="Calculation 16 48" xfId="35161" xr:uid="{00000000-0005-0000-0000-0000118A0000}"/>
    <cellStyle name="Calculation 16 49" xfId="35162" xr:uid="{00000000-0005-0000-0000-0000128A0000}"/>
    <cellStyle name="Calculation 16 5" xfId="35163" xr:uid="{00000000-0005-0000-0000-0000138A0000}"/>
    <cellStyle name="Calculation 16 50" xfId="35164" xr:uid="{00000000-0005-0000-0000-0000148A0000}"/>
    <cellStyle name="Calculation 16 51" xfId="35165" xr:uid="{00000000-0005-0000-0000-0000158A0000}"/>
    <cellStyle name="Calculation 16 52" xfId="35166" xr:uid="{00000000-0005-0000-0000-0000168A0000}"/>
    <cellStyle name="Calculation 16 53" xfId="35167" xr:uid="{00000000-0005-0000-0000-0000178A0000}"/>
    <cellStyle name="Calculation 16 54" xfId="35168" xr:uid="{00000000-0005-0000-0000-0000188A0000}"/>
    <cellStyle name="Calculation 16 55" xfId="35169" xr:uid="{00000000-0005-0000-0000-0000198A0000}"/>
    <cellStyle name="Calculation 16 56" xfId="35170" xr:uid="{00000000-0005-0000-0000-00001A8A0000}"/>
    <cellStyle name="Calculation 16 57" xfId="35171" xr:uid="{00000000-0005-0000-0000-00001B8A0000}"/>
    <cellStyle name="Calculation 16 58" xfId="35172" xr:uid="{00000000-0005-0000-0000-00001C8A0000}"/>
    <cellStyle name="Calculation 16 59" xfId="35173" xr:uid="{00000000-0005-0000-0000-00001D8A0000}"/>
    <cellStyle name="Calculation 16 6" xfId="35174" xr:uid="{00000000-0005-0000-0000-00001E8A0000}"/>
    <cellStyle name="Calculation 16 60" xfId="35175" xr:uid="{00000000-0005-0000-0000-00001F8A0000}"/>
    <cellStyle name="Calculation 16 61" xfId="35176" xr:uid="{00000000-0005-0000-0000-0000208A0000}"/>
    <cellStyle name="Calculation 16 62" xfId="35177" xr:uid="{00000000-0005-0000-0000-0000218A0000}"/>
    <cellStyle name="Calculation 16 63" xfId="35178" xr:uid="{00000000-0005-0000-0000-0000228A0000}"/>
    <cellStyle name="Calculation 16 64" xfId="35179" xr:uid="{00000000-0005-0000-0000-0000238A0000}"/>
    <cellStyle name="Calculation 16 65" xfId="35180" xr:uid="{00000000-0005-0000-0000-0000248A0000}"/>
    <cellStyle name="Calculation 16 66" xfId="35181" xr:uid="{00000000-0005-0000-0000-0000258A0000}"/>
    <cellStyle name="Calculation 16 67" xfId="35182" xr:uid="{00000000-0005-0000-0000-0000268A0000}"/>
    <cellStyle name="Calculation 16 68" xfId="35183" xr:uid="{00000000-0005-0000-0000-0000278A0000}"/>
    <cellStyle name="Calculation 16 69" xfId="35184" xr:uid="{00000000-0005-0000-0000-0000288A0000}"/>
    <cellStyle name="Calculation 16 7" xfId="35185" xr:uid="{00000000-0005-0000-0000-0000298A0000}"/>
    <cellStyle name="Calculation 16 70" xfId="35186" xr:uid="{00000000-0005-0000-0000-00002A8A0000}"/>
    <cellStyle name="Calculation 16 71" xfId="35187" xr:uid="{00000000-0005-0000-0000-00002B8A0000}"/>
    <cellStyle name="Calculation 16 72" xfId="35188" xr:uid="{00000000-0005-0000-0000-00002C8A0000}"/>
    <cellStyle name="Calculation 16 73" xfId="35189" xr:uid="{00000000-0005-0000-0000-00002D8A0000}"/>
    <cellStyle name="Calculation 16 8" xfId="35190" xr:uid="{00000000-0005-0000-0000-00002E8A0000}"/>
    <cellStyle name="Calculation 16 9" xfId="35191" xr:uid="{00000000-0005-0000-0000-00002F8A0000}"/>
    <cellStyle name="Calculation 17" xfId="35192" xr:uid="{00000000-0005-0000-0000-0000308A0000}"/>
    <cellStyle name="Calculation 17 10" xfId="35193" xr:uid="{00000000-0005-0000-0000-0000318A0000}"/>
    <cellStyle name="Calculation 17 11" xfId="35194" xr:uid="{00000000-0005-0000-0000-0000328A0000}"/>
    <cellStyle name="Calculation 17 12" xfId="35195" xr:uid="{00000000-0005-0000-0000-0000338A0000}"/>
    <cellStyle name="Calculation 17 13" xfId="35196" xr:uid="{00000000-0005-0000-0000-0000348A0000}"/>
    <cellStyle name="Calculation 17 14" xfId="35197" xr:uid="{00000000-0005-0000-0000-0000358A0000}"/>
    <cellStyle name="Calculation 17 15" xfId="35198" xr:uid="{00000000-0005-0000-0000-0000368A0000}"/>
    <cellStyle name="Calculation 17 16" xfId="35199" xr:uid="{00000000-0005-0000-0000-0000378A0000}"/>
    <cellStyle name="Calculation 17 17" xfId="35200" xr:uid="{00000000-0005-0000-0000-0000388A0000}"/>
    <cellStyle name="Calculation 17 18" xfId="35201" xr:uid="{00000000-0005-0000-0000-0000398A0000}"/>
    <cellStyle name="Calculation 17 19" xfId="35202" xr:uid="{00000000-0005-0000-0000-00003A8A0000}"/>
    <cellStyle name="Calculation 17 2" xfId="35203" xr:uid="{00000000-0005-0000-0000-00003B8A0000}"/>
    <cellStyle name="Calculation 17 20" xfId="35204" xr:uid="{00000000-0005-0000-0000-00003C8A0000}"/>
    <cellStyle name="Calculation 17 21" xfId="35205" xr:uid="{00000000-0005-0000-0000-00003D8A0000}"/>
    <cellStyle name="Calculation 17 22" xfId="35206" xr:uid="{00000000-0005-0000-0000-00003E8A0000}"/>
    <cellStyle name="Calculation 17 23" xfId="35207" xr:uid="{00000000-0005-0000-0000-00003F8A0000}"/>
    <cellStyle name="Calculation 17 24" xfId="35208" xr:uid="{00000000-0005-0000-0000-0000408A0000}"/>
    <cellStyle name="Calculation 17 25" xfId="35209" xr:uid="{00000000-0005-0000-0000-0000418A0000}"/>
    <cellStyle name="Calculation 17 26" xfId="35210" xr:uid="{00000000-0005-0000-0000-0000428A0000}"/>
    <cellStyle name="Calculation 17 27" xfId="35211" xr:uid="{00000000-0005-0000-0000-0000438A0000}"/>
    <cellStyle name="Calculation 17 28" xfId="35212" xr:uid="{00000000-0005-0000-0000-0000448A0000}"/>
    <cellStyle name="Calculation 17 29" xfId="35213" xr:uid="{00000000-0005-0000-0000-0000458A0000}"/>
    <cellStyle name="Calculation 17 3" xfId="35214" xr:uid="{00000000-0005-0000-0000-0000468A0000}"/>
    <cellStyle name="Calculation 17 30" xfId="35215" xr:uid="{00000000-0005-0000-0000-0000478A0000}"/>
    <cellStyle name="Calculation 17 31" xfId="35216" xr:uid="{00000000-0005-0000-0000-0000488A0000}"/>
    <cellStyle name="Calculation 17 32" xfId="35217" xr:uid="{00000000-0005-0000-0000-0000498A0000}"/>
    <cellStyle name="Calculation 17 33" xfId="35218" xr:uid="{00000000-0005-0000-0000-00004A8A0000}"/>
    <cellStyle name="Calculation 17 34" xfId="35219" xr:uid="{00000000-0005-0000-0000-00004B8A0000}"/>
    <cellStyle name="Calculation 17 35" xfId="35220" xr:uid="{00000000-0005-0000-0000-00004C8A0000}"/>
    <cellStyle name="Calculation 17 36" xfId="35221" xr:uid="{00000000-0005-0000-0000-00004D8A0000}"/>
    <cellStyle name="Calculation 17 37" xfId="35222" xr:uid="{00000000-0005-0000-0000-00004E8A0000}"/>
    <cellStyle name="Calculation 17 38" xfId="35223" xr:uid="{00000000-0005-0000-0000-00004F8A0000}"/>
    <cellStyle name="Calculation 17 39" xfId="35224" xr:uid="{00000000-0005-0000-0000-0000508A0000}"/>
    <cellStyle name="Calculation 17 4" xfId="35225" xr:uid="{00000000-0005-0000-0000-0000518A0000}"/>
    <cellStyle name="Calculation 17 40" xfId="35226" xr:uid="{00000000-0005-0000-0000-0000528A0000}"/>
    <cellStyle name="Calculation 17 41" xfId="35227" xr:uid="{00000000-0005-0000-0000-0000538A0000}"/>
    <cellStyle name="Calculation 17 42" xfId="35228" xr:uid="{00000000-0005-0000-0000-0000548A0000}"/>
    <cellStyle name="Calculation 17 43" xfId="35229" xr:uid="{00000000-0005-0000-0000-0000558A0000}"/>
    <cellStyle name="Calculation 17 44" xfId="35230" xr:uid="{00000000-0005-0000-0000-0000568A0000}"/>
    <cellStyle name="Calculation 17 45" xfId="35231" xr:uid="{00000000-0005-0000-0000-0000578A0000}"/>
    <cellStyle name="Calculation 17 46" xfId="35232" xr:uid="{00000000-0005-0000-0000-0000588A0000}"/>
    <cellStyle name="Calculation 17 47" xfId="35233" xr:uid="{00000000-0005-0000-0000-0000598A0000}"/>
    <cellStyle name="Calculation 17 48" xfId="35234" xr:uid="{00000000-0005-0000-0000-00005A8A0000}"/>
    <cellStyle name="Calculation 17 49" xfId="35235" xr:uid="{00000000-0005-0000-0000-00005B8A0000}"/>
    <cellStyle name="Calculation 17 5" xfId="35236" xr:uid="{00000000-0005-0000-0000-00005C8A0000}"/>
    <cellStyle name="Calculation 17 50" xfId="35237" xr:uid="{00000000-0005-0000-0000-00005D8A0000}"/>
    <cellStyle name="Calculation 17 51" xfId="35238" xr:uid="{00000000-0005-0000-0000-00005E8A0000}"/>
    <cellStyle name="Calculation 17 52" xfId="35239" xr:uid="{00000000-0005-0000-0000-00005F8A0000}"/>
    <cellStyle name="Calculation 17 53" xfId="35240" xr:uid="{00000000-0005-0000-0000-0000608A0000}"/>
    <cellStyle name="Calculation 17 54" xfId="35241" xr:uid="{00000000-0005-0000-0000-0000618A0000}"/>
    <cellStyle name="Calculation 17 55" xfId="35242" xr:uid="{00000000-0005-0000-0000-0000628A0000}"/>
    <cellStyle name="Calculation 17 56" xfId="35243" xr:uid="{00000000-0005-0000-0000-0000638A0000}"/>
    <cellStyle name="Calculation 17 57" xfId="35244" xr:uid="{00000000-0005-0000-0000-0000648A0000}"/>
    <cellStyle name="Calculation 17 58" xfId="35245" xr:uid="{00000000-0005-0000-0000-0000658A0000}"/>
    <cellStyle name="Calculation 17 59" xfId="35246" xr:uid="{00000000-0005-0000-0000-0000668A0000}"/>
    <cellStyle name="Calculation 17 6" xfId="35247" xr:uid="{00000000-0005-0000-0000-0000678A0000}"/>
    <cellStyle name="Calculation 17 60" xfId="35248" xr:uid="{00000000-0005-0000-0000-0000688A0000}"/>
    <cellStyle name="Calculation 17 61" xfId="35249" xr:uid="{00000000-0005-0000-0000-0000698A0000}"/>
    <cellStyle name="Calculation 17 62" xfId="35250" xr:uid="{00000000-0005-0000-0000-00006A8A0000}"/>
    <cellStyle name="Calculation 17 63" xfId="35251" xr:uid="{00000000-0005-0000-0000-00006B8A0000}"/>
    <cellStyle name="Calculation 17 64" xfId="35252" xr:uid="{00000000-0005-0000-0000-00006C8A0000}"/>
    <cellStyle name="Calculation 17 65" xfId="35253" xr:uid="{00000000-0005-0000-0000-00006D8A0000}"/>
    <cellStyle name="Calculation 17 66" xfId="35254" xr:uid="{00000000-0005-0000-0000-00006E8A0000}"/>
    <cellStyle name="Calculation 17 67" xfId="35255" xr:uid="{00000000-0005-0000-0000-00006F8A0000}"/>
    <cellStyle name="Calculation 17 68" xfId="35256" xr:uid="{00000000-0005-0000-0000-0000708A0000}"/>
    <cellStyle name="Calculation 17 69" xfId="35257" xr:uid="{00000000-0005-0000-0000-0000718A0000}"/>
    <cellStyle name="Calculation 17 7" xfId="35258" xr:uid="{00000000-0005-0000-0000-0000728A0000}"/>
    <cellStyle name="Calculation 17 70" xfId="35259" xr:uid="{00000000-0005-0000-0000-0000738A0000}"/>
    <cellStyle name="Calculation 17 71" xfId="35260" xr:uid="{00000000-0005-0000-0000-0000748A0000}"/>
    <cellStyle name="Calculation 17 72" xfId="35261" xr:uid="{00000000-0005-0000-0000-0000758A0000}"/>
    <cellStyle name="Calculation 17 73" xfId="35262" xr:uid="{00000000-0005-0000-0000-0000768A0000}"/>
    <cellStyle name="Calculation 17 8" xfId="35263" xr:uid="{00000000-0005-0000-0000-0000778A0000}"/>
    <cellStyle name="Calculation 17 9" xfId="35264" xr:uid="{00000000-0005-0000-0000-0000788A0000}"/>
    <cellStyle name="Calculation 18" xfId="35265" xr:uid="{00000000-0005-0000-0000-0000798A0000}"/>
    <cellStyle name="Calculation 18 10" xfId="35266" xr:uid="{00000000-0005-0000-0000-00007A8A0000}"/>
    <cellStyle name="Calculation 18 11" xfId="35267" xr:uid="{00000000-0005-0000-0000-00007B8A0000}"/>
    <cellStyle name="Calculation 18 12" xfId="35268" xr:uid="{00000000-0005-0000-0000-00007C8A0000}"/>
    <cellStyle name="Calculation 18 13" xfId="35269" xr:uid="{00000000-0005-0000-0000-00007D8A0000}"/>
    <cellStyle name="Calculation 18 14" xfId="35270" xr:uid="{00000000-0005-0000-0000-00007E8A0000}"/>
    <cellStyle name="Calculation 18 15" xfId="35271" xr:uid="{00000000-0005-0000-0000-00007F8A0000}"/>
    <cellStyle name="Calculation 18 16" xfId="35272" xr:uid="{00000000-0005-0000-0000-0000808A0000}"/>
    <cellStyle name="Calculation 18 17" xfId="35273" xr:uid="{00000000-0005-0000-0000-0000818A0000}"/>
    <cellStyle name="Calculation 18 18" xfId="35274" xr:uid="{00000000-0005-0000-0000-0000828A0000}"/>
    <cellStyle name="Calculation 18 19" xfId="35275" xr:uid="{00000000-0005-0000-0000-0000838A0000}"/>
    <cellStyle name="Calculation 18 2" xfId="35276" xr:uid="{00000000-0005-0000-0000-0000848A0000}"/>
    <cellStyle name="Calculation 18 20" xfId="35277" xr:uid="{00000000-0005-0000-0000-0000858A0000}"/>
    <cellStyle name="Calculation 18 21" xfId="35278" xr:uid="{00000000-0005-0000-0000-0000868A0000}"/>
    <cellStyle name="Calculation 18 22" xfId="35279" xr:uid="{00000000-0005-0000-0000-0000878A0000}"/>
    <cellStyle name="Calculation 18 23" xfId="35280" xr:uid="{00000000-0005-0000-0000-0000888A0000}"/>
    <cellStyle name="Calculation 18 24" xfId="35281" xr:uid="{00000000-0005-0000-0000-0000898A0000}"/>
    <cellStyle name="Calculation 18 25" xfId="35282" xr:uid="{00000000-0005-0000-0000-00008A8A0000}"/>
    <cellStyle name="Calculation 18 26" xfId="35283" xr:uid="{00000000-0005-0000-0000-00008B8A0000}"/>
    <cellStyle name="Calculation 18 27" xfId="35284" xr:uid="{00000000-0005-0000-0000-00008C8A0000}"/>
    <cellStyle name="Calculation 18 28" xfId="35285" xr:uid="{00000000-0005-0000-0000-00008D8A0000}"/>
    <cellStyle name="Calculation 18 29" xfId="35286" xr:uid="{00000000-0005-0000-0000-00008E8A0000}"/>
    <cellStyle name="Calculation 18 3" xfId="35287" xr:uid="{00000000-0005-0000-0000-00008F8A0000}"/>
    <cellStyle name="Calculation 18 30" xfId="35288" xr:uid="{00000000-0005-0000-0000-0000908A0000}"/>
    <cellStyle name="Calculation 18 31" xfId="35289" xr:uid="{00000000-0005-0000-0000-0000918A0000}"/>
    <cellStyle name="Calculation 18 32" xfId="35290" xr:uid="{00000000-0005-0000-0000-0000928A0000}"/>
    <cellStyle name="Calculation 18 33" xfId="35291" xr:uid="{00000000-0005-0000-0000-0000938A0000}"/>
    <cellStyle name="Calculation 18 34" xfId="35292" xr:uid="{00000000-0005-0000-0000-0000948A0000}"/>
    <cellStyle name="Calculation 18 35" xfId="35293" xr:uid="{00000000-0005-0000-0000-0000958A0000}"/>
    <cellStyle name="Calculation 18 36" xfId="35294" xr:uid="{00000000-0005-0000-0000-0000968A0000}"/>
    <cellStyle name="Calculation 18 37" xfId="35295" xr:uid="{00000000-0005-0000-0000-0000978A0000}"/>
    <cellStyle name="Calculation 18 38" xfId="35296" xr:uid="{00000000-0005-0000-0000-0000988A0000}"/>
    <cellStyle name="Calculation 18 39" xfId="35297" xr:uid="{00000000-0005-0000-0000-0000998A0000}"/>
    <cellStyle name="Calculation 18 4" xfId="35298" xr:uid="{00000000-0005-0000-0000-00009A8A0000}"/>
    <cellStyle name="Calculation 18 40" xfId="35299" xr:uid="{00000000-0005-0000-0000-00009B8A0000}"/>
    <cellStyle name="Calculation 18 41" xfId="35300" xr:uid="{00000000-0005-0000-0000-00009C8A0000}"/>
    <cellStyle name="Calculation 18 42" xfId="35301" xr:uid="{00000000-0005-0000-0000-00009D8A0000}"/>
    <cellStyle name="Calculation 18 43" xfId="35302" xr:uid="{00000000-0005-0000-0000-00009E8A0000}"/>
    <cellStyle name="Calculation 18 44" xfId="35303" xr:uid="{00000000-0005-0000-0000-00009F8A0000}"/>
    <cellStyle name="Calculation 18 45" xfId="35304" xr:uid="{00000000-0005-0000-0000-0000A08A0000}"/>
    <cellStyle name="Calculation 18 46" xfId="35305" xr:uid="{00000000-0005-0000-0000-0000A18A0000}"/>
    <cellStyle name="Calculation 18 47" xfId="35306" xr:uid="{00000000-0005-0000-0000-0000A28A0000}"/>
    <cellStyle name="Calculation 18 48" xfId="35307" xr:uid="{00000000-0005-0000-0000-0000A38A0000}"/>
    <cellStyle name="Calculation 18 49" xfId="35308" xr:uid="{00000000-0005-0000-0000-0000A48A0000}"/>
    <cellStyle name="Calculation 18 5" xfId="35309" xr:uid="{00000000-0005-0000-0000-0000A58A0000}"/>
    <cellStyle name="Calculation 18 50" xfId="35310" xr:uid="{00000000-0005-0000-0000-0000A68A0000}"/>
    <cellStyle name="Calculation 18 51" xfId="35311" xr:uid="{00000000-0005-0000-0000-0000A78A0000}"/>
    <cellStyle name="Calculation 18 52" xfId="35312" xr:uid="{00000000-0005-0000-0000-0000A88A0000}"/>
    <cellStyle name="Calculation 18 53" xfId="35313" xr:uid="{00000000-0005-0000-0000-0000A98A0000}"/>
    <cellStyle name="Calculation 18 54" xfId="35314" xr:uid="{00000000-0005-0000-0000-0000AA8A0000}"/>
    <cellStyle name="Calculation 18 55" xfId="35315" xr:uid="{00000000-0005-0000-0000-0000AB8A0000}"/>
    <cellStyle name="Calculation 18 56" xfId="35316" xr:uid="{00000000-0005-0000-0000-0000AC8A0000}"/>
    <cellStyle name="Calculation 18 57" xfId="35317" xr:uid="{00000000-0005-0000-0000-0000AD8A0000}"/>
    <cellStyle name="Calculation 18 58" xfId="35318" xr:uid="{00000000-0005-0000-0000-0000AE8A0000}"/>
    <cellStyle name="Calculation 18 59" xfId="35319" xr:uid="{00000000-0005-0000-0000-0000AF8A0000}"/>
    <cellStyle name="Calculation 18 6" xfId="35320" xr:uid="{00000000-0005-0000-0000-0000B08A0000}"/>
    <cellStyle name="Calculation 18 60" xfId="35321" xr:uid="{00000000-0005-0000-0000-0000B18A0000}"/>
    <cellStyle name="Calculation 18 61" xfId="35322" xr:uid="{00000000-0005-0000-0000-0000B28A0000}"/>
    <cellStyle name="Calculation 18 62" xfId="35323" xr:uid="{00000000-0005-0000-0000-0000B38A0000}"/>
    <cellStyle name="Calculation 18 63" xfId="35324" xr:uid="{00000000-0005-0000-0000-0000B48A0000}"/>
    <cellStyle name="Calculation 18 64" xfId="35325" xr:uid="{00000000-0005-0000-0000-0000B58A0000}"/>
    <cellStyle name="Calculation 18 65" xfId="35326" xr:uid="{00000000-0005-0000-0000-0000B68A0000}"/>
    <cellStyle name="Calculation 18 66" xfId="35327" xr:uid="{00000000-0005-0000-0000-0000B78A0000}"/>
    <cellStyle name="Calculation 18 67" xfId="35328" xr:uid="{00000000-0005-0000-0000-0000B88A0000}"/>
    <cellStyle name="Calculation 18 68" xfId="35329" xr:uid="{00000000-0005-0000-0000-0000B98A0000}"/>
    <cellStyle name="Calculation 18 69" xfId="35330" xr:uid="{00000000-0005-0000-0000-0000BA8A0000}"/>
    <cellStyle name="Calculation 18 7" xfId="35331" xr:uid="{00000000-0005-0000-0000-0000BB8A0000}"/>
    <cellStyle name="Calculation 18 70" xfId="35332" xr:uid="{00000000-0005-0000-0000-0000BC8A0000}"/>
    <cellStyle name="Calculation 18 71" xfId="35333" xr:uid="{00000000-0005-0000-0000-0000BD8A0000}"/>
    <cellStyle name="Calculation 18 72" xfId="35334" xr:uid="{00000000-0005-0000-0000-0000BE8A0000}"/>
    <cellStyle name="Calculation 18 73" xfId="35335" xr:uid="{00000000-0005-0000-0000-0000BF8A0000}"/>
    <cellStyle name="Calculation 18 8" xfId="35336" xr:uid="{00000000-0005-0000-0000-0000C08A0000}"/>
    <cellStyle name="Calculation 18 9" xfId="35337" xr:uid="{00000000-0005-0000-0000-0000C18A0000}"/>
    <cellStyle name="Calculation 19" xfId="35338" xr:uid="{00000000-0005-0000-0000-0000C28A0000}"/>
    <cellStyle name="Calculation 19 10" xfId="35339" xr:uid="{00000000-0005-0000-0000-0000C38A0000}"/>
    <cellStyle name="Calculation 19 11" xfId="35340" xr:uid="{00000000-0005-0000-0000-0000C48A0000}"/>
    <cellStyle name="Calculation 19 12" xfId="35341" xr:uid="{00000000-0005-0000-0000-0000C58A0000}"/>
    <cellStyle name="Calculation 19 13" xfId="35342" xr:uid="{00000000-0005-0000-0000-0000C68A0000}"/>
    <cellStyle name="Calculation 19 14" xfId="35343" xr:uid="{00000000-0005-0000-0000-0000C78A0000}"/>
    <cellStyle name="Calculation 19 15" xfId="35344" xr:uid="{00000000-0005-0000-0000-0000C88A0000}"/>
    <cellStyle name="Calculation 19 16" xfId="35345" xr:uid="{00000000-0005-0000-0000-0000C98A0000}"/>
    <cellStyle name="Calculation 19 17" xfId="35346" xr:uid="{00000000-0005-0000-0000-0000CA8A0000}"/>
    <cellStyle name="Calculation 19 18" xfId="35347" xr:uid="{00000000-0005-0000-0000-0000CB8A0000}"/>
    <cellStyle name="Calculation 19 19" xfId="35348" xr:uid="{00000000-0005-0000-0000-0000CC8A0000}"/>
    <cellStyle name="Calculation 19 2" xfId="35349" xr:uid="{00000000-0005-0000-0000-0000CD8A0000}"/>
    <cellStyle name="Calculation 19 20" xfId="35350" xr:uid="{00000000-0005-0000-0000-0000CE8A0000}"/>
    <cellStyle name="Calculation 19 21" xfId="35351" xr:uid="{00000000-0005-0000-0000-0000CF8A0000}"/>
    <cellStyle name="Calculation 19 22" xfId="35352" xr:uid="{00000000-0005-0000-0000-0000D08A0000}"/>
    <cellStyle name="Calculation 19 23" xfId="35353" xr:uid="{00000000-0005-0000-0000-0000D18A0000}"/>
    <cellStyle name="Calculation 19 24" xfId="35354" xr:uid="{00000000-0005-0000-0000-0000D28A0000}"/>
    <cellStyle name="Calculation 19 25" xfId="35355" xr:uid="{00000000-0005-0000-0000-0000D38A0000}"/>
    <cellStyle name="Calculation 19 26" xfId="35356" xr:uid="{00000000-0005-0000-0000-0000D48A0000}"/>
    <cellStyle name="Calculation 19 27" xfId="35357" xr:uid="{00000000-0005-0000-0000-0000D58A0000}"/>
    <cellStyle name="Calculation 19 28" xfId="35358" xr:uid="{00000000-0005-0000-0000-0000D68A0000}"/>
    <cellStyle name="Calculation 19 29" xfId="35359" xr:uid="{00000000-0005-0000-0000-0000D78A0000}"/>
    <cellStyle name="Calculation 19 3" xfId="35360" xr:uid="{00000000-0005-0000-0000-0000D88A0000}"/>
    <cellStyle name="Calculation 19 30" xfId="35361" xr:uid="{00000000-0005-0000-0000-0000D98A0000}"/>
    <cellStyle name="Calculation 19 31" xfId="35362" xr:uid="{00000000-0005-0000-0000-0000DA8A0000}"/>
    <cellStyle name="Calculation 19 32" xfId="35363" xr:uid="{00000000-0005-0000-0000-0000DB8A0000}"/>
    <cellStyle name="Calculation 19 33" xfId="35364" xr:uid="{00000000-0005-0000-0000-0000DC8A0000}"/>
    <cellStyle name="Calculation 19 34" xfId="35365" xr:uid="{00000000-0005-0000-0000-0000DD8A0000}"/>
    <cellStyle name="Calculation 19 35" xfId="35366" xr:uid="{00000000-0005-0000-0000-0000DE8A0000}"/>
    <cellStyle name="Calculation 19 36" xfId="35367" xr:uid="{00000000-0005-0000-0000-0000DF8A0000}"/>
    <cellStyle name="Calculation 19 37" xfId="35368" xr:uid="{00000000-0005-0000-0000-0000E08A0000}"/>
    <cellStyle name="Calculation 19 38" xfId="35369" xr:uid="{00000000-0005-0000-0000-0000E18A0000}"/>
    <cellStyle name="Calculation 19 39" xfId="35370" xr:uid="{00000000-0005-0000-0000-0000E28A0000}"/>
    <cellStyle name="Calculation 19 4" xfId="35371" xr:uid="{00000000-0005-0000-0000-0000E38A0000}"/>
    <cellStyle name="Calculation 19 40" xfId="35372" xr:uid="{00000000-0005-0000-0000-0000E48A0000}"/>
    <cellStyle name="Calculation 19 41" xfId="35373" xr:uid="{00000000-0005-0000-0000-0000E58A0000}"/>
    <cellStyle name="Calculation 19 42" xfId="35374" xr:uid="{00000000-0005-0000-0000-0000E68A0000}"/>
    <cellStyle name="Calculation 19 43" xfId="35375" xr:uid="{00000000-0005-0000-0000-0000E78A0000}"/>
    <cellStyle name="Calculation 19 44" xfId="35376" xr:uid="{00000000-0005-0000-0000-0000E88A0000}"/>
    <cellStyle name="Calculation 19 45" xfId="35377" xr:uid="{00000000-0005-0000-0000-0000E98A0000}"/>
    <cellStyle name="Calculation 19 46" xfId="35378" xr:uid="{00000000-0005-0000-0000-0000EA8A0000}"/>
    <cellStyle name="Calculation 19 47" xfId="35379" xr:uid="{00000000-0005-0000-0000-0000EB8A0000}"/>
    <cellStyle name="Calculation 19 48" xfId="35380" xr:uid="{00000000-0005-0000-0000-0000EC8A0000}"/>
    <cellStyle name="Calculation 19 49" xfId="35381" xr:uid="{00000000-0005-0000-0000-0000ED8A0000}"/>
    <cellStyle name="Calculation 19 5" xfId="35382" xr:uid="{00000000-0005-0000-0000-0000EE8A0000}"/>
    <cellStyle name="Calculation 19 50" xfId="35383" xr:uid="{00000000-0005-0000-0000-0000EF8A0000}"/>
    <cellStyle name="Calculation 19 51" xfId="35384" xr:uid="{00000000-0005-0000-0000-0000F08A0000}"/>
    <cellStyle name="Calculation 19 52" xfId="35385" xr:uid="{00000000-0005-0000-0000-0000F18A0000}"/>
    <cellStyle name="Calculation 19 53" xfId="35386" xr:uid="{00000000-0005-0000-0000-0000F28A0000}"/>
    <cellStyle name="Calculation 19 54" xfId="35387" xr:uid="{00000000-0005-0000-0000-0000F38A0000}"/>
    <cellStyle name="Calculation 19 55" xfId="35388" xr:uid="{00000000-0005-0000-0000-0000F48A0000}"/>
    <cellStyle name="Calculation 19 56" xfId="35389" xr:uid="{00000000-0005-0000-0000-0000F58A0000}"/>
    <cellStyle name="Calculation 19 57" xfId="35390" xr:uid="{00000000-0005-0000-0000-0000F68A0000}"/>
    <cellStyle name="Calculation 19 58" xfId="35391" xr:uid="{00000000-0005-0000-0000-0000F78A0000}"/>
    <cellStyle name="Calculation 19 59" xfId="35392" xr:uid="{00000000-0005-0000-0000-0000F88A0000}"/>
    <cellStyle name="Calculation 19 6" xfId="35393" xr:uid="{00000000-0005-0000-0000-0000F98A0000}"/>
    <cellStyle name="Calculation 19 60" xfId="35394" xr:uid="{00000000-0005-0000-0000-0000FA8A0000}"/>
    <cellStyle name="Calculation 19 61" xfId="35395" xr:uid="{00000000-0005-0000-0000-0000FB8A0000}"/>
    <cellStyle name="Calculation 19 62" xfId="35396" xr:uid="{00000000-0005-0000-0000-0000FC8A0000}"/>
    <cellStyle name="Calculation 19 63" xfId="35397" xr:uid="{00000000-0005-0000-0000-0000FD8A0000}"/>
    <cellStyle name="Calculation 19 64" xfId="35398" xr:uid="{00000000-0005-0000-0000-0000FE8A0000}"/>
    <cellStyle name="Calculation 19 65" xfId="35399" xr:uid="{00000000-0005-0000-0000-0000FF8A0000}"/>
    <cellStyle name="Calculation 19 66" xfId="35400" xr:uid="{00000000-0005-0000-0000-0000008B0000}"/>
    <cellStyle name="Calculation 19 67" xfId="35401" xr:uid="{00000000-0005-0000-0000-0000018B0000}"/>
    <cellStyle name="Calculation 19 68" xfId="35402" xr:uid="{00000000-0005-0000-0000-0000028B0000}"/>
    <cellStyle name="Calculation 19 69" xfId="35403" xr:uid="{00000000-0005-0000-0000-0000038B0000}"/>
    <cellStyle name="Calculation 19 7" xfId="35404" xr:uid="{00000000-0005-0000-0000-0000048B0000}"/>
    <cellStyle name="Calculation 19 70" xfId="35405" xr:uid="{00000000-0005-0000-0000-0000058B0000}"/>
    <cellStyle name="Calculation 19 71" xfId="35406" xr:uid="{00000000-0005-0000-0000-0000068B0000}"/>
    <cellStyle name="Calculation 19 72" xfId="35407" xr:uid="{00000000-0005-0000-0000-0000078B0000}"/>
    <cellStyle name="Calculation 19 73" xfId="35408" xr:uid="{00000000-0005-0000-0000-0000088B0000}"/>
    <cellStyle name="Calculation 19 8" xfId="35409" xr:uid="{00000000-0005-0000-0000-0000098B0000}"/>
    <cellStyle name="Calculation 19 9" xfId="35410" xr:uid="{00000000-0005-0000-0000-00000A8B0000}"/>
    <cellStyle name="Calculation 2" xfId="35411" xr:uid="{00000000-0005-0000-0000-00000B8B0000}"/>
    <cellStyle name="Calculation 2 10" xfId="35412" xr:uid="{00000000-0005-0000-0000-00000C8B0000}"/>
    <cellStyle name="Calculation 2 11" xfId="35413" xr:uid="{00000000-0005-0000-0000-00000D8B0000}"/>
    <cellStyle name="Calculation 2 12" xfId="35414" xr:uid="{00000000-0005-0000-0000-00000E8B0000}"/>
    <cellStyle name="Calculation 2 13" xfId="35415" xr:uid="{00000000-0005-0000-0000-00000F8B0000}"/>
    <cellStyle name="Calculation 2 14" xfId="35416" xr:uid="{00000000-0005-0000-0000-0000108B0000}"/>
    <cellStyle name="Calculation 2 15" xfId="35417" xr:uid="{00000000-0005-0000-0000-0000118B0000}"/>
    <cellStyle name="Calculation 2 16" xfId="35418" xr:uid="{00000000-0005-0000-0000-0000128B0000}"/>
    <cellStyle name="Calculation 2 17" xfId="35419" xr:uid="{00000000-0005-0000-0000-0000138B0000}"/>
    <cellStyle name="Calculation 2 18" xfId="35420" xr:uid="{00000000-0005-0000-0000-0000148B0000}"/>
    <cellStyle name="Calculation 2 19" xfId="35421" xr:uid="{00000000-0005-0000-0000-0000158B0000}"/>
    <cellStyle name="Calculation 2 2" xfId="35422" xr:uid="{00000000-0005-0000-0000-0000168B0000}"/>
    <cellStyle name="Calculation 2 20" xfId="35423" xr:uid="{00000000-0005-0000-0000-0000178B0000}"/>
    <cellStyle name="Calculation 2 21" xfId="35424" xr:uid="{00000000-0005-0000-0000-0000188B0000}"/>
    <cellStyle name="Calculation 2 22" xfId="35425" xr:uid="{00000000-0005-0000-0000-0000198B0000}"/>
    <cellStyle name="Calculation 2 23" xfId="35426" xr:uid="{00000000-0005-0000-0000-00001A8B0000}"/>
    <cellStyle name="Calculation 2 24" xfId="35427" xr:uid="{00000000-0005-0000-0000-00001B8B0000}"/>
    <cellStyle name="Calculation 2 25" xfId="35428" xr:uid="{00000000-0005-0000-0000-00001C8B0000}"/>
    <cellStyle name="Calculation 2 26" xfId="35429" xr:uid="{00000000-0005-0000-0000-00001D8B0000}"/>
    <cellStyle name="Calculation 2 27" xfId="35430" xr:uid="{00000000-0005-0000-0000-00001E8B0000}"/>
    <cellStyle name="Calculation 2 28" xfId="35431" xr:uid="{00000000-0005-0000-0000-00001F8B0000}"/>
    <cellStyle name="Calculation 2 29" xfId="35432" xr:uid="{00000000-0005-0000-0000-0000208B0000}"/>
    <cellStyle name="Calculation 2 3" xfId="35433" xr:uid="{00000000-0005-0000-0000-0000218B0000}"/>
    <cellStyle name="Calculation 2 30" xfId="35434" xr:uid="{00000000-0005-0000-0000-0000228B0000}"/>
    <cellStyle name="Calculation 2 31" xfId="35435" xr:uid="{00000000-0005-0000-0000-0000238B0000}"/>
    <cellStyle name="Calculation 2 32" xfId="35436" xr:uid="{00000000-0005-0000-0000-0000248B0000}"/>
    <cellStyle name="Calculation 2 33" xfId="35437" xr:uid="{00000000-0005-0000-0000-0000258B0000}"/>
    <cellStyle name="Calculation 2 34" xfId="35438" xr:uid="{00000000-0005-0000-0000-0000268B0000}"/>
    <cellStyle name="Calculation 2 35" xfId="35439" xr:uid="{00000000-0005-0000-0000-0000278B0000}"/>
    <cellStyle name="Calculation 2 36" xfId="35440" xr:uid="{00000000-0005-0000-0000-0000288B0000}"/>
    <cellStyle name="Calculation 2 37" xfId="35441" xr:uid="{00000000-0005-0000-0000-0000298B0000}"/>
    <cellStyle name="Calculation 2 38" xfId="35442" xr:uid="{00000000-0005-0000-0000-00002A8B0000}"/>
    <cellStyle name="Calculation 2 39" xfId="35443" xr:uid="{00000000-0005-0000-0000-00002B8B0000}"/>
    <cellStyle name="Calculation 2 4" xfId="35444" xr:uid="{00000000-0005-0000-0000-00002C8B0000}"/>
    <cellStyle name="Calculation 2 40" xfId="35445" xr:uid="{00000000-0005-0000-0000-00002D8B0000}"/>
    <cellStyle name="Calculation 2 41" xfId="35446" xr:uid="{00000000-0005-0000-0000-00002E8B0000}"/>
    <cellStyle name="Calculation 2 42" xfId="35447" xr:uid="{00000000-0005-0000-0000-00002F8B0000}"/>
    <cellStyle name="Calculation 2 43" xfId="35448" xr:uid="{00000000-0005-0000-0000-0000308B0000}"/>
    <cellStyle name="Calculation 2 44" xfId="35449" xr:uid="{00000000-0005-0000-0000-0000318B0000}"/>
    <cellStyle name="Calculation 2 45" xfId="35450" xr:uid="{00000000-0005-0000-0000-0000328B0000}"/>
    <cellStyle name="Calculation 2 46" xfId="35451" xr:uid="{00000000-0005-0000-0000-0000338B0000}"/>
    <cellStyle name="Calculation 2 47" xfId="35452" xr:uid="{00000000-0005-0000-0000-0000348B0000}"/>
    <cellStyle name="Calculation 2 48" xfId="35453" xr:uid="{00000000-0005-0000-0000-0000358B0000}"/>
    <cellStyle name="Calculation 2 49" xfId="35454" xr:uid="{00000000-0005-0000-0000-0000368B0000}"/>
    <cellStyle name="Calculation 2 5" xfId="35455" xr:uid="{00000000-0005-0000-0000-0000378B0000}"/>
    <cellStyle name="Calculation 2 50" xfId="35456" xr:uid="{00000000-0005-0000-0000-0000388B0000}"/>
    <cellStyle name="Calculation 2 51" xfId="35457" xr:uid="{00000000-0005-0000-0000-0000398B0000}"/>
    <cellStyle name="Calculation 2 52" xfId="35458" xr:uid="{00000000-0005-0000-0000-00003A8B0000}"/>
    <cellStyle name="Calculation 2 53" xfId="35459" xr:uid="{00000000-0005-0000-0000-00003B8B0000}"/>
    <cellStyle name="Calculation 2 54" xfId="35460" xr:uid="{00000000-0005-0000-0000-00003C8B0000}"/>
    <cellStyle name="Calculation 2 55" xfId="35461" xr:uid="{00000000-0005-0000-0000-00003D8B0000}"/>
    <cellStyle name="Calculation 2 56" xfId="35462" xr:uid="{00000000-0005-0000-0000-00003E8B0000}"/>
    <cellStyle name="Calculation 2 57" xfId="35463" xr:uid="{00000000-0005-0000-0000-00003F8B0000}"/>
    <cellStyle name="Calculation 2 58" xfId="35464" xr:uid="{00000000-0005-0000-0000-0000408B0000}"/>
    <cellStyle name="Calculation 2 59" xfId="35465" xr:uid="{00000000-0005-0000-0000-0000418B0000}"/>
    <cellStyle name="Calculation 2 6" xfId="35466" xr:uid="{00000000-0005-0000-0000-0000428B0000}"/>
    <cellStyle name="Calculation 2 60" xfId="35467" xr:uid="{00000000-0005-0000-0000-0000438B0000}"/>
    <cellStyle name="Calculation 2 61" xfId="35468" xr:uid="{00000000-0005-0000-0000-0000448B0000}"/>
    <cellStyle name="Calculation 2 62" xfId="35469" xr:uid="{00000000-0005-0000-0000-0000458B0000}"/>
    <cellStyle name="Calculation 2 63" xfId="35470" xr:uid="{00000000-0005-0000-0000-0000468B0000}"/>
    <cellStyle name="Calculation 2 64" xfId="35471" xr:uid="{00000000-0005-0000-0000-0000478B0000}"/>
    <cellStyle name="Calculation 2 65" xfId="35472" xr:uid="{00000000-0005-0000-0000-0000488B0000}"/>
    <cellStyle name="Calculation 2 66" xfId="35473" xr:uid="{00000000-0005-0000-0000-0000498B0000}"/>
    <cellStyle name="Calculation 2 67" xfId="35474" xr:uid="{00000000-0005-0000-0000-00004A8B0000}"/>
    <cellStyle name="Calculation 2 68" xfId="35475" xr:uid="{00000000-0005-0000-0000-00004B8B0000}"/>
    <cellStyle name="Calculation 2 69" xfId="35476" xr:uid="{00000000-0005-0000-0000-00004C8B0000}"/>
    <cellStyle name="Calculation 2 7" xfId="35477" xr:uid="{00000000-0005-0000-0000-00004D8B0000}"/>
    <cellStyle name="Calculation 2 70" xfId="35478" xr:uid="{00000000-0005-0000-0000-00004E8B0000}"/>
    <cellStyle name="Calculation 2 71" xfId="35479" xr:uid="{00000000-0005-0000-0000-00004F8B0000}"/>
    <cellStyle name="Calculation 2 72" xfId="35480" xr:uid="{00000000-0005-0000-0000-0000508B0000}"/>
    <cellStyle name="Calculation 2 73" xfId="35481" xr:uid="{00000000-0005-0000-0000-0000518B0000}"/>
    <cellStyle name="Calculation 2 74" xfId="53057" xr:uid="{00000000-0005-0000-0000-0000528B0000}"/>
    <cellStyle name="Calculation 2 8" xfId="35482" xr:uid="{00000000-0005-0000-0000-0000538B0000}"/>
    <cellStyle name="Calculation 2 9" xfId="35483" xr:uid="{00000000-0005-0000-0000-0000548B0000}"/>
    <cellStyle name="Calculation 20" xfId="35484" xr:uid="{00000000-0005-0000-0000-0000558B0000}"/>
    <cellStyle name="Calculation 20 10" xfId="35485" xr:uid="{00000000-0005-0000-0000-0000568B0000}"/>
    <cellStyle name="Calculation 20 11" xfId="35486" xr:uid="{00000000-0005-0000-0000-0000578B0000}"/>
    <cellStyle name="Calculation 20 12" xfId="35487" xr:uid="{00000000-0005-0000-0000-0000588B0000}"/>
    <cellStyle name="Calculation 20 13" xfId="35488" xr:uid="{00000000-0005-0000-0000-0000598B0000}"/>
    <cellStyle name="Calculation 20 14" xfId="35489" xr:uid="{00000000-0005-0000-0000-00005A8B0000}"/>
    <cellStyle name="Calculation 20 15" xfId="35490" xr:uid="{00000000-0005-0000-0000-00005B8B0000}"/>
    <cellStyle name="Calculation 20 16" xfId="35491" xr:uid="{00000000-0005-0000-0000-00005C8B0000}"/>
    <cellStyle name="Calculation 20 17" xfId="35492" xr:uid="{00000000-0005-0000-0000-00005D8B0000}"/>
    <cellStyle name="Calculation 20 18" xfId="35493" xr:uid="{00000000-0005-0000-0000-00005E8B0000}"/>
    <cellStyle name="Calculation 20 19" xfId="35494" xr:uid="{00000000-0005-0000-0000-00005F8B0000}"/>
    <cellStyle name="Calculation 20 2" xfId="35495" xr:uid="{00000000-0005-0000-0000-0000608B0000}"/>
    <cellStyle name="Calculation 20 20" xfId="35496" xr:uid="{00000000-0005-0000-0000-0000618B0000}"/>
    <cellStyle name="Calculation 20 21" xfId="35497" xr:uid="{00000000-0005-0000-0000-0000628B0000}"/>
    <cellStyle name="Calculation 20 22" xfId="35498" xr:uid="{00000000-0005-0000-0000-0000638B0000}"/>
    <cellStyle name="Calculation 20 23" xfId="35499" xr:uid="{00000000-0005-0000-0000-0000648B0000}"/>
    <cellStyle name="Calculation 20 24" xfId="35500" xr:uid="{00000000-0005-0000-0000-0000658B0000}"/>
    <cellStyle name="Calculation 20 25" xfId="35501" xr:uid="{00000000-0005-0000-0000-0000668B0000}"/>
    <cellStyle name="Calculation 20 26" xfId="35502" xr:uid="{00000000-0005-0000-0000-0000678B0000}"/>
    <cellStyle name="Calculation 20 27" xfId="35503" xr:uid="{00000000-0005-0000-0000-0000688B0000}"/>
    <cellStyle name="Calculation 20 28" xfId="35504" xr:uid="{00000000-0005-0000-0000-0000698B0000}"/>
    <cellStyle name="Calculation 20 29" xfId="35505" xr:uid="{00000000-0005-0000-0000-00006A8B0000}"/>
    <cellStyle name="Calculation 20 3" xfId="35506" xr:uid="{00000000-0005-0000-0000-00006B8B0000}"/>
    <cellStyle name="Calculation 20 30" xfId="35507" xr:uid="{00000000-0005-0000-0000-00006C8B0000}"/>
    <cellStyle name="Calculation 20 31" xfId="35508" xr:uid="{00000000-0005-0000-0000-00006D8B0000}"/>
    <cellStyle name="Calculation 20 32" xfId="35509" xr:uid="{00000000-0005-0000-0000-00006E8B0000}"/>
    <cellStyle name="Calculation 20 33" xfId="35510" xr:uid="{00000000-0005-0000-0000-00006F8B0000}"/>
    <cellStyle name="Calculation 20 34" xfId="35511" xr:uid="{00000000-0005-0000-0000-0000708B0000}"/>
    <cellStyle name="Calculation 20 35" xfId="35512" xr:uid="{00000000-0005-0000-0000-0000718B0000}"/>
    <cellStyle name="Calculation 20 36" xfId="35513" xr:uid="{00000000-0005-0000-0000-0000728B0000}"/>
    <cellStyle name="Calculation 20 37" xfId="35514" xr:uid="{00000000-0005-0000-0000-0000738B0000}"/>
    <cellStyle name="Calculation 20 38" xfId="35515" xr:uid="{00000000-0005-0000-0000-0000748B0000}"/>
    <cellStyle name="Calculation 20 39" xfId="35516" xr:uid="{00000000-0005-0000-0000-0000758B0000}"/>
    <cellStyle name="Calculation 20 4" xfId="35517" xr:uid="{00000000-0005-0000-0000-0000768B0000}"/>
    <cellStyle name="Calculation 20 40" xfId="35518" xr:uid="{00000000-0005-0000-0000-0000778B0000}"/>
    <cellStyle name="Calculation 20 41" xfId="35519" xr:uid="{00000000-0005-0000-0000-0000788B0000}"/>
    <cellStyle name="Calculation 20 42" xfId="35520" xr:uid="{00000000-0005-0000-0000-0000798B0000}"/>
    <cellStyle name="Calculation 20 43" xfId="35521" xr:uid="{00000000-0005-0000-0000-00007A8B0000}"/>
    <cellStyle name="Calculation 20 44" xfId="35522" xr:uid="{00000000-0005-0000-0000-00007B8B0000}"/>
    <cellStyle name="Calculation 20 45" xfId="35523" xr:uid="{00000000-0005-0000-0000-00007C8B0000}"/>
    <cellStyle name="Calculation 20 46" xfId="35524" xr:uid="{00000000-0005-0000-0000-00007D8B0000}"/>
    <cellStyle name="Calculation 20 47" xfId="35525" xr:uid="{00000000-0005-0000-0000-00007E8B0000}"/>
    <cellStyle name="Calculation 20 48" xfId="35526" xr:uid="{00000000-0005-0000-0000-00007F8B0000}"/>
    <cellStyle name="Calculation 20 49" xfId="35527" xr:uid="{00000000-0005-0000-0000-0000808B0000}"/>
    <cellStyle name="Calculation 20 5" xfId="35528" xr:uid="{00000000-0005-0000-0000-0000818B0000}"/>
    <cellStyle name="Calculation 20 50" xfId="35529" xr:uid="{00000000-0005-0000-0000-0000828B0000}"/>
    <cellStyle name="Calculation 20 51" xfId="35530" xr:uid="{00000000-0005-0000-0000-0000838B0000}"/>
    <cellStyle name="Calculation 20 52" xfId="35531" xr:uid="{00000000-0005-0000-0000-0000848B0000}"/>
    <cellStyle name="Calculation 20 53" xfId="35532" xr:uid="{00000000-0005-0000-0000-0000858B0000}"/>
    <cellStyle name="Calculation 20 54" xfId="35533" xr:uid="{00000000-0005-0000-0000-0000868B0000}"/>
    <cellStyle name="Calculation 20 55" xfId="35534" xr:uid="{00000000-0005-0000-0000-0000878B0000}"/>
    <cellStyle name="Calculation 20 56" xfId="35535" xr:uid="{00000000-0005-0000-0000-0000888B0000}"/>
    <cellStyle name="Calculation 20 57" xfId="35536" xr:uid="{00000000-0005-0000-0000-0000898B0000}"/>
    <cellStyle name="Calculation 20 58" xfId="35537" xr:uid="{00000000-0005-0000-0000-00008A8B0000}"/>
    <cellStyle name="Calculation 20 59" xfId="35538" xr:uid="{00000000-0005-0000-0000-00008B8B0000}"/>
    <cellStyle name="Calculation 20 6" xfId="35539" xr:uid="{00000000-0005-0000-0000-00008C8B0000}"/>
    <cellStyle name="Calculation 20 60" xfId="35540" xr:uid="{00000000-0005-0000-0000-00008D8B0000}"/>
    <cellStyle name="Calculation 20 61" xfId="35541" xr:uid="{00000000-0005-0000-0000-00008E8B0000}"/>
    <cellStyle name="Calculation 20 62" xfId="35542" xr:uid="{00000000-0005-0000-0000-00008F8B0000}"/>
    <cellStyle name="Calculation 20 63" xfId="35543" xr:uid="{00000000-0005-0000-0000-0000908B0000}"/>
    <cellStyle name="Calculation 20 64" xfId="35544" xr:uid="{00000000-0005-0000-0000-0000918B0000}"/>
    <cellStyle name="Calculation 20 65" xfId="35545" xr:uid="{00000000-0005-0000-0000-0000928B0000}"/>
    <cellStyle name="Calculation 20 66" xfId="35546" xr:uid="{00000000-0005-0000-0000-0000938B0000}"/>
    <cellStyle name="Calculation 20 67" xfId="35547" xr:uid="{00000000-0005-0000-0000-0000948B0000}"/>
    <cellStyle name="Calculation 20 68" xfId="35548" xr:uid="{00000000-0005-0000-0000-0000958B0000}"/>
    <cellStyle name="Calculation 20 69" xfId="35549" xr:uid="{00000000-0005-0000-0000-0000968B0000}"/>
    <cellStyle name="Calculation 20 7" xfId="35550" xr:uid="{00000000-0005-0000-0000-0000978B0000}"/>
    <cellStyle name="Calculation 20 70" xfId="35551" xr:uid="{00000000-0005-0000-0000-0000988B0000}"/>
    <cellStyle name="Calculation 20 71" xfId="35552" xr:uid="{00000000-0005-0000-0000-0000998B0000}"/>
    <cellStyle name="Calculation 20 72" xfId="35553" xr:uid="{00000000-0005-0000-0000-00009A8B0000}"/>
    <cellStyle name="Calculation 20 73" xfId="35554" xr:uid="{00000000-0005-0000-0000-00009B8B0000}"/>
    <cellStyle name="Calculation 20 8" xfId="35555" xr:uid="{00000000-0005-0000-0000-00009C8B0000}"/>
    <cellStyle name="Calculation 20 9" xfId="35556" xr:uid="{00000000-0005-0000-0000-00009D8B0000}"/>
    <cellStyle name="Calculation 21" xfId="35557" xr:uid="{00000000-0005-0000-0000-00009E8B0000}"/>
    <cellStyle name="Calculation 21 10" xfId="35558" xr:uid="{00000000-0005-0000-0000-00009F8B0000}"/>
    <cellStyle name="Calculation 21 11" xfId="35559" xr:uid="{00000000-0005-0000-0000-0000A08B0000}"/>
    <cellStyle name="Calculation 21 12" xfId="35560" xr:uid="{00000000-0005-0000-0000-0000A18B0000}"/>
    <cellStyle name="Calculation 21 13" xfId="35561" xr:uid="{00000000-0005-0000-0000-0000A28B0000}"/>
    <cellStyle name="Calculation 21 14" xfId="35562" xr:uid="{00000000-0005-0000-0000-0000A38B0000}"/>
    <cellStyle name="Calculation 21 15" xfId="35563" xr:uid="{00000000-0005-0000-0000-0000A48B0000}"/>
    <cellStyle name="Calculation 21 16" xfId="35564" xr:uid="{00000000-0005-0000-0000-0000A58B0000}"/>
    <cellStyle name="Calculation 21 17" xfId="35565" xr:uid="{00000000-0005-0000-0000-0000A68B0000}"/>
    <cellStyle name="Calculation 21 18" xfId="35566" xr:uid="{00000000-0005-0000-0000-0000A78B0000}"/>
    <cellStyle name="Calculation 21 19" xfId="35567" xr:uid="{00000000-0005-0000-0000-0000A88B0000}"/>
    <cellStyle name="Calculation 21 2" xfId="35568" xr:uid="{00000000-0005-0000-0000-0000A98B0000}"/>
    <cellStyle name="Calculation 21 20" xfId="35569" xr:uid="{00000000-0005-0000-0000-0000AA8B0000}"/>
    <cellStyle name="Calculation 21 21" xfId="35570" xr:uid="{00000000-0005-0000-0000-0000AB8B0000}"/>
    <cellStyle name="Calculation 21 22" xfId="35571" xr:uid="{00000000-0005-0000-0000-0000AC8B0000}"/>
    <cellStyle name="Calculation 21 23" xfId="35572" xr:uid="{00000000-0005-0000-0000-0000AD8B0000}"/>
    <cellStyle name="Calculation 21 24" xfId="35573" xr:uid="{00000000-0005-0000-0000-0000AE8B0000}"/>
    <cellStyle name="Calculation 21 25" xfId="35574" xr:uid="{00000000-0005-0000-0000-0000AF8B0000}"/>
    <cellStyle name="Calculation 21 26" xfId="35575" xr:uid="{00000000-0005-0000-0000-0000B08B0000}"/>
    <cellStyle name="Calculation 21 27" xfId="35576" xr:uid="{00000000-0005-0000-0000-0000B18B0000}"/>
    <cellStyle name="Calculation 21 28" xfId="35577" xr:uid="{00000000-0005-0000-0000-0000B28B0000}"/>
    <cellStyle name="Calculation 21 29" xfId="35578" xr:uid="{00000000-0005-0000-0000-0000B38B0000}"/>
    <cellStyle name="Calculation 21 3" xfId="35579" xr:uid="{00000000-0005-0000-0000-0000B48B0000}"/>
    <cellStyle name="Calculation 21 30" xfId="35580" xr:uid="{00000000-0005-0000-0000-0000B58B0000}"/>
    <cellStyle name="Calculation 21 31" xfId="35581" xr:uid="{00000000-0005-0000-0000-0000B68B0000}"/>
    <cellStyle name="Calculation 21 32" xfId="35582" xr:uid="{00000000-0005-0000-0000-0000B78B0000}"/>
    <cellStyle name="Calculation 21 33" xfId="35583" xr:uid="{00000000-0005-0000-0000-0000B88B0000}"/>
    <cellStyle name="Calculation 21 34" xfId="35584" xr:uid="{00000000-0005-0000-0000-0000B98B0000}"/>
    <cellStyle name="Calculation 21 35" xfId="35585" xr:uid="{00000000-0005-0000-0000-0000BA8B0000}"/>
    <cellStyle name="Calculation 21 36" xfId="35586" xr:uid="{00000000-0005-0000-0000-0000BB8B0000}"/>
    <cellStyle name="Calculation 21 37" xfId="35587" xr:uid="{00000000-0005-0000-0000-0000BC8B0000}"/>
    <cellStyle name="Calculation 21 38" xfId="35588" xr:uid="{00000000-0005-0000-0000-0000BD8B0000}"/>
    <cellStyle name="Calculation 21 39" xfId="35589" xr:uid="{00000000-0005-0000-0000-0000BE8B0000}"/>
    <cellStyle name="Calculation 21 4" xfId="35590" xr:uid="{00000000-0005-0000-0000-0000BF8B0000}"/>
    <cellStyle name="Calculation 21 40" xfId="35591" xr:uid="{00000000-0005-0000-0000-0000C08B0000}"/>
    <cellStyle name="Calculation 21 41" xfId="35592" xr:uid="{00000000-0005-0000-0000-0000C18B0000}"/>
    <cellStyle name="Calculation 21 42" xfId="35593" xr:uid="{00000000-0005-0000-0000-0000C28B0000}"/>
    <cellStyle name="Calculation 21 43" xfId="35594" xr:uid="{00000000-0005-0000-0000-0000C38B0000}"/>
    <cellStyle name="Calculation 21 44" xfId="35595" xr:uid="{00000000-0005-0000-0000-0000C48B0000}"/>
    <cellStyle name="Calculation 21 45" xfId="35596" xr:uid="{00000000-0005-0000-0000-0000C58B0000}"/>
    <cellStyle name="Calculation 21 46" xfId="35597" xr:uid="{00000000-0005-0000-0000-0000C68B0000}"/>
    <cellStyle name="Calculation 21 47" xfId="35598" xr:uid="{00000000-0005-0000-0000-0000C78B0000}"/>
    <cellStyle name="Calculation 21 48" xfId="35599" xr:uid="{00000000-0005-0000-0000-0000C88B0000}"/>
    <cellStyle name="Calculation 21 49" xfId="35600" xr:uid="{00000000-0005-0000-0000-0000C98B0000}"/>
    <cellStyle name="Calculation 21 5" xfId="35601" xr:uid="{00000000-0005-0000-0000-0000CA8B0000}"/>
    <cellStyle name="Calculation 21 50" xfId="35602" xr:uid="{00000000-0005-0000-0000-0000CB8B0000}"/>
    <cellStyle name="Calculation 21 51" xfId="35603" xr:uid="{00000000-0005-0000-0000-0000CC8B0000}"/>
    <cellStyle name="Calculation 21 52" xfId="35604" xr:uid="{00000000-0005-0000-0000-0000CD8B0000}"/>
    <cellStyle name="Calculation 21 53" xfId="35605" xr:uid="{00000000-0005-0000-0000-0000CE8B0000}"/>
    <cellStyle name="Calculation 21 54" xfId="35606" xr:uid="{00000000-0005-0000-0000-0000CF8B0000}"/>
    <cellStyle name="Calculation 21 55" xfId="35607" xr:uid="{00000000-0005-0000-0000-0000D08B0000}"/>
    <cellStyle name="Calculation 21 56" xfId="35608" xr:uid="{00000000-0005-0000-0000-0000D18B0000}"/>
    <cellStyle name="Calculation 21 57" xfId="35609" xr:uid="{00000000-0005-0000-0000-0000D28B0000}"/>
    <cellStyle name="Calculation 21 58" xfId="35610" xr:uid="{00000000-0005-0000-0000-0000D38B0000}"/>
    <cellStyle name="Calculation 21 59" xfId="35611" xr:uid="{00000000-0005-0000-0000-0000D48B0000}"/>
    <cellStyle name="Calculation 21 6" xfId="35612" xr:uid="{00000000-0005-0000-0000-0000D58B0000}"/>
    <cellStyle name="Calculation 21 60" xfId="35613" xr:uid="{00000000-0005-0000-0000-0000D68B0000}"/>
    <cellStyle name="Calculation 21 61" xfId="35614" xr:uid="{00000000-0005-0000-0000-0000D78B0000}"/>
    <cellStyle name="Calculation 21 62" xfId="35615" xr:uid="{00000000-0005-0000-0000-0000D88B0000}"/>
    <cellStyle name="Calculation 21 63" xfId="35616" xr:uid="{00000000-0005-0000-0000-0000D98B0000}"/>
    <cellStyle name="Calculation 21 64" xfId="35617" xr:uid="{00000000-0005-0000-0000-0000DA8B0000}"/>
    <cellStyle name="Calculation 21 65" xfId="35618" xr:uid="{00000000-0005-0000-0000-0000DB8B0000}"/>
    <cellStyle name="Calculation 21 66" xfId="35619" xr:uid="{00000000-0005-0000-0000-0000DC8B0000}"/>
    <cellStyle name="Calculation 21 67" xfId="35620" xr:uid="{00000000-0005-0000-0000-0000DD8B0000}"/>
    <cellStyle name="Calculation 21 68" xfId="35621" xr:uid="{00000000-0005-0000-0000-0000DE8B0000}"/>
    <cellStyle name="Calculation 21 69" xfId="35622" xr:uid="{00000000-0005-0000-0000-0000DF8B0000}"/>
    <cellStyle name="Calculation 21 7" xfId="35623" xr:uid="{00000000-0005-0000-0000-0000E08B0000}"/>
    <cellStyle name="Calculation 21 70" xfId="35624" xr:uid="{00000000-0005-0000-0000-0000E18B0000}"/>
    <cellStyle name="Calculation 21 71" xfId="35625" xr:uid="{00000000-0005-0000-0000-0000E28B0000}"/>
    <cellStyle name="Calculation 21 72" xfId="35626" xr:uid="{00000000-0005-0000-0000-0000E38B0000}"/>
    <cellStyle name="Calculation 21 73" xfId="35627" xr:uid="{00000000-0005-0000-0000-0000E48B0000}"/>
    <cellStyle name="Calculation 21 8" xfId="35628" xr:uid="{00000000-0005-0000-0000-0000E58B0000}"/>
    <cellStyle name="Calculation 21 9" xfId="35629" xr:uid="{00000000-0005-0000-0000-0000E68B0000}"/>
    <cellStyle name="Calculation 22" xfId="35630" xr:uid="{00000000-0005-0000-0000-0000E78B0000}"/>
    <cellStyle name="Calculation 22 10" xfId="35631" xr:uid="{00000000-0005-0000-0000-0000E88B0000}"/>
    <cellStyle name="Calculation 22 11" xfId="35632" xr:uid="{00000000-0005-0000-0000-0000E98B0000}"/>
    <cellStyle name="Calculation 22 12" xfId="35633" xr:uid="{00000000-0005-0000-0000-0000EA8B0000}"/>
    <cellStyle name="Calculation 22 13" xfId="35634" xr:uid="{00000000-0005-0000-0000-0000EB8B0000}"/>
    <cellStyle name="Calculation 22 14" xfId="35635" xr:uid="{00000000-0005-0000-0000-0000EC8B0000}"/>
    <cellStyle name="Calculation 22 15" xfId="35636" xr:uid="{00000000-0005-0000-0000-0000ED8B0000}"/>
    <cellStyle name="Calculation 22 16" xfId="35637" xr:uid="{00000000-0005-0000-0000-0000EE8B0000}"/>
    <cellStyle name="Calculation 22 17" xfId="35638" xr:uid="{00000000-0005-0000-0000-0000EF8B0000}"/>
    <cellStyle name="Calculation 22 18" xfId="35639" xr:uid="{00000000-0005-0000-0000-0000F08B0000}"/>
    <cellStyle name="Calculation 22 19" xfId="35640" xr:uid="{00000000-0005-0000-0000-0000F18B0000}"/>
    <cellStyle name="Calculation 22 2" xfId="35641" xr:uid="{00000000-0005-0000-0000-0000F28B0000}"/>
    <cellStyle name="Calculation 22 20" xfId="35642" xr:uid="{00000000-0005-0000-0000-0000F38B0000}"/>
    <cellStyle name="Calculation 22 21" xfId="35643" xr:uid="{00000000-0005-0000-0000-0000F48B0000}"/>
    <cellStyle name="Calculation 22 22" xfId="35644" xr:uid="{00000000-0005-0000-0000-0000F58B0000}"/>
    <cellStyle name="Calculation 22 23" xfId="35645" xr:uid="{00000000-0005-0000-0000-0000F68B0000}"/>
    <cellStyle name="Calculation 22 24" xfId="35646" xr:uid="{00000000-0005-0000-0000-0000F78B0000}"/>
    <cellStyle name="Calculation 22 25" xfId="35647" xr:uid="{00000000-0005-0000-0000-0000F88B0000}"/>
    <cellStyle name="Calculation 22 26" xfId="35648" xr:uid="{00000000-0005-0000-0000-0000F98B0000}"/>
    <cellStyle name="Calculation 22 27" xfId="35649" xr:uid="{00000000-0005-0000-0000-0000FA8B0000}"/>
    <cellStyle name="Calculation 22 28" xfId="35650" xr:uid="{00000000-0005-0000-0000-0000FB8B0000}"/>
    <cellStyle name="Calculation 22 29" xfId="35651" xr:uid="{00000000-0005-0000-0000-0000FC8B0000}"/>
    <cellStyle name="Calculation 22 3" xfId="35652" xr:uid="{00000000-0005-0000-0000-0000FD8B0000}"/>
    <cellStyle name="Calculation 22 30" xfId="35653" xr:uid="{00000000-0005-0000-0000-0000FE8B0000}"/>
    <cellStyle name="Calculation 22 31" xfId="35654" xr:uid="{00000000-0005-0000-0000-0000FF8B0000}"/>
    <cellStyle name="Calculation 22 32" xfId="35655" xr:uid="{00000000-0005-0000-0000-0000008C0000}"/>
    <cellStyle name="Calculation 22 33" xfId="35656" xr:uid="{00000000-0005-0000-0000-0000018C0000}"/>
    <cellStyle name="Calculation 22 34" xfId="35657" xr:uid="{00000000-0005-0000-0000-0000028C0000}"/>
    <cellStyle name="Calculation 22 35" xfId="35658" xr:uid="{00000000-0005-0000-0000-0000038C0000}"/>
    <cellStyle name="Calculation 22 36" xfId="35659" xr:uid="{00000000-0005-0000-0000-0000048C0000}"/>
    <cellStyle name="Calculation 22 37" xfId="35660" xr:uid="{00000000-0005-0000-0000-0000058C0000}"/>
    <cellStyle name="Calculation 22 38" xfId="35661" xr:uid="{00000000-0005-0000-0000-0000068C0000}"/>
    <cellStyle name="Calculation 22 39" xfId="35662" xr:uid="{00000000-0005-0000-0000-0000078C0000}"/>
    <cellStyle name="Calculation 22 4" xfId="35663" xr:uid="{00000000-0005-0000-0000-0000088C0000}"/>
    <cellStyle name="Calculation 22 40" xfId="35664" xr:uid="{00000000-0005-0000-0000-0000098C0000}"/>
    <cellStyle name="Calculation 22 41" xfId="35665" xr:uid="{00000000-0005-0000-0000-00000A8C0000}"/>
    <cellStyle name="Calculation 22 42" xfId="35666" xr:uid="{00000000-0005-0000-0000-00000B8C0000}"/>
    <cellStyle name="Calculation 22 43" xfId="35667" xr:uid="{00000000-0005-0000-0000-00000C8C0000}"/>
    <cellStyle name="Calculation 22 44" xfId="35668" xr:uid="{00000000-0005-0000-0000-00000D8C0000}"/>
    <cellStyle name="Calculation 22 45" xfId="35669" xr:uid="{00000000-0005-0000-0000-00000E8C0000}"/>
    <cellStyle name="Calculation 22 46" xfId="35670" xr:uid="{00000000-0005-0000-0000-00000F8C0000}"/>
    <cellStyle name="Calculation 22 47" xfId="35671" xr:uid="{00000000-0005-0000-0000-0000108C0000}"/>
    <cellStyle name="Calculation 22 48" xfId="35672" xr:uid="{00000000-0005-0000-0000-0000118C0000}"/>
    <cellStyle name="Calculation 22 49" xfId="35673" xr:uid="{00000000-0005-0000-0000-0000128C0000}"/>
    <cellStyle name="Calculation 22 5" xfId="35674" xr:uid="{00000000-0005-0000-0000-0000138C0000}"/>
    <cellStyle name="Calculation 22 50" xfId="35675" xr:uid="{00000000-0005-0000-0000-0000148C0000}"/>
    <cellStyle name="Calculation 22 51" xfId="35676" xr:uid="{00000000-0005-0000-0000-0000158C0000}"/>
    <cellStyle name="Calculation 22 52" xfId="35677" xr:uid="{00000000-0005-0000-0000-0000168C0000}"/>
    <cellStyle name="Calculation 22 53" xfId="35678" xr:uid="{00000000-0005-0000-0000-0000178C0000}"/>
    <cellStyle name="Calculation 22 54" xfId="35679" xr:uid="{00000000-0005-0000-0000-0000188C0000}"/>
    <cellStyle name="Calculation 22 55" xfId="35680" xr:uid="{00000000-0005-0000-0000-0000198C0000}"/>
    <cellStyle name="Calculation 22 56" xfId="35681" xr:uid="{00000000-0005-0000-0000-00001A8C0000}"/>
    <cellStyle name="Calculation 22 57" xfId="35682" xr:uid="{00000000-0005-0000-0000-00001B8C0000}"/>
    <cellStyle name="Calculation 22 58" xfId="35683" xr:uid="{00000000-0005-0000-0000-00001C8C0000}"/>
    <cellStyle name="Calculation 22 59" xfId="35684" xr:uid="{00000000-0005-0000-0000-00001D8C0000}"/>
    <cellStyle name="Calculation 22 6" xfId="35685" xr:uid="{00000000-0005-0000-0000-00001E8C0000}"/>
    <cellStyle name="Calculation 22 60" xfId="35686" xr:uid="{00000000-0005-0000-0000-00001F8C0000}"/>
    <cellStyle name="Calculation 22 61" xfId="35687" xr:uid="{00000000-0005-0000-0000-0000208C0000}"/>
    <cellStyle name="Calculation 22 62" xfId="35688" xr:uid="{00000000-0005-0000-0000-0000218C0000}"/>
    <cellStyle name="Calculation 22 63" xfId="35689" xr:uid="{00000000-0005-0000-0000-0000228C0000}"/>
    <cellStyle name="Calculation 22 64" xfId="35690" xr:uid="{00000000-0005-0000-0000-0000238C0000}"/>
    <cellStyle name="Calculation 22 65" xfId="35691" xr:uid="{00000000-0005-0000-0000-0000248C0000}"/>
    <cellStyle name="Calculation 22 66" xfId="35692" xr:uid="{00000000-0005-0000-0000-0000258C0000}"/>
    <cellStyle name="Calculation 22 67" xfId="35693" xr:uid="{00000000-0005-0000-0000-0000268C0000}"/>
    <cellStyle name="Calculation 22 68" xfId="35694" xr:uid="{00000000-0005-0000-0000-0000278C0000}"/>
    <cellStyle name="Calculation 22 69" xfId="35695" xr:uid="{00000000-0005-0000-0000-0000288C0000}"/>
    <cellStyle name="Calculation 22 7" xfId="35696" xr:uid="{00000000-0005-0000-0000-0000298C0000}"/>
    <cellStyle name="Calculation 22 70" xfId="35697" xr:uid="{00000000-0005-0000-0000-00002A8C0000}"/>
    <cellStyle name="Calculation 22 71" xfId="35698" xr:uid="{00000000-0005-0000-0000-00002B8C0000}"/>
    <cellStyle name="Calculation 22 72" xfId="35699" xr:uid="{00000000-0005-0000-0000-00002C8C0000}"/>
    <cellStyle name="Calculation 22 73" xfId="35700" xr:uid="{00000000-0005-0000-0000-00002D8C0000}"/>
    <cellStyle name="Calculation 22 8" xfId="35701" xr:uid="{00000000-0005-0000-0000-00002E8C0000}"/>
    <cellStyle name="Calculation 22 9" xfId="35702" xr:uid="{00000000-0005-0000-0000-00002F8C0000}"/>
    <cellStyle name="Calculation 23" xfId="35703" xr:uid="{00000000-0005-0000-0000-0000308C0000}"/>
    <cellStyle name="Calculation 23 10" xfId="35704" xr:uid="{00000000-0005-0000-0000-0000318C0000}"/>
    <cellStyle name="Calculation 23 11" xfId="35705" xr:uid="{00000000-0005-0000-0000-0000328C0000}"/>
    <cellStyle name="Calculation 23 12" xfId="35706" xr:uid="{00000000-0005-0000-0000-0000338C0000}"/>
    <cellStyle name="Calculation 23 13" xfId="35707" xr:uid="{00000000-0005-0000-0000-0000348C0000}"/>
    <cellStyle name="Calculation 23 14" xfId="35708" xr:uid="{00000000-0005-0000-0000-0000358C0000}"/>
    <cellStyle name="Calculation 23 15" xfId="35709" xr:uid="{00000000-0005-0000-0000-0000368C0000}"/>
    <cellStyle name="Calculation 23 16" xfId="35710" xr:uid="{00000000-0005-0000-0000-0000378C0000}"/>
    <cellStyle name="Calculation 23 17" xfId="35711" xr:uid="{00000000-0005-0000-0000-0000388C0000}"/>
    <cellStyle name="Calculation 23 18" xfId="35712" xr:uid="{00000000-0005-0000-0000-0000398C0000}"/>
    <cellStyle name="Calculation 23 19" xfId="35713" xr:uid="{00000000-0005-0000-0000-00003A8C0000}"/>
    <cellStyle name="Calculation 23 2" xfId="35714" xr:uid="{00000000-0005-0000-0000-00003B8C0000}"/>
    <cellStyle name="Calculation 23 20" xfId="35715" xr:uid="{00000000-0005-0000-0000-00003C8C0000}"/>
    <cellStyle name="Calculation 23 21" xfId="35716" xr:uid="{00000000-0005-0000-0000-00003D8C0000}"/>
    <cellStyle name="Calculation 23 22" xfId="35717" xr:uid="{00000000-0005-0000-0000-00003E8C0000}"/>
    <cellStyle name="Calculation 23 23" xfId="35718" xr:uid="{00000000-0005-0000-0000-00003F8C0000}"/>
    <cellStyle name="Calculation 23 24" xfId="35719" xr:uid="{00000000-0005-0000-0000-0000408C0000}"/>
    <cellStyle name="Calculation 23 25" xfId="35720" xr:uid="{00000000-0005-0000-0000-0000418C0000}"/>
    <cellStyle name="Calculation 23 26" xfId="35721" xr:uid="{00000000-0005-0000-0000-0000428C0000}"/>
    <cellStyle name="Calculation 23 27" xfId="35722" xr:uid="{00000000-0005-0000-0000-0000438C0000}"/>
    <cellStyle name="Calculation 23 28" xfId="35723" xr:uid="{00000000-0005-0000-0000-0000448C0000}"/>
    <cellStyle name="Calculation 23 29" xfId="35724" xr:uid="{00000000-0005-0000-0000-0000458C0000}"/>
    <cellStyle name="Calculation 23 3" xfId="35725" xr:uid="{00000000-0005-0000-0000-0000468C0000}"/>
    <cellStyle name="Calculation 23 30" xfId="35726" xr:uid="{00000000-0005-0000-0000-0000478C0000}"/>
    <cellStyle name="Calculation 23 31" xfId="35727" xr:uid="{00000000-0005-0000-0000-0000488C0000}"/>
    <cellStyle name="Calculation 23 32" xfId="35728" xr:uid="{00000000-0005-0000-0000-0000498C0000}"/>
    <cellStyle name="Calculation 23 33" xfId="35729" xr:uid="{00000000-0005-0000-0000-00004A8C0000}"/>
    <cellStyle name="Calculation 23 34" xfId="35730" xr:uid="{00000000-0005-0000-0000-00004B8C0000}"/>
    <cellStyle name="Calculation 23 35" xfId="35731" xr:uid="{00000000-0005-0000-0000-00004C8C0000}"/>
    <cellStyle name="Calculation 23 36" xfId="35732" xr:uid="{00000000-0005-0000-0000-00004D8C0000}"/>
    <cellStyle name="Calculation 23 37" xfId="35733" xr:uid="{00000000-0005-0000-0000-00004E8C0000}"/>
    <cellStyle name="Calculation 23 38" xfId="35734" xr:uid="{00000000-0005-0000-0000-00004F8C0000}"/>
    <cellStyle name="Calculation 23 39" xfId="35735" xr:uid="{00000000-0005-0000-0000-0000508C0000}"/>
    <cellStyle name="Calculation 23 4" xfId="35736" xr:uid="{00000000-0005-0000-0000-0000518C0000}"/>
    <cellStyle name="Calculation 23 40" xfId="35737" xr:uid="{00000000-0005-0000-0000-0000528C0000}"/>
    <cellStyle name="Calculation 23 41" xfId="35738" xr:uid="{00000000-0005-0000-0000-0000538C0000}"/>
    <cellStyle name="Calculation 23 42" xfId="35739" xr:uid="{00000000-0005-0000-0000-0000548C0000}"/>
    <cellStyle name="Calculation 23 43" xfId="35740" xr:uid="{00000000-0005-0000-0000-0000558C0000}"/>
    <cellStyle name="Calculation 23 44" xfId="35741" xr:uid="{00000000-0005-0000-0000-0000568C0000}"/>
    <cellStyle name="Calculation 23 45" xfId="35742" xr:uid="{00000000-0005-0000-0000-0000578C0000}"/>
    <cellStyle name="Calculation 23 46" xfId="35743" xr:uid="{00000000-0005-0000-0000-0000588C0000}"/>
    <cellStyle name="Calculation 23 47" xfId="35744" xr:uid="{00000000-0005-0000-0000-0000598C0000}"/>
    <cellStyle name="Calculation 23 48" xfId="35745" xr:uid="{00000000-0005-0000-0000-00005A8C0000}"/>
    <cellStyle name="Calculation 23 49" xfId="35746" xr:uid="{00000000-0005-0000-0000-00005B8C0000}"/>
    <cellStyle name="Calculation 23 5" xfId="35747" xr:uid="{00000000-0005-0000-0000-00005C8C0000}"/>
    <cellStyle name="Calculation 23 50" xfId="35748" xr:uid="{00000000-0005-0000-0000-00005D8C0000}"/>
    <cellStyle name="Calculation 23 51" xfId="35749" xr:uid="{00000000-0005-0000-0000-00005E8C0000}"/>
    <cellStyle name="Calculation 23 52" xfId="35750" xr:uid="{00000000-0005-0000-0000-00005F8C0000}"/>
    <cellStyle name="Calculation 23 53" xfId="35751" xr:uid="{00000000-0005-0000-0000-0000608C0000}"/>
    <cellStyle name="Calculation 23 54" xfId="35752" xr:uid="{00000000-0005-0000-0000-0000618C0000}"/>
    <cellStyle name="Calculation 23 55" xfId="35753" xr:uid="{00000000-0005-0000-0000-0000628C0000}"/>
    <cellStyle name="Calculation 23 56" xfId="35754" xr:uid="{00000000-0005-0000-0000-0000638C0000}"/>
    <cellStyle name="Calculation 23 57" xfId="35755" xr:uid="{00000000-0005-0000-0000-0000648C0000}"/>
    <cellStyle name="Calculation 23 58" xfId="35756" xr:uid="{00000000-0005-0000-0000-0000658C0000}"/>
    <cellStyle name="Calculation 23 59" xfId="35757" xr:uid="{00000000-0005-0000-0000-0000668C0000}"/>
    <cellStyle name="Calculation 23 6" xfId="35758" xr:uid="{00000000-0005-0000-0000-0000678C0000}"/>
    <cellStyle name="Calculation 23 60" xfId="35759" xr:uid="{00000000-0005-0000-0000-0000688C0000}"/>
    <cellStyle name="Calculation 23 61" xfId="35760" xr:uid="{00000000-0005-0000-0000-0000698C0000}"/>
    <cellStyle name="Calculation 23 62" xfId="35761" xr:uid="{00000000-0005-0000-0000-00006A8C0000}"/>
    <cellStyle name="Calculation 23 63" xfId="35762" xr:uid="{00000000-0005-0000-0000-00006B8C0000}"/>
    <cellStyle name="Calculation 23 64" xfId="35763" xr:uid="{00000000-0005-0000-0000-00006C8C0000}"/>
    <cellStyle name="Calculation 23 65" xfId="35764" xr:uid="{00000000-0005-0000-0000-00006D8C0000}"/>
    <cellStyle name="Calculation 23 66" xfId="35765" xr:uid="{00000000-0005-0000-0000-00006E8C0000}"/>
    <cellStyle name="Calculation 23 67" xfId="35766" xr:uid="{00000000-0005-0000-0000-00006F8C0000}"/>
    <cellStyle name="Calculation 23 68" xfId="35767" xr:uid="{00000000-0005-0000-0000-0000708C0000}"/>
    <cellStyle name="Calculation 23 69" xfId="35768" xr:uid="{00000000-0005-0000-0000-0000718C0000}"/>
    <cellStyle name="Calculation 23 7" xfId="35769" xr:uid="{00000000-0005-0000-0000-0000728C0000}"/>
    <cellStyle name="Calculation 23 70" xfId="35770" xr:uid="{00000000-0005-0000-0000-0000738C0000}"/>
    <cellStyle name="Calculation 23 71" xfId="35771" xr:uid="{00000000-0005-0000-0000-0000748C0000}"/>
    <cellStyle name="Calculation 23 72" xfId="35772" xr:uid="{00000000-0005-0000-0000-0000758C0000}"/>
    <cellStyle name="Calculation 23 73" xfId="35773" xr:uid="{00000000-0005-0000-0000-0000768C0000}"/>
    <cellStyle name="Calculation 23 8" xfId="35774" xr:uid="{00000000-0005-0000-0000-0000778C0000}"/>
    <cellStyle name="Calculation 23 9" xfId="35775" xr:uid="{00000000-0005-0000-0000-0000788C0000}"/>
    <cellStyle name="Calculation 24" xfId="35776" xr:uid="{00000000-0005-0000-0000-0000798C0000}"/>
    <cellStyle name="Calculation 24 10" xfId="35777" xr:uid="{00000000-0005-0000-0000-00007A8C0000}"/>
    <cellStyle name="Calculation 24 11" xfId="35778" xr:uid="{00000000-0005-0000-0000-00007B8C0000}"/>
    <cellStyle name="Calculation 24 12" xfId="35779" xr:uid="{00000000-0005-0000-0000-00007C8C0000}"/>
    <cellStyle name="Calculation 24 13" xfId="35780" xr:uid="{00000000-0005-0000-0000-00007D8C0000}"/>
    <cellStyle name="Calculation 24 14" xfId="35781" xr:uid="{00000000-0005-0000-0000-00007E8C0000}"/>
    <cellStyle name="Calculation 24 15" xfId="35782" xr:uid="{00000000-0005-0000-0000-00007F8C0000}"/>
    <cellStyle name="Calculation 24 16" xfId="35783" xr:uid="{00000000-0005-0000-0000-0000808C0000}"/>
    <cellStyle name="Calculation 24 17" xfId="35784" xr:uid="{00000000-0005-0000-0000-0000818C0000}"/>
    <cellStyle name="Calculation 24 18" xfId="35785" xr:uid="{00000000-0005-0000-0000-0000828C0000}"/>
    <cellStyle name="Calculation 24 19" xfId="35786" xr:uid="{00000000-0005-0000-0000-0000838C0000}"/>
    <cellStyle name="Calculation 24 2" xfId="35787" xr:uid="{00000000-0005-0000-0000-0000848C0000}"/>
    <cellStyle name="Calculation 24 20" xfId="35788" xr:uid="{00000000-0005-0000-0000-0000858C0000}"/>
    <cellStyle name="Calculation 24 21" xfId="35789" xr:uid="{00000000-0005-0000-0000-0000868C0000}"/>
    <cellStyle name="Calculation 24 22" xfId="35790" xr:uid="{00000000-0005-0000-0000-0000878C0000}"/>
    <cellStyle name="Calculation 24 23" xfId="35791" xr:uid="{00000000-0005-0000-0000-0000888C0000}"/>
    <cellStyle name="Calculation 24 24" xfId="35792" xr:uid="{00000000-0005-0000-0000-0000898C0000}"/>
    <cellStyle name="Calculation 24 25" xfId="35793" xr:uid="{00000000-0005-0000-0000-00008A8C0000}"/>
    <cellStyle name="Calculation 24 26" xfId="35794" xr:uid="{00000000-0005-0000-0000-00008B8C0000}"/>
    <cellStyle name="Calculation 24 27" xfId="35795" xr:uid="{00000000-0005-0000-0000-00008C8C0000}"/>
    <cellStyle name="Calculation 24 28" xfId="35796" xr:uid="{00000000-0005-0000-0000-00008D8C0000}"/>
    <cellStyle name="Calculation 24 29" xfId="35797" xr:uid="{00000000-0005-0000-0000-00008E8C0000}"/>
    <cellStyle name="Calculation 24 3" xfId="35798" xr:uid="{00000000-0005-0000-0000-00008F8C0000}"/>
    <cellStyle name="Calculation 24 30" xfId="35799" xr:uid="{00000000-0005-0000-0000-0000908C0000}"/>
    <cellStyle name="Calculation 24 31" xfId="35800" xr:uid="{00000000-0005-0000-0000-0000918C0000}"/>
    <cellStyle name="Calculation 24 32" xfId="35801" xr:uid="{00000000-0005-0000-0000-0000928C0000}"/>
    <cellStyle name="Calculation 24 33" xfId="35802" xr:uid="{00000000-0005-0000-0000-0000938C0000}"/>
    <cellStyle name="Calculation 24 34" xfId="35803" xr:uid="{00000000-0005-0000-0000-0000948C0000}"/>
    <cellStyle name="Calculation 24 35" xfId="35804" xr:uid="{00000000-0005-0000-0000-0000958C0000}"/>
    <cellStyle name="Calculation 24 36" xfId="35805" xr:uid="{00000000-0005-0000-0000-0000968C0000}"/>
    <cellStyle name="Calculation 24 37" xfId="35806" xr:uid="{00000000-0005-0000-0000-0000978C0000}"/>
    <cellStyle name="Calculation 24 38" xfId="35807" xr:uid="{00000000-0005-0000-0000-0000988C0000}"/>
    <cellStyle name="Calculation 24 39" xfId="35808" xr:uid="{00000000-0005-0000-0000-0000998C0000}"/>
    <cellStyle name="Calculation 24 4" xfId="35809" xr:uid="{00000000-0005-0000-0000-00009A8C0000}"/>
    <cellStyle name="Calculation 24 40" xfId="35810" xr:uid="{00000000-0005-0000-0000-00009B8C0000}"/>
    <cellStyle name="Calculation 24 41" xfId="35811" xr:uid="{00000000-0005-0000-0000-00009C8C0000}"/>
    <cellStyle name="Calculation 24 42" xfId="35812" xr:uid="{00000000-0005-0000-0000-00009D8C0000}"/>
    <cellStyle name="Calculation 24 43" xfId="35813" xr:uid="{00000000-0005-0000-0000-00009E8C0000}"/>
    <cellStyle name="Calculation 24 44" xfId="35814" xr:uid="{00000000-0005-0000-0000-00009F8C0000}"/>
    <cellStyle name="Calculation 24 45" xfId="35815" xr:uid="{00000000-0005-0000-0000-0000A08C0000}"/>
    <cellStyle name="Calculation 24 46" xfId="35816" xr:uid="{00000000-0005-0000-0000-0000A18C0000}"/>
    <cellStyle name="Calculation 24 47" xfId="35817" xr:uid="{00000000-0005-0000-0000-0000A28C0000}"/>
    <cellStyle name="Calculation 24 48" xfId="35818" xr:uid="{00000000-0005-0000-0000-0000A38C0000}"/>
    <cellStyle name="Calculation 24 49" xfId="35819" xr:uid="{00000000-0005-0000-0000-0000A48C0000}"/>
    <cellStyle name="Calculation 24 5" xfId="35820" xr:uid="{00000000-0005-0000-0000-0000A58C0000}"/>
    <cellStyle name="Calculation 24 50" xfId="35821" xr:uid="{00000000-0005-0000-0000-0000A68C0000}"/>
    <cellStyle name="Calculation 24 51" xfId="35822" xr:uid="{00000000-0005-0000-0000-0000A78C0000}"/>
    <cellStyle name="Calculation 24 52" xfId="35823" xr:uid="{00000000-0005-0000-0000-0000A88C0000}"/>
    <cellStyle name="Calculation 24 53" xfId="35824" xr:uid="{00000000-0005-0000-0000-0000A98C0000}"/>
    <cellStyle name="Calculation 24 54" xfId="35825" xr:uid="{00000000-0005-0000-0000-0000AA8C0000}"/>
    <cellStyle name="Calculation 24 55" xfId="35826" xr:uid="{00000000-0005-0000-0000-0000AB8C0000}"/>
    <cellStyle name="Calculation 24 56" xfId="35827" xr:uid="{00000000-0005-0000-0000-0000AC8C0000}"/>
    <cellStyle name="Calculation 24 57" xfId="35828" xr:uid="{00000000-0005-0000-0000-0000AD8C0000}"/>
    <cellStyle name="Calculation 24 58" xfId="35829" xr:uid="{00000000-0005-0000-0000-0000AE8C0000}"/>
    <cellStyle name="Calculation 24 59" xfId="35830" xr:uid="{00000000-0005-0000-0000-0000AF8C0000}"/>
    <cellStyle name="Calculation 24 6" xfId="35831" xr:uid="{00000000-0005-0000-0000-0000B08C0000}"/>
    <cellStyle name="Calculation 24 60" xfId="35832" xr:uid="{00000000-0005-0000-0000-0000B18C0000}"/>
    <cellStyle name="Calculation 24 61" xfId="35833" xr:uid="{00000000-0005-0000-0000-0000B28C0000}"/>
    <cellStyle name="Calculation 24 62" xfId="35834" xr:uid="{00000000-0005-0000-0000-0000B38C0000}"/>
    <cellStyle name="Calculation 24 63" xfId="35835" xr:uid="{00000000-0005-0000-0000-0000B48C0000}"/>
    <cellStyle name="Calculation 24 64" xfId="35836" xr:uid="{00000000-0005-0000-0000-0000B58C0000}"/>
    <cellStyle name="Calculation 24 65" xfId="35837" xr:uid="{00000000-0005-0000-0000-0000B68C0000}"/>
    <cellStyle name="Calculation 24 66" xfId="35838" xr:uid="{00000000-0005-0000-0000-0000B78C0000}"/>
    <cellStyle name="Calculation 24 67" xfId="35839" xr:uid="{00000000-0005-0000-0000-0000B88C0000}"/>
    <cellStyle name="Calculation 24 68" xfId="35840" xr:uid="{00000000-0005-0000-0000-0000B98C0000}"/>
    <cellStyle name="Calculation 24 69" xfId="35841" xr:uid="{00000000-0005-0000-0000-0000BA8C0000}"/>
    <cellStyle name="Calculation 24 7" xfId="35842" xr:uid="{00000000-0005-0000-0000-0000BB8C0000}"/>
    <cellStyle name="Calculation 24 70" xfId="35843" xr:uid="{00000000-0005-0000-0000-0000BC8C0000}"/>
    <cellStyle name="Calculation 24 71" xfId="35844" xr:uid="{00000000-0005-0000-0000-0000BD8C0000}"/>
    <cellStyle name="Calculation 24 72" xfId="35845" xr:uid="{00000000-0005-0000-0000-0000BE8C0000}"/>
    <cellStyle name="Calculation 24 73" xfId="35846" xr:uid="{00000000-0005-0000-0000-0000BF8C0000}"/>
    <cellStyle name="Calculation 24 8" xfId="35847" xr:uid="{00000000-0005-0000-0000-0000C08C0000}"/>
    <cellStyle name="Calculation 24 9" xfId="35848" xr:uid="{00000000-0005-0000-0000-0000C18C0000}"/>
    <cellStyle name="Calculation 25" xfId="35849" xr:uid="{00000000-0005-0000-0000-0000C28C0000}"/>
    <cellStyle name="Calculation 25 10" xfId="35850" xr:uid="{00000000-0005-0000-0000-0000C38C0000}"/>
    <cellStyle name="Calculation 25 11" xfId="35851" xr:uid="{00000000-0005-0000-0000-0000C48C0000}"/>
    <cellStyle name="Calculation 25 12" xfId="35852" xr:uid="{00000000-0005-0000-0000-0000C58C0000}"/>
    <cellStyle name="Calculation 25 13" xfId="35853" xr:uid="{00000000-0005-0000-0000-0000C68C0000}"/>
    <cellStyle name="Calculation 25 14" xfId="35854" xr:uid="{00000000-0005-0000-0000-0000C78C0000}"/>
    <cellStyle name="Calculation 25 15" xfId="35855" xr:uid="{00000000-0005-0000-0000-0000C88C0000}"/>
    <cellStyle name="Calculation 25 16" xfId="35856" xr:uid="{00000000-0005-0000-0000-0000C98C0000}"/>
    <cellStyle name="Calculation 25 17" xfId="35857" xr:uid="{00000000-0005-0000-0000-0000CA8C0000}"/>
    <cellStyle name="Calculation 25 18" xfId="35858" xr:uid="{00000000-0005-0000-0000-0000CB8C0000}"/>
    <cellStyle name="Calculation 25 19" xfId="35859" xr:uid="{00000000-0005-0000-0000-0000CC8C0000}"/>
    <cellStyle name="Calculation 25 2" xfId="35860" xr:uid="{00000000-0005-0000-0000-0000CD8C0000}"/>
    <cellStyle name="Calculation 25 2 10" xfId="35861" xr:uid="{00000000-0005-0000-0000-0000CE8C0000}"/>
    <cellStyle name="Calculation 25 2 11" xfId="35862" xr:uid="{00000000-0005-0000-0000-0000CF8C0000}"/>
    <cellStyle name="Calculation 25 2 12" xfId="35863" xr:uid="{00000000-0005-0000-0000-0000D08C0000}"/>
    <cellStyle name="Calculation 25 2 13" xfId="35864" xr:uid="{00000000-0005-0000-0000-0000D18C0000}"/>
    <cellStyle name="Calculation 25 2 14" xfId="35865" xr:uid="{00000000-0005-0000-0000-0000D28C0000}"/>
    <cellStyle name="Calculation 25 2 15" xfId="35866" xr:uid="{00000000-0005-0000-0000-0000D38C0000}"/>
    <cellStyle name="Calculation 25 2 16" xfId="35867" xr:uid="{00000000-0005-0000-0000-0000D48C0000}"/>
    <cellStyle name="Calculation 25 2 17" xfId="35868" xr:uid="{00000000-0005-0000-0000-0000D58C0000}"/>
    <cellStyle name="Calculation 25 2 18" xfId="35869" xr:uid="{00000000-0005-0000-0000-0000D68C0000}"/>
    <cellStyle name="Calculation 25 2 19" xfId="35870" xr:uid="{00000000-0005-0000-0000-0000D78C0000}"/>
    <cellStyle name="Calculation 25 2 2" xfId="35871" xr:uid="{00000000-0005-0000-0000-0000D88C0000}"/>
    <cellStyle name="Calculation 25 2 20" xfId="35872" xr:uid="{00000000-0005-0000-0000-0000D98C0000}"/>
    <cellStyle name="Calculation 25 2 21" xfId="35873" xr:uid="{00000000-0005-0000-0000-0000DA8C0000}"/>
    <cellStyle name="Calculation 25 2 22" xfId="35874" xr:uid="{00000000-0005-0000-0000-0000DB8C0000}"/>
    <cellStyle name="Calculation 25 2 23" xfId="35875" xr:uid="{00000000-0005-0000-0000-0000DC8C0000}"/>
    <cellStyle name="Calculation 25 2 24" xfId="35876" xr:uid="{00000000-0005-0000-0000-0000DD8C0000}"/>
    <cellStyle name="Calculation 25 2 25" xfId="35877" xr:uid="{00000000-0005-0000-0000-0000DE8C0000}"/>
    <cellStyle name="Calculation 25 2 26" xfId="35878" xr:uid="{00000000-0005-0000-0000-0000DF8C0000}"/>
    <cellStyle name="Calculation 25 2 27" xfId="35879" xr:uid="{00000000-0005-0000-0000-0000E08C0000}"/>
    <cellStyle name="Calculation 25 2 28" xfId="35880" xr:uid="{00000000-0005-0000-0000-0000E18C0000}"/>
    <cellStyle name="Calculation 25 2 29" xfId="35881" xr:uid="{00000000-0005-0000-0000-0000E28C0000}"/>
    <cellStyle name="Calculation 25 2 3" xfId="35882" xr:uid="{00000000-0005-0000-0000-0000E38C0000}"/>
    <cellStyle name="Calculation 25 2 30" xfId="35883" xr:uid="{00000000-0005-0000-0000-0000E48C0000}"/>
    <cellStyle name="Calculation 25 2 31" xfId="35884" xr:uid="{00000000-0005-0000-0000-0000E58C0000}"/>
    <cellStyle name="Calculation 25 2 32" xfId="35885" xr:uid="{00000000-0005-0000-0000-0000E68C0000}"/>
    <cellStyle name="Calculation 25 2 33" xfId="35886" xr:uid="{00000000-0005-0000-0000-0000E78C0000}"/>
    <cellStyle name="Calculation 25 2 34" xfId="35887" xr:uid="{00000000-0005-0000-0000-0000E88C0000}"/>
    <cellStyle name="Calculation 25 2 35" xfId="35888" xr:uid="{00000000-0005-0000-0000-0000E98C0000}"/>
    <cellStyle name="Calculation 25 2 36" xfId="35889" xr:uid="{00000000-0005-0000-0000-0000EA8C0000}"/>
    <cellStyle name="Calculation 25 2 37" xfId="35890" xr:uid="{00000000-0005-0000-0000-0000EB8C0000}"/>
    <cellStyle name="Calculation 25 2 38" xfId="35891" xr:uid="{00000000-0005-0000-0000-0000EC8C0000}"/>
    <cellStyle name="Calculation 25 2 39" xfId="35892" xr:uid="{00000000-0005-0000-0000-0000ED8C0000}"/>
    <cellStyle name="Calculation 25 2 4" xfId="35893" xr:uid="{00000000-0005-0000-0000-0000EE8C0000}"/>
    <cellStyle name="Calculation 25 2 40" xfId="35894" xr:uid="{00000000-0005-0000-0000-0000EF8C0000}"/>
    <cellStyle name="Calculation 25 2 41" xfId="35895" xr:uid="{00000000-0005-0000-0000-0000F08C0000}"/>
    <cellStyle name="Calculation 25 2 42" xfId="35896" xr:uid="{00000000-0005-0000-0000-0000F18C0000}"/>
    <cellStyle name="Calculation 25 2 43" xfId="35897" xr:uid="{00000000-0005-0000-0000-0000F28C0000}"/>
    <cellStyle name="Calculation 25 2 44" xfId="35898" xr:uid="{00000000-0005-0000-0000-0000F38C0000}"/>
    <cellStyle name="Calculation 25 2 45" xfId="35899" xr:uid="{00000000-0005-0000-0000-0000F48C0000}"/>
    <cellStyle name="Calculation 25 2 46" xfId="35900" xr:uid="{00000000-0005-0000-0000-0000F58C0000}"/>
    <cellStyle name="Calculation 25 2 47" xfId="35901" xr:uid="{00000000-0005-0000-0000-0000F68C0000}"/>
    <cellStyle name="Calculation 25 2 48" xfId="35902" xr:uid="{00000000-0005-0000-0000-0000F78C0000}"/>
    <cellStyle name="Calculation 25 2 49" xfId="35903" xr:uid="{00000000-0005-0000-0000-0000F88C0000}"/>
    <cellStyle name="Calculation 25 2 5" xfId="35904" xr:uid="{00000000-0005-0000-0000-0000F98C0000}"/>
    <cellStyle name="Calculation 25 2 50" xfId="35905" xr:uid="{00000000-0005-0000-0000-0000FA8C0000}"/>
    <cellStyle name="Calculation 25 2 51" xfId="35906" xr:uid="{00000000-0005-0000-0000-0000FB8C0000}"/>
    <cellStyle name="Calculation 25 2 52" xfId="35907" xr:uid="{00000000-0005-0000-0000-0000FC8C0000}"/>
    <cellStyle name="Calculation 25 2 53" xfId="35908" xr:uid="{00000000-0005-0000-0000-0000FD8C0000}"/>
    <cellStyle name="Calculation 25 2 54" xfId="35909" xr:uid="{00000000-0005-0000-0000-0000FE8C0000}"/>
    <cellStyle name="Calculation 25 2 55" xfId="35910" xr:uid="{00000000-0005-0000-0000-0000FF8C0000}"/>
    <cellStyle name="Calculation 25 2 56" xfId="35911" xr:uid="{00000000-0005-0000-0000-0000008D0000}"/>
    <cellStyle name="Calculation 25 2 57" xfId="35912" xr:uid="{00000000-0005-0000-0000-0000018D0000}"/>
    <cellStyle name="Calculation 25 2 58" xfId="35913" xr:uid="{00000000-0005-0000-0000-0000028D0000}"/>
    <cellStyle name="Calculation 25 2 59" xfId="35914" xr:uid="{00000000-0005-0000-0000-0000038D0000}"/>
    <cellStyle name="Calculation 25 2 6" xfId="35915" xr:uid="{00000000-0005-0000-0000-0000048D0000}"/>
    <cellStyle name="Calculation 25 2 60" xfId="35916" xr:uid="{00000000-0005-0000-0000-0000058D0000}"/>
    <cellStyle name="Calculation 25 2 61" xfId="35917" xr:uid="{00000000-0005-0000-0000-0000068D0000}"/>
    <cellStyle name="Calculation 25 2 62" xfId="35918" xr:uid="{00000000-0005-0000-0000-0000078D0000}"/>
    <cellStyle name="Calculation 25 2 63" xfId="35919" xr:uid="{00000000-0005-0000-0000-0000088D0000}"/>
    <cellStyle name="Calculation 25 2 64" xfId="35920" xr:uid="{00000000-0005-0000-0000-0000098D0000}"/>
    <cellStyle name="Calculation 25 2 65" xfId="35921" xr:uid="{00000000-0005-0000-0000-00000A8D0000}"/>
    <cellStyle name="Calculation 25 2 66" xfId="35922" xr:uid="{00000000-0005-0000-0000-00000B8D0000}"/>
    <cellStyle name="Calculation 25 2 67" xfId="35923" xr:uid="{00000000-0005-0000-0000-00000C8D0000}"/>
    <cellStyle name="Calculation 25 2 68" xfId="35924" xr:uid="{00000000-0005-0000-0000-00000D8D0000}"/>
    <cellStyle name="Calculation 25 2 69" xfId="35925" xr:uid="{00000000-0005-0000-0000-00000E8D0000}"/>
    <cellStyle name="Calculation 25 2 7" xfId="35926" xr:uid="{00000000-0005-0000-0000-00000F8D0000}"/>
    <cellStyle name="Calculation 25 2 70" xfId="35927" xr:uid="{00000000-0005-0000-0000-0000108D0000}"/>
    <cellStyle name="Calculation 25 2 71" xfId="35928" xr:uid="{00000000-0005-0000-0000-0000118D0000}"/>
    <cellStyle name="Calculation 25 2 72" xfId="35929" xr:uid="{00000000-0005-0000-0000-0000128D0000}"/>
    <cellStyle name="Calculation 25 2 73" xfId="35930" xr:uid="{00000000-0005-0000-0000-0000138D0000}"/>
    <cellStyle name="Calculation 25 2 8" xfId="35931" xr:uid="{00000000-0005-0000-0000-0000148D0000}"/>
    <cellStyle name="Calculation 25 2 9" xfId="35932" xr:uid="{00000000-0005-0000-0000-0000158D0000}"/>
    <cellStyle name="Calculation 25 20" xfId="35933" xr:uid="{00000000-0005-0000-0000-0000168D0000}"/>
    <cellStyle name="Calculation 25 21" xfId="35934" xr:uid="{00000000-0005-0000-0000-0000178D0000}"/>
    <cellStyle name="Calculation 25 22" xfId="35935" xr:uid="{00000000-0005-0000-0000-0000188D0000}"/>
    <cellStyle name="Calculation 25 23" xfId="35936" xr:uid="{00000000-0005-0000-0000-0000198D0000}"/>
    <cellStyle name="Calculation 25 24" xfId="35937" xr:uid="{00000000-0005-0000-0000-00001A8D0000}"/>
    <cellStyle name="Calculation 25 25" xfId="35938" xr:uid="{00000000-0005-0000-0000-00001B8D0000}"/>
    <cellStyle name="Calculation 25 26" xfId="35939" xr:uid="{00000000-0005-0000-0000-00001C8D0000}"/>
    <cellStyle name="Calculation 25 27" xfId="35940" xr:uid="{00000000-0005-0000-0000-00001D8D0000}"/>
    <cellStyle name="Calculation 25 28" xfId="35941" xr:uid="{00000000-0005-0000-0000-00001E8D0000}"/>
    <cellStyle name="Calculation 25 29" xfId="35942" xr:uid="{00000000-0005-0000-0000-00001F8D0000}"/>
    <cellStyle name="Calculation 25 3" xfId="35943" xr:uid="{00000000-0005-0000-0000-0000208D0000}"/>
    <cellStyle name="Calculation 25 30" xfId="35944" xr:uid="{00000000-0005-0000-0000-0000218D0000}"/>
    <cellStyle name="Calculation 25 31" xfId="35945" xr:uid="{00000000-0005-0000-0000-0000228D0000}"/>
    <cellStyle name="Calculation 25 32" xfId="35946" xr:uid="{00000000-0005-0000-0000-0000238D0000}"/>
    <cellStyle name="Calculation 25 33" xfId="35947" xr:uid="{00000000-0005-0000-0000-0000248D0000}"/>
    <cellStyle name="Calculation 25 34" xfId="35948" xr:uid="{00000000-0005-0000-0000-0000258D0000}"/>
    <cellStyle name="Calculation 25 35" xfId="35949" xr:uid="{00000000-0005-0000-0000-0000268D0000}"/>
    <cellStyle name="Calculation 25 36" xfId="35950" xr:uid="{00000000-0005-0000-0000-0000278D0000}"/>
    <cellStyle name="Calculation 25 37" xfId="35951" xr:uid="{00000000-0005-0000-0000-0000288D0000}"/>
    <cellStyle name="Calculation 25 38" xfId="35952" xr:uid="{00000000-0005-0000-0000-0000298D0000}"/>
    <cellStyle name="Calculation 25 39" xfId="35953" xr:uid="{00000000-0005-0000-0000-00002A8D0000}"/>
    <cellStyle name="Calculation 25 4" xfId="35954" xr:uid="{00000000-0005-0000-0000-00002B8D0000}"/>
    <cellStyle name="Calculation 25 40" xfId="35955" xr:uid="{00000000-0005-0000-0000-00002C8D0000}"/>
    <cellStyle name="Calculation 25 41" xfId="35956" xr:uid="{00000000-0005-0000-0000-00002D8D0000}"/>
    <cellStyle name="Calculation 25 42" xfId="35957" xr:uid="{00000000-0005-0000-0000-00002E8D0000}"/>
    <cellStyle name="Calculation 25 43" xfId="35958" xr:uid="{00000000-0005-0000-0000-00002F8D0000}"/>
    <cellStyle name="Calculation 25 44" xfId="35959" xr:uid="{00000000-0005-0000-0000-0000308D0000}"/>
    <cellStyle name="Calculation 25 45" xfId="35960" xr:uid="{00000000-0005-0000-0000-0000318D0000}"/>
    <cellStyle name="Calculation 25 46" xfId="35961" xr:uid="{00000000-0005-0000-0000-0000328D0000}"/>
    <cellStyle name="Calculation 25 47" xfId="35962" xr:uid="{00000000-0005-0000-0000-0000338D0000}"/>
    <cellStyle name="Calculation 25 48" xfId="35963" xr:uid="{00000000-0005-0000-0000-0000348D0000}"/>
    <cellStyle name="Calculation 25 49" xfId="35964" xr:uid="{00000000-0005-0000-0000-0000358D0000}"/>
    <cellStyle name="Calculation 25 5" xfId="35965" xr:uid="{00000000-0005-0000-0000-0000368D0000}"/>
    <cellStyle name="Calculation 25 50" xfId="35966" xr:uid="{00000000-0005-0000-0000-0000378D0000}"/>
    <cellStyle name="Calculation 25 51" xfId="35967" xr:uid="{00000000-0005-0000-0000-0000388D0000}"/>
    <cellStyle name="Calculation 25 52" xfId="35968" xr:uid="{00000000-0005-0000-0000-0000398D0000}"/>
    <cellStyle name="Calculation 25 53" xfId="35969" xr:uid="{00000000-0005-0000-0000-00003A8D0000}"/>
    <cellStyle name="Calculation 25 54" xfId="35970" xr:uid="{00000000-0005-0000-0000-00003B8D0000}"/>
    <cellStyle name="Calculation 25 55" xfId="35971" xr:uid="{00000000-0005-0000-0000-00003C8D0000}"/>
    <cellStyle name="Calculation 25 56" xfId="35972" xr:uid="{00000000-0005-0000-0000-00003D8D0000}"/>
    <cellStyle name="Calculation 25 57" xfId="35973" xr:uid="{00000000-0005-0000-0000-00003E8D0000}"/>
    <cellStyle name="Calculation 25 58" xfId="35974" xr:uid="{00000000-0005-0000-0000-00003F8D0000}"/>
    <cellStyle name="Calculation 25 59" xfId="35975" xr:uid="{00000000-0005-0000-0000-0000408D0000}"/>
    <cellStyle name="Calculation 25 6" xfId="35976" xr:uid="{00000000-0005-0000-0000-0000418D0000}"/>
    <cellStyle name="Calculation 25 60" xfId="35977" xr:uid="{00000000-0005-0000-0000-0000428D0000}"/>
    <cellStyle name="Calculation 25 61" xfId="35978" xr:uid="{00000000-0005-0000-0000-0000438D0000}"/>
    <cellStyle name="Calculation 25 62" xfId="35979" xr:uid="{00000000-0005-0000-0000-0000448D0000}"/>
    <cellStyle name="Calculation 25 63" xfId="35980" xr:uid="{00000000-0005-0000-0000-0000458D0000}"/>
    <cellStyle name="Calculation 25 64" xfId="35981" xr:uid="{00000000-0005-0000-0000-0000468D0000}"/>
    <cellStyle name="Calculation 25 65" xfId="35982" xr:uid="{00000000-0005-0000-0000-0000478D0000}"/>
    <cellStyle name="Calculation 25 66" xfId="35983" xr:uid="{00000000-0005-0000-0000-0000488D0000}"/>
    <cellStyle name="Calculation 25 67" xfId="35984" xr:uid="{00000000-0005-0000-0000-0000498D0000}"/>
    <cellStyle name="Calculation 25 68" xfId="35985" xr:uid="{00000000-0005-0000-0000-00004A8D0000}"/>
    <cellStyle name="Calculation 25 69" xfId="35986" xr:uid="{00000000-0005-0000-0000-00004B8D0000}"/>
    <cellStyle name="Calculation 25 7" xfId="35987" xr:uid="{00000000-0005-0000-0000-00004C8D0000}"/>
    <cellStyle name="Calculation 25 70" xfId="35988" xr:uid="{00000000-0005-0000-0000-00004D8D0000}"/>
    <cellStyle name="Calculation 25 71" xfId="35989" xr:uid="{00000000-0005-0000-0000-00004E8D0000}"/>
    <cellStyle name="Calculation 25 72" xfId="35990" xr:uid="{00000000-0005-0000-0000-00004F8D0000}"/>
    <cellStyle name="Calculation 25 73" xfId="35991" xr:uid="{00000000-0005-0000-0000-0000508D0000}"/>
    <cellStyle name="Calculation 25 74" xfId="35992" xr:uid="{00000000-0005-0000-0000-0000518D0000}"/>
    <cellStyle name="Calculation 25 8" xfId="35993" xr:uid="{00000000-0005-0000-0000-0000528D0000}"/>
    <cellStyle name="Calculation 25 9" xfId="35994" xr:uid="{00000000-0005-0000-0000-0000538D0000}"/>
    <cellStyle name="Calculation 26" xfId="35995" xr:uid="{00000000-0005-0000-0000-0000548D0000}"/>
    <cellStyle name="Calculation 26 10" xfId="35996" xr:uid="{00000000-0005-0000-0000-0000558D0000}"/>
    <cellStyle name="Calculation 26 11" xfId="35997" xr:uid="{00000000-0005-0000-0000-0000568D0000}"/>
    <cellStyle name="Calculation 26 12" xfId="35998" xr:uid="{00000000-0005-0000-0000-0000578D0000}"/>
    <cellStyle name="Calculation 26 13" xfId="35999" xr:uid="{00000000-0005-0000-0000-0000588D0000}"/>
    <cellStyle name="Calculation 26 14" xfId="36000" xr:uid="{00000000-0005-0000-0000-0000598D0000}"/>
    <cellStyle name="Calculation 26 15" xfId="36001" xr:uid="{00000000-0005-0000-0000-00005A8D0000}"/>
    <cellStyle name="Calculation 26 16" xfId="36002" xr:uid="{00000000-0005-0000-0000-00005B8D0000}"/>
    <cellStyle name="Calculation 26 17" xfId="36003" xr:uid="{00000000-0005-0000-0000-00005C8D0000}"/>
    <cellStyle name="Calculation 26 18" xfId="36004" xr:uid="{00000000-0005-0000-0000-00005D8D0000}"/>
    <cellStyle name="Calculation 26 19" xfId="36005" xr:uid="{00000000-0005-0000-0000-00005E8D0000}"/>
    <cellStyle name="Calculation 26 2" xfId="36006" xr:uid="{00000000-0005-0000-0000-00005F8D0000}"/>
    <cellStyle name="Calculation 26 2 10" xfId="36007" xr:uid="{00000000-0005-0000-0000-0000608D0000}"/>
    <cellStyle name="Calculation 26 2 11" xfId="36008" xr:uid="{00000000-0005-0000-0000-0000618D0000}"/>
    <cellStyle name="Calculation 26 2 12" xfId="36009" xr:uid="{00000000-0005-0000-0000-0000628D0000}"/>
    <cellStyle name="Calculation 26 2 13" xfId="36010" xr:uid="{00000000-0005-0000-0000-0000638D0000}"/>
    <cellStyle name="Calculation 26 2 14" xfId="36011" xr:uid="{00000000-0005-0000-0000-0000648D0000}"/>
    <cellStyle name="Calculation 26 2 15" xfId="36012" xr:uid="{00000000-0005-0000-0000-0000658D0000}"/>
    <cellStyle name="Calculation 26 2 16" xfId="36013" xr:uid="{00000000-0005-0000-0000-0000668D0000}"/>
    <cellStyle name="Calculation 26 2 17" xfId="36014" xr:uid="{00000000-0005-0000-0000-0000678D0000}"/>
    <cellStyle name="Calculation 26 2 18" xfId="36015" xr:uid="{00000000-0005-0000-0000-0000688D0000}"/>
    <cellStyle name="Calculation 26 2 19" xfId="36016" xr:uid="{00000000-0005-0000-0000-0000698D0000}"/>
    <cellStyle name="Calculation 26 2 2" xfId="36017" xr:uid="{00000000-0005-0000-0000-00006A8D0000}"/>
    <cellStyle name="Calculation 26 2 20" xfId="36018" xr:uid="{00000000-0005-0000-0000-00006B8D0000}"/>
    <cellStyle name="Calculation 26 2 21" xfId="36019" xr:uid="{00000000-0005-0000-0000-00006C8D0000}"/>
    <cellStyle name="Calculation 26 2 22" xfId="36020" xr:uid="{00000000-0005-0000-0000-00006D8D0000}"/>
    <cellStyle name="Calculation 26 2 23" xfId="36021" xr:uid="{00000000-0005-0000-0000-00006E8D0000}"/>
    <cellStyle name="Calculation 26 2 24" xfId="36022" xr:uid="{00000000-0005-0000-0000-00006F8D0000}"/>
    <cellStyle name="Calculation 26 2 25" xfId="36023" xr:uid="{00000000-0005-0000-0000-0000708D0000}"/>
    <cellStyle name="Calculation 26 2 26" xfId="36024" xr:uid="{00000000-0005-0000-0000-0000718D0000}"/>
    <cellStyle name="Calculation 26 2 27" xfId="36025" xr:uid="{00000000-0005-0000-0000-0000728D0000}"/>
    <cellStyle name="Calculation 26 2 28" xfId="36026" xr:uid="{00000000-0005-0000-0000-0000738D0000}"/>
    <cellStyle name="Calculation 26 2 29" xfId="36027" xr:uid="{00000000-0005-0000-0000-0000748D0000}"/>
    <cellStyle name="Calculation 26 2 3" xfId="36028" xr:uid="{00000000-0005-0000-0000-0000758D0000}"/>
    <cellStyle name="Calculation 26 2 30" xfId="36029" xr:uid="{00000000-0005-0000-0000-0000768D0000}"/>
    <cellStyle name="Calculation 26 2 31" xfId="36030" xr:uid="{00000000-0005-0000-0000-0000778D0000}"/>
    <cellStyle name="Calculation 26 2 32" xfId="36031" xr:uid="{00000000-0005-0000-0000-0000788D0000}"/>
    <cellStyle name="Calculation 26 2 33" xfId="36032" xr:uid="{00000000-0005-0000-0000-0000798D0000}"/>
    <cellStyle name="Calculation 26 2 34" xfId="36033" xr:uid="{00000000-0005-0000-0000-00007A8D0000}"/>
    <cellStyle name="Calculation 26 2 35" xfId="36034" xr:uid="{00000000-0005-0000-0000-00007B8D0000}"/>
    <cellStyle name="Calculation 26 2 36" xfId="36035" xr:uid="{00000000-0005-0000-0000-00007C8D0000}"/>
    <cellStyle name="Calculation 26 2 37" xfId="36036" xr:uid="{00000000-0005-0000-0000-00007D8D0000}"/>
    <cellStyle name="Calculation 26 2 38" xfId="36037" xr:uid="{00000000-0005-0000-0000-00007E8D0000}"/>
    <cellStyle name="Calculation 26 2 39" xfId="36038" xr:uid="{00000000-0005-0000-0000-00007F8D0000}"/>
    <cellStyle name="Calculation 26 2 4" xfId="36039" xr:uid="{00000000-0005-0000-0000-0000808D0000}"/>
    <cellStyle name="Calculation 26 2 40" xfId="36040" xr:uid="{00000000-0005-0000-0000-0000818D0000}"/>
    <cellStyle name="Calculation 26 2 41" xfId="36041" xr:uid="{00000000-0005-0000-0000-0000828D0000}"/>
    <cellStyle name="Calculation 26 2 42" xfId="36042" xr:uid="{00000000-0005-0000-0000-0000838D0000}"/>
    <cellStyle name="Calculation 26 2 43" xfId="36043" xr:uid="{00000000-0005-0000-0000-0000848D0000}"/>
    <cellStyle name="Calculation 26 2 44" xfId="36044" xr:uid="{00000000-0005-0000-0000-0000858D0000}"/>
    <cellStyle name="Calculation 26 2 45" xfId="36045" xr:uid="{00000000-0005-0000-0000-0000868D0000}"/>
    <cellStyle name="Calculation 26 2 46" xfId="36046" xr:uid="{00000000-0005-0000-0000-0000878D0000}"/>
    <cellStyle name="Calculation 26 2 47" xfId="36047" xr:uid="{00000000-0005-0000-0000-0000888D0000}"/>
    <cellStyle name="Calculation 26 2 48" xfId="36048" xr:uid="{00000000-0005-0000-0000-0000898D0000}"/>
    <cellStyle name="Calculation 26 2 49" xfId="36049" xr:uid="{00000000-0005-0000-0000-00008A8D0000}"/>
    <cellStyle name="Calculation 26 2 5" xfId="36050" xr:uid="{00000000-0005-0000-0000-00008B8D0000}"/>
    <cellStyle name="Calculation 26 2 50" xfId="36051" xr:uid="{00000000-0005-0000-0000-00008C8D0000}"/>
    <cellStyle name="Calculation 26 2 51" xfId="36052" xr:uid="{00000000-0005-0000-0000-00008D8D0000}"/>
    <cellStyle name="Calculation 26 2 52" xfId="36053" xr:uid="{00000000-0005-0000-0000-00008E8D0000}"/>
    <cellStyle name="Calculation 26 2 53" xfId="36054" xr:uid="{00000000-0005-0000-0000-00008F8D0000}"/>
    <cellStyle name="Calculation 26 2 54" xfId="36055" xr:uid="{00000000-0005-0000-0000-0000908D0000}"/>
    <cellStyle name="Calculation 26 2 55" xfId="36056" xr:uid="{00000000-0005-0000-0000-0000918D0000}"/>
    <cellStyle name="Calculation 26 2 56" xfId="36057" xr:uid="{00000000-0005-0000-0000-0000928D0000}"/>
    <cellStyle name="Calculation 26 2 57" xfId="36058" xr:uid="{00000000-0005-0000-0000-0000938D0000}"/>
    <cellStyle name="Calculation 26 2 58" xfId="36059" xr:uid="{00000000-0005-0000-0000-0000948D0000}"/>
    <cellStyle name="Calculation 26 2 59" xfId="36060" xr:uid="{00000000-0005-0000-0000-0000958D0000}"/>
    <cellStyle name="Calculation 26 2 6" xfId="36061" xr:uid="{00000000-0005-0000-0000-0000968D0000}"/>
    <cellStyle name="Calculation 26 2 60" xfId="36062" xr:uid="{00000000-0005-0000-0000-0000978D0000}"/>
    <cellStyle name="Calculation 26 2 61" xfId="36063" xr:uid="{00000000-0005-0000-0000-0000988D0000}"/>
    <cellStyle name="Calculation 26 2 62" xfId="36064" xr:uid="{00000000-0005-0000-0000-0000998D0000}"/>
    <cellStyle name="Calculation 26 2 63" xfId="36065" xr:uid="{00000000-0005-0000-0000-00009A8D0000}"/>
    <cellStyle name="Calculation 26 2 64" xfId="36066" xr:uid="{00000000-0005-0000-0000-00009B8D0000}"/>
    <cellStyle name="Calculation 26 2 65" xfId="36067" xr:uid="{00000000-0005-0000-0000-00009C8D0000}"/>
    <cellStyle name="Calculation 26 2 66" xfId="36068" xr:uid="{00000000-0005-0000-0000-00009D8D0000}"/>
    <cellStyle name="Calculation 26 2 67" xfId="36069" xr:uid="{00000000-0005-0000-0000-00009E8D0000}"/>
    <cellStyle name="Calculation 26 2 68" xfId="36070" xr:uid="{00000000-0005-0000-0000-00009F8D0000}"/>
    <cellStyle name="Calculation 26 2 69" xfId="36071" xr:uid="{00000000-0005-0000-0000-0000A08D0000}"/>
    <cellStyle name="Calculation 26 2 7" xfId="36072" xr:uid="{00000000-0005-0000-0000-0000A18D0000}"/>
    <cellStyle name="Calculation 26 2 70" xfId="36073" xr:uid="{00000000-0005-0000-0000-0000A28D0000}"/>
    <cellStyle name="Calculation 26 2 71" xfId="36074" xr:uid="{00000000-0005-0000-0000-0000A38D0000}"/>
    <cellStyle name="Calculation 26 2 72" xfId="36075" xr:uid="{00000000-0005-0000-0000-0000A48D0000}"/>
    <cellStyle name="Calculation 26 2 73" xfId="36076" xr:uid="{00000000-0005-0000-0000-0000A58D0000}"/>
    <cellStyle name="Calculation 26 2 8" xfId="36077" xr:uid="{00000000-0005-0000-0000-0000A68D0000}"/>
    <cellStyle name="Calculation 26 2 9" xfId="36078" xr:uid="{00000000-0005-0000-0000-0000A78D0000}"/>
    <cellStyle name="Calculation 26 20" xfId="36079" xr:uid="{00000000-0005-0000-0000-0000A88D0000}"/>
    <cellStyle name="Calculation 26 21" xfId="36080" xr:uid="{00000000-0005-0000-0000-0000A98D0000}"/>
    <cellStyle name="Calculation 26 22" xfId="36081" xr:uid="{00000000-0005-0000-0000-0000AA8D0000}"/>
    <cellStyle name="Calculation 26 23" xfId="36082" xr:uid="{00000000-0005-0000-0000-0000AB8D0000}"/>
    <cellStyle name="Calculation 26 24" xfId="36083" xr:uid="{00000000-0005-0000-0000-0000AC8D0000}"/>
    <cellStyle name="Calculation 26 25" xfId="36084" xr:uid="{00000000-0005-0000-0000-0000AD8D0000}"/>
    <cellStyle name="Calculation 26 26" xfId="36085" xr:uid="{00000000-0005-0000-0000-0000AE8D0000}"/>
    <cellStyle name="Calculation 26 27" xfId="36086" xr:uid="{00000000-0005-0000-0000-0000AF8D0000}"/>
    <cellStyle name="Calculation 26 28" xfId="36087" xr:uid="{00000000-0005-0000-0000-0000B08D0000}"/>
    <cellStyle name="Calculation 26 29" xfId="36088" xr:uid="{00000000-0005-0000-0000-0000B18D0000}"/>
    <cellStyle name="Calculation 26 3" xfId="36089" xr:uid="{00000000-0005-0000-0000-0000B28D0000}"/>
    <cellStyle name="Calculation 26 30" xfId="36090" xr:uid="{00000000-0005-0000-0000-0000B38D0000}"/>
    <cellStyle name="Calculation 26 31" xfId="36091" xr:uid="{00000000-0005-0000-0000-0000B48D0000}"/>
    <cellStyle name="Calculation 26 32" xfId="36092" xr:uid="{00000000-0005-0000-0000-0000B58D0000}"/>
    <cellStyle name="Calculation 26 33" xfId="36093" xr:uid="{00000000-0005-0000-0000-0000B68D0000}"/>
    <cellStyle name="Calculation 26 34" xfId="36094" xr:uid="{00000000-0005-0000-0000-0000B78D0000}"/>
    <cellStyle name="Calculation 26 35" xfId="36095" xr:uid="{00000000-0005-0000-0000-0000B88D0000}"/>
    <cellStyle name="Calculation 26 36" xfId="36096" xr:uid="{00000000-0005-0000-0000-0000B98D0000}"/>
    <cellStyle name="Calculation 26 37" xfId="36097" xr:uid="{00000000-0005-0000-0000-0000BA8D0000}"/>
    <cellStyle name="Calculation 26 38" xfId="36098" xr:uid="{00000000-0005-0000-0000-0000BB8D0000}"/>
    <cellStyle name="Calculation 26 39" xfId="36099" xr:uid="{00000000-0005-0000-0000-0000BC8D0000}"/>
    <cellStyle name="Calculation 26 4" xfId="36100" xr:uid="{00000000-0005-0000-0000-0000BD8D0000}"/>
    <cellStyle name="Calculation 26 40" xfId="36101" xr:uid="{00000000-0005-0000-0000-0000BE8D0000}"/>
    <cellStyle name="Calculation 26 41" xfId="36102" xr:uid="{00000000-0005-0000-0000-0000BF8D0000}"/>
    <cellStyle name="Calculation 26 42" xfId="36103" xr:uid="{00000000-0005-0000-0000-0000C08D0000}"/>
    <cellStyle name="Calculation 26 43" xfId="36104" xr:uid="{00000000-0005-0000-0000-0000C18D0000}"/>
    <cellStyle name="Calculation 26 44" xfId="36105" xr:uid="{00000000-0005-0000-0000-0000C28D0000}"/>
    <cellStyle name="Calculation 26 45" xfId="36106" xr:uid="{00000000-0005-0000-0000-0000C38D0000}"/>
    <cellStyle name="Calculation 26 46" xfId="36107" xr:uid="{00000000-0005-0000-0000-0000C48D0000}"/>
    <cellStyle name="Calculation 26 47" xfId="36108" xr:uid="{00000000-0005-0000-0000-0000C58D0000}"/>
    <cellStyle name="Calculation 26 48" xfId="36109" xr:uid="{00000000-0005-0000-0000-0000C68D0000}"/>
    <cellStyle name="Calculation 26 49" xfId="36110" xr:uid="{00000000-0005-0000-0000-0000C78D0000}"/>
    <cellStyle name="Calculation 26 5" xfId="36111" xr:uid="{00000000-0005-0000-0000-0000C88D0000}"/>
    <cellStyle name="Calculation 26 50" xfId="36112" xr:uid="{00000000-0005-0000-0000-0000C98D0000}"/>
    <cellStyle name="Calculation 26 51" xfId="36113" xr:uid="{00000000-0005-0000-0000-0000CA8D0000}"/>
    <cellStyle name="Calculation 26 52" xfId="36114" xr:uid="{00000000-0005-0000-0000-0000CB8D0000}"/>
    <cellStyle name="Calculation 26 53" xfId="36115" xr:uid="{00000000-0005-0000-0000-0000CC8D0000}"/>
    <cellStyle name="Calculation 26 54" xfId="36116" xr:uid="{00000000-0005-0000-0000-0000CD8D0000}"/>
    <cellStyle name="Calculation 26 55" xfId="36117" xr:uid="{00000000-0005-0000-0000-0000CE8D0000}"/>
    <cellStyle name="Calculation 26 56" xfId="36118" xr:uid="{00000000-0005-0000-0000-0000CF8D0000}"/>
    <cellStyle name="Calculation 26 57" xfId="36119" xr:uid="{00000000-0005-0000-0000-0000D08D0000}"/>
    <cellStyle name="Calculation 26 58" xfId="36120" xr:uid="{00000000-0005-0000-0000-0000D18D0000}"/>
    <cellStyle name="Calculation 26 59" xfId="36121" xr:uid="{00000000-0005-0000-0000-0000D28D0000}"/>
    <cellStyle name="Calculation 26 6" xfId="36122" xr:uid="{00000000-0005-0000-0000-0000D38D0000}"/>
    <cellStyle name="Calculation 26 60" xfId="36123" xr:uid="{00000000-0005-0000-0000-0000D48D0000}"/>
    <cellStyle name="Calculation 26 61" xfId="36124" xr:uid="{00000000-0005-0000-0000-0000D58D0000}"/>
    <cellStyle name="Calculation 26 62" xfId="36125" xr:uid="{00000000-0005-0000-0000-0000D68D0000}"/>
    <cellStyle name="Calculation 26 63" xfId="36126" xr:uid="{00000000-0005-0000-0000-0000D78D0000}"/>
    <cellStyle name="Calculation 26 64" xfId="36127" xr:uid="{00000000-0005-0000-0000-0000D88D0000}"/>
    <cellStyle name="Calculation 26 65" xfId="36128" xr:uid="{00000000-0005-0000-0000-0000D98D0000}"/>
    <cellStyle name="Calculation 26 66" xfId="36129" xr:uid="{00000000-0005-0000-0000-0000DA8D0000}"/>
    <cellStyle name="Calculation 26 67" xfId="36130" xr:uid="{00000000-0005-0000-0000-0000DB8D0000}"/>
    <cellStyle name="Calculation 26 68" xfId="36131" xr:uid="{00000000-0005-0000-0000-0000DC8D0000}"/>
    <cellStyle name="Calculation 26 69" xfId="36132" xr:uid="{00000000-0005-0000-0000-0000DD8D0000}"/>
    <cellStyle name="Calculation 26 7" xfId="36133" xr:uid="{00000000-0005-0000-0000-0000DE8D0000}"/>
    <cellStyle name="Calculation 26 70" xfId="36134" xr:uid="{00000000-0005-0000-0000-0000DF8D0000}"/>
    <cellStyle name="Calculation 26 71" xfId="36135" xr:uid="{00000000-0005-0000-0000-0000E08D0000}"/>
    <cellStyle name="Calculation 26 72" xfId="36136" xr:uid="{00000000-0005-0000-0000-0000E18D0000}"/>
    <cellStyle name="Calculation 26 73" xfId="36137" xr:uid="{00000000-0005-0000-0000-0000E28D0000}"/>
    <cellStyle name="Calculation 26 74" xfId="36138" xr:uid="{00000000-0005-0000-0000-0000E38D0000}"/>
    <cellStyle name="Calculation 26 8" xfId="36139" xr:uid="{00000000-0005-0000-0000-0000E48D0000}"/>
    <cellStyle name="Calculation 26 9" xfId="36140" xr:uid="{00000000-0005-0000-0000-0000E58D0000}"/>
    <cellStyle name="Calculation 27" xfId="36141" xr:uid="{00000000-0005-0000-0000-0000E68D0000}"/>
    <cellStyle name="Calculation 27 10" xfId="36142" xr:uid="{00000000-0005-0000-0000-0000E78D0000}"/>
    <cellStyle name="Calculation 27 11" xfId="36143" xr:uid="{00000000-0005-0000-0000-0000E88D0000}"/>
    <cellStyle name="Calculation 27 12" xfId="36144" xr:uid="{00000000-0005-0000-0000-0000E98D0000}"/>
    <cellStyle name="Calculation 27 13" xfId="36145" xr:uid="{00000000-0005-0000-0000-0000EA8D0000}"/>
    <cellStyle name="Calculation 27 14" xfId="36146" xr:uid="{00000000-0005-0000-0000-0000EB8D0000}"/>
    <cellStyle name="Calculation 27 15" xfId="36147" xr:uid="{00000000-0005-0000-0000-0000EC8D0000}"/>
    <cellStyle name="Calculation 27 16" xfId="36148" xr:uid="{00000000-0005-0000-0000-0000ED8D0000}"/>
    <cellStyle name="Calculation 27 17" xfId="36149" xr:uid="{00000000-0005-0000-0000-0000EE8D0000}"/>
    <cellStyle name="Calculation 27 18" xfId="36150" xr:uid="{00000000-0005-0000-0000-0000EF8D0000}"/>
    <cellStyle name="Calculation 27 19" xfId="36151" xr:uid="{00000000-0005-0000-0000-0000F08D0000}"/>
    <cellStyle name="Calculation 27 2" xfId="36152" xr:uid="{00000000-0005-0000-0000-0000F18D0000}"/>
    <cellStyle name="Calculation 27 2 10" xfId="36153" xr:uid="{00000000-0005-0000-0000-0000F28D0000}"/>
    <cellStyle name="Calculation 27 2 11" xfId="36154" xr:uid="{00000000-0005-0000-0000-0000F38D0000}"/>
    <cellStyle name="Calculation 27 2 12" xfId="36155" xr:uid="{00000000-0005-0000-0000-0000F48D0000}"/>
    <cellStyle name="Calculation 27 2 13" xfId="36156" xr:uid="{00000000-0005-0000-0000-0000F58D0000}"/>
    <cellStyle name="Calculation 27 2 14" xfId="36157" xr:uid="{00000000-0005-0000-0000-0000F68D0000}"/>
    <cellStyle name="Calculation 27 2 15" xfId="36158" xr:uid="{00000000-0005-0000-0000-0000F78D0000}"/>
    <cellStyle name="Calculation 27 2 16" xfId="36159" xr:uid="{00000000-0005-0000-0000-0000F88D0000}"/>
    <cellStyle name="Calculation 27 2 17" xfId="36160" xr:uid="{00000000-0005-0000-0000-0000F98D0000}"/>
    <cellStyle name="Calculation 27 2 18" xfId="36161" xr:uid="{00000000-0005-0000-0000-0000FA8D0000}"/>
    <cellStyle name="Calculation 27 2 19" xfId="36162" xr:uid="{00000000-0005-0000-0000-0000FB8D0000}"/>
    <cellStyle name="Calculation 27 2 2" xfId="36163" xr:uid="{00000000-0005-0000-0000-0000FC8D0000}"/>
    <cellStyle name="Calculation 27 2 20" xfId="36164" xr:uid="{00000000-0005-0000-0000-0000FD8D0000}"/>
    <cellStyle name="Calculation 27 2 21" xfId="36165" xr:uid="{00000000-0005-0000-0000-0000FE8D0000}"/>
    <cellStyle name="Calculation 27 2 22" xfId="36166" xr:uid="{00000000-0005-0000-0000-0000FF8D0000}"/>
    <cellStyle name="Calculation 27 2 23" xfId="36167" xr:uid="{00000000-0005-0000-0000-0000008E0000}"/>
    <cellStyle name="Calculation 27 2 24" xfId="36168" xr:uid="{00000000-0005-0000-0000-0000018E0000}"/>
    <cellStyle name="Calculation 27 2 25" xfId="36169" xr:uid="{00000000-0005-0000-0000-0000028E0000}"/>
    <cellStyle name="Calculation 27 2 26" xfId="36170" xr:uid="{00000000-0005-0000-0000-0000038E0000}"/>
    <cellStyle name="Calculation 27 2 27" xfId="36171" xr:uid="{00000000-0005-0000-0000-0000048E0000}"/>
    <cellStyle name="Calculation 27 2 28" xfId="36172" xr:uid="{00000000-0005-0000-0000-0000058E0000}"/>
    <cellStyle name="Calculation 27 2 29" xfId="36173" xr:uid="{00000000-0005-0000-0000-0000068E0000}"/>
    <cellStyle name="Calculation 27 2 3" xfId="36174" xr:uid="{00000000-0005-0000-0000-0000078E0000}"/>
    <cellStyle name="Calculation 27 2 30" xfId="36175" xr:uid="{00000000-0005-0000-0000-0000088E0000}"/>
    <cellStyle name="Calculation 27 2 31" xfId="36176" xr:uid="{00000000-0005-0000-0000-0000098E0000}"/>
    <cellStyle name="Calculation 27 2 32" xfId="36177" xr:uid="{00000000-0005-0000-0000-00000A8E0000}"/>
    <cellStyle name="Calculation 27 2 33" xfId="36178" xr:uid="{00000000-0005-0000-0000-00000B8E0000}"/>
    <cellStyle name="Calculation 27 2 34" xfId="36179" xr:uid="{00000000-0005-0000-0000-00000C8E0000}"/>
    <cellStyle name="Calculation 27 2 35" xfId="36180" xr:uid="{00000000-0005-0000-0000-00000D8E0000}"/>
    <cellStyle name="Calculation 27 2 36" xfId="36181" xr:uid="{00000000-0005-0000-0000-00000E8E0000}"/>
    <cellStyle name="Calculation 27 2 37" xfId="36182" xr:uid="{00000000-0005-0000-0000-00000F8E0000}"/>
    <cellStyle name="Calculation 27 2 38" xfId="36183" xr:uid="{00000000-0005-0000-0000-0000108E0000}"/>
    <cellStyle name="Calculation 27 2 39" xfId="36184" xr:uid="{00000000-0005-0000-0000-0000118E0000}"/>
    <cellStyle name="Calculation 27 2 4" xfId="36185" xr:uid="{00000000-0005-0000-0000-0000128E0000}"/>
    <cellStyle name="Calculation 27 2 40" xfId="36186" xr:uid="{00000000-0005-0000-0000-0000138E0000}"/>
    <cellStyle name="Calculation 27 2 41" xfId="36187" xr:uid="{00000000-0005-0000-0000-0000148E0000}"/>
    <cellStyle name="Calculation 27 2 42" xfId="36188" xr:uid="{00000000-0005-0000-0000-0000158E0000}"/>
    <cellStyle name="Calculation 27 2 43" xfId="36189" xr:uid="{00000000-0005-0000-0000-0000168E0000}"/>
    <cellStyle name="Calculation 27 2 44" xfId="36190" xr:uid="{00000000-0005-0000-0000-0000178E0000}"/>
    <cellStyle name="Calculation 27 2 45" xfId="36191" xr:uid="{00000000-0005-0000-0000-0000188E0000}"/>
    <cellStyle name="Calculation 27 2 46" xfId="36192" xr:uid="{00000000-0005-0000-0000-0000198E0000}"/>
    <cellStyle name="Calculation 27 2 47" xfId="36193" xr:uid="{00000000-0005-0000-0000-00001A8E0000}"/>
    <cellStyle name="Calculation 27 2 48" xfId="36194" xr:uid="{00000000-0005-0000-0000-00001B8E0000}"/>
    <cellStyle name="Calculation 27 2 49" xfId="36195" xr:uid="{00000000-0005-0000-0000-00001C8E0000}"/>
    <cellStyle name="Calculation 27 2 5" xfId="36196" xr:uid="{00000000-0005-0000-0000-00001D8E0000}"/>
    <cellStyle name="Calculation 27 2 50" xfId="36197" xr:uid="{00000000-0005-0000-0000-00001E8E0000}"/>
    <cellStyle name="Calculation 27 2 51" xfId="36198" xr:uid="{00000000-0005-0000-0000-00001F8E0000}"/>
    <cellStyle name="Calculation 27 2 52" xfId="36199" xr:uid="{00000000-0005-0000-0000-0000208E0000}"/>
    <cellStyle name="Calculation 27 2 53" xfId="36200" xr:uid="{00000000-0005-0000-0000-0000218E0000}"/>
    <cellStyle name="Calculation 27 2 54" xfId="36201" xr:uid="{00000000-0005-0000-0000-0000228E0000}"/>
    <cellStyle name="Calculation 27 2 55" xfId="36202" xr:uid="{00000000-0005-0000-0000-0000238E0000}"/>
    <cellStyle name="Calculation 27 2 56" xfId="36203" xr:uid="{00000000-0005-0000-0000-0000248E0000}"/>
    <cellStyle name="Calculation 27 2 57" xfId="36204" xr:uid="{00000000-0005-0000-0000-0000258E0000}"/>
    <cellStyle name="Calculation 27 2 58" xfId="36205" xr:uid="{00000000-0005-0000-0000-0000268E0000}"/>
    <cellStyle name="Calculation 27 2 59" xfId="36206" xr:uid="{00000000-0005-0000-0000-0000278E0000}"/>
    <cellStyle name="Calculation 27 2 6" xfId="36207" xr:uid="{00000000-0005-0000-0000-0000288E0000}"/>
    <cellStyle name="Calculation 27 2 60" xfId="36208" xr:uid="{00000000-0005-0000-0000-0000298E0000}"/>
    <cellStyle name="Calculation 27 2 61" xfId="36209" xr:uid="{00000000-0005-0000-0000-00002A8E0000}"/>
    <cellStyle name="Calculation 27 2 62" xfId="36210" xr:uid="{00000000-0005-0000-0000-00002B8E0000}"/>
    <cellStyle name="Calculation 27 2 63" xfId="36211" xr:uid="{00000000-0005-0000-0000-00002C8E0000}"/>
    <cellStyle name="Calculation 27 2 64" xfId="36212" xr:uid="{00000000-0005-0000-0000-00002D8E0000}"/>
    <cellStyle name="Calculation 27 2 65" xfId="36213" xr:uid="{00000000-0005-0000-0000-00002E8E0000}"/>
    <cellStyle name="Calculation 27 2 66" xfId="36214" xr:uid="{00000000-0005-0000-0000-00002F8E0000}"/>
    <cellStyle name="Calculation 27 2 67" xfId="36215" xr:uid="{00000000-0005-0000-0000-0000308E0000}"/>
    <cellStyle name="Calculation 27 2 68" xfId="36216" xr:uid="{00000000-0005-0000-0000-0000318E0000}"/>
    <cellStyle name="Calculation 27 2 69" xfId="36217" xr:uid="{00000000-0005-0000-0000-0000328E0000}"/>
    <cellStyle name="Calculation 27 2 7" xfId="36218" xr:uid="{00000000-0005-0000-0000-0000338E0000}"/>
    <cellStyle name="Calculation 27 2 70" xfId="36219" xr:uid="{00000000-0005-0000-0000-0000348E0000}"/>
    <cellStyle name="Calculation 27 2 71" xfId="36220" xr:uid="{00000000-0005-0000-0000-0000358E0000}"/>
    <cellStyle name="Calculation 27 2 72" xfId="36221" xr:uid="{00000000-0005-0000-0000-0000368E0000}"/>
    <cellStyle name="Calculation 27 2 73" xfId="36222" xr:uid="{00000000-0005-0000-0000-0000378E0000}"/>
    <cellStyle name="Calculation 27 2 8" xfId="36223" xr:uid="{00000000-0005-0000-0000-0000388E0000}"/>
    <cellStyle name="Calculation 27 2 9" xfId="36224" xr:uid="{00000000-0005-0000-0000-0000398E0000}"/>
    <cellStyle name="Calculation 27 20" xfId="36225" xr:uid="{00000000-0005-0000-0000-00003A8E0000}"/>
    <cellStyle name="Calculation 27 21" xfId="36226" xr:uid="{00000000-0005-0000-0000-00003B8E0000}"/>
    <cellStyle name="Calculation 27 22" xfId="36227" xr:uid="{00000000-0005-0000-0000-00003C8E0000}"/>
    <cellStyle name="Calculation 27 23" xfId="36228" xr:uid="{00000000-0005-0000-0000-00003D8E0000}"/>
    <cellStyle name="Calculation 27 24" xfId="36229" xr:uid="{00000000-0005-0000-0000-00003E8E0000}"/>
    <cellStyle name="Calculation 27 25" xfId="36230" xr:uid="{00000000-0005-0000-0000-00003F8E0000}"/>
    <cellStyle name="Calculation 27 26" xfId="36231" xr:uid="{00000000-0005-0000-0000-0000408E0000}"/>
    <cellStyle name="Calculation 27 27" xfId="36232" xr:uid="{00000000-0005-0000-0000-0000418E0000}"/>
    <cellStyle name="Calculation 27 28" xfId="36233" xr:uid="{00000000-0005-0000-0000-0000428E0000}"/>
    <cellStyle name="Calculation 27 29" xfId="36234" xr:uid="{00000000-0005-0000-0000-0000438E0000}"/>
    <cellStyle name="Calculation 27 3" xfId="36235" xr:uid="{00000000-0005-0000-0000-0000448E0000}"/>
    <cellStyle name="Calculation 27 30" xfId="36236" xr:uid="{00000000-0005-0000-0000-0000458E0000}"/>
    <cellStyle name="Calculation 27 31" xfId="36237" xr:uid="{00000000-0005-0000-0000-0000468E0000}"/>
    <cellStyle name="Calculation 27 32" xfId="36238" xr:uid="{00000000-0005-0000-0000-0000478E0000}"/>
    <cellStyle name="Calculation 27 33" xfId="36239" xr:uid="{00000000-0005-0000-0000-0000488E0000}"/>
    <cellStyle name="Calculation 27 34" xfId="36240" xr:uid="{00000000-0005-0000-0000-0000498E0000}"/>
    <cellStyle name="Calculation 27 35" xfId="36241" xr:uid="{00000000-0005-0000-0000-00004A8E0000}"/>
    <cellStyle name="Calculation 27 36" xfId="36242" xr:uid="{00000000-0005-0000-0000-00004B8E0000}"/>
    <cellStyle name="Calculation 27 37" xfId="36243" xr:uid="{00000000-0005-0000-0000-00004C8E0000}"/>
    <cellStyle name="Calculation 27 38" xfId="36244" xr:uid="{00000000-0005-0000-0000-00004D8E0000}"/>
    <cellStyle name="Calculation 27 39" xfId="36245" xr:uid="{00000000-0005-0000-0000-00004E8E0000}"/>
    <cellStyle name="Calculation 27 4" xfId="36246" xr:uid="{00000000-0005-0000-0000-00004F8E0000}"/>
    <cellStyle name="Calculation 27 40" xfId="36247" xr:uid="{00000000-0005-0000-0000-0000508E0000}"/>
    <cellStyle name="Calculation 27 41" xfId="36248" xr:uid="{00000000-0005-0000-0000-0000518E0000}"/>
    <cellStyle name="Calculation 27 42" xfId="36249" xr:uid="{00000000-0005-0000-0000-0000528E0000}"/>
    <cellStyle name="Calculation 27 43" xfId="36250" xr:uid="{00000000-0005-0000-0000-0000538E0000}"/>
    <cellStyle name="Calculation 27 44" xfId="36251" xr:uid="{00000000-0005-0000-0000-0000548E0000}"/>
    <cellStyle name="Calculation 27 45" xfId="36252" xr:uid="{00000000-0005-0000-0000-0000558E0000}"/>
    <cellStyle name="Calculation 27 46" xfId="36253" xr:uid="{00000000-0005-0000-0000-0000568E0000}"/>
    <cellStyle name="Calculation 27 47" xfId="36254" xr:uid="{00000000-0005-0000-0000-0000578E0000}"/>
    <cellStyle name="Calculation 27 48" xfId="36255" xr:uid="{00000000-0005-0000-0000-0000588E0000}"/>
    <cellStyle name="Calculation 27 49" xfId="36256" xr:uid="{00000000-0005-0000-0000-0000598E0000}"/>
    <cellStyle name="Calculation 27 5" xfId="36257" xr:uid="{00000000-0005-0000-0000-00005A8E0000}"/>
    <cellStyle name="Calculation 27 50" xfId="36258" xr:uid="{00000000-0005-0000-0000-00005B8E0000}"/>
    <cellStyle name="Calculation 27 51" xfId="36259" xr:uid="{00000000-0005-0000-0000-00005C8E0000}"/>
    <cellStyle name="Calculation 27 52" xfId="36260" xr:uid="{00000000-0005-0000-0000-00005D8E0000}"/>
    <cellStyle name="Calculation 27 53" xfId="36261" xr:uid="{00000000-0005-0000-0000-00005E8E0000}"/>
    <cellStyle name="Calculation 27 54" xfId="36262" xr:uid="{00000000-0005-0000-0000-00005F8E0000}"/>
    <cellStyle name="Calculation 27 55" xfId="36263" xr:uid="{00000000-0005-0000-0000-0000608E0000}"/>
    <cellStyle name="Calculation 27 56" xfId="36264" xr:uid="{00000000-0005-0000-0000-0000618E0000}"/>
    <cellStyle name="Calculation 27 57" xfId="36265" xr:uid="{00000000-0005-0000-0000-0000628E0000}"/>
    <cellStyle name="Calculation 27 58" xfId="36266" xr:uid="{00000000-0005-0000-0000-0000638E0000}"/>
    <cellStyle name="Calculation 27 59" xfId="36267" xr:uid="{00000000-0005-0000-0000-0000648E0000}"/>
    <cellStyle name="Calculation 27 6" xfId="36268" xr:uid="{00000000-0005-0000-0000-0000658E0000}"/>
    <cellStyle name="Calculation 27 60" xfId="36269" xr:uid="{00000000-0005-0000-0000-0000668E0000}"/>
    <cellStyle name="Calculation 27 61" xfId="36270" xr:uid="{00000000-0005-0000-0000-0000678E0000}"/>
    <cellStyle name="Calculation 27 62" xfId="36271" xr:uid="{00000000-0005-0000-0000-0000688E0000}"/>
    <cellStyle name="Calculation 27 63" xfId="36272" xr:uid="{00000000-0005-0000-0000-0000698E0000}"/>
    <cellStyle name="Calculation 27 64" xfId="36273" xr:uid="{00000000-0005-0000-0000-00006A8E0000}"/>
    <cellStyle name="Calculation 27 65" xfId="36274" xr:uid="{00000000-0005-0000-0000-00006B8E0000}"/>
    <cellStyle name="Calculation 27 66" xfId="36275" xr:uid="{00000000-0005-0000-0000-00006C8E0000}"/>
    <cellStyle name="Calculation 27 67" xfId="36276" xr:uid="{00000000-0005-0000-0000-00006D8E0000}"/>
    <cellStyle name="Calculation 27 68" xfId="36277" xr:uid="{00000000-0005-0000-0000-00006E8E0000}"/>
    <cellStyle name="Calculation 27 69" xfId="36278" xr:uid="{00000000-0005-0000-0000-00006F8E0000}"/>
    <cellStyle name="Calculation 27 7" xfId="36279" xr:uid="{00000000-0005-0000-0000-0000708E0000}"/>
    <cellStyle name="Calculation 27 70" xfId="36280" xr:uid="{00000000-0005-0000-0000-0000718E0000}"/>
    <cellStyle name="Calculation 27 71" xfId="36281" xr:uid="{00000000-0005-0000-0000-0000728E0000}"/>
    <cellStyle name="Calculation 27 72" xfId="36282" xr:uid="{00000000-0005-0000-0000-0000738E0000}"/>
    <cellStyle name="Calculation 27 73" xfId="36283" xr:uid="{00000000-0005-0000-0000-0000748E0000}"/>
    <cellStyle name="Calculation 27 74" xfId="36284" xr:uid="{00000000-0005-0000-0000-0000758E0000}"/>
    <cellStyle name="Calculation 27 8" xfId="36285" xr:uid="{00000000-0005-0000-0000-0000768E0000}"/>
    <cellStyle name="Calculation 27 9" xfId="36286" xr:uid="{00000000-0005-0000-0000-0000778E0000}"/>
    <cellStyle name="Calculation 28" xfId="36287" xr:uid="{00000000-0005-0000-0000-0000788E0000}"/>
    <cellStyle name="Calculation 28 10" xfId="36288" xr:uid="{00000000-0005-0000-0000-0000798E0000}"/>
    <cellStyle name="Calculation 28 11" xfId="36289" xr:uid="{00000000-0005-0000-0000-00007A8E0000}"/>
    <cellStyle name="Calculation 28 12" xfId="36290" xr:uid="{00000000-0005-0000-0000-00007B8E0000}"/>
    <cellStyle name="Calculation 28 13" xfId="36291" xr:uid="{00000000-0005-0000-0000-00007C8E0000}"/>
    <cellStyle name="Calculation 28 14" xfId="36292" xr:uid="{00000000-0005-0000-0000-00007D8E0000}"/>
    <cellStyle name="Calculation 28 15" xfId="36293" xr:uid="{00000000-0005-0000-0000-00007E8E0000}"/>
    <cellStyle name="Calculation 28 16" xfId="36294" xr:uid="{00000000-0005-0000-0000-00007F8E0000}"/>
    <cellStyle name="Calculation 28 17" xfId="36295" xr:uid="{00000000-0005-0000-0000-0000808E0000}"/>
    <cellStyle name="Calculation 28 18" xfId="36296" xr:uid="{00000000-0005-0000-0000-0000818E0000}"/>
    <cellStyle name="Calculation 28 19" xfId="36297" xr:uid="{00000000-0005-0000-0000-0000828E0000}"/>
    <cellStyle name="Calculation 28 2" xfId="36298" xr:uid="{00000000-0005-0000-0000-0000838E0000}"/>
    <cellStyle name="Calculation 28 2 10" xfId="36299" xr:uid="{00000000-0005-0000-0000-0000848E0000}"/>
    <cellStyle name="Calculation 28 2 11" xfId="36300" xr:uid="{00000000-0005-0000-0000-0000858E0000}"/>
    <cellStyle name="Calculation 28 2 12" xfId="36301" xr:uid="{00000000-0005-0000-0000-0000868E0000}"/>
    <cellStyle name="Calculation 28 2 13" xfId="36302" xr:uid="{00000000-0005-0000-0000-0000878E0000}"/>
    <cellStyle name="Calculation 28 2 14" xfId="36303" xr:uid="{00000000-0005-0000-0000-0000888E0000}"/>
    <cellStyle name="Calculation 28 2 15" xfId="36304" xr:uid="{00000000-0005-0000-0000-0000898E0000}"/>
    <cellStyle name="Calculation 28 2 16" xfId="36305" xr:uid="{00000000-0005-0000-0000-00008A8E0000}"/>
    <cellStyle name="Calculation 28 2 17" xfId="36306" xr:uid="{00000000-0005-0000-0000-00008B8E0000}"/>
    <cellStyle name="Calculation 28 2 18" xfId="36307" xr:uid="{00000000-0005-0000-0000-00008C8E0000}"/>
    <cellStyle name="Calculation 28 2 19" xfId="36308" xr:uid="{00000000-0005-0000-0000-00008D8E0000}"/>
    <cellStyle name="Calculation 28 2 2" xfId="36309" xr:uid="{00000000-0005-0000-0000-00008E8E0000}"/>
    <cellStyle name="Calculation 28 2 20" xfId="36310" xr:uid="{00000000-0005-0000-0000-00008F8E0000}"/>
    <cellStyle name="Calculation 28 2 21" xfId="36311" xr:uid="{00000000-0005-0000-0000-0000908E0000}"/>
    <cellStyle name="Calculation 28 2 22" xfId="36312" xr:uid="{00000000-0005-0000-0000-0000918E0000}"/>
    <cellStyle name="Calculation 28 2 23" xfId="36313" xr:uid="{00000000-0005-0000-0000-0000928E0000}"/>
    <cellStyle name="Calculation 28 2 24" xfId="36314" xr:uid="{00000000-0005-0000-0000-0000938E0000}"/>
    <cellStyle name="Calculation 28 2 25" xfId="36315" xr:uid="{00000000-0005-0000-0000-0000948E0000}"/>
    <cellStyle name="Calculation 28 2 26" xfId="36316" xr:uid="{00000000-0005-0000-0000-0000958E0000}"/>
    <cellStyle name="Calculation 28 2 27" xfId="36317" xr:uid="{00000000-0005-0000-0000-0000968E0000}"/>
    <cellStyle name="Calculation 28 2 28" xfId="36318" xr:uid="{00000000-0005-0000-0000-0000978E0000}"/>
    <cellStyle name="Calculation 28 2 29" xfId="36319" xr:uid="{00000000-0005-0000-0000-0000988E0000}"/>
    <cellStyle name="Calculation 28 2 3" xfId="36320" xr:uid="{00000000-0005-0000-0000-0000998E0000}"/>
    <cellStyle name="Calculation 28 2 30" xfId="36321" xr:uid="{00000000-0005-0000-0000-00009A8E0000}"/>
    <cellStyle name="Calculation 28 2 31" xfId="36322" xr:uid="{00000000-0005-0000-0000-00009B8E0000}"/>
    <cellStyle name="Calculation 28 2 32" xfId="36323" xr:uid="{00000000-0005-0000-0000-00009C8E0000}"/>
    <cellStyle name="Calculation 28 2 33" xfId="36324" xr:uid="{00000000-0005-0000-0000-00009D8E0000}"/>
    <cellStyle name="Calculation 28 2 34" xfId="36325" xr:uid="{00000000-0005-0000-0000-00009E8E0000}"/>
    <cellStyle name="Calculation 28 2 35" xfId="36326" xr:uid="{00000000-0005-0000-0000-00009F8E0000}"/>
    <cellStyle name="Calculation 28 2 36" xfId="36327" xr:uid="{00000000-0005-0000-0000-0000A08E0000}"/>
    <cellStyle name="Calculation 28 2 37" xfId="36328" xr:uid="{00000000-0005-0000-0000-0000A18E0000}"/>
    <cellStyle name="Calculation 28 2 38" xfId="36329" xr:uid="{00000000-0005-0000-0000-0000A28E0000}"/>
    <cellStyle name="Calculation 28 2 39" xfId="36330" xr:uid="{00000000-0005-0000-0000-0000A38E0000}"/>
    <cellStyle name="Calculation 28 2 4" xfId="36331" xr:uid="{00000000-0005-0000-0000-0000A48E0000}"/>
    <cellStyle name="Calculation 28 2 40" xfId="36332" xr:uid="{00000000-0005-0000-0000-0000A58E0000}"/>
    <cellStyle name="Calculation 28 2 41" xfId="36333" xr:uid="{00000000-0005-0000-0000-0000A68E0000}"/>
    <cellStyle name="Calculation 28 2 42" xfId="36334" xr:uid="{00000000-0005-0000-0000-0000A78E0000}"/>
    <cellStyle name="Calculation 28 2 43" xfId="36335" xr:uid="{00000000-0005-0000-0000-0000A88E0000}"/>
    <cellStyle name="Calculation 28 2 44" xfId="36336" xr:uid="{00000000-0005-0000-0000-0000A98E0000}"/>
    <cellStyle name="Calculation 28 2 45" xfId="36337" xr:uid="{00000000-0005-0000-0000-0000AA8E0000}"/>
    <cellStyle name="Calculation 28 2 46" xfId="36338" xr:uid="{00000000-0005-0000-0000-0000AB8E0000}"/>
    <cellStyle name="Calculation 28 2 47" xfId="36339" xr:uid="{00000000-0005-0000-0000-0000AC8E0000}"/>
    <cellStyle name="Calculation 28 2 48" xfId="36340" xr:uid="{00000000-0005-0000-0000-0000AD8E0000}"/>
    <cellStyle name="Calculation 28 2 49" xfId="36341" xr:uid="{00000000-0005-0000-0000-0000AE8E0000}"/>
    <cellStyle name="Calculation 28 2 5" xfId="36342" xr:uid="{00000000-0005-0000-0000-0000AF8E0000}"/>
    <cellStyle name="Calculation 28 2 50" xfId="36343" xr:uid="{00000000-0005-0000-0000-0000B08E0000}"/>
    <cellStyle name="Calculation 28 2 51" xfId="36344" xr:uid="{00000000-0005-0000-0000-0000B18E0000}"/>
    <cellStyle name="Calculation 28 2 52" xfId="36345" xr:uid="{00000000-0005-0000-0000-0000B28E0000}"/>
    <cellStyle name="Calculation 28 2 53" xfId="36346" xr:uid="{00000000-0005-0000-0000-0000B38E0000}"/>
    <cellStyle name="Calculation 28 2 54" xfId="36347" xr:uid="{00000000-0005-0000-0000-0000B48E0000}"/>
    <cellStyle name="Calculation 28 2 55" xfId="36348" xr:uid="{00000000-0005-0000-0000-0000B58E0000}"/>
    <cellStyle name="Calculation 28 2 56" xfId="36349" xr:uid="{00000000-0005-0000-0000-0000B68E0000}"/>
    <cellStyle name="Calculation 28 2 57" xfId="36350" xr:uid="{00000000-0005-0000-0000-0000B78E0000}"/>
    <cellStyle name="Calculation 28 2 58" xfId="36351" xr:uid="{00000000-0005-0000-0000-0000B88E0000}"/>
    <cellStyle name="Calculation 28 2 59" xfId="36352" xr:uid="{00000000-0005-0000-0000-0000B98E0000}"/>
    <cellStyle name="Calculation 28 2 6" xfId="36353" xr:uid="{00000000-0005-0000-0000-0000BA8E0000}"/>
    <cellStyle name="Calculation 28 2 60" xfId="36354" xr:uid="{00000000-0005-0000-0000-0000BB8E0000}"/>
    <cellStyle name="Calculation 28 2 61" xfId="36355" xr:uid="{00000000-0005-0000-0000-0000BC8E0000}"/>
    <cellStyle name="Calculation 28 2 62" xfId="36356" xr:uid="{00000000-0005-0000-0000-0000BD8E0000}"/>
    <cellStyle name="Calculation 28 2 63" xfId="36357" xr:uid="{00000000-0005-0000-0000-0000BE8E0000}"/>
    <cellStyle name="Calculation 28 2 64" xfId="36358" xr:uid="{00000000-0005-0000-0000-0000BF8E0000}"/>
    <cellStyle name="Calculation 28 2 65" xfId="36359" xr:uid="{00000000-0005-0000-0000-0000C08E0000}"/>
    <cellStyle name="Calculation 28 2 66" xfId="36360" xr:uid="{00000000-0005-0000-0000-0000C18E0000}"/>
    <cellStyle name="Calculation 28 2 67" xfId="36361" xr:uid="{00000000-0005-0000-0000-0000C28E0000}"/>
    <cellStyle name="Calculation 28 2 68" xfId="36362" xr:uid="{00000000-0005-0000-0000-0000C38E0000}"/>
    <cellStyle name="Calculation 28 2 69" xfId="36363" xr:uid="{00000000-0005-0000-0000-0000C48E0000}"/>
    <cellStyle name="Calculation 28 2 7" xfId="36364" xr:uid="{00000000-0005-0000-0000-0000C58E0000}"/>
    <cellStyle name="Calculation 28 2 70" xfId="36365" xr:uid="{00000000-0005-0000-0000-0000C68E0000}"/>
    <cellStyle name="Calculation 28 2 71" xfId="36366" xr:uid="{00000000-0005-0000-0000-0000C78E0000}"/>
    <cellStyle name="Calculation 28 2 72" xfId="36367" xr:uid="{00000000-0005-0000-0000-0000C88E0000}"/>
    <cellStyle name="Calculation 28 2 73" xfId="36368" xr:uid="{00000000-0005-0000-0000-0000C98E0000}"/>
    <cellStyle name="Calculation 28 2 8" xfId="36369" xr:uid="{00000000-0005-0000-0000-0000CA8E0000}"/>
    <cellStyle name="Calculation 28 2 9" xfId="36370" xr:uid="{00000000-0005-0000-0000-0000CB8E0000}"/>
    <cellStyle name="Calculation 28 20" xfId="36371" xr:uid="{00000000-0005-0000-0000-0000CC8E0000}"/>
    <cellStyle name="Calculation 28 21" xfId="36372" xr:uid="{00000000-0005-0000-0000-0000CD8E0000}"/>
    <cellStyle name="Calculation 28 22" xfId="36373" xr:uid="{00000000-0005-0000-0000-0000CE8E0000}"/>
    <cellStyle name="Calculation 28 23" xfId="36374" xr:uid="{00000000-0005-0000-0000-0000CF8E0000}"/>
    <cellStyle name="Calculation 28 24" xfId="36375" xr:uid="{00000000-0005-0000-0000-0000D08E0000}"/>
    <cellStyle name="Calculation 28 25" xfId="36376" xr:uid="{00000000-0005-0000-0000-0000D18E0000}"/>
    <cellStyle name="Calculation 28 26" xfId="36377" xr:uid="{00000000-0005-0000-0000-0000D28E0000}"/>
    <cellStyle name="Calculation 28 27" xfId="36378" xr:uid="{00000000-0005-0000-0000-0000D38E0000}"/>
    <cellStyle name="Calculation 28 28" xfId="36379" xr:uid="{00000000-0005-0000-0000-0000D48E0000}"/>
    <cellStyle name="Calculation 28 29" xfId="36380" xr:uid="{00000000-0005-0000-0000-0000D58E0000}"/>
    <cellStyle name="Calculation 28 3" xfId="36381" xr:uid="{00000000-0005-0000-0000-0000D68E0000}"/>
    <cellStyle name="Calculation 28 30" xfId="36382" xr:uid="{00000000-0005-0000-0000-0000D78E0000}"/>
    <cellStyle name="Calculation 28 31" xfId="36383" xr:uid="{00000000-0005-0000-0000-0000D88E0000}"/>
    <cellStyle name="Calculation 28 32" xfId="36384" xr:uid="{00000000-0005-0000-0000-0000D98E0000}"/>
    <cellStyle name="Calculation 28 33" xfId="36385" xr:uid="{00000000-0005-0000-0000-0000DA8E0000}"/>
    <cellStyle name="Calculation 28 34" xfId="36386" xr:uid="{00000000-0005-0000-0000-0000DB8E0000}"/>
    <cellStyle name="Calculation 28 35" xfId="36387" xr:uid="{00000000-0005-0000-0000-0000DC8E0000}"/>
    <cellStyle name="Calculation 28 36" xfId="36388" xr:uid="{00000000-0005-0000-0000-0000DD8E0000}"/>
    <cellStyle name="Calculation 28 37" xfId="36389" xr:uid="{00000000-0005-0000-0000-0000DE8E0000}"/>
    <cellStyle name="Calculation 28 38" xfId="36390" xr:uid="{00000000-0005-0000-0000-0000DF8E0000}"/>
    <cellStyle name="Calculation 28 39" xfId="36391" xr:uid="{00000000-0005-0000-0000-0000E08E0000}"/>
    <cellStyle name="Calculation 28 4" xfId="36392" xr:uid="{00000000-0005-0000-0000-0000E18E0000}"/>
    <cellStyle name="Calculation 28 40" xfId="36393" xr:uid="{00000000-0005-0000-0000-0000E28E0000}"/>
    <cellStyle name="Calculation 28 41" xfId="36394" xr:uid="{00000000-0005-0000-0000-0000E38E0000}"/>
    <cellStyle name="Calculation 28 42" xfId="36395" xr:uid="{00000000-0005-0000-0000-0000E48E0000}"/>
    <cellStyle name="Calculation 28 43" xfId="36396" xr:uid="{00000000-0005-0000-0000-0000E58E0000}"/>
    <cellStyle name="Calculation 28 44" xfId="36397" xr:uid="{00000000-0005-0000-0000-0000E68E0000}"/>
    <cellStyle name="Calculation 28 45" xfId="36398" xr:uid="{00000000-0005-0000-0000-0000E78E0000}"/>
    <cellStyle name="Calculation 28 46" xfId="36399" xr:uid="{00000000-0005-0000-0000-0000E88E0000}"/>
    <cellStyle name="Calculation 28 47" xfId="36400" xr:uid="{00000000-0005-0000-0000-0000E98E0000}"/>
    <cellStyle name="Calculation 28 48" xfId="36401" xr:uid="{00000000-0005-0000-0000-0000EA8E0000}"/>
    <cellStyle name="Calculation 28 49" xfId="36402" xr:uid="{00000000-0005-0000-0000-0000EB8E0000}"/>
    <cellStyle name="Calculation 28 5" xfId="36403" xr:uid="{00000000-0005-0000-0000-0000EC8E0000}"/>
    <cellStyle name="Calculation 28 50" xfId="36404" xr:uid="{00000000-0005-0000-0000-0000ED8E0000}"/>
    <cellStyle name="Calculation 28 51" xfId="36405" xr:uid="{00000000-0005-0000-0000-0000EE8E0000}"/>
    <cellStyle name="Calculation 28 52" xfId="36406" xr:uid="{00000000-0005-0000-0000-0000EF8E0000}"/>
    <cellStyle name="Calculation 28 53" xfId="36407" xr:uid="{00000000-0005-0000-0000-0000F08E0000}"/>
    <cellStyle name="Calculation 28 54" xfId="36408" xr:uid="{00000000-0005-0000-0000-0000F18E0000}"/>
    <cellStyle name="Calculation 28 55" xfId="36409" xr:uid="{00000000-0005-0000-0000-0000F28E0000}"/>
    <cellStyle name="Calculation 28 56" xfId="36410" xr:uid="{00000000-0005-0000-0000-0000F38E0000}"/>
    <cellStyle name="Calculation 28 57" xfId="36411" xr:uid="{00000000-0005-0000-0000-0000F48E0000}"/>
    <cellStyle name="Calculation 28 58" xfId="36412" xr:uid="{00000000-0005-0000-0000-0000F58E0000}"/>
    <cellStyle name="Calculation 28 59" xfId="36413" xr:uid="{00000000-0005-0000-0000-0000F68E0000}"/>
    <cellStyle name="Calculation 28 6" xfId="36414" xr:uid="{00000000-0005-0000-0000-0000F78E0000}"/>
    <cellStyle name="Calculation 28 60" xfId="36415" xr:uid="{00000000-0005-0000-0000-0000F88E0000}"/>
    <cellStyle name="Calculation 28 61" xfId="36416" xr:uid="{00000000-0005-0000-0000-0000F98E0000}"/>
    <cellStyle name="Calculation 28 62" xfId="36417" xr:uid="{00000000-0005-0000-0000-0000FA8E0000}"/>
    <cellStyle name="Calculation 28 63" xfId="36418" xr:uid="{00000000-0005-0000-0000-0000FB8E0000}"/>
    <cellStyle name="Calculation 28 64" xfId="36419" xr:uid="{00000000-0005-0000-0000-0000FC8E0000}"/>
    <cellStyle name="Calculation 28 65" xfId="36420" xr:uid="{00000000-0005-0000-0000-0000FD8E0000}"/>
    <cellStyle name="Calculation 28 66" xfId="36421" xr:uid="{00000000-0005-0000-0000-0000FE8E0000}"/>
    <cellStyle name="Calculation 28 67" xfId="36422" xr:uid="{00000000-0005-0000-0000-0000FF8E0000}"/>
    <cellStyle name="Calculation 28 68" xfId="36423" xr:uid="{00000000-0005-0000-0000-0000008F0000}"/>
    <cellStyle name="Calculation 28 69" xfId="36424" xr:uid="{00000000-0005-0000-0000-0000018F0000}"/>
    <cellStyle name="Calculation 28 7" xfId="36425" xr:uid="{00000000-0005-0000-0000-0000028F0000}"/>
    <cellStyle name="Calculation 28 70" xfId="36426" xr:uid="{00000000-0005-0000-0000-0000038F0000}"/>
    <cellStyle name="Calculation 28 71" xfId="36427" xr:uid="{00000000-0005-0000-0000-0000048F0000}"/>
    <cellStyle name="Calculation 28 72" xfId="36428" xr:uid="{00000000-0005-0000-0000-0000058F0000}"/>
    <cellStyle name="Calculation 28 73" xfId="36429" xr:uid="{00000000-0005-0000-0000-0000068F0000}"/>
    <cellStyle name="Calculation 28 74" xfId="36430" xr:uid="{00000000-0005-0000-0000-0000078F0000}"/>
    <cellStyle name="Calculation 28 8" xfId="36431" xr:uid="{00000000-0005-0000-0000-0000088F0000}"/>
    <cellStyle name="Calculation 28 9" xfId="36432" xr:uid="{00000000-0005-0000-0000-0000098F0000}"/>
    <cellStyle name="Calculation 29" xfId="36433" xr:uid="{00000000-0005-0000-0000-00000A8F0000}"/>
    <cellStyle name="Calculation 29 10" xfId="36434" xr:uid="{00000000-0005-0000-0000-00000B8F0000}"/>
    <cellStyle name="Calculation 29 11" xfId="36435" xr:uid="{00000000-0005-0000-0000-00000C8F0000}"/>
    <cellStyle name="Calculation 29 12" xfId="36436" xr:uid="{00000000-0005-0000-0000-00000D8F0000}"/>
    <cellStyle name="Calculation 29 13" xfId="36437" xr:uid="{00000000-0005-0000-0000-00000E8F0000}"/>
    <cellStyle name="Calculation 29 14" xfId="36438" xr:uid="{00000000-0005-0000-0000-00000F8F0000}"/>
    <cellStyle name="Calculation 29 15" xfId="36439" xr:uid="{00000000-0005-0000-0000-0000108F0000}"/>
    <cellStyle name="Calculation 29 16" xfId="36440" xr:uid="{00000000-0005-0000-0000-0000118F0000}"/>
    <cellStyle name="Calculation 29 17" xfId="36441" xr:uid="{00000000-0005-0000-0000-0000128F0000}"/>
    <cellStyle name="Calculation 29 18" xfId="36442" xr:uid="{00000000-0005-0000-0000-0000138F0000}"/>
    <cellStyle name="Calculation 29 19" xfId="36443" xr:uid="{00000000-0005-0000-0000-0000148F0000}"/>
    <cellStyle name="Calculation 29 2" xfId="36444" xr:uid="{00000000-0005-0000-0000-0000158F0000}"/>
    <cellStyle name="Calculation 29 2 10" xfId="36445" xr:uid="{00000000-0005-0000-0000-0000168F0000}"/>
    <cellStyle name="Calculation 29 2 11" xfId="36446" xr:uid="{00000000-0005-0000-0000-0000178F0000}"/>
    <cellStyle name="Calculation 29 2 12" xfId="36447" xr:uid="{00000000-0005-0000-0000-0000188F0000}"/>
    <cellStyle name="Calculation 29 2 13" xfId="36448" xr:uid="{00000000-0005-0000-0000-0000198F0000}"/>
    <cellStyle name="Calculation 29 2 14" xfId="36449" xr:uid="{00000000-0005-0000-0000-00001A8F0000}"/>
    <cellStyle name="Calculation 29 2 15" xfId="36450" xr:uid="{00000000-0005-0000-0000-00001B8F0000}"/>
    <cellStyle name="Calculation 29 2 16" xfId="36451" xr:uid="{00000000-0005-0000-0000-00001C8F0000}"/>
    <cellStyle name="Calculation 29 2 17" xfId="36452" xr:uid="{00000000-0005-0000-0000-00001D8F0000}"/>
    <cellStyle name="Calculation 29 2 18" xfId="36453" xr:uid="{00000000-0005-0000-0000-00001E8F0000}"/>
    <cellStyle name="Calculation 29 2 19" xfId="36454" xr:uid="{00000000-0005-0000-0000-00001F8F0000}"/>
    <cellStyle name="Calculation 29 2 2" xfId="36455" xr:uid="{00000000-0005-0000-0000-0000208F0000}"/>
    <cellStyle name="Calculation 29 2 20" xfId="36456" xr:uid="{00000000-0005-0000-0000-0000218F0000}"/>
    <cellStyle name="Calculation 29 2 21" xfId="36457" xr:uid="{00000000-0005-0000-0000-0000228F0000}"/>
    <cellStyle name="Calculation 29 2 22" xfId="36458" xr:uid="{00000000-0005-0000-0000-0000238F0000}"/>
    <cellStyle name="Calculation 29 2 23" xfId="36459" xr:uid="{00000000-0005-0000-0000-0000248F0000}"/>
    <cellStyle name="Calculation 29 2 24" xfId="36460" xr:uid="{00000000-0005-0000-0000-0000258F0000}"/>
    <cellStyle name="Calculation 29 2 25" xfId="36461" xr:uid="{00000000-0005-0000-0000-0000268F0000}"/>
    <cellStyle name="Calculation 29 2 26" xfId="36462" xr:uid="{00000000-0005-0000-0000-0000278F0000}"/>
    <cellStyle name="Calculation 29 2 27" xfId="36463" xr:uid="{00000000-0005-0000-0000-0000288F0000}"/>
    <cellStyle name="Calculation 29 2 28" xfId="36464" xr:uid="{00000000-0005-0000-0000-0000298F0000}"/>
    <cellStyle name="Calculation 29 2 29" xfId="36465" xr:uid="{00000000-0005-0000-0000-00002A8F0000}"/>
    <cellStyle name="Calculation 29 2 3" xfId="36466" xr:uid="{00000000-0005-0000-0000-00002B8F0000}"/>
    <cellStyle name="Calculation 29 2 30" xfId="36467" xr:uid="{00000000-0005-0000-0000-00002C8F0000}"/>
    <cellStyle name="Calculation 29 2 31" xfId="36468" xr:uid="{00000000-0005-0000-0000-00002D8F0000}"/>
    <cellStyle name="Calculation 29 2 32" xfId="36469" xr:uid="{00000000-0005-0000-0000-00002E8F0000}"/>
    <cellStyle name="Calculation 29 2 33" xfId="36470" xr:uid="{00000000-0005-0000-0000-00002F8F0000}"/>
    <cellStyle name="Calculation 29 2 34" xfId="36471" xr:uid="{00000000-0005-0000-0000-0000308F0000}"/>
    <cellStyle name="Calculation 29 2 35" xfId="36472" xr:uid="{00000000-0005-0000-0000-0000318F0000}"/>
    <cellStyle name="Calculation 29 2 36" xfId="36473" xr:uid="{00000000-0005-0000-0000-0000328F0000}"/>
    <cellStyle name="Calculation 29 2 37" xfId="36474" xr:uid="{00000000-0005-0000-0000-0000338F0000}"/>
    <cellStyle name="Calculation 29 2 38" xfId="36475" xr:uid="{00000000-0005-0000-0000-0000348F0000}"/>
    <cellStyle name="Calculation 29 2 39" xfId="36476" xr:uid="{00000000-0005-0000-0000-0000358F0000}"/>
    <cellStyle name="Calculation 29 2 4" xfId="36477" xr:uid="{00000000-0005-0000-0000-0000368F0000}"/>
    <cellStyle name="Calculation 29 2 40" xfId="36478" xr:uid="{00000000-0005-0000-0000-0000378F0000}"/>
    <cellStyle name="Calculation 29 2 41" xfId="36479" xr:uid="{00000000-0005-0000-0000-0000388F0000}"/>
    <cellStyle name="Calculation 29 2 42" xfId="36480" xr:uid="{00000000-0005-0000-0000-0000398F0000}"/>
    <cellStyle name="Calculation 29 2 43" xfId="36481" xr:uid="{00000000-0005-0000-0000-00003A8F0000}"/>
    <cellStyle name="Calculation 29 2 44" xfId="36482" xr:uid="{00000000-0005-0000-0000-00003B8F0000}"/>
    <cellStyle name="Calculation 29 2 45" xfId="36483" xr:uid="{00000000-0005-0000-0000-00003C8F0000}"/>
    <cellStyle name="Calculation 29 2 46" xfId="36484" xr:uid="{00000000-0005-0000-0000-00003D8F0000}"/>
    <cellStyle name="Calculation 29 2 47" xfId="36485" xr:uid="{00000000-0005-0000-0000-00003E8F0000}"/>
    <cellStyle name="Calculation 29 2 48" xfId="36486" xr:uid="{00000000-0005-0000-0000-00003F8F0000}"/>
    <cellStyle name="Calculation 29 2 49" xfId="36487" xr:uid="{00000000-0005-0000-0000-0000408F0000}"/>
    <cellStyle name="Calculation 29 2 5" xfId="36488" xr:uid="{00000000-0005-0000-0000-0000418F0000}"/>
    <cellStyle name="Calculation 29 2 50" xfId="36489" xr:uid="{00000000-0005-0000-0000-0000428F0000}"/>
    <cellStyle name="Calculation 29 2 51" xfId="36490" xr:uid="{00000000-0005-0000-0000-0000438F0000}"/>
    <cellStyle name="Calculation 29 2 52" xfId="36491" xr:uid="{00000000-0005-0000-0000-0000448F0000}"/>
    <cellStyle name="Calculation 29 2 53" xfId="36492" xr:uid="{00000000-0005-0000-0000-0000458F0000}"/>
    <cellStyle name="Calculation 29 2 54" xfId="36493" xr:uid="{00000000-0005-0000-0000-0000468F0000}"/>
    <cellStyle name="Calculation 29 2 55" xfId="36494" xr:uid="{00000000-0005-0000-0000-0000478F0000}"/>
    <cellStyle name="Calculation 29 2 56" xfId="36495" xr:uid="{00000000-0005-0000-0000-0000488F0000}"/>
    <cellStyle name="Calculation 29 2 57" xfId="36496" xr:uid="{00000000-0005-0000-0000-0000498F0000}"/>
    <cellStyle name="Calculation 29 2 58" xfId="36497" xr:uid="{00000000-0005-0000-0000-00004A8F0000}"/>
    <cellStyle name="Calculation 29 2 59" xfId="36498" xr:uid="{00000000-0005-0000-0000-00004B8F0000}"/>
    <cellStyle name="Calculation 29 2 6" xfId="36499" xr:uid="{00000000-0005-0000-0000-00004C8F0000}"/>
    <cellStyle name="Calculation 29 2 60" xfId="36500" xr:uid="{00000000-0005-0000-0000-00004D8F0000}"/>
    <cellStyle name="Calculation 29 2 61" xfId="36501" xr:uid="{00000000-0005-0000-0000-00004E8F0000}"/>
    <cellStyle name="Calculation 29 2 62" xfId="36502" xr:uid="{00000000-0005-0000-0000-00004F8F0000}"/>
    <cellStyle name="Calculation 29 2 63" xfId="36503" xr:uid="{00000000-0005-0000-0000-0000508F0000}"/>
    <cellStyle name="Calculation 29 2 64" xfId="36504" xr:uid="{00000000-0005-0000-0000-0000518F0000}"/>
    <cellStyle name="Calculation 29 2 65" xfId="36505" xr:uid="{00000000-0005-0000-0000-0000528F0000}"/>
    <cellStyle name="Calculation 29 2 66" xfId="36506" xr:uid="{00000000-0005-0000-0000-0000538F0000}"/>
    <cellStyle name="Calculation 29 2 67" xfId="36507" xr:uid="{00000000-0005-0000-0000-0000548F0000}"/>
    <cellStyle name="Calculation 29 2 68" xfId="36508" xr:uid="{00000000-0005-0000-0000-0000558F0000}"/>
    <cellStyle name="Calculation 29 2 69" xfId="36509" xr:uid="{00000000-0005-0000-0000-0000568F0000}"/>
    <cellStyle name="Calculation 29 2 7" xfId="36510" xr:uid="{00000000-0005-0000-0000-0000578F0000}"/>
    <cellStyle name="Calculation 29 2 70" xfId="36511" xr:uid="{00000000-0005-0000-0000-0000588F0000}"/>
    <cellStyle name="Calculation 29 2 71" xfId="36512" xr:uid="{00000000-0005-0000-0000-0000598F0000}"/>
    <cellStyle name="Calculation 29 2 72" xfId="36513" xr:uid="{00000000-0005-0000-0000-00005A8F0000}"/>
    <cellStyle name="Calculation 29 2 73" xfId="36514" xr:uid="{00000000-0005-0000-0000-00005B8F0000}"/>
    <cellStyle name="Calculation 29 2 8" xfId="36515" xr:uid="{00000000-0005-0000-0000-00005C8F0000}"/>
    <cellStyle name="Calculation 29 2 9" xfId="36516" xr:uid="{00000000-0005-0000-0000-00005D8F0000}"/>
    <cellStyle name="Calculation 29 20" xfId="36517" xr:uid="{00000000-0005-0000-0000-00005E8F0000}"/>
    <cellStyle name="Calculation 29 21" xfId="36518" xr:uid="{00000000-0005-0000-0000-00005F8F0000}"/>
    <cellStyle name="Calculation 29 22" xfId="36519" xr:uid="{00000000-0005-0000-0000-0000608F0000}"/>
    <cellStyle name="Calculation 29 23" xfId="36520" xr:uid="{00000000-0005-0000-0000-0000618F0000}"/>
    <cellStyle name="Calculation 29 24" xfId="36521" xr:uid="{00000000-0005-0000-0000-0000628F0000}"/>
    <cellStyle name="Calculation 29 25" xfId="36522" xr:uid="{00000000-0005-0000-0000-0000638F0000}"/>
    <cellStyle name="Calculation 29 26" xfId="36523" xr:uid="{00000000-0005-0000-0000-0000648F0000}"/>
    <cellStyle name="Calculation 29 27" xfId="36524" xr:uid="{00000000-0005-0000-0000-0000658F0000}"/>
    <cellStyle name="Calculation 29 28" xfId="36525" xr:uid="{00000000-0005-0000-0000-0000668F0000}"/>
    <cellStyle name="Calculation 29 29" xfId="36526" xr:uid="{00000000-0005-0000-0000-0000678F0000}"/>
    <cellStyle name="Calculation 29 3" xfId="36527" xr:uid="{00000000-0005-0000-0000-0000688F0000}"/>
    <cellStyle name="Calculation 29 30" xfId="36528" xr:uid="{00000000-0005-0000-0000-0000698F0000}"/>
    <cellStyle name="Calculation 29 31" xfId="36529" xr:uid="{00000000-0005-0000-0000-00006A8F0000}"/>
    <cellStyle name="Calculation 29 32" xfId="36530" xr:uid="{00000000-0005-0000-0000-00006B8F0000}"/>
    <cellStyle name="Calculation 29 33" xfId="36531" xr:uid="{00000000-0005-0000-0000-00006C8F0000}"/>
    <cellStyle name="Calculation 29 34" xfId="36532" xr:uid="{00000000-0005-0000-0000-00006D8F0000}"/>
    <cellStyle name="Calculation 29 35" xfId="36533" xr:uid="{00000000-0005-0000-0000-00006E8F0000}"/>
    <cellStyle name="Calculation 29 36" xfId="36534" xr:uid="{00000000-0005-0000-0000-00006F8F0000}"/>
    <cellStyle name="Calculation 29 37" xfId="36535" xr:uid="{00000000-0005-0000-0000-0000708F0000}"/>
    <cellStyle name="Calculation 29 38" xfId="36536" xr:uid="{00000000-0005-0000-0000-0000718F0000}"/>
    <cellStyle name="Calculation 29 39" xfId="36537" xr:uid="{00000000-0005-0000-0000-0000728F0000}"/>
    <cellStyle name="Calculation 29 4" xfId="36538" xr:uid="{00000000-0005-0000-0000-0000738F0000}"/>
    <cellStyle name="Calculation 29 40" xfId="36539" xr:uid="{00000000-0005-0000-0000-0000748F0000}"/>
    <cellStyle name="Calculation 29 41" xfId="36540" xr:uid="{00000000-0005-0000-0000-0000758F0000}"/>
    <cellStyle name="Calculation 29 42" xfId="36541" xr:uid="{00000000-0005-0000-0000-0000768F0000}"/>
    <cellStyle name="Calculation 29 43" xfId="36542" xr:uid="{00000000-0005-0000-0000-0000778F0000}"/>
    <cellStyle name="Calculation 29 44" xfId="36543" xr:uid="{00000000-0005-0000-0000-0000788F0000}"/>
    <cellStyle name="Calculation 29 45" xfId="36544" xr:uid="{00000000-0005-0000-0000-0000798F0000}"/>
    <cellStyle name="Calculation 29 46" xfId="36545" xr:uid="{00000000-0005-0000-0000-00007A8F0000}"/>
    <cellStyle name="Calculation 29 47" xfId="36546" xr:uid="{00000000-0005-0000-0000-00007B8F0000}"/>
    <cellStyle name="Calculation 29 48" xfId="36547" xr:uid="{00000000-0005-0000-0000-00007C8F0000}"/>
    <cellStyle name="Calculation 29 49" xfId="36548" xr:uid="{00000000-0005-0000-0000-00007D8F0000}"/>
    <cellStyle name="Calculation 29 5" xfId="36549" xr:uid="{00000000-0005-0000-0000-00007E8F0000}"/>
    <cellStyle name="Calculation 29 50" xfId="36550" xr:uid="{00000000-0005-0000-0000-00007F8F0000}"/>
    <cellStyle name="Calculation 29 51" xfId="36551" xr:uid="{00000000-0005-0000-0000-0000808F0000}"/>
    <cellStyle name="Calculation 29 52" xfId="36552" xr:uid="{00000000-0005-0000-0000-0000818F0000}"/>
    <cellStyle name="Calculation 29 53" xfId="36553" xr:uid="{00000000-0005-0000-0000-0000828F0000}"/>
    <cellStyle name="Calculation 29 54" xfId="36554" xr:uid="{00000000-0005-0000-0000-0000838F0000}"/>
    <cellStyle name="Calculation 29 55" xfId="36555" xr:uid="{00000000-0005-0000-0000-0000848F0000}"/>
    <cellStyle name="Calculation 29 56" xfId="36556" xr:uid="{00000000-0005-0000-0000-0000858F0000}"/>
    <cellStyle name="Calculation 29 57" xfId="36557" xr:uid="{00000000-0005-0000-0000-0000868F0000}"/>
    <cellStyle name="Calculation 29 58" xfId="36558" xr:uid="{00000000-0005-0000-0000-0000878F0000}"/>
    <cellStyle name="Calculation 29 59" xfId="36559" xr:uid="{00000000-0005-0000-0000-0000888F0000}"/>
    <cellStyle name="Calculation 29 6" xfId="36560" xr:uid="{00000000-0005-0000-0000-0000898F0000}"/>
    <cellStyle name="Calculation 29 60" xfId="36561" xr:uid="{00000000-0005-0000-0000-00008A8F0000}"/>
    <cellStyle name="Calculation 29 61" xfId="36562" xr:uid="{00000000-0005-0000-0000-00008B8F0000}"/>
    <cellStyle name="Calculation 29 62" xfId="36563" xr:uid="{00000000-0005-0000-0000-00008C8F0000}"/>
    <cellStyle name="Calculation 29 63" xfId="36564" xr:uid="{00000000-0005-0000-0000-00008D8F0000}"/>
    <cellStyle name="Calculation 29 64" xfId="36565" xr:uid="{00000000-0005-0000-0000-00008E8F0000}"/>
    <cellStyle name="Calculation 29 65" xfId="36566" xr:uid="{00000000-0005-0000-0000-00008F8F0000}"/>
    <cellStyle name="Calculation 29 66" xfId="36567" xr:uid="{00000000-0005-0000-0000-0000908F0000}"/>
    <cellStyle name="Calculation 29 67" xfId="36568" xr:uid="{00000000-0005-0000-0000-0000918F0000}"/>
    <cellStyle name="Calculation 29 68" xfId="36569" xr:uid="{00000000-0005-0000-0000-0000928F0000}"/>
    <cellStyle name="Calculation 29 69" xfId="36570" xr:uid="{00000000-0005-0000-0000-0000938F0000}"/>
    <cellStyle name="Calculation 29 7" xfId="36571" xr:uid="{00000000-0005-0000-0000-0000948F0000}"/>
    <cellStyle name="Calculation 29 70" xfId="36572" xr:uid="{00000000-0005-0000-0000-0000958F0000}"/>
    <cellStyle name="Calculation 29 71" xfId="36573" xr:uid="{00000000-0005-0000-0000-0000968F0000}"/>
    <cellStyle name="Calculation 29 72" xfId="36574" xr:uid="{00000000-0005-0000-0000-0000978F0000}"/>
    <cellStyle name="Calculation 29 73" xfId="36575" xr:uid="{00000000-0005-0000-0000-0000988F0000}"/>
    <cellStyle name="Calculation 29 74" xfId="36576" xr:uid="{00000000-0005-0000-0000-0000998F0000}"/>
    <cellStyle name="Calculation 29 8" xfId="36577" xr:uid="{00000000-0005-0000-0000-00009A8F0000}"/>
    <cellStyle name="Calculation 29 9" xfId="36578" xr:uid="{00000000-0005-0000-0000-00009B8F0000}"/>
    <cellStyle name="Calculation 3" xfId="36579" xr:uid="{00000000-0005-0000-0000-00009C8F0000}"/>
    <cellStyle name="Calculation 3 10" xfId="36580" xr:uid="{00000000-0005-0000-0000-00009D8F0000}"/>
    <cellStyle name="Calculation 3 11" xfId="36581" xr:uid="{00000000-0005-0000-0000-00009E8F0000}"/>
    <cellStyle name="Calculation 3 12" xfId="36582" xr:uid="{00000000-0005-0000-0000-00009F8F0000}"/>
    <cellStyle name="Calculation 3 13" xfId="36583" xr:uid="{00000000-0005-0000-0000-0000A08F0000}"/>
    <cellStyle name="Calculation 3 14" xfId="36584" xr:uid="{00000000-0005-0000-0000-0000A18F0000}"/>
    <cellStyle name="Calculation 3 15" xfId="36585" xr:uid="{00000000-0005-0000-0000-0000A28F0000}"/>
    <cellStyle name="Calculation 3 16" xfId="36586" xr:uid="{00000000-0005-0000-0000-0000A38F0000}"/>
    <cellStyle name="Calculation 3 17" xfId="36587" xr:uid="{00000000-0005-0000-0000-0000A48F0000}"/>
    <cellStyle name="Calculation 3 18" xfId="36588" xr:uid="{00000000-0005-0000-0000-0000A58F0000}"/>
    <cellStyle name="Calculation 3 19" xfId="36589" xr:uid="{00000000-0005-0000-0000-0000A68F0000}"/>
    <cellStyle name="Calculation 3 2" xfId="36590" xr:uid="{00000000-0005-0000-0000-0000A78F0000}"/>
    <cellStyle name="Calculation 3 20" xfId="36591" xr:uid="{00000000-0005-0000-0000-0000A88F0000}"/>
    <cellStyle name="Calculation 3 21" xfId="36592" xr:uid="{00000000-0005-0000-0000-0000A98F0000}"/>
    <cellStyle name="Calculation 3 22" xfId="36593" xr:uid="{00000000-0005-0000-0000-0000AA8F0000}"/>
    <cellStyle name="Calculation 3 23" xfId="36594" xr:uid="{00000000-0005-0000-0000-0000AB8F0000}"/>
    <cellStyle name="Calculation 3 24" xfId="36595" xr:uid="{00000000-0005-0000-0000-0000AC8F0000}"/>
    <cellStyle name="Calculation 3 25" xfId="36596" xr:uid="{00000000-0005-0000-0000-0000AD8F0000}"/>
    <cellStyle name="Calculation 3 26" xfId="36597" xr:uid="{00000000-0005-0000-0000-0000AE8F0000}"/>
    <cellStyle name="Calculation 3 27" xfId="36598" xr:uid="{00000000-0005-0000-0000-0000AF8F0000}"/>
    <cellStyle name="Calculation 3 28" xfId="36599" xr:uid="{00000000-0005-0000-0000-0000B08F0000}"/>
    <cellStyle name="Calculation 3 29" xfId="36600" xr:uid="{00000000-0005-0000-0000-0000B18F0000}"/>
    <cellStyle name="Calculation 3 3" xfId="36601" xr:uid="{00000000-0005-0000-0000-0000B28F0000}"/>
    <cellStyle name="Calculation 3 30" xfId="36602" xr:uid="{00000000-0005-0000-0000-0000B38F0000}"/>
    <cellStyle name="Calculation 3 31" xfId="36603" xr:uid="{00000000-0005-0000-0000-0000B48F0000}"/>
    <cellStyle name="Calculation 3 32" xfId="36604" xr:uid="{00000000-0005-0000-0000-0000B58F0000}"/>
    <cellStyle name="Calculation 3 33" xfId="36605" xr:uid="{00000000-0005-0000-0000-0000B68F0000}"/>
    <cellStyle name="Calculation 3 34" xfId="36606" xr:uid="{00000000-0005-0000-0000-0000B78F0000}"/>
    <cellStyle name="Calculation 3 35" xfId="36607" xr:uid="{00000000-0005-0000-0000-0000B88F0000}"/>
    <cellStyle name="Calculation 3 36" xfId="36608" xr:uid="{00000000-0005-0000-0000-0000B98F0000}"/>
    <cellStyle name="Calculation 3 37" xfId="36609" xr:uid="{00000000-0005-0000-0000-0000BA8F0000}"/>
    <cellStyle name="Calculation 3 38" xfId="36610" xr:uid="{00000000-0005-0000-0000-0000BB8F0000}"/>
    <cellStyle name="Calculation 3 39" xfId="36611" xr:uid="{00000000-0005-0000-0000-0000BC8F0000}"/>
    <cellStyle name="Calculation 3 4" xfId="36612" xr:uid="{00000000-0005-0000-0000-0000BD8F0000}"/>
    <cellStyle name="Calculation 3 40" xfId="36613" xr:uid="{00000000-0005-0000-0000-0000BE8F0000}"/>
    <cellStyle name="Calculation 3 41" xfId="36614" xr:uid="{00000000-0005-0000-0000-0000BF8F0000}"/>
    <cellStyle name="Calculation 3 42" xfId="36615" xr:uid="{00000000-0005-0000-0000-0000C08F0000}"/>
    <cellStyle name="Calculation 3 43" xfId="36616" xr:uid="{00000000-0005-0000-0000-0000C18F0000}"/>
    <cellStyle name="Calculation 3 44" xfId="36617" xr:uid="{00000000-0005-0000-0000-0000C28F0000}"/>
    <cellStyle name="Calculation 3 45" xfId="36618" xr:uid="{00000000-0005-0000-0000-0000C38F0000}"/>
    <cellStyle name="Calculation 3 46" xfId="36619" xr:uid="{00000000-0005-0000-0000-0000C48F0000}"/>
    <cellStyle name="Calculation 3 47" xfId="36620" xr:uid="{00000000-0005-0000-0000-0000C58F0000}"/>
    <cellStyle name="Calculation 3 48" xfId="36621" xr:uid="{00000000-0005-0000-0000-0000C68F0000}"/>
    <cellStyle name="Calculation 3 49" xfId="36622" xr:uid="{00000000-0005-0000-0000-0000C78F0000}"/>
    <cellStyle name="Calculation 3 5" xfId="36623" xr:uid="{00000000-0005-0000-0000-0000C88F0000}"/>
    <cellStyle name="Calculation 3 50" xfId="36624" xr:uid="{00000000-0005-0000-0000-0000C98F0000}"/>
    <cellStyle name="Calculation 3 51" xfId="36625" xr:uid="{00000000-0005-0000-0000-0000CA8F0000}"/>
    <cellStyle name="Calculation 3 52" xfId="36626" xr:uid="{00000000-0005-0000-0000-0000CB8F0000}"/>
    <cellStyle name="Calculation 3 53" xfId="36627" xr:uid="{00000000-0005-0000-0000-0000CC8F0000}"/>
    <cellStyle name="Calculation 3 54" xfId="36628" xr:uid="{00000000-0005-0000-0000-0000CD8F0000}"/>
    <cellStyle name="Calculation 3 55" xfId="36629" xr:uid="{00000000-0005-0000-0000-0000CE8F0000}"/>
    <cellStyle name="Calculation 3 56" xfId="36630" xr:uid="{00000000-0005-0000-0000-0000CF8F0000}"/>
    <cellStyle name="Calculation 3 57" xfId="36631" xr:uid="{00000000-0005-0000-0000-0000D08F0000}"/>
    <cellStyle name="Calculation 3 58" xfId="36632" xr:uid="{00000000-0005-0000-0000-0000D18F0000}"/>
    <cellStyle name="Calculation 3 59" xfId="36633" xr:uid="{00000000-0005-0000-0000-0000D28F0000}"/>
    <cellStyle name="Calculation 3 6" xfId="36634" xr:uid="{00000000-0005-0000-0000-0000D38F0000}"/>
    <cellStyle name="Calculation 3 60" xfId="36635" xr:uid="{00000000-0005-0000-0000-0000D48F0000}"/>
    <cellStyle name="Calculation 3 61" xfId="36636" xr:uid="{00000000-0005-0000-0000-0000D58F0000}"/>
    <cellStyle name="Calculation 3 62" xfId="36637" xr:uid="{00000000-0005-0000-0000-0000D68F0000}"/>
    <cellStyle name="Calculation 3 63" xfId="36638" xr:uid="{00000000-0005-0000-0000-0000D78F0000}"/>
    <cellStyle name="Calculation 3 64" xfId="36639" xr:uid="{00000000-0005-0000-0000-0000D88F0000}"/>
    <cellStyle name="Calculation 3 65" xfId="36640" xr:uid="{00000000-0005-0000-0000-0000D98F0000}"/>
    <cellStyle name="Calculation 3 66" xfId="36641" xr:uid="{00000000-0005-0000-0000-0000DA8F0000}"/>
    <cellStyle name="Calculation 3 67" xfId="36642" xr:uid="{00000000-0005-0000-0000-0000DB8F0000}"/>
    <cellStyle name="Calculation 3 68" xfId="36643" xr:uid="{00000000-0005-0000-0000-0000DC8F0000}"/>
    <cellStyle name="Calculation 3 69" xfId="36644" xr:uid="{00000000-0005-0000-0000-0000DD8F0000}"/>
    <cellStyle name="Calculation 3 7" xfId="36645" xr:uid="{00000000-0005-0000-0000-0000DE8F0000}"/>
    <cellStyle name="Calculation 3 70" xfId="36646" xr:uid="{00000000-0005-0000-0000-0000DF8F0000}"/>
    <cellStyle name="Calculation 3 71" xfId="36647" xr:uid="{00000000-0005-0000-0000-0000E08F0000}"/>
    <cellStyle name="Calculation 3 72" xfId="36648" xr:uid="{00000000-0005-0000-0000-0000E18F0000}"/>
    <cellStyle name="Calculation 3 73" xfId="36649" xr:uid="{00000000-0005-0000-0000-0000E28F0000}"/>
    <cellStyle name="Calculation 3 74" xfId="53094" xr:uid="{00000000-0005-0000-0000-0000E38F0000}"/>
    <cellStyle name="Calculation 3 8" xfId="36650" xr:uid="{00000000-0005-0000-0000-0000E48F0000}"/>
    <cellStyle name="Calculation 3 9" xfId="36651" xr:uid="{00000000-0005-0000-0000-0000E58F0000}"/>
    <cellStyle name="Calculation 30" xfId="36652" xr:uid="{00000000-0005-0000-0000-0000E68F0000}"/>
    <cellStyle name="Calculation 30 10" xfId="36653" xr:uid="{00000000-0005-0000-0000-0000E78F0000}"/>
    <cellStyle name="Calculation 30 11" xfId="36654" xr:uid="{00000000-0005-0000-0000-0000E88F0000}"/>
    <cellStyle name="Calculation 30 12" xfId="36655" xr:uid="{00000000-0005-0000-0000-0000E98F0000}"/>
    <cellStyle name="Calculation 30 13" xfId="36656" xr:uid="{00000000-0005-0000-0000-0000EA8F0000}"/>
    <cellStyle name="Calculation 30 14" xfId="36657" xr:uid="{00000000-0005-0000-0000-0000EB8F0000}"/>
    <cellStyle name="Calculation 30 15" xfId="36658" xr:uid="{00000000-0005-0000-0000-0000EC8F0000}"/>
    <cellStyle name="Calculation 30 16" xfId="36659" xr:uid="{00000000-0005-0000-0000-0000ED8F0000}"/>
    <cellStyle name="Calculation 30 17" xfId="36660" xr:uid="{00000000-0005-0000-0000-0000EE8F0000}"/>
    <cellStyle name="Calculation 30 18" xfId="36661" xr:uid="{00000000-0005-0000-0000-0000EF8F0000}"/>
    <cellStyle name="Calculation 30 19" xfId="36662" xr:uid="{00000000-0005-0000-0000-0000F08F0000}"/>
    <cellStyle name="Calculation 30 2" xfId="36663" xr:uid="{00000000-0005-0000-0000-0000F18F0000}"/>
    <cellStyle name="Calculation 30 20" xfId="36664" xr:uid="{00000000-0005-0000-0000-0000F28F0000}"/>
    <cellStyle name="Calculation 30 21" xfId="36665" xr:uid="{00000000-0005-0000-0000-0000F38F0000}"/>
    <cellStyle name="Calculation 30 22" xfId="36666" xr:uid="{00000000-0005-0000-0000-0000F48F0000}"/>
    <cellStyle name="Calculation 30 23" xfId="36667" xr:uid="{00000000-0005-0000-0000-0000F58F0000}"/>
    <cellStyle name="Calculation 30 24" xfId="36668" xr:uid="{00000000-0005-0000-0000-0000F68F0000}"/>
    <cellStyle name="Calculation 30 25" xfId="36669" xr:uid="{00000000-0005-0000-0000-0000F78F0000}"/>
    <cellStyle name="Calculation 30 26" xfId="36670" xr:uid="{00000000-0005-0000-0000-0000F88F0000}"/>
    <cellStyle name="Calculation 30 27" xfId="36671" xr:uid="{00000000-0005-0000-0000-0000F98F0000}"/>
    <cellStyle name="Calculation 30 28" xfId="36672" xr:uid="{00000000-0005-0000-0000-0000FA8F0000}"/>
    <cellStyle name="Calculation 30 29" xfId="36673" xr:uid="{00000000-0005-0000-0000-0000FB8F0000}"/>
    <cellStyle name="Calculation 30 3" xfId="36674" xr:uid="{00000000-0005-0000-0000-0000FC8F0000}"/>
    <cellStyle name="Calculation 30 30" xfId="36675" xr:uid="{00000000-0005-0000-0000-0000FD8F0000}"/>
    <cellStyle name="Calculation 30 31" xfId="36676" xr:uid="{00000000-0005-0000-0000-0000FE8F0000}"/>
    <cellStyle name="Calculation 30 32" xfId="36677" xr:uid="{00000000-0005-0000-0000-0000FF8F0000}"/>
    <cellStyle name="Calculation 30 33" xfId="36678" xr:uid="{00000000-0005-0000-0000-000000900000}"/>
    <cellStyle name="Calculation 30 34" xfId="36679" xr:uid="{00000000-0005-0000-0000-000001900000}"/>
    <cellStyle name="Calculation 30 35" xfId="36680" xr:uid="{00000000-0005-0000-0000-000002900000}"/>
    <cellStyle name="Calculation 30 36" xfId="36681" xr:uid="{00000000-0005-0000-0000-000003900000}"/>
    <cellStyle name="Calculation 30 37" xfId="36682" xr:uid="{00000000-0005-0000-0000-000004900000}"/>
    <cellStyle name="Calculation 30 38" xfId="36683" xr:uid="{00000000-0005-0000-0000-000005900000}"/>
    <cellStyle name="Calculation 30 39" xfId="36684" xr:uid="{00000000-0005-0000-0000-000006900000}"/>
    <cellStyle name="Calculation 30 4" xfId="36685" xr:uid="{00000000-0005-0000-0000-000007900000}"/>
    <cellStyle name="Calculation 30 40" xfId="36686" xr:uid="{00000000-0005-0000-0000-000008900000}"/>
    <cellStyle name="Calculation 30 41" xfId="36687" xr:uid="{00000000-0005-0000-0000-000009900000}"/>
    <cellStyle name="Calculation 30 42" xfId="36688" xr:uid="{00000000-0005-0000-0000-00000A900000}"/>
    <cellStyle name="Calculation 30 43" xfId="36689" xr:uid="{00000000-0005-0000-0000-00000B900000}"/>
    <cellStyle name="Calculation 30 44" xfId="36690" xr:uid="{00000000-0005-0000-0000-00000C900000}"/>
    <cellStyle name="Calculation 30 45" xfId="36691" xr:uid="{00000000-0005-0000-0000-00000D900000}"/>
    <cellStyle name="Calculation 30 46" xfId="36692" xr:uid="{00000000-0005-0000-0000-00000E900000}"/>
    <cellStyle name="Calculation 30 47" xfId="36693" xr:uid="{00000000-0005-0000-0000-00000F900000}"/>
    <cellStyle name="Calculation 30 48" xfId="36694" xr:uid="{00000000-0005-0000-0000-000010900000}"/>
    <cellStyle name="Calculation 30 49" xfId="36695" xr:uid="{00000000-0005-0000-0000-000011900000}"/>
    <cellStyle name="Calculation 30 5" xfId="36696" xr:uid="{00000000-0005-0000-0000-000012900000}"/>
    <cellStyle name="Calculation 30 50" xfId="36697" xr:uid="{00000000-0005-0000-0000-000013900000}"/>
    <cellStyle name="Calculation 30 51" xfId="36698" xr:uid="{00000000-0005-0000-0000-000014900000}"/>
    <cellStyle name="Calculation 30 52" xfId="36699" xr:uid="{00000000-0005-0000-0000-000015900000}"/>
    <cellStyle name="Calculation 30 53" xfId="36700" xr:uid="{00000000-0005-0000-0000-000016900000}"/>
    <cellStyle name="Calculation 30 54" xfId="36701" xr:uid="{00000000-0005-0000-0000-000017900000}"/>
    <cellStyle name="Calculation 30 55" xfId="36702" xr:uid="{00000000-0005-0000-0000-000018900000}"/>
    <cellStyle name="Calculation 30 56" xfId="36703" xr:uid="{00000000-0005-0000-0000-000019900000}"/>
    <cellStyle name="Calculation 30 57" xfId="36704" xr:uid="{00000000-0005-0000-0000-00001A900000}"/>
    <cellStyle name="Calculation 30 58" xfId="36705" xr:uid="{00000000-0005-0000-0000-00001B900000}"/>
    <cellStyle name="Calculation 30 59" xfId="36706" xr:uid="{00000000-0005-0000-0000-00001C900000}"/>
    <cellStyle name="Calculation 30 6" xfId="36707" xr:uid="{00000000-0005-0000-0000-00001D900000}"/>
    <cellStyle name="Calculation 30 60" xfId="36708" xr:uid="{00000000-0005-0000-0000-00001E900000}"/>
    <cellStyle name="Calculation 30 61" xfId="36709" xr:uid="{00000000-0005-0000-0000-00001F900000}"/>
    <cellStyle name="Calculation 30 62" xfId="36710" xr:uid="{00000000-0005-0000-0000-000020900000}"/>
    <cellStyle name="Calculation 30 63" xfId="36711" xr:uid="{00000000-0005-0000-0000-000021900000}"/>
    <cellStyle name="Calculation 30 64" xfId="36712" xr:uid="{00000000-0005-0000-0000-000022900000}"/>
    <cellStyle name="Calculation 30 65" xfId="36713" xr:uid="{00000000-0005-0000-0000-000023900000}"/>
    <cellStyle name="Calculation 30 66" xfId="36714" xr:uid="{00000000-0005-0000-0000-000024900000}"/>
    <cellStyle name="Calculation 30 67" xfId="36715" xr:uid="{00000000-0005-0000-0000-000025900000}"/>
    <cellStyle name="Calculation 30 68" xfId="36716" xr:uid="{00000000-0005-0000-0000-000026900000}"/>
    <cellStyle name="Calculation 30 69" xfId="36717" xr:uid="{00000000-0005-0000-0000-000027900000}"/>
    <cellStyle name="Calculation 30 7" xfId="36718" xr:uid="{00000000-0005-0000-0000-000028900000}"/>
    <cellStyle name="Calculation 30 70" xfId="36719" xr:uid="{00000000-0005-0000-0000-000029900000}"/>
    <cellStyle name="Calculation 30 71" xfId="36720" xr:uid="{00000000-0005-0000-0000-00002A900000}"/>
    <cellStyle name="Calculation 30 72" xfId="36721" xr:uid="{00000000-0005-0000-0000-00002B900000}"/>
    <cellStyle name="Calculation 30 73" xfId="36722" xr:uid="{00000000-0005-0000-0000-00002C900000}"/>
    <cellStyle name="Calculation 30 8" xfId="36723" xr:uid="{00000000-0005-0000-0000-00002D900000}"/>
    <cellStyle name="Calculation 30 9" xfId="36724" xr:uid="{00000000-0005-0000-0000-00002E900000}"/>
    <cellStyle name="Calculation 31" xfId="36725" xr:uid="{00000000-0005-0000-0000-00002F900000}"/>
    <cellStyle name="Calculation 31 10" xfId="36726" xr:uid="{00000000-0005-0000-0000-000030900000}"/>
    <cellStyle name="Calculation 31 11" xfId="36727" xr:uid="{00000000-0005-0000-0000-000031900000}"/>
    <cellStyle name="Calculation 31 12" xfId="36728" xr:uid="{00000000-0005-0000-0000-000032900000}"/>
    <cellStyle name="Calculation 31 13" xfId="36729" xr:uid="{00000000-0005-0000-0000-000033900000}"/>
    <cellStyle name="Calculation 31 14" xfId="36730" xr:uid="{00000000-0005-0000-0000-000034900000}"/>
    <cellStyle name="Calculation 31 15" xfId="36731" xr:uid="{00000000-0005-0000-0000-000035900000}"/>
    <cellStyle name="Calculation 31 16" xfId="36732" xr:uid="{00000000-0005-0000-0000-000036900000}"/>
    <cellStyle name="Calculation 31 17" xfId="36733" xr:uid="{00000000-0005-0000-0000-000037900000}"/>
    <cellStyle name="Calculation 31 18" xfId="36734" xr:uid="{00000000-0005-0000-0000-000038900000}"/>
    <cellStyle name="Calculation 31 19" xfId="36735" xr:uid="{00000000-0005-0000-0000-000039900000}"/>
    <cellStyle name="Calculation 31 2" xfId="36736" xr:uid="{00000000-0005-0000-0000-00003A900000}"/>
    <cellStyle name="Calculation 31 20" xfId="36737" xr:uid="{00000000-0005-0000-0000-00003B900000}"/>
    <cellStyle name="Calculation 31 21" xfId="36738" xr:uid="{00000000-0005-0000-0000-00003C900000}"/>
    <cellStyle name="Calculation 31 22" xfId="36739" xr:uid="{00000000-0005-0000-0000-00003D900000}"/>
    <cellStyle name="Calculation 31 23" xfId="36740" xr:uid="{00000000-0005-0000-0000-00003E900000}"/>
    <cellStyle name="Calculation 31 24" xfId="36741" xr:uid="{00000000-0005-0000-0000-00003F900000}"/>
    <cellStyle name="Calculation 31 25" xfId="36742" xr:uid="{00000000-0005-0000-0000-000040900000}"/>
    <cellStyle name="Calculation 31 26" xfId="36743" xr:uid="{00000000-0005-0000-0000-000041900000}"/>
    <cellStyle name="Calculation 31 27" xfId="36744" xr:uid="{00000000-0005-0000-0000-000042900000}"/>
    <cellStyle name="Calculation 31 28" xfId="36745" xr:uid="{00000000-0005-0000-0000-000043900000}"/>
    <cellStyle name="Calculation 31 29" xfId="36746" xr:uid="{00000000-0005-0000-0000-000044900000}"/>
    <cellStyle name="Calculation 31 3" xfId="36747" xr:uid="{00000000-0005-0000-0000-000045900000}"/>
    <cellStyle name="Calculation 31 30" xfId="36748" xr:uid="{00000000-0005-0000-0000-000046900000}"/>
    <cellStyle name="Calculation 31 31" xfId="36749" xr:uid="{00000000-0005-0000-0000-000047900000}"/>
    <cellStyle name="Calculation 31 32" xfId="36750" xr:uid="{00000000-0005-0000-0000-000048900000}"/>
    <cellStyle name="Calculation 31 33" xfId="36751" xr:uid="{00000000-0005-0000-0000-000049900000}"/>
    <cellStyle name="Calculation 31 34" xfId="36752" xr:uid="{00000000-0005-0000-0000-00004A900000}"/>
    <cellStyle name="Calculation 31 35" xfId="36753" xr:uid="{00000000-0005-0000-0000-00004B900000}"/>
    <cellStyle name="Calculation 31 36" xfId="36754" xr:uid="{00000000-0005-0000-0000-00004C900000}"/>
    <cellStyle name="Calculation 31 37" xfId="36755" xr:uid="{00000000-0005-0000-0000-00004D900000}"/>
    <cellStyle name="Calculation 31 38" xfId="36756" xr:uid="{00000000-0005-0000-0000-00004E900000}"/>
    <cellStyle name="Calculation 31 39" xfId="36757" xr:uid="{00000000-0005-0000-0000-00004F900000}"/>
    <cellStyle name="Calculation 31 4" xfId="36758" xr:uid="{00000000-0005-0000-0000-000050900000}"/>
    <cellStyle name="Calculation 31 40" xfId="36759" xr:uid="{00000000-0005-0000-0000-000051900000}"/>
    <cellStyle name="Calculation 31 41" xfId="36760" xr:uid="{00000000-0005-0000-0000-000052900000}"/>
    <cellStyle name="Calculation 31 42" xfId="36761" xr:uid="{00000000-0005-0000-0000-000053900000}"/>
    <cellStyle name="Calculation 31 43" xfId="36762" xr:uid="{00000000-0005-0000-0000-000054900000}"/>
    <cellStyle name="Calculation 31 44" xfId="36763" xr:uid="{00000000-0005-0000-0000-000055900000}"/>
    <cellStyle name="Calculation 31 45" xfId="36764" xr:uid="{00000000-0005-0000-0000-000056900000}"/>
    <cellStyle name="Calculation 31 46" xfId="36765" xr:uid="{00000000-0005-0000-0000-000057900000}"/>
    <cellStyle name="Calculation 31 47" xfId="36766" xr:uid="{00000000-0005-0000-0000-000058900000}"/>
    <cellStyle name="Calculation 31 48" xfId="36767" xr:uid="{00000000-0005-0000-0000-000059900000}"/>
    <cellStyle name="Calculation 31 49" xfId="36768" xr:uid="{00000000-0005-0000-0000-00005A900000}"/>
    <cellStyle name="Calculation 31 5" xfId="36769" xr:uid="{00000000-0005-0000-0000-00005B900000}"/>
    <cellStyle name="Calculation 31 50" xfId="36770" xr:uid="{00000000-0005-0000-0000-00005C900000}"/>
    <cellStyle name="Calculation 31 51" xfId="36771" xr:uid="{00000000-0005-0000-0000-00005D900000}"/>
    <cellStyle name="Calculation 31 52" xfId="36772" xr:uid="{00000000-0005-0000-0000-00005E900000}"/>
    <cellStyle name="Calculation 31 53" xfId="36773" xr:uid="{00000000-0005-0000-0000-00005F900000}"/>
    <cellStyle name="Calculation 31 54" xfId="36774" xr:uid="{00000000-0005-0000-0000-000060900000}"/>
    <cellStyle name="Calculation 31 55" xfId="36775" xr:uid="{00000000-0005-0000-0000-000061900000}"/>
    <cellStyle name="Calculation 31 56" xfId="36776" xr:uid="{00000000-0005-0000-0000-000062900000}"/>
    <cellStyle name="Calculation 31 57" xfId="36777" xr:uid="{00000000-0005-0000-0000-000063900000}"/>
    <cellStyle name="Calculation 31 58" xfId="36778" xr:uid="{00000000-0005-0000-0000-000064900000}"/>
    <cellStyle name="Calculation 31 59" xfId="36779" xr:uid="{00000000-0005-0000-0000-000065900000}"/>
    <cellStyle name="Calculation 31 6" xfId="36780" xr:uid="{00000000-0005-0000-0000-000066900000}"/>
    <cellStyle name="Calculation 31 60" xfId="36781" xr:uid="{00000000-0005-0000-0000-000067900000}"/>
    <cellStyle name="Calculation 31 61" xfId="36782" xr:uid="{00000000-0005-0000-0000-000068900000}"/>
    <cellStyle name="Calculation 31 62" xfId="36783" xr:uid="{00000000-0005-0000-0000-000069900000}"/>
    <cellStyle name="Calculation 31 63" xfId="36784" xr:uid="{00000000-0005-0000-0000-00006A900000}"/>
    <cellStyle name="Calculation 31 64" xfId="36785" xr:uid="{00000000-0005-0000-0000-00006B900000}"/>
    <cellStyle name="Calculation 31 65" xfId="36786" xr:uid="{00000000-0005-0000-0000-00006C900000}"/>
    <cellStyle name="Calculation 31 66" xfId="36787" xr:uid="{00000000-0005-0000-0000-00006D900000}"/>
    <cellStyle name="Calculation 31 67" xfId="36788" xr:uid="{00000000-0005-0000-0000-00006E900000}"/>
    <cellStyle name="Calculation 31 68" xfId="36789" xr:uid="{00000000-0005-0000-0000-00006F900000}"/>
    <cellStyle name="Calculation 31 69" xfId="36790" xr:uid="{00000000-0005-0000-0000-000070900000}"/>
    <cellStyle name="Calculation 31 7" xfId="36791" xr:uid="{00000000-0005-0000-0000-000071900000}"/>
    <cellStyle name="Calculation 31 70" xfId="36792" xr:uid="{00000000-0005-0000-0000-000072900000}"/>
    <cellStyle name="Calculation 31 71" xfId="36793" xr:uid="{00000000-0005-0000-0000-000073900000}"/>
    <cellStyle name="Calculation 31 72" xfId="36794" xr:uid="{00000000-0005-0000-0000-000074900000}"/>
    <cellStyle name="Calculation 31 73" xfId="36795" xr:uid="{00000000-0005-0000-0000-000075900000}"/>
    <cellStyle name="Calculation 31 8" xfId="36796" xr:uid="{00000000-0005-0000-0000-000076900000}"/>
    <cellStyle name="Calculation 31 9" xfId="36797" xr:uid="{00000000-0005-0000-0000-000077900000}"/>
    <cellStyle name="Calculation 32" xfId="36798" xr:uid="{00000000-0005-0000-0000-000078900000}"/>
    <cellStyle name="Calculation 32 10" xfId="36799" xr:uid="{00000000-0005-0000-0000-000079900000}"/>
    <cellStyle name="Calculation 32 11" xfId="36800" xr:uid="{00000000-0005-0000-0000-00007A900000}"/>
    <cellStyle name="Calculation 32 12" xfId="36801" xr:uid="{00000000-0005-0000-0000-00007B900000}"/>
    <cellStyle name="Calculation 32 13" xfId="36802" xr:uid="{00000000-0005-0000-0000-00007C900000}"/>
    <cellStyle name="Calculation 32 14" xfId="36803" xr:uid="{00000000-0005-0000-0000-00007D900000}"/>
    <cellStyle name="Calculation 32 15" xfId="36804" xr:uid="{00000000-0005-0000-0000-00007E900000}"/>
    <cellStyle name="Calculation 32 16" xfId="36805" xr:uid="{00000000-0005-0000-0000-00007F900000}"/>
    <cellStyle name="Calculation 32 17" xfId="36806" xr:uid="{00000000-0005-0000-0000-000080900000}"/>
    <cellStyle name="Calculation 32 18" xfId="36807" xr:uid="{00000000-0005-0000-0000-000081900000}"/>
    <cellStyle name="Calculation 32 19" xfId="36808" xr:uid="{00000000-0005-0000-0000-000082900000}"/>
    <cellStyle name="Calculation 32 2" xfId="36809" xr:uid="{00000000-0005-0000-0000-000083900000}"/>
    <cellStyle name="Calculation 32 20" xfId="36810" xr:uid="{00000000-0005-0000-0000-000084900000}"/>
    <cellStyle name="Calculation 32 21" xfId="36811" xr:uid="{00000000-0005-0000-0000-000085900000}"/>
    <cellStyle name="Calculation 32 22" xfId="36812" xr:uid="{00000000-0005-0000-0000-000086900000}"/>
    <cellStyle name="Calculation 32 23" xfId="36813" xr:uid="{00000000-0005-0000-0000-000087900000}"/>
    <cellStyle name="Calculation 32 24" xfId="36814" xr:uid="{00000000-0005-0000-0000-000088900000}"/>
    <cellStyle name="Calculation 32 25" xfId="36815" xr:uid="{00000000-0005-0000-0000-000089900000}"/>
    <cellStyle name="Calculation 32 26" xfId="36816" xr:uid="{00000000-0005-0000-0000-00008A900000}"/>
    <cellStyle name="Calculation 32 27" xfId="36817" xr:uid="{00000000-0005-0000-0000-00008B900000}"/>
    <cellStyle name="Calculation 32 28" xfId="36818" xr:uid="{00000000-0005-0000-0000-00008C900000}"/>
    <cellStyle name="Calculation 32 29" xfId="36819" xr:uid="{00000000-0005-0000-0000-00008D900000}"/>
    <cellStyle name="Calculation 32 3" xfId="36820" xr:uid="{00000000-0005-0000-0000-00008E900000}"/>
    <cellStyle name="Calculation 32 30" xfId="36821" xr:uid="{00000000-0005-0000-0000-00008F900000}"/>
    <cellStyle name="Calculation 32 31" xfId="36822" xr:uid="{00000000-0005-0000-0000-000090900000}"/>
    <cellStyle name="Calculation 32 32" xfId="36823" xr:uid="{00000000-0005-0000-0000-000091900000}"/>
    <cellStyle name="Calculation 32 33" xfId="36824" xr:uid="{00000000-0005-0000-0000-000092900000}"/>
    <cellStyle name="Calculation 32 34" xfId="36825" xr:uid="{00000000-0005-0000-0000-000093900000}"/>
    <cellStyle name="Calculation 32 35" xfId="36826" xr:uid="{00000000-0005-0000-0000-000094900000}"/>
    <cellStyle name="Calculation 32 36" xfId="36827" xr:uid="{00000000-0005-0000-0000-000095900000}"/>
    <cellStyle name="Calculation 32 37" xfId="36828" xr:uid="{00000000-0005-0000-0000-000096900000}"/>
    <cellStyle name="Calculation 32 38" xfId="36829" xr:uid="{00000000-0005-0000-0000-000097900000}"/>
    <cellStyle name="Calculation 32 39" xfId="36830" xr:uid="{00000000-0005-0000-0000-000098900000}"/>
    <cellStyle name="Calculation 32 4" xfId="36831" xr:uid="{00000000-0005-0000-0000-000099900000}"/>
    <cellStyle name="Calculation 32 40" xfId="36832" xr:uid="{00000000-0005-0000-0000-00009A900000}"/>
    <cellStyle name="Calculation 32 41" xfId="36833" xr:uid="{00000000-0005-0000-0000-00009B900000}"/>
    <cellStyle name="Calculation 32 42" xfId="36834" xr:uid="{00000000-0005-0000-0000-00009C900000}"/>
    <cellStyle name="Calculation 32 43" xfId="36835" xr:uid="{00000000-0005-0000-0000-00009D900000}"/>
    <cellStyle name="Calculation 32 44" xfId="36836" xr:uid="{00000000-0005-0000-0000-00009E900000}"/>
    <cellStyle name="Calculation 32 45" xfId="36837" xr:uid="{00000000-0005-0000-0000-00009F900000}"/>
    <cellStyle name="Calculation 32 46" xfId="36838" xr:uid="{00000000-0005-0000-0000-0000A0900000}"/>
    <cellStyle name="Calculation 32 47" xfId="36839" xr:uid="{00000000-0005-0000-0000-0000A1900000}"/>
    <cellStyle name="Calculation 32 48" xfId="36840" xr:uid="{00000000-0005-0000-0000-0000A2900000}"/>
    <cellStyle name="Calculation 32 49" xfId="36841" xr:uid="{00000000-0005-0000-0000-0000A3900000}"/>
    <cellStyle name="Calculation 32 5" xfId="36842" xr:uid="{00000000-0005-0000-0000-0000A4900000}"/>
    <cellStyle name="Calculation 32 50" xfId="36843" xr:uid="{00000000-0005-0000-0000-0000A5900000}"/>
    <cellStyle name="Calculation 32 51" xfId="36844" xr:uid="{00000000-0005-0000-0000-0000A6900000}"/>
    <cellStyle name="Calculation 32 52" xfId="36845" xr:uid="{00000000-0005-0000-0000-0000A7900000}"/>
    <cellStyle name="Calculation 32 53" xfId="36846" xr:uid="{00000000-0005-0000-0000-0000A8900000}"/>
    <cellStyle name="Calculation 32 54" xfId="36847" xr:uid="{00000000-0005-0000-0000-0000A9900000}"/>
    <cellStyle name="Calculation 32 55" xfId="36848" xr:uid="{00000000-0005-0000-0000-0000AA900000}"/>
    <cellStyle name="Calculation 32 56" xfId="36849" xr:uid="{00000000-0005-0000-0000-0000AB900000}"/>
    <cellStyle name="Calculation 32 57" xfId="36850" xr:uid="{00000000-0005-0000-0000-0000AC900000}"/>
    <cellStyle name="Calculation 32 58" xfId="36851" xr:uid="{00000000-0005-0000-0000-0000AD900000}"/>
    <cellStyle name="Calculation 32 59" xfId="36852" xr:uid="{00000000-0005-0000-0000-0000AE900000}"/>
    <cellStyle name="Calculation 32 6" xfId="36853" xr:uid="{00000000-0005-0000-0000-0000AF900000}"/>
    <cellStyle name="Calculation 32 60" xfId="36854" xr:uid="{00000000-0005-0000-0000-0000B0900000}"/>
    <cellStyle name="Calculation 32 61" xfId="36855" xr:uid="{00000000-0005-0000-0000-0000B1900000}"/>
    <cellStyle name="Calculation 32 62" xfId="36856" xr:uid="{00000000-0005-0000-0000-0000B2900000}"/>
    <cellStyle name="Calculation 32 63" xfId="36857" xr:uid="{00000000-0005-0000-0000-0000B3900000}"/>
    <cellStyle name="Calculation 32 64" xfId="36858" xr:uid="{00000000-0005-0000-0000-0000B4900000}"/>
    <cellStyle name="Calculation 32 65" xfId="36859" xr:uid="{00000000-0005-0000-0000-0000B5900000}"/>
    <cellStyle name="Calculation 32 66" xfId="36860" xr:uid="{00000000-0005-0000-0000-0000B6900000}"/>
    <cellStyle name="Calculation 32 67" xfId="36861" xr:uid="{00000000-0005-0000-0000-0000B7900000}"/>
    <cellStyle name="Calculation 32 68" xfId="36862" xr:uid="{00000000-0005-0000-0000-0000B8900000}"/>
    <cellStyle name="Calculation 32 69" xfId="36863" xr:uid="{00000000-0005-0000-0000-0000B9900000}"/>
    <cellStyle name="Calculation 32 7" xfId="36864" xr:uid="{00000000-0005-0000-0000-0000BA900000}"/>
    <cellStyle name="Calculation 32 70" xfId="36865" xr:uid="{00000000-0005-0000-0000-0000BB900000}"/>
    <cellStyle name="Calculation 32 71" xfId="36866" xr:uid="{00000000-0005-0000-0000-0000BC900000}"/>
    <cellStyle name="Calculation 32 72" xfId="36867" xr:uid="{00000000-0005-0000-0000-0000BD900000}"/>
    <cellStyle name="Calculation 32 73" xfId="36868" xr:uid="{00000000-0005-0000-0000-0000BE900000}"/>
    <cellStyle name="Calculation 32 8" xfId="36869" xr:uid="{00000000-0005-0000-0000-0000BF900000}"/>
    <cellStyle name="Calculation 32 9" xfId="36870" xr:uid="{00000000-0005-0000-0000-0000C0900000}"/>
    <cellStyle name="Calculation 33" xfId="36871" xr:uid="{00000000-0005-0000-0000-0000C1900000}"/>
    <cellStyle name="Calculation 33 10" xfId="36872" xr:uid="{00000000-0005-0000-0000-0000C2900000}"/>
    <cellStyle name="Calculation 33 11" xfId="36873" xr:uid="{00000000-0005-0000-0000-0000C3900000}"/>
    <cellStyle name="Calculation 33 12" xfId="36874" xr:uid="{00000000-0005-0000-0000-0000C4900000}"/>
    <cellStyle name="Calculation 33 13" xfId="36875" xr:uid="{00000000-0005-0000-0000-0000C5900000}"/>
    <cellStyle name="Calculation 33 14" xfId="36876" xr:uid="{00000000-0005-0000-0000-0000C6900000}"/>
    <cellStyle name="Calculation 33 15" xfId="36877" xr:uid="{00000000-0005-0000-0000-0000C7900000}"/>
    <cellStyle name="Calculation 33 16" xfId="36878" xr:uid="{00000000-0005-0000-0000-0000C8900000}"/>
    <cellStyle name="Calculation 33 17" xfId="36879" xr:uid="{00000000-0005-0000-0000-0000C9900000}"/>
    <cellStyle name="Calculation 33 18" xfId="36880" xr:uid="{00000000-0005-0000-0000-0000CA900000}"/>
    <cellStyle name="Calculation 33 19" xfId="36881" xr:uid="{00000000-0005-0000-0000-0000CB900000}"/>
    <cellStyle name="Calculation 33 2" xfId="36882" xr:uid="{00000000-0005-0000-0000-0000CC900000}"/>
    <cellStyle name="Calculation 33 20" xfId="36883" xr:uid="{00000000-0005-0000-0000-0000CD900000}"/>
    <cellStyle name="Calculation 33 21" xfId="36884" xr:uid="{00000000-0005-0000-0000-0000CE900000}"/>
    <cellStyle name="Calculation 33 22" xfId="36885" xr:uid="{00000000-0005-0000-0000-0000CF900000}"/>
    <cellStyle name="Calculation 33 23" xfId="36886" xr:uid="{00000000-0005-0000-0000-0000D0900000}"/>
    <cellStyle name="Calculation 33 24" xfId="36887" xr:uid="{00000000-0005-0000-0000-0000D1900000}"/>
    <cellStyle name="Calculation 33 25" xfId="36888" xr:uid="{00000000-0005-0000-0000-0000D2900000}"/>
    <cellStyle name="Calculation 33 26" xfId="36889" xr:uid="{00000000-0005-0000-0000-0000D3900000}"/>
    <cellStyle name="Calculation 33 27" xfId="36890" xr:uid="{00000000-0005-0000-0000-0000D4900000}"/>
    <cellStyle name="Calculation 33 28" xfId="36891" xr:uid="{00000000-0005-0000-0000-0000D5900000}"/>
    <cellStyle name="Calculation 33 29" xfId="36892" xr:uid="{00000000-0005-0000-0000-0000D6900000}"/>
    <cellStyle name="Calculation 33 3" xfId="36893" xr:uid="{00000000-0005-0000-0000-0000D7900000}"/>
    <cellStyle name="Calculation 33 30" xfId="36894" xr:uid="{00000000-0005-0000-0000-0000D8900000}"/>
    <cellStyle name="Calculation 33 31" xfId="36895" xr:uid="{00000000-0005-0000-0000-0000D9900000}"/>
    <cellStyle name="Calculation 33 32" xfId="36896" xr:uid="{00000000-0005-0000-0000-0000DA900000}"/>
    <cellStyle name="Calculation 33 33" xfId="36897" xr:uid="{00000000-0005-0000-0000-0000DB900000}"/>
    <cellStyle name="Calculation 33 34" xfId="36898" xr:uid="{00000000-0005-0000-0000-0000DC900000}"/>
    <cellStyle name="Calculation 33 35" xfId="36899" xr:uid="{00000000-0005-0000-0000-0000DD900000}"/>
    <cellStyle name="Calculation 33 36" xfId="36900" xr:uid="{00000000-0005-0000-0000-0000DE900000}"/>
    <cellStyle name="Calculation 33 37" xfId="36901" xr:uid="{00000000-0005-0000-0000-0000DF900000}"/>
    <cellStyle name="Calculation 33 38" xfId="36902" xr:uid="{00000000-0005-0000-0000-0000E0900000}"/>
    <cellStyle name="Calculation 33 39" xfId="36903" xr:uid="{00000000-0005-0000-0000-0000E1900000}"/>
    <cellStyle name="Calculation 33 4" xfId="36904" xr:uid="{00000000-0005-0000-0000-0000E2900000}"/>
    <cellStyle name="Calculation 33 40" xfId="36905" xr:uid="{00000000-0005-0000-0000-0000E3900000}"/>
    <cellStyle name="Calculation 33 41" xfId="36906" xr:uid="{00000000-0005-0000-0000-0000E4900000}"/>
    <cellStyle name="Calculation 33 42" xfId="36907" xr:uid="{00000000-0005-0000-0000-0000E5900000}"/>
    <cellStyle name="Calculation 33 43" xfId="36908" xr:uid="{00000000-0005-0000-0000-0000E6900000}"/>
    <cellStyle name="Calculation 33 44" xfId="36909" xr:uid="{00000000-0005-0000-0000-0000E7900000}"/>
    <cellStyle name="Calculation 33 45" xfId="36910" xr:uid="{00000000-0005-0000-0000-0000E8900000}"/>
    <cellStyle name="Calculation 33 46" xfId="36911" xr:uid="{00000000-0005-0000-0000-0000E9900000}"/>
    <cellStyle name="Calculation 33 47" xfId="36912" xr:uid="{00000000-0005-0000-0000-0000EA900000}"/>
    <cellStyle name="Calculation 33 48" xfId="36913" xr:uid="{00000000-0005-0000-0000-0000EB900000}"/>
    <cellStyle name="Calculation 33 49" xfId="36914" xr:uid="{00000000-0005-0000-0000-0000EC900000}"/>
    <cellStyle name="Calculation 33 5" xfId="36915" xr:uid="{00000000-0005-0000-0000-0000ED900000}"/>
    <cellStyle name="Calculation 33 50" xfId="36916" xr:uid="{00000000-0005-0000-0000-0000EE900000}"/>
    <cellStyle name="Calculation 33 51" xfId="36917" xr:uid="{00000000-0005-0000-0000-0000EF900000}"/>
    <cellStyle name="Calculation 33 52" xfId="36918" xr:uid="{00000000-0005-0000-0000-0000F0900000}"/>
    <cellStyle name="Calculation 33 53" xfId="36919" xr:uid="{00000000-0005-0000-0000-0000F1900000}"/>
    <cellStyle name="Calculation 33 54" xfId="36920" xr:uid="{00000000-0005-0000-0000-0000F2900000}"/>
    <cellStyle name="Calculation 33 55" xfId="36921" xr:uid="{00000000-0005-0000-0000-0000F3900000}"/>
    <cellStyle name="Calculation 33 56" xfId="36922" xr:uid="{00000000-0005-0000-0000-0000F4900000}"/>
    <cellStyle name="Calculation 33 57" xfId="36923" xr:uid="{00000000-0005-0000-0000-0000F5900000}"/>
    <cellStyle name="Calculation 33 58" xfId="36924" xr:uid="{00000000-0005-0000-0000-0000F6900000}"/>
    <cellStyle name="Calculation 33 59" xfId="36925" xr:uid="{00000000-0005-0000-0000-0000F7900000}"/>
    <cellStyle name="Calculation 33 6" xfId="36926" xr:uid="{00000000-0005-0000-0000-0000F8900000}"/>
    <cellStyle name="Calculation 33 60" xfId="36927" xr:uid="{00000000-0005-0000-0000-0000F9900000}"/>
    <cellStyle name="Calculation 33 61" xfId="36928" xr:uid="{00000000-0005-0000-0000-0000FA900000}"/>
    <cellStyle name="Calculation 33 62" xfId="36929" xr:uid="{00000000-0005-0000-0000-0000FB900000}"/>
    <cellStyle name="Calculation 33 63" xfId="36930" xr:uid="{00000000-0005-0000-0000-0000FC900000}"/>
    <cellStyle name="Calculation 33 64" xfId="36931" xr:uid="{00000000-0005-0000-0000-0000FD900000}"/>
    <cellStyle name="Calculation 33 65" xfId="36932" xr:uid="{00000000-0005-0000-0000-0000FE900000}"/>
    <cellStyle name="Calculation 33 66" xfId="36933" xr:uid="{00000000-0005-0000-0000-0000FF900000}"/>
    <cellStyle name="Calculation 33 67" xfId="36934" xr:uid="{00000000-0005-0000-0000-000000910000}"/>
    <cellStyle name="Calculation 33 68" xfId="36935" xr:uid="{00000000-0005-0000-0000-000001910000}"/>
    <cellStyle name="Calculation 33 69" xfId="36936" xr:uid="{00000000-0005-0000-0000-000002910000}"/>
    <cellStyle name="Calculation 33 7" xfId="36937" xr:uid="{00000000-0005-0000-0000-000003910000}"/>
    <cellStyle name="Calculation 33 70" xfId="36938" xr:uid="{00000000-0005-0000-0000-000004910000}"/>
    <cellStyle name="Calculation 33 71" xfId="36939" xr:uid="{00000000-0005-0000-0000-000005910000}"/>
    <cellStyle name="Calculation 33 72" xfId="36940" xr:uid="{00000000-0005-0000-0000-000006910000}"/>
    <cellStyle name="Calculation 33 73" xfId="36941" xr:uid="{00000000-0005-0000-0000-000007910000}"/>
    <cellStyle name="Calculation 33 8" xfId="36942" xr:uid="{00000000-0005-0000-0000-000008910000}"/>
    <cellStyle name="Calculation 33 9" xfId="36943" xr:uid="{00000000-0005-0000-0000-000009910000}"/>
    <cellStyle name="Calculation 34" xfId="36944" xr:uid="{00000000-0005-0000-0000-00000A910000}"/>
    <cellStyle name="Calculation 34 10" xfId="36945" xr:uid="{00000000-0005-0000-0000-00000B910000}"/>
    <cellStyle name="Calculation 34 11" xfId="36946" xr:uid="{00000000-0005-0000-0000-00000C910000}"/>
    <cellStyle name="Calculation 34 12" xfId="36947" xr:uid="{00000000-0005-0000-0000-00000D910000}"/>
    <cellStyle name="Calculation 34 13" xfId="36948" xr:uid="{00000000-0005-0000-0000-00000E910000}"/>
    <cellStyle name="Calculation 34 14" xfId="36949" xr:uid="{00000000-0005-0000-0000-00000F910000}"/>
    <cellStyle name="Calculation 34 15" xfId="36950" xr:uid="{00000000-0005-0000-0000-000010910000}"/>
    <cellStyle name="Calculation 34 16" xfId="36951" xr:uid="{00000000-0005-0000-0000-000011910000}"/>
    <cellStyle name="Calculation 34 17" xfId="36952" xr:uid="{00000000-0005-0000-0000-000012910000}"/>
    <cellStyle name="Calculation 34 18" xfId="36953" xr:uid="{00000000-0005-0000-0000-000013910000}"/>
    <cellStyle name="Calculation 34 19" xfId="36954" xr:uid="{00000000-0005-0000-0000-000014910000}"/>
    <cellStyle name="Calculation 34 2" xfId="36955" xr:uid="{00000000-0005-0000-0000-000015910000}"/>
    <cellStyle name="Calculation 34 20" xfId="36956" xr:uid="{00000000-0005-0000-0000-000016910000}"/>
    <cellStyle name="Calculation 34 21" xfId="36957" xr:uid="{00000000-0005-0000-0000-000017910000}"/>
    <cellStyle name="Calculation 34 22" xfId="36958" xr:uid="{00000000-0005-0000-0000-000018910000}"/>
    <cellStyle name="Calculation 34 23" xfId="36959" xr:uid="{00000000-0005-0000-0000-000019910000}"/>
    <cellStyle name="Calculation 34 24" xfId="36960" xr:uid="{00000000-0005-0000-0000-00001A910000}"/>
    <cellStyle name="Calculation 34 25" xfId="36961" xr:uid="{00000000-0005-0000-0000-00001B910000}"/>
    <cellStyle name="Calculation 34 26" xfId="36962" xr:uid="{00000000-0005-0000-0000-00001C910000}"/>
    <cellStyle name="Calculation 34 27" xfId="36963" xr:uid="{00000000-0005-0000-0000-00001D910000}"/>
    <cellStyle name="Calculation 34 28" xfId="36964" xr:uid="{00000000-0005-0000-0000-00001E910000}"/>
    <cellStyle name="Calculation 34 29" xfId="36965" xr:uid="{00000000-0005-0000-0000-00001F910000}"/>
    <cellStyle name="Calculation 34 3" xfId="36966" xr:uid="{00000000-0005-0000-0000-000020910000}"/>
    <cellStyle name="Calculation 34 30" xfId="36967" xr:uid="{00000000-0005-0000-0000-000021910000}"/>
    <cellStyle name="Calculation 34 31" xfId="36968" xr:uid="{00000000-0005-0000-0000-000022910000}"/>
    <cellStyle name="Calculation 34 32" xfId="36969" xr:uid="{00000000-0005-0000-0000-000023910000}"/>
    <cellStyle name="Calculation 34 33" xfId="36970" xr:uid="{00000000-0005-0000-0000-000024910000}"/>
    <cellStyle name="Calculation 34 34" xfId="36971" xr:uid="{00000000-0005-0000-0000-000025910000}"/>
    <cellStyle name="Calculation 34 35" xfId="36972" xr:uid="{00000000-0005-0000-0000-000026910000}"/>
    <cellStyle name="Calculation 34 36" xfId="36973" xr:uid="{00000000-0005-0000-0000-000027910000}"/>
    <cellStyle name="Calculation 34 37" xfId="36974" xr:uid="{00000000-0005-0000-0000-000028910000}"/>
    <cellStyle name="Calculation 34 38" xfId="36975" xr:uid="{00000000-0005-0000-0000-000029910000}"/>
    <cellStyle name="Calculation 34 39" xfId="36976" xr:uid="{00000000-0005-0000-0000-00002A910000}"/>
    <cellStyle name="Calculation 34 4" xfId="36977" xr:uid="{00000000-0005-0000-0000-00002B910000}"/>
    <cellStyle name="Calculation 34 40" xfId="36978" xr:uid="{00000000-0005-0000-0000-00002C910000}"/>
    <cellStyle name="Calculation 34 41" xfId="36979" xr:uid="{00000000-0005-0000-0000-00002D910000}"/>
    <cellStyle name="Calculation 34 42" xfId="36980" xr:uid="{00000000-0005-0000-0000-00002E910000}"/>
    <cellStyle name="Calculation 34 43" xfId="36981" xr:uid="{00000000-0005-0000-0000-00002F910000}"/>
    <cellStyle name="Calculation 34 44" xfId="36982" xr:uid="{00000000-0005-0000-0000-000030910000}"/>
    <cellStyle name="Calculation 34 45" xfId="36983" xr:uid="{00000000-0005-0000-0000-000031910000}"/>
    <cellStyle name="Calculation 34 46" xfId="36984" xr:uid="{00000000-0005-0000-0000-000032910000}"/>
    <cellStyle name="Calculation 34 47" xfId="36985" xr:uid="{00000000-0005-0000-0000-000033910000}"/>
    <cellStyle name="Calculation 34 48" xfId="36986" xr:uid="{00000000-0005-0000-0000-000034910000}"/>
    <cellStyle name="Calculation 34 49" xfId="36987" xr:uid="{00000000-0005-0000-0000-000035910000}"/>
    <cellStyle name="Calculation 34 5" xfId="36988" xr:uid="{00000000-0005-0000-0000-000036910000}"/>
    <cellStyle name="Calculation 34 50" xfId="36989" xr:uid="{00000000-0005-0000-0000-000037910000}"/>
    <cellStyle name="Calculation 34 51" xfId="36990" xr:uid="{00000000-0005-0000-0000-000038910000}"/>
    <cellStyle name="Calculation 34 52" xfId="36991" xr:uid="{00000000-0005-0000-0000-000039910000}"/>
    <cellStyle name="Calculation 34 53" xfId="36992" xr:uid="{00000000-0005-0000-0000-00003A910000}"/>
    <cellStyle name="Calculation 34 54" xfId="36993" xr:uid="{00000000-0005-0000-0000-00003B910000}"/>
    <cellStyle name="Calculation 34 55" xfId="36994" xr:uid="{00000000-0005-0000-0000-00003C910000}"/>
    <cellStyle name="Calculation 34 56" xfId="36995" xr:uid="{00000000-0005-0000-0000-00003D910000}"/>
    <cellStyle name="Calculation 34 57" xfId="36996" xr:uid="{00000000-0005-0000-0000-00003E910000}"/>
    <cellStyle name="Calculation 34 58" xfId="36997" xr:uid="{00000000-0005-0000-0000-00003F910000}"/>
    <cellStyle name="Calculation 34 59" xfId="36998" xr:uid="{00000000-0005-0000-0000-000040910000}"/>
    <cellStyle name="Calculation 34 6" xfId="36999" xr:uid="{00000000-0005-0000-0000-000041910000}"/>
    <cellStyle name="Calculation 34 60" xfId="37000" xr:uid="{00000000-0005-0000-0000-000042910000}"/>
    <cellStyle name="Calculation 34 61" xfId="37001" xr:uid="{00000000-0005-0000-0000-000043910000}"/>
    <cellStyle name="Calculation 34 62" xfId="37002" xr:uid="{00000000-0005-0000-0000-000044910000}"/>
    <cellStyle name="Calculation 34 63" xfId="37003" xr:uid="{00000000-0005-0000-0000-000045910000}"/>
    <cellStyle name="Calculation 34 64" xfId="37004" xr:uid="{00000000-0005-0000-0000-000046910000}"/>
    <cellStyle name="Calculation 34 65" xfId="37005" xr:uid="{00000000-0005-0000-0000-000047910000}"/>
    <cellStyle name="Calculation 34 66" xfId="37006" xr:uid="{00000000-0005-0000-0000-000048910000}"/>
    <cellStyle name="Calculation 34 67" xfId="37007" xr:uid="{00000000-0005-0000-0000-000049910000}"/>
    <cellStyle name="Calculation 34 68" xfId="37008" xr:uid="{00000000-0005-0000-0000-00004A910000}"/>
    <cellStyle name="Calculation 34 69" xfId="37009" xr:uid="{00000000-0005-0000-0000-00004B910000}"/>
    <cellStyle name="Calculation 34 7" xfId="37010" xr:uid="{00000000-0005-0000-0000-00004C910000}"/>
    <cellStyle name="Calculation 34 70" xfId="37011" xr:uid="{00000000-0005-0000-0000-00004D910000}"/>
    <cellStyle name="Calculation 34 71" xfId="37012" xr:uid="{00000000-0005-0000-0000-00004E910000}"/>
    <cellStyle name="Calculation 34 72" xfId="37013" xr:uid="{00000000-0005-0000-0000-00004F910000}"/>
    <cellStyle name="Calculation 34 73" xfId="37014" xr:uid="{00000000-0005-0000-0000-000050910000}"/>
    <cellStyle name="Calculation 34 8" xfId="37015" xr:uid="{00000000-0005-0000-0000-000051910000}"/>
    <cellStyle name="Calculation 34 9" xfId="37016" xr:uid="{00000000-0005-0000-0000-000052910000}"/>
    <cellStyle name="Calculation 35" xfId="37017" xr:uid="{00000000-0005-0000-0000-000053910000}"/>
    <cellStyle name="Calculation 35 10" xfId="37018" xr:uid="{00000000-0005-0000-0000-000054910000}"/>
    <cellStyle name="Calculation 35 11" xfId="37019" xr:uid="{00000000-0005-0000-0000-000055910000}"/>
    <cellStyle name="Calculation 35 12" xfId="37020" xr:uid="{00000000-0005-0000-0000-000056910000}"/>
    <cellStyle name="Calculation 35 13" xfId="37021" xr:uid="{00000000-0005-0000-0000-000057910000}"/>
    <cellStyle name="Calculation 35 14" xfId="37022" xr:uid="{00000000-0005-0000-0000-000058910000}"/>
    <cellStyle name="Calculation 35 15" xfId="37023" xr:uid="{00000000-0005-0000-0000-000059910000}"/>
    <cellStyle name="Calculation 35 16" xfId="37024" xr:uid="{00000000-0005-0000-0000-00005A910000}"/>
    <cellStyle name="Calculation 35 17" xfId="37025" xr:uid="{00000000-0005-0000-0000-00005B910000}"/>
    <cellStyle name="Calculation 35 18" xfId="37026" xr:uid="{00000000-0005-0000-0000-00005C910000}"/>
    <cellStyle name="Calculation 35 19" xfId="37027" xr:uid="{00000000-0005-0000-0000-00005D910000}"/>
    <cellStyle name="Calculation 35 2" xfId="37028" xr:uid="{00000000-0005-0000-0000-00005E910000}"/>
    <cellStyle name="Calculation 35 20" xfId="37029" xr:uid="{00000000-0005-0000-0000-00005F910000}"/>
    <cellStyle name="Calculation 35 21" xfId="37030" xr:uid="{00000000-0005-0000-0000-000060910000}"/>
    <cellStyle name="Calculation 35 22" xfId="37031" xr:uid="{00000000-0005-0000-0000-000061910000}"/>
    <cellStyle name="Calculation 35 23" xfId="37032" xr:uid="{00000000-0005-0000-0000-000062910000}"/>
    <cellStyle name="Calculation 35 24" xfId="37033" xr:uid="{00000000-0005-0000-0000-000063910000}"/>
    <cellStyle name="Calculation 35 25" xfId="37034" xr:uid="{00000000-0005-0000-0000-000064910000}"/>
    <cellStyle name="Calculation 35 26" xfId="37035" xr:uid="{00000000-0005-0000-0000-000065910000}"/>
    <cellStyle name="Calculation 35 27" xfId="37036" xr:uid="{00000000-0005-0000-0000-000066910000}"/>
    <cellStyle name="Calculation 35 28" xfId="37037" xr:uid="{00000000-0005-0000-0000-000067910000}"/>
    <cellStyle name="Calculation 35 29" xfId="37038" xr:uid="{00000000-0005-0000-0000-000068910000}"/>
    <cellStyle name="Calculation 35 3" xfId="37039" xr:uid="{00000000-0005-0000-0000-000069910000}"/>
    <cellStyle name="Calculation 35 30" xfId="37040" xr:uid="{00000000-0005-0000-0000-00006A910000}"/>
    <cellStyle name="Calculation 35 31" xfId="37041" xr:uid="{00000000-0005-0000-0000-00006B910000}"/>
    <cellStyle name="Calculation 35 32" xfId="37042" xr:uid="{00000000-0005-0000-0000-00006C910000}"/>
    <cellStyle name="Calculation 35 33" xfId="37043" xr:uid="{00000000-0005-0000-0000-00006D910000}"/>
    <cellStyle name="Calculation 35 34" xfId="37044" xr:uid="{00000000-0005-0000-0000-00006E910000}"/>
    <cellStyle name="Calculation 35 35" xfId="37045" xr:uid="{00000000-0005-0000-0000-00006F910000}"/>
    <cellStyle name="Calculation 35 36" xfId="37046" xr:uid="{00000000-0005-0000-0000-000070910000}"/>
    <cellStyle name="Calculation 35 37" xfId="37047" xr:uid="{00000000-0005-0000-0000-000071910000}"/>
    <cellStyle name="Calculation 35 38" xfId="37048" xr:uid="{00000000-0005-0000-0000-000072910000}"/>
    <cellStyle name="Calculation 35 39" xfId="37049" xr:uid="{00000000-0005-0000-0000-000073910000}"/>
    <cellStyle name="Calculation 35 4" xfId="37050" xr:uid="{00000000-0005-0000-0000-000074910000}"/>
    <cellStyle name="Calculation 35 40" xfId="37051" xr:uid="{00000000-0005-0000-0000-000075910000}"/>
    <cellStyle name="Calculation 35 41" xfId="37052" xr:uid="{00000000-0005-0000-0000-000076910000}"/>
    <cellStyle name="Calculation 35 42" xfId="37053" xr:uid="{00000000-0005-0000-0000-000077910000}"/>
    <cellStyle name="Calculation 35 43" xfId="37054" xr:uid="{00000000-0005-0000-0000-000078910000}"/>
    <cellStyle name="Calculation 35 44" xfId="37055" xr:uid="{00000000-0005-0000-0000-000079910000}"/>
    <cellStyle name="Calculation 35 45" xfId="37056" xr:uid="{00000000-0005-0000-0000-00007A910000}"/>
    <cellStyle name="Calculation 35 46" xfId="37057" xr:uid="{00000000-0005-0000-0000-00007B910000}"/>
    <cellStyle name="Calculation 35 47" xfId="37058" xr:uid="{00000000-0005-0000-0000-00007C910000}"/>
    <cellStyle name="Calculation 35 48" xfId="37059" xr:uid="{00000000-0005-0000-0000-00007D910000}"/>
    <cellStyle name="Calculation 35 49" xfId="37060" xr:uid="{00000000-0005-0000-0000-00007E910000}"/>
    <cellStyle name="Calculation 35 5" xfId="37061" xr:uid="{00000000-0005-0000-0000-00007F910000}"/>
    <cellStyle name="Calculation 35 50" xfId="37062" xr:uid="{00000000-0005-0000-0000-000080910000}"/>
    <cellStyle name="Calculation 35 51" xfId="37063" xr:uid="{00000000-0005-0000-0000-000081910000}"/>
    <cellStyle name="Calculation 35 52" xfId="37064" xr:uid="{00000000-0005-0000-0000-000082910000}"/>
    <cellStyle name="Calculation 35 53" xfId="37065" xr:uid="{00000000-0005-0000-0000-000083910000}"/>
    <cellStyle name="Calculation 35 54" xfId="37066" xr:uid="{00000000-0005-0000-0000-000084910000}"/>
    <cellStyle name="Calculation 35 55" xfId="37067" xr:uid="{00000000-0005-0000-0000-000085910000}"/>
    <cellStyle name="Calculation 35 56" xfId="37068" xr:uid="{00000000-0005-0000-0000-000086910000}"/>
    <cellStyle name="Calculation 35 57" xfId="37069" xr:uid="{00000000-0005-0000-0000-000087910000}"/>
    <cellStyle name="Calculation 35 58" xfId="37070" xr:uid="{00000000-0005-0000-0000-000088910000}"/>
    <cellStyle name="Calculation 35 59" xfId="37071" xr:uid="{00000000-0005-0000-0000-000089910000}"/>
    <cellStyle name="Calculation 35 6" xfId="37072" xr:uid="{00000000-0005-0000-0000-00008A910000}"/>
    <cellStyle name="Calculation 35 60" xfId="37073" xr:uid="{00000000-0005-0000-0000-00008B910000}"/>
    <cellStyle name="Calculation 35 61" xfId="37074" xr:uid="{00000000-0005-0000-0000-00008C910000}"/>
    <cellStyle name="Calculation 35 62" xfId="37075" xr:uid="{00000000-0005-0000-0000-00008D910000}"/>
    <cellStyle name="Calculation 35 63" xfId="37076" xr:uid="{00000000-0005-0000-0000-00008E910000}"/>
    <cellStyle name="Calculation 35 64" xfId="37077" xr:uid="{00000000-0005-0000-0000-00008F910000}"/>
    <cellStyle name="Calculation 35 65" xfId="37078" xr:uid="{00000000-0005-0000-0000-000090910000}"/>
    <cellStyle name="Calculation 35 66" xfId="37079" xr:uid="{00000000-0005-0000-0000-000091910000}"/>
    <cellStyle name="Calculation 35 67" xfId="37080" xr:uid="{00000000-0005-0000-0000-000092910000}"/>
    <cellStyle name="Calculation 35 68" xfId="37081" xr:uid="{00000000-0005-0000-0000-000093910000}"/>
    <cellStyle name="Calculation 35 69" xfId="37082" xr:uid="{00000000-0005-0000-0000-000094910000}"/>
    <cellStyle name="Calculation 35 7" xfId="37083" xr:uid="{00000000-0005-0000-0000-000095910000}"/>
    <cellStyle name="Calculation 35 70" xfId="37084" xr:uid="{00000000-0005-0000-0000-000096910000}"/>
    <cellStyle name="Calculation 35 71" xfId="37085" xr:uid="{00000000-0005-0000-0000-000097910000}"/>
    <cellStyle name="Calculation 35 72" xfId="37086" xr:uid="{00000000-0005-0000-0000-000098910000}"/>
    <cellStyle name="Calculation 35 73" xfId="37087" xr:uid="{00000000-0005-0000-0000-000099910000}"/>
    <cellStyle name="Calculation 35 8" xfId="37088" xr:uid="{00000000-0005-0000-0000-00009A910000}"/>
    <cellStyle name="Calculation 35 9" xfId="37089" xr:uid="{00000000-0005-0000-0000-00009B910000}"/>
    <cellStyle name="Calculation 36" xfId="37090" xr:uid="{00000000-0005-0000-0000-00009C910000}"/>
    <cellStyle name="Calculation 36 10" xfId="37091" xr:uid="{00000000-0005-0000-0000-00009D910000}"/>
    <cellStyle name="Calculation 36 11" xfId="37092" xr:uid="{00000000-0005-0000-0000-00009E910000}"/>
    <cellStyle name="Calculation 36 12" xfId="37093" xr:uid="{00000000-0005-0000-0000-00009F910000}"/>
    <cellStyle name="Calculation 36 13" xfId="37094" xr:uid="{00000000-0005-0000-0000-0000A0910000}"/>
    <cellStyle name="Calculation 36 14" xfId="37095" xr:uid="{00000000-0005-0000-0000-0000A1910000}"/>
    <cellStyle name="Calculation 36 15" xfId="37096" xr:uid="{00000000-0005-0000-0000-0000A2910000}"/>
    <cellStyle name="Calculation 36 16" xfId="37097" xr:uid="{00000000-0005-0000-0000-0000A3910000}"/>
    <cellStyle name="Calculation 36 17" xfId="37098" xr:uid="{00000000-0005-0000-0000-0000A4910000}"/>
    <cellStyle name="Calculation 36 18" xfId="37099" xr:uid="{00000000-0005-0000-0000-0000A5910000}"/>
    <cellStyle name="Calculation 36 19" xfId="37100" xr:uid="{00000000-0005-0000-0000-0000A6910000}"/>
    <cellStyle name="Calculation 36 2" xfId="37101" xr:uid="{00000000-0005-0000-0000-0000A7910000}"/>
    <cellStyle name="Calculation 36 20" xfId="37102" xr:uid="{00000000-0005-0000-0000-0000A8910000}"/>
    <cellStyle name="Calculation 36 21" xfId="37103" xr:uid="{00000000-0005-0000-0000-0000A9910000}"/>
    <cellStyle name="Calculation 36 22" xfId="37104" xr:uid="{00000000-0005-0000-0000-0000AA910000}"/>
    <cellStyle name="Calculation 36 23" xfId="37105" xr:uid="{00000000-0005-0000-0000-0000AB910000}"/>
    <cellStyle name="Calculation 36 24" xfId="37106" xr:uid="{00000000-0005-0000-0000-0000AC910000}"/>
    <cellStyle name="Calculation 36 25" xfId="37107" xr:uid="{00000000-0005-0000-0000-0000AD910000}"/>
    <cellStyle name="Calculation 36 26" xfId="37108" xr:uid="{00000000-0005-0000-0000-0000AE910000}"/>
    <cellStyle name="Calculation 36 27" xfId="37109" xr:uid="{00000000-0005-0000-0000-0000AF910000}"/>
    <cellStyle name="Calculation 36 28" xfId="37110" xr:uid="{00000000-0005-0000-0000-0000B0910000}"/>
    <cellStyle name="Calculation 36 29" xfId="37111" xr:uid="{00000000-0005-0000-0000-0000B1910000}"/>
    <cellStyle name="Calculation 36 3" xfId="37112" xr:uid="{00000000-0005-0000-0000-0000B2910000}"/>
    <cellStyle name="Calculation 36 30" xfId="37113" xr:uid="{00000000-0005-0000-0000-0000B3910000}"/>
    <cellStyle name="Calculation 36 31" xfId="37114" xr:uid="{00000000-0005-0000-0000-0000B4910000}"/>
    <cellStyle name="Calculation 36 32" xfId="37115" xr:uid="{00000000-0005-0000-0000-0000B5910000}"/>
    <cellStyle name="Calculation 36 33" xfId="37116" xr:uid="{00000000-0005-0000-0000-0000B6910000}"/>
    <cellStyle name="Calculation 36 34" xfId="37117" xr:uid="{00000000-0005-0000-0000-0000B7910000}"/>
    <cellStyle name="Calculation 36 35" xfId="37118" xr:uid="{00000000-0005-0000-0000-0000B8910000}"/>
    <cellStyle name="Calculation 36 36" xfId="37119" xr:uid="{00000000-0005-0000-0000-0000B9910000}"/>
    <cellStyle name="Calculation 36 37" xfId="37120" xr:uid="{00000000-0005-0000-0000-0000BA910000}"/>
    <cellStyle name="Calculation 36 38" xfId="37121" xr:uid="{00000000-0005-0000-0000-0000BB910000}"/>
    <cellStyle name="Calculation 36 39" xfId="37122" xr:uid="{00000000-0005-0000-0000-0000BC910000}"/>
    <cellStyle name="Calculation 36 4" xfId="37123" xr:uid="{00000000-0005-0000-0000-0000BD910000}"/>
    <cellStyle name="Calculation 36 40" xfId="37124" xr:uid="{00000000-0005-0000-0000-0000BE910000}"/>
    <cellStyle name="Calculation 36 41" xfId="37125" xr:uid="{00000000-0005-0000-0000-0000BF910000}"/>
    <cellStyle name="Calculation 36 42" xfId="37126" xr:uid="{00000000-0005-0000-0000-0000C0910000}"/>
    <cellStyle name="Calculation 36 43" xfId="37127" xr:uid="{00000000-0005-0000-0000-0000C1910000}"/>
    <cellStyle name="Calculation 36 44" xfId="37128" xr:uid="{00000000-0005-0000-0000-0000C2910000}"/>
    <cellStyle name="Calculation 36 45" xfId="37129" xr:uid="{00000000-0005-0000-0000-0000C3910000}"/>
    <cellStyle name="Calculation 36 46" xfId="37130" xr:uid="{00000000-0005-0000-0000-0000C4910000}"/>
    <cellStyle name="Calculation 36 47" xfId="37131" xr:uid="{00000000-0005-0000-0000-0000C5910000}"/>
    <cellStyle name="Calculation 36 48" xfId="37132" xr:uid="{00000000-0005-0000-0000-0000C6910000}"/>
    <cellStyle name="Calculation 36 49" xfId="37133" xr:uid="{00000000-0005-0000-0000-0000C7910000}"/>
    <cellStyle name="Calculation 36 5" xfId="37134" xr:uid="{00000000-0005-0000-0000-0000C8910000}"/>
    <cellStyle name="Calculation 36 50" xfId="37135" xr:uid="{00000000-0005-0000-0000-0000C9910000}"/>
    <cellStyle name="Calculation 36 51" xfId="37136" xr:uid="{00000000-0005-0000-0000-0000CA910000}"/>
    <cellStyle name="Calculation 36 52" xfId="37137" xr:uid="{00000000-0005-0000-0000-0000CB910000}"/>
    <cellStyle name="Calculation 36 53" xfId="37138" xr:uid="{00000000-0005-0000-0000-0000CC910000}"/>
    <cellStyle name="Calculation 36 54" xfId="37139" xr:uid="{00000000-0005-0000-0000-0000CD910000}"/>
    <cellStyle name="Calculation 36 55" xfId="37140" xr:uid="{00000000-0005-0000-0000-0000CE910000}"/>
    <cellStyle name="Calculation 36 56" xfId="37141" xr:uid="{00000000-0005-0000-0000-0000CF910000}"/>
    <cellStyle name="Calculation 36 57" xfId="37142" xr:uid="{00000000-0005-0000-0000-0000D0910000}"/>
    <cellStyle name="Calculation 36 58" xfId="37143" xr:uid="{00000000-0005-0000-0000-0000D1910000}"/>
    <cellStyle name="Calculation 36 59" xfId="37144" xr:uid="{00000000-0005-0000-0000-0000D2910000}"/>
    <cellStyle name="Calculation 36 6" xfId="37145" xr:uid="{00000000-0005-0000-0000-0000D3910000}"/>
    <cellStyle name="Calculation 36 60" xfId="37146" xr:uid="{00000000-0005-0000-0000-0000D4910000}"/>
    <cellStyle name="Calculation 36 61" xfId="37147" xr:uid="{00000000-0005-0000-0000-0000D5910000}"/>
    <cellStyle name="Calculation 36 62" xfId="37148" xr:uid="{00000000-0005-0000-0000-0000D6910000}"/>
    <cellStyle name="Calculation 36 63" xfId="37149" xr:uid="{00000000-0005-0000-0000-0000D7910000}"/>
    <cellStyle name="Calculation 36 64" xfId="37150" xr:uid="{00000000-0005-0000-0000-0000D8910000}"/>
    <cellStyle name="Calculation 36 65" xfId="37151" xr:uid="{00000000-0005-0000-0000-0000D9910000}"/>
    <cellStyle name="Calculation 36 66" xfId="37152" xr:uid="{00000000-0005-0000-0000-0000DA910000}"/>
    <cellStyle name="Calculation 36 67" xfId="37153" xr:uid="{00000000-0005-0000-0000-0000DB910000}"/>
    <cellStyle name="Calculation 36 68" xfId="37154" xr:uid="{00000000-0005-0000-0000-0000DC910000}"/>
    <cellStyle name="Calculation 36 69" xfId="37155" xr:uid="{00000000-0005-0000-0000-0000DD910000}"/>
    <cellStyle name="Calculation 36 7" xfId="37156" xr:uid="{00000000-0005-0000-0000-0000DE910000}"/>
    <cellStyle name="Calculation 36 70" xfId="37157" xr:uid="{00000000-0005-0000-0000-0000DF910000}"/>
    <cellStyle name="Calculation 36 71" xfId="37158" xr:uid="{00000000-0005-0000-0000-0000E0910000}"/>
    <cellStyle name="Calculation 36 72" xfId="37159" xr:uid="{00000000-0005-0000-0000-0000E1910000}"/>
    <cellStyle name="Calculation 36 73" xfId="37160" xr:uid="{00000000-0005-0000-0000-0000E2910000}"/>
    <cellStyle name="Calculation 36 8" xfId="37161" xr:uid="{00000000-0005-0000-0000-0000E3910000}"/>
    <cellStyle name="Calculation 36 9" xfId="37162" xr:uid="{00000000-0005-0000-0000-0000E4910000}"/>
    <cellStyle name="Calculation 37" xfId="37163" xr:uid="{00000000-0005-0000-0000-0000E5910000}"/>
    <cellStyle name="Calculation 37 10" xfId="37164" xr:uid="{00000000-0005-0000-0000-0000E6910000}"/>
    <cellStyle name="Calculation 37 11" xfId="37165" xr:uid="{00000000-0005-0000-0000-0000E7910000}"/>
    <cellStyle name="Calculation 37 12" xfId="37166" xr:uid="{00000000-0005-0000-0000-0000E8910000}"/>
    <cellStyle name="Calculation 37 13" xfId="37167" xr:uid="{00000000-0005-0000-0000-0000E9910000}"/>
    <cellStyle name="Calculation 37 14" xfId="37168" xr:uid="{00000000-0005-0000-0000-0000EA910000}"/>
    <cellStyle name="Calculation 37 15" xfId="37169" xr:uid="{00000000-0005-0000-0000-0000EB910000}"/>
    <cellStyle name="Calculation 37 16" xfId="37170" xr:uid="{00000000-0005-0000-0000-0000EC910000}"/>
    <cellStyle name="Calculation 37 17" xfId="37171" xr:uid="{00000000-0005-0000-0000-0000ED910000}"/>
    <cellStyle name="Calculation 37 18" xfId="37172" xr:uid="{00000000-0005-0000-0000-0000EE910000}"/>
    <cellStyle name="Calculation 37 19" xfId="37173" xr:uid="{00000000-0005-0000-0000-0000EF910000}"/>
    <cellStyle name="Calculation 37 2" xfId="37174" xr:uid="{00000000-0005-0000-0000-0000F0910000}"/>
    <cellStyle name="Calculation 37 20" xfId="37175" xr:uid="{00000000-0005-0000-0000-0000F1910000}"/>
    <cellStyle name="Calculation 37 21" xfId="37176" xr:uid="{00000000-0005-0000-0000-0000F2910000}"/>
    <cellStyle name="Calculation 37 22" xfId="37177" xr:uid="{00000000-0005-0000-0000-0000F3910000}"/>
    <cellStyle name="Calculation 37 23" xfId="37178" xr:uid="{00000000-0005-0000-0000-0000F4910000}"/>
    <cellStyle name="Calculation 37 24" xfId="37179" xr:uid="{00000000-0005-0000-0000-0000F5910000}"/>
    <cellStyle name="Calculation 37 25" xfId="37180" xr:uid="{00000000-0005-0000-0000-0000F6910000}"/>
    <cellStyle name="Calculation 37 26" xfId="37181" xr:uid="{00000000-0005-0000-0000-0000F7910000}"/>
    <cellStyle name="Calculation 37 27" xfId="37182" xr:uid="{00000000-0005-0000-0000-0000F8910000}"/>
    <cellStyle name="Calculation 37 28" xfId="37183" xr:uid="{00000000-0005-0000-0000-0000F9910000}"/>
    <cellStyle name="Calculation 37 29" xfId="37184" xr:uid="{00000000-0005-0000-0000-0000FA910000}"/>
    <cellStyle name="Calculation 37 3" xfId="37185" xr:uid="{00000000-0005-0000-0000-0000FB910000}"/>
    <cellStyle name="Calculation 37 30" xfId="37186" xr:uid="{00000000-0005-0000-0000-0000FC910000}"/>
    <cellStyle name="Calculation 37 31" xfId="37187" xr:uid="{00000000-0005-0000-0000-0000FD910000}"/>
    <cellStyle name="Calculation 37 32" xfId="37188" xr:uid="{00000000-0005-0000-0000-0000FE910000}"/>
    <cellStyle name="Calculation 37 33" xfId="37189" xr:uid="{00000000-0005-0000-0000-0000FF910000}"/>
    <cellStyle name="Calculation 37 34" xfId="37190" xr:uid="{00000000-0005-0000-0000-000000920000}"/>
    <cellStyle name="Calculation 37 35" xfId="37191" xr:uid="{00000000-0005-0000-0000-000001920000}"/>
    <cellStyle name="Calculation 37 36" xfId="37192" xr:uid="{00000000-0005-0000-0000-000002920000}"/>
    <cellStyle name="Calculation 37 37" xfId="37193" xr:uid="{00000000-0005-0000-0000-000003920000}"/>
    <cellStyle name="Calculation 37 38" xfId="37194" xr:uid="{00000000-0005-0000-0000-000004920000}"/>
    <cellStyle name="Calculation 37 39" xfId="37195" xr:uid="{00000000-0005-0000-0000-000005920000}"/>
    <cellStyle name="Calculation 37 4" xfId="37196" xr:uid="{00000000-0005-0000-0000-000006920000}"/>
    <cellStyle name="Calculation 37 40" xfId="37197" xr:uid="{00000000-0005-0000-0000-000007920000}"/>
    <cellStyle name="Calculation 37 41" xfId="37198" xr:uid="{00000000-0005-0000-0000-000008920000}"/>
    <cellStyle name="Calculation 37 42" xfId="37199" xr:uid="{00000000-0005-0000-0000-000009920000}"/>
    <cellStyle name="Calculation 37 43" xfId="37200" xr:uid="{00000000-0005-0000-0000-00000A920000}"/>
    <cellStyle name="Calculation 37 44" xfId="37201" xr:uid="{00000000-0005-0000-0000-00000B920000}"/>
    <cellStyle name="Calculation 37 45" xfId="37202" xr:uid="{00000000-0005-0000-0000-00000C920000}"/>
    <cellStyle name="Calculation 37 46" xfId="37203" xr:uid="{00000000-0005-0000-0000-00000D920000}"/>
    <cellStyle name="Calculation 37 47" xfId="37204" xr:uid="{00000000-0005-0000-0000-00000E920000}"/>
    <cellStyle name="Calculation 37 48" xfId="37205" xr:uid="{00000000-0005-0000-0000-00000F920000}"/>
    <cellStyle name="Calculation 37 49" xfId="37206" xr:uid="{00000000-0005-0000-0000-000010920000}"/>
    <cellStyle name="Calculation 37 5" xfId="37207" xr:uid="{00000000-0005-0000-0000-000011920000}"/>
    <cellStyle name="Calculation 37 50" xfId="37208" xr:uid="{00000000-0005-0000-0000-000012920000}"/>
    <cellStyle name="Calculation 37 51" xfId="37209" xr:uid="{00000000-0005-0000-0000-000013920000}"/>
    <cellStyle name="Calculation 37 52" xfId="37210" xr:uid="{00000000-0005-0000-0000-000014920000}"/>
    <cellStyle name="Calculation 37 53" xfId="37211" xr:uid="{00000000-0005-0000-0000-000015920000}"/>
    <cellStyle name="Calculation 37 54" xfId="37212" xr:uid="{00000000-0005-0000-0000-000016920000}"/>
    <cellStyle name="Calculation 37 55" xfId="37213" xr:uid="{00000000-0005-0000-0000-000017920000}"/>
    <cellStyle name="Calculation 37 56" xfId="37214" xr:uid="{00000000-0005-0000-0000-000018920000}"/>
    <cellStyle name="Calculation 37 57" xfId="37215" xr:uid="{00000000-0005-0000-0000-000019920000}"/>
    <cellStyle name="Calculation 37 58" xfId="37216" xr:uid="{00000000-0005-0000-0000-00001A920000}"/>
    <cellStyle name="Calculation 37 59" xfId="37217" xr:uid="{00000000-0005-0000-0000-00001B920000}"/>
    <cellStyle name="Calculation 37 6" xfId="37218" xr:uid="{00000000-0005-0000-0000-00001C920000}"/>
    <cellStyle name="Calculation 37 60" xfId="37219" xr:uid="{00000000-0005-0000-0000-00001D920000}"/>
    <cellStyle name="Calculation 37 61" xfId="37220" xr:uid="{00000000-0005-0000-0000-00001E920000}"/>
    <cellStyle name="Calculation 37 62" xfId="37221" xr:uid="{00000000-0005-0000-0000-00001F920000}"/>
    <cellStyle name="Calculation 37 63" xfId="37222" xr:uid="{00000000-0005-0000-0000-000020920000}"/>
    <cellStyle name="Calculation 37 64" xfId="37223" xr:uid="{00000000-0005-0000-0000-000021920000}"/>
    <cellStyle name="Calculation 37 65" xfId="37224" xr:uid="{00000000-0005-0000-0000-000022920000}"/>
    <cellStyle name="Calculation 37 66" xfId="37225" xr:uid="{00000000-0005-0000-0000-000023920000}"/>
    <cellStyle name="Calculation 37 67" xfId="37226" xr:uid="{00000000-0005-0000-0000-000024920000}"/>
    <cellStyle name="Calculation 37 68" xfId="37227" xr:uid="{00000000-0005-0000-0000-000025920000}"/>
    <cellStyle name="Calculation 37 69" xfId="37228" xr:uid="{00000000-0005-0000-0000-000026920000}"/>
    <cellStyle name="Calculation 37 7" xfId="37229" xr:uid="{00000000-0005-0000-0000-000027920000}"/>
    <cellStyle name="Calculation 37 70" xfId="37230" xr:uid="{00000000-0005-0000-0000-000028920000}"/>
    <cellStyle name="Calculation 37 71" xfId="37231" xr:uid="{00000000-0005-0000-0000-000029920000}"/>
    <cellStyle name="Calculation 37 72" xfId="37232" xr:uid="{00000000-0005-0000-0000-00002A920000}"/>
    <cellStyle name="Calculation 37 73" xfId="37233" xr:uid="{00000000-0005-0000-0000-00002B920000}"/>
    <cellStyle name="Calculation 37 8" xfId="37234" xr:uid="{00000000-0005-0000-0000-00002C920000}"/>
    <cellStyle name="Calculation 37 9" xfId="37235" xr:uid="{00000000-0005-0000-0000-00002D920000}"/>
    <cellStyle name="Calculation 38" xfId="37236" xr:uid="{00000000-0005-0000-0000-00002E920000}"/>
    <cellStyle name="Calculation 38 10" xfId="37237" xr:uid="{00000000-0005-0000-0000-00002F920000}"/>
    <cellStyle name="Calculation 38 11" xfId="37238" xr:uid="{00000000-0005-0000-0000-000030920000}"/>
    <cellStyle name="Calculation 38 12" xfId="37239" xr:uid="{00000000-0005-0000-0000-000031920000}"/>
    <cellStyle name="Calculation 38 13" xfId="37240" xr:uid="{00000000-0005-0000-0000-000032920000}"/>
    <cellStyle name="Calculation 38 14" xfId="37241" xr:uid="{00000000-0005-0000-0000-000033920000}"/>
    <cellStyle name="Calculation 38 15" xfId="37242" xr:uid="{00000000-0005-0000-0000-000034920000}"/>
    <cellStyle name="Calculation 38 16" xfId="37243" xr:uid="{00000000-0005-0000-0000-000035920000}"/>
    <cellStyle name="Calculation 38 17" xfId="37244" xr:uid="{00000000-0005-0000-0000-000036920000}"/>
    <cellStyle name="Calculation 38 18" xfId="37245" xr:uid="{00000000-0005-0000-0000-000037920000}"/>
    <cellStyle name="Calculation 38 19" xfId="37246" xr:uid="{00000000-0005-0000-0000-000038920000}"/>
    <cellStyle name="Calculation 38 2" xfId="37247" xr:uid="{00000000-0005-0000-0000-000039920000}"/>
    <cellStyle name="Calculation 38 20" xfId="37248" xr:uid="{00000000-0005-0000-0000-00003A920000}"/>
    <cellStyle name="Calculation 38 21" xfId="37249" xr:uid="{00000000-0005-0000-0000-00003B920000}"/>
    <cellStyle name="Calculation 38 22" xfId="37250" xr:uid="{00000000-0005-0000-0000-00003C920000}"/>
    <cellStyle name="Calculation 38 23" xfId="37251" xr:uid="{00000000-0005-0000-0000-00003D920000}"/>
    <cellStyle name="Calculation 38 24" xfId="37252" xr:uid="{00000000-0005-0000-0000-00003E920000}"/>
    <cellStyle name="Calculation 38 25" xfId="37253" xr:uid="{00000000-0005-0000-0000-00003F920000}"/>
    <cellStyle name="Calculation 38 26" xfId="37254" xr:uid="{00000000-0005-0000-0000-000040920000}"/>
    <cellStyle name="Calculation 38 27" xfId="37255" xr:uid="{00000000-0005-0000-0000-000041920000}"/>
    <cellStyle name="Calculation 38 28" xfId="37256" xr:uid="{00000000-0005-0000-0000-000042920000}"/>
    <cellStyle name="Calculation 38 29" xfId="37257" xr:uid="{00000000-0005-0000-0000-000043920000}"/>
    <cellStyle name="Calculation 38 3" xfId="37258" xr:uid="{00000000-0005-0000-0000-000044920000}"/>
    <cellStyle name="Calculation 38 30" xfId="37259" xr:uid="{00000000-0005-0000-0000-000045920000}"/>
    <cellStyle name="Calculation 38 31" xfId="37260" xr:uid="{00000000-0005-0000-0000-000046920000}"/>
    <cellStyle name="Calculation 38 32" xfId="37261" xr:uid="{00000000-0005-0000-0000-000047920000}"/>
    <cellStyle name="Calculation 38 33" xfId="37262" xr:uid="{00000000-0005-0000-0000-000048920000}"/>
    <cellStyle name="Calculation 38 34" xfId="37263" xr:uid="{00000000-0005-0000-0000-000049920000}"/>
    <cellStyle name="Calculation 38 35" xfId="37264" xr:uid="{00000000-0005-0000-0000-00004A920000}"/>
    <cellStyle name="Calculation 38 36" xfId="37265" xr:uid="{00000000-0005-0000-0000-00004B920000}"/>
    <cellStyle name="Calculation 38 37" xfId="37266" xr:uid="{00000000-0005-0000-0000-00004C920000}"/>
    <cellStyle name="Calculation 38 38" xfId="37267" xr:uid="{00000000-0005-0000-0000-00004D920000}"/>
    <cellStyle name="Calculation 38 39" xfId="37268" xr:uid="{00000000-0005-0000-0000-00004E920000}"/>
    <cellStyle name="Calculation 38 4" xfId="37269" xr:uid="{00000000-0005-0000-0000-00004F920000}"/>
    <cellStyle name="Calculation 38 40" xfId="37270" xr:uid="{00000000-0005-0000-0000-000050920000}"/>
    <cellStyle name="Calculation 38 41" xfId="37271" xr:uid="{00000000-0005-0000-0000-000051920000}"/>
    <cellStyle name="Calculation 38 42" xfId="37272" xr:uid="{00000000-0005-0000-0000-000052920000}"/>
    <cellStyle name="Calculation 38 43" xfId="37273" xr:uid="{00000000-0005-0000-0000-000053920000}"/>
    <cellStyle name="Calculation 38 44" xfId="37274" xr:uid="{00000000-0005-0000-0000-000054920000}"/>
    <cellStyle name="Calculation 38 45" xfId="37275" xr:uid="{00000000-0005-0000-0000-000055920000}"/>
    <cellStyle name="Calculation 38 46" xfId="37276" xr:uid="{00000000-0005-0000-0000-000056920000}"/>
    <cellStyle name="Calculation 38 47" xfId="37277" xr:uid="{00000000-0005-0000-0000-000057920000}"/>
    <cellStyle name="Calculation 38 48" xfId="37278" xr:uid="{00000000-0005-0000-0000-000058920000}"/>
    <cellStyle name="Calculation 38 49" xfId="37279" xr:uid="{00000000-0005-0000-0000-000059920000}"/>
    <cellStyle name="Calculation 38 5" xfId="37280" xr:uid="{00000000-0005-0000-0000-00005A920000}"/>
    <cellStyle name="Calculation 38 50" xfId="37281" xr:uid="{00000000-0005-0000-0000-00005B920000}"/>
    <cellStyle name="Calculation 38 51" xfId="37282" xr:uid="{00000000-0005-0000-0000-00005C920000}"/>
    <cellStyle name="Calculation 38 52" xfId="37283" xr:uid="{00000000-0005-0000-0000-00005D920000}"/>
    <cellStyle name="Calculation 38 53" xfId="37284" xr:uid="{00000000-0005-0000-0000-00005E920000}"/>
    <cellStyle name="Calculation 38 54" xfId="37285" xr:uid="{00000000-0005-0000-0000-00005F920000}"/>
    <cellStyle name="Calculation 38 55" xfId="37286" xr:uid="{00000000-0005-0000-0000-000060920000}"/>
    <cellStyle name="Calculation 38 56" xfId="37287" xr:uid="{00000000-0005-0000-0000-000061920000}"/>
    <cellStyle name="Calculation 38 57" xfId="37288" xr:uid="{00000000-0005-0000-0000-000062920000}"/>
    <cellStyle name="Calculation 38 58" xfId="37289" xr:uid="{00000000-0005-0000-0000-000063920000}"/>
    <cellStyle name="Calculation 38 59" xfId="37290" xr:uid="{00000000-0005-0000-0000-000064920000}"/>
    <cellStyle name="Calculation 38 6" xfId="37291" xr:uid="{00000000-0005-0000-0000-000065920000}"/>
    <cellStyle name="Calculation 38 60" xfId="37292" xr:uid="{00000000-0005-0000-0000-000066920000}"/>
    <cellStyle name="Calculation 38 61" xfId="37293" xr:uid="{00000000-0005-0000-0000-000067920000}"/>
    <cellStyle name="Calculation 38 62" xfId="37294" xr:uid="{00000000-0005-0000-0000-000068920000}"/>
    <cellStyle name="Calculation 38 63" xfId="37295" xr:uid="{00000000-0005-0000-0000-000069920000}"/>
    <cellStyle name="Calculation 38 64" xfId="37296" xr:uid="{00000000-0005-0000-0000-00006A920000}"/>
    <cellStyle name="Calculation 38 65" xfId="37297" xr:uid="{00000000-0005-0000-0000-00006B920000}"/>
    <cellStyle name="Calculation 38 66" xfId="37298" xr:uid="{00000000-0005-0000-0000-00006C920000}"/>
    <cellStyle name="Calculation 38 67" xfId="37299" xr:uid="{00000000-0005-0000-0000-00006D920000}"/>
    <cellStyle name="Calculation 38 68" xfId="37300" xr:uid="{00000000-0005-0000-0000-00006E920000}"/>
    <cellStyle name="Calculation 38 69" xfId="37301" xr:uid="{00000000-0005-0000-0000-00006F920000}"/>
    <cellStyle name="Calculation 38 7" xfId="37302" xr:uid="{00000000-0005-0000-0000-000070920000}"/>
    <cellStyle name="Calculation 38 70" xfId="37303" xr:uid="{00000000-0005-0000-0000-000071920000}"/>
    <cellStyle name="Calculation 38 71" xfId="37304" xr:uid="{00000000-0005-0000-0000-000072920000}"/>
    <cellStyle name="Calculation 38 72" xfId="37305" xr:uid="{00000000-0005-0000-0000-000073920000}"/>
    <cellStyle name="Calculation 38 73" xfId="37306" xr:uid="{00000000-0005-0000-0000-000074920000}"/>
    <cellStyle name="Calculation 38 8" xfId="37307" xr:uid="{00000000-0005-0000-0000-000075920000}"/>
    <cellStyle name="Calculation 38 9" xfId="37308" xr:uid="{00000000-0005-0000-0000-000076920000}"/>
    <cellStyle name="Calculation 39" xfId="37309" xr:uid="{00000000-0005-0000-0000-000077920000}"/>
    <cellStyle name="Calculation 39 10" xfId="37310" xr:uid="{00000000-0005-0000-0000-000078920000}"/>
    <cellStyle name="Calculation 39 11" xfId="37311" xr:uid="{00000000-0005-0000-0000-000079920000}"/>
    <cellStyle name="Calculation 39 12" xfId="37312" xr:uid="{00000000-0005-0000-0000-00007A920000}"/>
    <cellStyle name="Calculation 39 13" xfId="37313" xr:uid="{00000000-0005-0000-0000-00007B920000}"/>
    <cellStyle name="Calculation 39 14" xfId="37314" xr:uid="{00000000-0005-0000-0000-00007C920000}"/>
    <cellStyle name="Calculation 39 15" xfId="37315" xr:uid="{00000000-0005-0000-0000-00007D920000}"/>
    <cellStyle name="Calculation 39 16" xfId="37316" xr:uid="{00000000-0005-0000-0000-00007E920000}"/>
    <cellStyle name="Calculation 39 17" xfId="37317" xr:uid="{00000000-0005-0000-0000-00007F920000}"/>
    <cellStyle name="Calculation 39 18" xfId="37318" xr:uid="{00000000-0005-0000-0000-000080920000}"/>
    <cellStyle name="Calculation 39 19" xfId="37319" xr:uid="{00000000-0005-0000-0000-000081920000}"/>
    <cellStyle name="Calculation 39 2" xfId="37320" xr:uid="{00000000-0005-0000-0000-000082920000}"/>
    <cellStyle name="Calculation 39 20" xfId="37321" xr:uid="{00000000-0005-0000-0000-000083920000}"/>
    <cellStyle name="Calculation 39 21" xfId="37322" xr:uid="{00000000-0005-0000-0000-000084920000}"/>
    <cellStyle name="Calculation 39 22" xfId="37323" xr:uid="{00000000-0005-0000-0000-000085920000}"/>
    <cellStyle name="Calculation 39 23" xfId="37324" xr:uid="{00000000-0005-0000-0000-000086920000}"/>
    <cellStyle name="Calculation 39 24" xfId="37325" xr:uid="{00000000-0005-0000-0000-000087920000}"/>
    <cellStyle name="Calculation 39 25" xfId="37326" xr:uid="{00000000-0005-0000-0000-000088920000}"/>
    <cellStyle name="Calculation 39 26" xfId="37327" xr:uid="{00000000-0005-0000-0000-000089920000}"/>
    <cellStyle name="Calculation 39 27" xfId="37328" xr:uid="{00000000-0005-0000-0000-00008A920000}"/>
    <cellStyle name="Calculation 39 28" xfId="37329" xr:uid="{00000000-0005-0000-0000-00008B920000}"/>
    <cellStyle name="Calculation 39 29" xfId="37330" xr:uid="{00000000-0005-0000-0000-00008C920000}"/>
    <cellStyle name="Calculation 39 3" xfId="37331" xr:uid="{00000000-0005-0000-0000-00008D920000}"/>
    <cellStyle name="Calculation 39 30" xfId="37332" xr:uid="{00000000-0005-0000-0000-00008E920000}"/>
    <cellStyle name="Calculation 39 31" xfId="37333" xr:uid="{00000000-0005-0000-0000-00008F920000}"/>
    <cellStyle name="Calculation 39 32" xfId="37334" xr:uid="{00000000-0005-0000-0000-000090920000}"/>
    <cellStyle name="Calculation 39 33" xfId="37335" xr:uid="{00000000-0005-0000-0000-000091920000}"/>
    <cellStyle name="Calculation 39 34" xfId="37336" xr:uid="{00000000-0005-0000-0000-000092920000}"/>
    <cellStyle name="Calculation 39 35" xfId="37337" xr:uid="{00000000-0005-0000-0000-000093920000}"/>
    <cellStyle name="Calculation 39 36" xfId="37338" xr:uid="{00000000-0005-0000-0000-000094920000}"/>
    <cellStyle name="Calculation 39 37" xfId="37339" xr:uid="{00000000-0005-0000-0000-000095920000}"/>
    <cellStyle name="Calculation 39 38" xfId="37340" xr:uid="{00000000-0005-0000-0000-000096920000}"/>
    <cellStyle name="Calculation 39 39" xfId="37341" xr:uid="{00000000-0005-0000-0000-000097920000}"/>
    <cellStyle name="Calculation 39 4" xfId="37342" xr:uid="{00000000-0005-0000-0000-000098920000}"/>
    <cellStyle name="Calculation 39 40" xfId="37343" xr:uid="{00000000-0005-0000-0000-000099920000}"/>
    <cellStyle name="Calculation 39 41" xfId="37344" xr:uid="{00000000-0005-0000-0000-00009A920000}"/>
    <cellStyle name="Calculation 39 42" xfId="37345" xr:uid="{00000000-0005-0000-0000-00009B920000}"/>
    <cellStyle name="Calculation 39 43" xfId="37346" xr:uid="{00000000-0005-0000-0000-00009C920000}"/>
    <cellStyle name="Calculation 39 44" xfId="37347" xr:uid="{00000000-0005-0000-0000-00009D920000}"/>
    <cellStyle name="Calculation 39 45" xfId="37348" xr:uid="{00000000-0005-0000-0000-00009E920000}"/>
    <cellStyle name="Calculation 39 46" xfId="37349" xr:uid="{00000000-0005-0000-0000-00009F920000}"/>
    <cellStyle name="Calculation 39 47" xfId="37350" xr:uid="{00000000-0005-0000-0000-0000A0920000}"/>
    <cellStyle name="Calculation 39 48" xfId="37351" xr:uid="{00000000-0005-0000-0000-0000A1920000}"/>
    <cellStyle name="Calculation 39 49" xfId="37352" xr:uid="{00000000-0005-0000-0000-0000A2920000}"/>
    <cellStyle name="Calculation 39 5" xfId="37353" xr:uid="{00000000-0005-0000-0000-0000A3920000}"/>
    <cellStyle name="Calculation 39 50" xfId="37354" xr:uid="{00000000-0005-0000-0000-0000A4920000}"/>
    <cellStyle name="Calculation 39 51" xfId="37355" xr:uid="{00000000-0005-0000-0000-0000A5920000}"/>
    <cellStyle name="Calculation 39 52" xfId="37356" xr:uid="{00000000-0005-0000-0000-0000A6920000}"/>
    <cellStyle name="Calculation 39 53" xfId="37357" xr:uid="{00000000-0005-0000-0000-0000A7920000}"/>
    <cellStyle name="Calculation 39 54" xfId="37358" xr:uid="{00000000-0005-0000-0000-0000A8920000}"/>
    <cellStyle name="Calculation 39 55" xfId="37359" xr:uid="{00000000-0005-0000-0000-0000A9920000}"/>
    <cellStyle name="Calculation 39 56" xfId="37360" xr:uid="{00000000-0005-0000-0000-0000AA920000}"/>
    <cellStyle name="Calculation 39 57" xfId="37361" xr:uid="{00000000-0005-0000-0000-0000AB920000}"/>
    <cellStyle name="Calculation 39 58" xfId="37362" xr:uid="{00000000-0005-0000-0000-0000AC920000}"/>
    <cellStyle name="Calculation 39 59" xfId="37363" xr:uid="{00000000-0005-0000-0000-0000AD920000}"/>
    <cellStyle name="Calculation 39 6" xfId="37364" xr:uid="{00000000-0005-0000-0000-0000AE920000}"/>
    <cellStyle name="Calculation 39 60" xfId="37365" xr:uid="{00000000-0005-0000-0000-0000AF920000}"/>
    <cellStyle name="Calculation 39 61" xfId="37366" xr:uid="{00000000-0005-0000-0000-0000B0920000}"/>
    <cellStyle name="Calculation 39 62" xfId="37367" xr:uid="{00000000-0005-0000-0000-0000B1920000}"/>
    <cellStyle name="Calculation 39 63" xfId="37368" xr:uid="{00000000-0005-0000-0000-0000B2920000}"/>
    <cellStyle name="Calculation 39 64" xfId="37369" xr:uid="{00000000-0005-0000-0000-0000B3920000}"/>
    <cellStyle name="Calculation 39 65" xfId="37370" xr:uid="{00000000-0005-0000-0000-0000B4920000}"/>
    <cellStyle name="Calculation 39 66" xfId="37371" xr:uid="{00000000-0005-0000-0000-0000B5920000}"/>
    <cellStyle name="Calculation 39 67" xfId="37372" xr:uid="{00000000-0005-0000-0000-0000B6920000}"/>
    <cellStyle name="Calculation 39 68" xfId="37373" xr:uid="{00000000-0005-0000-0000-0000B7920000}"/>
    <cellStyle name="Calculation 39 69" xfId="37374" xr:uid="{00000000-0005-0000-0000-0000B8920000}"/>
    <cellStyle name="Calculation 39 7" xfId="37375" xr:uid="{00000000-0005-0000-0000-0000B9920000}"/>
    <cellStyle name="Calculation 39 70" xfId="37376" xr:uid="{00000000-0005-0000-0000-0000BA920000}"/>
    <cellStyle name="Calculation 39 71" xfId="37377" xr:uid="{00000000-0005-0000-0000-0000BB920000}"/>
    <cellStyle name="Calculation 39 72" xfId="37378" xr:uid="{00000000-0005-0000-0000-0000BC920000}"/>
    <cellStyle name="Calculation 39 73" xfId="37379" xr:uid="{00000000-0005-0000-0000-0000BD920000}"/>
    <cellStyle name="Calculation 39 8" xfId="37380" xr:uid="{00000000-0005-0000-0000-0000BE920000}"/>
    <cellStyle name="Calculation 39 9" xfId="37381" xr:uid="{00000000-0005-0000-0000-0000BF920000}"/>
    <cellStyle name="Calculation 4" xfId="37382" xr:uid="{00000000-0005-0000-0000-0000C0920000}"/>
    <cellStyle name="Calculation 4 10" xfId="37383" xr:uid="{00000000-0005-0000-0000-0000C1920000}"/>
    <cellStyle name="Calculation 4 11" xfId="37384" xr:uid="{00000000-0005-0000-0000-0000C2920000}"/>
    <cellStyle name="Calculation 4 12" xfId="37385" xr:uid="{00000000-0005-0000-0000-0000C3920000}"/>
    <cellStyle name="Calculation 4 13" xfId="37386" xr:uid="{00000000-0005-0000-0000-0000C4920000}"/>
    <cellStyle name="Calculation 4 14" xfId="37387" xr:uid="{00000000-0005-0000-0000-0000C5920000}"/>
    <cellStyle name="Calculation 4 15" xfId="37388" xr:uid="{00000000-0005-0000-0000-0000C6920000}"/>
    <cellStyle name="Calculation 4 16" xfId="37389" xr:uid="{00000000-0005-0000-0000-0000C7920000}"/>
    <cellStyle name="Calculation 4 17" xfId="37390" xr:uid="{00000000-0005-0000-0000-0000C8920000}"/>
    <cellStyle name="Calculation 4 18" xfId="37391" xr:uid="{00000000-0005-0000-0000-0000C9920000}"/>
    <cellStyle name="Calculation 4 19" xfId="37392" xr:uid="{00000000-0005-0000-0000-0000CA920000}"/>
    <cellStyle name="Calculation 4 2" xfId="37393" xr:uid="{00000000-0005-0000-0000-0000CB920000}"/>
    <cellStyle name="Calculation 4 20" xfId="37394" xr:uid="{00000000-0005-0000-0000-0000CC920000}"/>
    <cellStyle name="Calculation 4 21" xfId="37395" xr:uid="{00000000-0005-0000-0000-0000CD920000}"/>
    <cellStyle name="Calculation 4 22" xfId="37396" xr:uid="{00000000-0005-0000-0000-0000CE920000}"/>
    <cellStyle name="Calculation 4 23" xfId="37397" xr:uid="{00000000-0005-0000-0000-0000CF920000}"/>
    <cellStyle name="Calculation 4 24" xfId="37398" xr:uid="{00000000-0005-0000-0000-0000D0920000}"/>
    <cellStyle name="Calculation 4 25" xfId="37399" xr:uid="{00000000-0005-0000-0000-0000D1920000}"/>
    <cellStyle name="Calculation 4 26" xfId="37400" xr:uid="{00000000-0005-0000-0000-0000D2920000}"/>
    <cellStyle name="Calculation 4 27" xfId="37401" xr:uid="{00000000-0005-0000-0000-0000D3920000}"/>
    <cellStyle name="Calculation 4 28" xfId="37402" xr:uid="{00000000-0005-0000-0000-0000D4920000}"/>
    <cellStyle name="Calculation 4 29" xfId="37403" xr:uid="{00000000-0005-0000-0000-0000D5920000}"/>
    <cellStyle name="Calculation 4 3" xfId="37404" xr:uid="{00000000-0005-0000-0000-0000D6920000}"/>
    <cellStyle name="Calculation 4 30" xfId="37405" xr:uid="{00000000-0005-0000-0000-0000D7920000}"/>
    <cellStyle name="Calculation 4 31" xfId="37406" xr:uid="{00000000-0005-0000-0000-0000D8920000}"/>
    <cellStyle name="Calculation 4 32" xfId="37407" xr:uid="{00000000-0005-0000-0000-0000D9920000}"/>
    <cellStyle name="Calculation 4 33" xfId="37408" xr:uid="{00000000-0005-0000-0000-0000DA920000}"/>
    <cellStyle name="Calculation 4 34" xfId="37409" xr:uid="{00000000-0005-0000-0000-0000DB920000}"/>
    <cellStyle name="Calculation 4 35" xfId="37410" xr:uid="{00000000-0005-0000-0000-0000DC920000}"/>
    <cellStyle name="Calculation 4 36" xfId="37411" xr:uid="{00000000-0005-0000-0000-0000DD920000}"/>
    <cellStyle name="Calculation 4 37" xfId="37412" xr:uid="{00000000-0005-0000-0000-0000DE920000}"/>
    <cellStyle name="Calculation 4 38" xfId="37413" xr:uid="{00000000-0005-0000-0000-0000DF920000}"/>
    <cellStyle name="Calculation 4 39" xfId="37414" xr:uid="{00000000-0005-0000-0000-0000E0920000}"/>
    <cellStyle name="Calculation 4 4" xfId="37415" xr:uid="{00000000-0005-0000-0000-0000E1920000}"/>
    <cellStyle name="Calculation 4 40" xfId="37416" xr:uid="{00000000-0005-0000-0000-0000E2920000}"/>
    <cellStyle name="Calculation 4 41" xfId="37417" xr:uid="{00000000-0005-0000-0000-0000E3920000}"/>
    <cellStyle name="Calculation 4 42" xfId="37418" xr:uid="{00000000-0005-0000-0000-0000E4920000}"/>
    <cellStyle name="Calculation 4 43" xfId="37419" xr:uid="{00000000-0005-0000-0000-0000E5920000}"/>
    <cellStyle name="Calculation 4 44" xfId="37420" xr:uid="{00000000-0005-0000-0000-0000E6920000}"/>
    <cellStyle name="Calculation 4 45" xfId="37421" xr:uid="{00000000-0005-0000-0000-0000E7920000}"/>
    <cellStyle name="Calculation 4 46" xfId="37422" xr:uid="{00000000-0005-0000-0000-0000E8920000}"/>
    <cellStyle name="Calculation 4 47" xfId="37423" xr:uid="{00000000-0005-0000-0000-0000E9920000}"/>
    <cellStyle name="Calculation 4 48" xfId="37424" xr:uid="{00000000-0005-0000-0000-0000EA920000}"/>
    <cellStyle name="Calculation 4 49" xfId="37425" xr:uid="{00000000-0005-0000-0000-0000EB920000}"/>
    <cellStyle name="Calculation 4 5" xfId="37426" xr:uid="{00000000-0005-0000-0000-0000EC920000}"/>
    <cellStyle name="Calculation 4 50" xfId="37427" xr:uid="{00000000-0005-0000-0000-0000ED920000}"/>
    <cellStyle name="Calculation 4 51" xfId="37428" xr:uid="{00000000-0005-0000-0000-0000EE920000}"/>
    <cellStyle name="Calculation 4 52" xfId="37429" xr:uid="{00000000-0005-0000-0000-0000EF920000}"/>
    <cellStyle name="Calculation 4 53" xfId="37430" xr:uid="{00000000-0005-0000-0000-0000F0920000}"/>
    <cellStyle name="Calculation 4 54" xfId="37431" xr:uid="{00000000-0005-0000-0000-0000F1920000}"/>
    <cellStyle name="Calculation 4 55" xfId="37432" xr:uid="{00000000-0005-0000-0000-0000F2920000}"/>
    <cellStyle name="Calculation 4 56" xfId="37433" xr:uid="{00000000-0005-0000-0000-0000F3920000}"/>
    <cellStyle name="Calculation 4 57" xfId="37434" xr:uid="{00000000-0005-0000-0000-0000F4920000}"/>
    <cellStyle name="Calculation 4 58" xfId="37435" xr:uid="{00000000-0005-0000-0000-0000F5920000}"/>
    <cellStyle name="Calculation 4 59" xfId="37436" xr:uid="{00000000-0005-0000-0000-0000F6920000}"/>
    <cellStyle name="Calculation 4 6" xfId="37437" xr:uid="{00000000-0005-0000-0000-0000F7920000}"/>
    <cellStyle name="Calculation 4 60" xfId="37438" xr:uid="{00000000-0005-0000-0000-0000F8920000}"/>
    <cellStyle name="Calculation 4 61" xfId="37439" xr:uid="{00000000-0005-0000-0000-0000F9920000}"/>
    <cellStyle name="Calculation 4 62" xfId="37440" xr:uid="{00000000-0005-0000-0000-0000FA920000}"/>
    <cellStyle name="Calculation 4 63" xfId="37441" xr:uid="{00000000-0005-0000-0000-0000FB920000}"/>
    <cellStyle name="Calculation 4 64" xfId="37442" xr:uid="{00000000-0005-0000-0000-0000FC920000}"/>
    <cellStyle name="Calculation 4 65" xfId="37443" xr:uid="{00000000-0005-0000-0000-0000FD920000}"/>
    <cellStyle name="Calculation 4 66" xfId="37444" xr:uid="{00000000-0005-0000-0000-0000FE920000}"/>
    <cellStyle name="Calculation 4 67" xfId="37445" xr:uid="{00000000-0005-0000-0000-0000FF920000}"/>
    <cellStyle name="Calculation 4 68" xfId="37446" xr:uid="{00000000-0005-0000-0000-000000930000}"/>
    <cellStyle name="Calculation 4 69" xfId="37447" xr:uid="{00000000-0005-0000-0000-000001930000}"/>
    <cellStyle name="Calculation 4 7" xfId="37448" xr:uid="{00000000-0005-0000-0000-000002930000}"/>
    <cellStyle name="Calculation 4 70" xfId="37449" xr:uid="{00000000-0005-0000-0000-000003930000}"/>
    <cellStyle name="Calculation 4 71" xfId="37450" xr:uid="{00000000-0005-0000-0000-000004930000}"/>
    <cellStyle name="Calculation 4 72" xfId="37451" xr:uid="{00000000-0005-0000-0000-000005930000}"/>
    <cellStyle name="Calculation 4 73" xfId="37452" xr:uid="{00000000-0005-0000-0000-000006930000}"/>
    <cellStyle name="Calculation 4 8" xfId="37453" xr:uid="{00000000-0005-0000-0000-000007930000}"/>
    <cellStyle name="Calculation 4 9" xfId="37454" xr:uid="{00000000-0005-0000-0000-000008930000}"/>
    <cellStyle name="Calculation 40" xfId="37455" xr:uid="{00000000-0005-0000-0000-000009930000}"/>
    <cellStyle name="Calculation 40 10" xfId="37456" xr:uid="{00000000-0005-0000-0000-00000A930000}"/>
    <cellStyle name="Calculation 40 11" xfId="37457" xr:uid="{00000000-0005-0000-0000-00000B930000}"/>
    <cellStyle name="Calculation 40 12" xfId="37458" xr:uid="{00000000-0005-0000-0000-00000C930000}"/>
    <cellStyle name="Calculation 40 13" xfId="37459" xr:uid="{00000000-0005-0000-0000-00000D930000}"/>
    <cellStyle name="Calculation 40 14" xfId="37460" xr:uid="{00000000-0005-0000-0000-00000E930000}"/>
    <cellStyle name="Calculation 40 15" xfId="37461" xr:uid="{00000000-0005-0000-0000-00000F930000}"/>
    <cellStyle name="Calculation 40 16" xfId="37462" xr:uid="{00000000-0005-0000-0000-000010930000}"/>
    <cellStyle name="Calculation 40 17" xfId="37463" xr:uid="{00000000-0005-0000-0000-000011930000}"/>
    <cellStyle name="Calculation 40 18" xfId="37464" xr:uid="{00000000-0005-0000-0000-000012930000}"/>
    <cellStyle name="Calculation 40 19" xfId="37465" xr:uid="{00000000-0005-0000-0000-000013930000}"/>
    <cellStyle name="Calculation 40 2" xfId="37466" xr:uid="{00000000-0005-0000-0000-000014930000}"/>
    <cellStyle name="Calculation 40 20" xfId="37467" xr:uid="{00000000-0005-0000-0000-000015930000}"/>
    <cellStyle name="Calculation 40 21" xfId="37468" xr:uid="{00000000-0005-0000-0000-000016930000}"/>
    <cellStyle name="Calculation 40 22" xfId="37469" xr:uid="{00000000-0005-0000-0000-000017930000}"/>
    <cellStyle name="Calculation 40 23" xfId="37470" xr:uid="{00000000-0005-0000-0000-000018930000}"/>
    <cellStyle name="Calculation 40 24" xfId="37471" xr:uid="{00000000-0005-0000-0000-000019930000}"/>
    <cellStyle name="Calculation 40 25" xfId="37472" xr:uid="{00000000-0005-0000-0000-00001A930000}"/>
    <cellStyle name="Calculation 40 26" xfId="37473" xr:uid="{00000000-0005-0000-0000-00001B930000}"/>
    <cellStyle name="Calculation 40 27" xfId="37474" xr:uid="{00000000-0005-0000-0000-00001C930000}"/>
    <cellStyle name="Calculation 40 28" xfId="37475" xr:uid="{00000000-0005-0000-0000-00001D930000}"/>
    <cellStyle name="Calculation 40 29" xfId="37476" xr:uid="{00000000-0005-0000-0000-00001E930000}"/>
    <cellStyle name="Calculation 40 3" xfId="37477" xr:uid="{00000000-0005-0000-0000-00001F930000}"/>
    <cellStyle name="Calculation 40 30" xfId="37478" xr:uid="{00000000-0005-0000-0000-000020930000}"/>
    <cellStyle name="Calculation 40 31" xfId="37479" xr:uid="{00000000-0005-0000-0000-000021930000}"/>
    <cellStyle name="Calculation 40 32" xfId="37480" xr:uid="{00000000-0005-0000-0000-000022930000}"/>
    <cellStyle name="Calculation 40 33" xfId="37481" xr:uid="{00000000-0005-0000-0000-000023930000}"/>
    <cellStyle name="Calculation 40 34" xfId="37482" xr:uid="{00000000-0005-0000-0000-000024930000}"/>
    <cellStyle name="Calculation 40 35" xfId="37483" xr:uid="{00000000-0005-0000-0000-000025930000}"/>
    <cellStyle name="Calculation 40 36" xfId="37484" xr:uid="{00000000-0005-0000-0000-000026930000}"/>
    <cellStyle name="Calculation 40 37" xfId="37485" xr:uid="{00000000-0005-0000-0000-000027930000}"/>
    <cellStyle name="Calculation 40 38" xfId="37486" xr:uid="{00000000-0005-0000-0000-000028930000}"/>
    <cellStyle name="Calculation 40 39" xfId="37487" xr:uid="{00000000-0005-0000-0000-000029930000}"/>
    <cellStyle name="Calculation 40 4" xfId="37488" xr:uid="{00000000-0005-0000-0000-00002A930000}"/>
    <cellStyle name="Calculation 40 40" xfId="37489" xr:uid="{00000000-0005-0000-0000-00002B930000}"/>
    <cellStyle name="Calculation 40 41" xfId="37490" xr:uid="{00000000-0005-0000-0000-00002C930000}"/>
    <cellStyle name="Calculation 40 42" xfId="37491" xr:uid="{00000000-0005-0000-0000-00002D930000}"/>
    <cellStyle name="Calculation 40 43" xfId="37492" xr:uid="{00000000-0005-0000-0000-00002E930000}"/>
    <cellStyle name="Calculation 40 44" xfId="37493" xr:uid="{00000000-0005-0000-0000-00002F930000}"/>
    <cellStyle name="Calculation 40 45" xfId="37494" xr:uid="{00000000-0005-0000-0000-000030930000}"/>
    <cellStyle name="Calculation 40 46" xfId="37495" xr:uid="{00000000-0005-0000-0000-000031930000}"/>
    <cellStyle name="Calculation 40 47" xfId="37496" xr:uid="{00000000-0005-0000-0000-000032930000}"/>
    <cellStyle name="Calculation 40 48" xfId="37497" xr:uid="{00000000-0005-0000-0000-000033930000}"/>
    <cellStyle name="Calculation 40 49" xfId="37498" xr:uid="{00000000-0005-0000-0000-000034930000}"/>
    <cellStyle name="Calculation 40 5" xfId="37499" xr:uid="{00000000-0005-0000-0000-000035930000}"/>
    <cellStyle name="Calculation 40 50" xfId="37500" xr:uid="{00000000-0005-0000-0000-000036930000}"/>
    <cellStyle name="Calculation 40 51" xfId="37501" xr:uid="{00000000-0005-0000-0000-000037930000}"/>
    <cellStyle name="Calculation 40 52" xfId="37502" xr:uid="{00000000-0005-0000-0000-000038930000}"/>
    <cellStyle name="Calculation 40 53" xfId="37503" xr:uid="{00000000-0005-0000-0000-000039930000}"/>
    <cellStyle name="Calculation 40 54" xfId="37504" xr:uid="{00000000-0005-0000-0000-00003A930000}"/>
    <cellStyle name="Calculation 40 55" xfId="37505" xr:uid="{00000000-0005-0000-0000-00003B930000}"/>
    <cellStyle name="Calculation 40 56" xfId="37506" xr:uid="{00000000-0005-0000-0000-00003C930000}"/>
    <cellStyle name="Calculation 40 57" xfId="37507" xr:uid="{00000000-0005-0000-0000-00003D930000}"/>
    <cellStyle name="Calculation 40 58" xfId="37508" xr:uid="{00000000-0005-0000-0000-00003E930000}"/>
    <cellStyle name="Calculation 40 59" xfId="37509" xr:uid="{00000000-0005-0000-0000-00003F930000}"/>
    <cellStyle name="Calculation 40 6" xfId="37510" xr:uid="{00000000-0005-0000-0000-000040930000}"/>
    <cellStyle name="Calculation 40 60" xfId="37511" xr:uid="{00000000-0005-0000-0000-000041930000}"/>
    <cellStyle name="Calculation 40 61" xfId="37512" xr:uid="{00000000-0005-0000-0000-000042930000}"/>
    <cellStyle name="Calculation 40 62" xfId="37513" xr:uid="{00000000-0005-0000-0000-000043930000}"/>
    <cellStyle name="Calculation 40 63" xfId="37514" xr:uid="{00000000-0005-0000-0000-000044930000}"/>
    <cellStyle name="Calculation 40 64" xfId="37515" xr:uid="{00000000-0005-0000-0000-000045930000}"/>
    <cellStyle name="Calculation 40 65" xfId="37516" xr:uid="{00000000-0005-0000-0000-000046930000}"/>
    <cellStyle name="Calculation 40 66" xfId="37517" xr:uid="{00000000-0005-0000-0000-000047930000}"/>
    <cellStyle name="Calculation 40 67" xfId="37518" xr:uid="{00000000-0005-0000-0000-000048930000}"/>
    <cellStyle name="Calculation 40 68" xfId="37519" xr:uid="{00000000-0005-0000-0000-000049930000}"/>
    <cellStyle name="Calculation 40 69" xfId="37520" xr:uid="{00000000-0005-0000-0000-00004A930000}"/>
    <cellStyle name="Calculation 40 7" xfId="37521" xr:uid="{00000000-0005-0000-0000-00004B930000}"/>
    <cellStyle name="Calculation 40 70" xfId="37522" xr:uid="{00000000-0005-0000-0000-00004C930000}"/>
    <cellStyle name="Calculation 40 71" xfId="37523" xr:uid="{00000000-0005-0000-0000-00004D930000}"/>
    <cellStyle name="Calculation 40 72" xfId="37524" xr:uid="{00000000-0005-0000-0000-00004E930000}"/>
    <cellStyle name="Calculation 40 73" xfId="37525" xr:uid="{00000000-0005-0000-0000-00004F930000}"/>
    <cellStyle name="Calculation 40 8" xfId="37526" xr:uid="{00000000-0005-0000-0000-000050930000}"/>
    <cellStyle name="Calculation 40 9" xfId="37527" xr:uid="{00000000-0005-0000-0000-000051930000}"/>
    <cellStyle name="Calculation 41" xfId="53336" xr:uid="{F1B581C2-5E5C-4D4F-953C-05ACE2C3E527}"/>
    <cellStyle name="Calculation 5" xfId="37528" xr:uid="{00000000-0005-0000-0000-000052930000}"/>
    <cellStyle name="Calculation 5 10" xfId="37529" xr:uid="{00000000-0005-0000-0000-000053930000}"/>
    <cellStyle name="Calculation 5 11" xfId="37530" xr:uid="{00000000-0005-0000-0000-000054930000}"/>
    <cellStyle name="Calculation 5 12" xfId="37531" xr:uid="{00000000-0005-0000-0000-000055930000}"/>
    <cellStyle name="Calculation 5 13" xfId="37532" xr:uid="{00000000-0005-0000-0000-000056930000}"/>
    <cellStyle name="Calculation 5 14" xfId="37533" xr:uid="{00000000-0005-0000-0000-000057930000}"/>
    <cellStyle name="Calculation 5 15" xfId="37534" xr:uid="{00000000-0005-0000-0000-000058930000}"/>
    <cellStyle name="Calculation 5 16" xfId="37535" xr:uid="{00000000-0005-0000-0000-000059930000}"/>
    <cellStyle name="Calculation 5 17" xfId="37536" xr:uid="{00000000-0005-0000-0000-00005A930000}"/>
    <cellStyle name="Calculation 5 18" xfId="37537" xr:uid="{00000000-0005-0000-0000-00005B930000}"/>
    <cellStyle name="Calculation 5 19" xfId="37538" xr:uid="{00000000-0005-0000-0000-00005C930000}"/>
    <cellStyle name="Calculation 5 2" xfId="37539" xr:uid="{00000000-0005-0000-0000-00005D930000}"/>
    <cellStyle name="Calculation 5 20" xfId="37540" xr:uid="{00000000-0005-0000-0000-00005E930000}"/>
    <cellStyle name="Calculation 5 21" xfId="37541" xr:uid="{00000000-0005-0000-0000-00005F930000}"/>
    <cellStyle name="Calculation 5 22" xfId="37542" xr:uid="{00000000-0005-0000-0000-000060930000}"/>
    <cellStyle name="Calculation 5 23" xfId="37543" xr:uid="{00000000-0005-0000-0000-000061930000}"/>
    <cellStyle name="Calculation 5 24" xfId="37544" xr:uid="{00000000-0005-0000-0000-000062930000}"/>
    <cellStyle name="Calculation 5 25" xfId="37545" xr:uid="{00000000-0005-0000-0000-000063930000}"/>
    <cellStyle name="Calculation 5 26" xfId="37546" xr:uid="{00000000-0005-0000-0000-000064930000}"/>
    <cellStyle name="Calculation 5 27" xfId="37547" xr:uid="{00000000-0005-0000-0000-000065930000}"/>
    <cellStyle name="Calculation 5 28" xfId="37548" xr:uid="{00000000-0005-0000-0000-000066930000}"/>
    <cellStyle name="Calculation 5 29" xfId="37549" xr:uid="{00000000-0005-0000-0000-000067930000}"/>
    <cellStyle name="Calculation 5 3" xfId="37550" xr:uid="{00000000-0005-0000-0000-000068930000}"/>
    <cellStyle name="Calculation 5 30" xfId="37551" xr:uid="{00000000-0005-0000-0000-000069930000}"/>
    <cellStyle name="Calculation 5 31" xfId="37552" xr:uid="{00000000-0005-0000-0000-00006A930000}"/>
    <cellStyle name="Calculation 5 32" xfId="37553" xr:uid="{00000000-0005-0000-0000-00006B930000}"/>
    <cellStyle name="Calculation 5 33" xfId="37554" xr:uid="{00000000-0005-0000-0000-00006C930000}"/>
    <cellStyle name="Calculation 5 34" xfId="37555" xr:uid="{00000000-0005-0000-0000-00006D930000}"/>
    <cellStyle name="Calculation 5 35" xfId="37556" xr:uid="{00000000-0005-0000-0000-00006E930000}"/>
    <cellStyle name="Calculation 5 36" xfId="37557" xr:uid="{00000000-0005-0000-0000-00006F930000}"/>
    <cellStyle name="Calculation 5 37" xfId="37558" xr:uid="{00000000-0005-0000-0000-000070930000}"/>
    <cellStyle name="Calculation 5 38" xfId="37559" xr:uid="{00000000-0005-0000-0000-000071930000}"/>
    <cellStyle name="Calculation 5 39" xfId="37560" xr:uid="{00000000-0005-0000-0000-000072930000}"/>
    <cellStyle name="Calculation 5 4" xfId="37561" xr:uid="{00000000-0005-0000-0000-000073930000}"/>
    <cellStyle name="Calculation 5 40" xfId="37562" xr:uid="{00000000-0005-0000-0000-000074930000}"/>
    <cellStyle name="Calculation 5 41" xfId="37563" xr:uid="{00000000-0005-0000-0000-000075930000}"/>
    <cellStyle name="Calculation 5 42" xfId="37564" xr:uid="{00000000-0005-0000-0000-000076930000}"/>
    <cellStyle name="Calculation 5 43" xfId="37565" xr:uid="{00000000-0005-0000-0000-000077930000}"/>
    <cellStyle name="Calculation 5 44" xfId="37566" xr:uid="{00000000-0005-0000-0000-000078930000}"/>
    <cellStyle name="Calculation 5 45" xfId="37567" xr:uid="{00000000-0005-0000-0000-000079930000}"/>
    <cellStyle name="Calculation 5 46" xfId="37568" xr:uid="{00000000-0005-0000-0000-00007A930000}"/>
    <cellStyle name="Calculation 5 47" xfId="37569" xr:uid="{00000000-0005-0000-0000-00007B930000}"/>
    <cellStyle name="Calculation 5 48" xfId="37570" xr:uid="{00000000-0005-0000-0000-00007C930000}"/>
    <cellStyle name="Calculation 5 49" xfId="37571" xr:uid="{00000000-0005-0000-0000-00007D930000}"/>
    <cellStyle name="Calculation 5 5" xfId="37572" xr:uid="{00000000-0005-0000-0000-00007E930000}"/>
    <cellStyle name="Calculation 5 50" xfId="37573" xr:uid="{00000000-0005-0000-0000-00007F930000}"/>
    <cellStyle name="Calculation 5 51" xfId="37574" xr:uid="{00000000-0005-0000-0000-000080930000}"/>
    <cellStyle name="Calculation 5 52" xfId="37575" xr:uid="{00000000-0005-0000-0000-000081930000}"/>
    <cellStyle name="Calculation 5 53" xfId="37576" xr:uid="{00000000-0005-0000-0000-000082930000}"/>
    <cellStyle name="Calculation 5 54" xfId="37577" xr:uid="{00000000-0005-0000-0000-000083930000}"/>
    <cellStyle name="Calculation 5 55" xfId="37578" xr:uid="{00000000-0005-0000-0000-000084930000}"/>
    <cellStyle name="Calculation 5 56" xfId="37579" xr:uid="{00000000-0005-0000-0000-000085930000}"/>
    <cellStyle name="Calculation 5 57" xfId="37580" xr:uid="{00000000-0005-0000-0000-000086930000}"/>
    <cellStyle name="Calculation 5 58" xfId="37581" xr:uid="{00000000-0005-0000-0000-000087930000}"/>
    <cellStyle name="Calculation 5 59" xfId="37582" xr:uid="{00000000-0005-0000-0000-000088930000}"/>
    <cellStyle name="Calculation 5 6" xfId="37583" xr:uid="{00000000-0005-0000-0000-000089930000}"/>
    <cellStyle name="Calculation 5 60" xfId="37584" xr:uid="{00000000-0005-0000-0000-00008A930000}"/>
    <cellStyle name="Calculation 5 61" xfId="37585" xr:uid="{00000000-0005-0000-0000-00008B930000}"/>
    <cellStyle name="Calculation 5 62" xfId="37586" xr:uid="{00000000-0005-0000-0000-00008C930000}"/>
    <cellStyle name="Calculation 5 63" xfId="37587" xr:uid="{00000000-0005-0000-0000-00008D930000}"/>
    <cellStyle name="Calculation 5 64" xfId="37588" xr:uid="{00000000-0005-0000-0000-00008E930000}"/>
    <cellStyle name="Calculation 5 65" xfId="37589" xr:uid="{00000000-0005-0000-0000-00008F930000}"/>
    <cellStyle name="Calculation 5 66" xfId="37590" xr:uid="{00000000-0005-0000-0000-000090930000}"/>
    <cellStyle name="Calculation 5 67" xfId="37591" xr:uid="{00000000-0005-0000-0000-000091930000}"/>
    <cellStyle name="Calculation 5 68" xfId="37592" xr:uid="{00000000-0005-0000-0000-000092930000}"/>
    <cellStyle name="Calculation 5 69" xfId="37593" xr:uid="{00000000-0005-0000-0000-000093930000}"/>
    <cellStyle name="Calculation 5 7" xfId="37594" xr:uid="{00000000-0005-0000-0000-000094930000}"/>
    <cellStyle name="Calculation 5 70" xfId="37595" xr:uid="{00000000-0005-0000-0000-000095930000}"/>
    <cellStyle name="Calculation 5 71" xfId="37596" xr:uid="{00000000-0005-0000-0000-000096930000}"/>
    <cellStyle name="Calculation 5 72" xfId="37597" xr:uid="{00000000-0005-0000-0000-000097930000}"/>
    <cellStyle name="Calculation 5 73" xfId="37598" xr:uid="{00000000-0005-0000-0000-000098930000}"/>
    <cellStyle name="Calculation 5 8" xfId="37599" xr:uid="{00000000-0005-0000-0000-000099930000}"/>
    <cellStyle name="Calculation 5 9" xfId="37600" xr:uid="{00000000-0005-0000-0000-00009A930000}"/>
    <cellStyle name="Calculation 6" xfId="37601" xr:uid="{00000000-0005-0000-0000-00009B930000}"/>
    <cellStyle name="Calculation 6 10" xfId="37602" xr:uid="{00000000-0005-0000-0000-00009C930000}"/>
    <cellStyle name="Calculation 6 11" xfId="37603" xr:uid="{00000000-0005-0000-0000-00009D930000}"/>
    <cellStyle name="Calculation 6 12" xfId="37604" xr:uid="{00000000-0005-0000-0000-00009E930000}"/>
    <cellStyle name="Calculation 6 13" xfId="37605" xr:uid="{00000000-0005-0000-0000-00009F930000}"/>
    <cellStyle name="Calculation 6 14" xfId="37606" xr:uid="{00000000-0005-0000-0000-0000A0930000}"/>
    <cellStyle name="Calculation 6 15" xfId="37607" xr:uid="{00000000-0005-0000-0000-0000A1930000}"/>
    <cellStyle name="Calculation 6 16" xfId="37608" xr:uid="{00000000-0005-0000-0000-0000A2930000}"/>
    <cellStyle name="Calculation 6 17" xfId="37609" xr:uid="{00000000-0005-0000-0000-0000A3930000}"/>
    <cellStyle name="Calculation 6 18" xfId="37610" xr:uid="{00000000-0005-0000-0000-0000A4930000}"/>
    <cellStyle name="Calculation 6 19" xfId="37611" xr:uid="{00000000-0005-0000-0000-0000A5930000}"/>
    <cellStyle name="Calculation 6 2" xfId="37612" xr:uid="{00000000-0005-0000-0000-0000A6930000}"/>
    <cellStyle name="Calculation 6 20" xfId="37613" xr:uid="{00000000-0005-0000-0000-0000A7930000}"/>
    <cellStyle name="Calculation 6 21" xfId="37614" xr:uid="{00000000-0005-0000-0000-0000A8930000}"/>
    <cellStyle name="Calculation 6 22" xfId="37615" xr:uid="{00000000-0005-0000-0000-0000A9930000}"/>
    <cellStyle name="Calculation 6 23" xfId="37616" xr:uid="{00000000-0005-0000-0000-0000AA930000}"/>
    <cellStyle name="Calculation 6 24" xfId="37617" xr:uid="{00000000-0005-0000-0000-0000AB930000}"/>
    <cellStyle name="Calculation 6 25" xfId="37618" xr:uid="{00000000-0005-0000-0000-0000AC930000}"/>
    <cellStyle name="Calculation 6 26" xfId="37619" xr:uid="{00000000-0005-0000-0000-0000AD930000}"/>
    <cellStyle name="Calculation 6 27" xfId="37620" xr:uid="{00000000-0005-0000-0000-0000AE930000}"/>
    <cellStyle name="Calculation 6 28" xfId="37621" xr:uid="{00000000-0005-0000-0000-0000AF930000}"/>
    <cellStyle name="Calculation 6 29" xfId="37622" xr:uid="{00000000-0005-0000-0000-0000B0930000}"/>
    <cellStyle name="Calculation 6 3" xfId="37623" xr:uid="{00000000-0005-0000-0000-0000B1930000}"/>
    <cellStyle name="Calculation 6 30" xfId="37624" xr:uid="{00000000-0005-0000-0000-0000B2930000}"/>
    <cellStyle name="Calculation 6 31" xfId="37625" xr:uid="{00000000-0005-0000-0000-0000B3930000}"/>
    <cellStyle name="Calculation 6 32" xfId="37626" xr:uid="{00000000-0005-0000-0000-0000B4930000}"/>
    <cellStyle name="Calculation 6 33" xfId="37627" xr:uid="{00000000-0005-0000-0000-0000B5930000}"/>
    <cellStyle name="Calculation 6 34" xfId="37628" xr:uid="{00000000-0005-0000-0000-0000B6930000}"/>
    <cellStyle name="Calculation 6 35" xfId="37629" xr:uid="{00000000-0005-0000-0000-0000B7930000}"/>
    <cellStyle name="Calculation 6 36" xfId="37630" xr:uid="{00000000-0005-0000-0000-0000B8930000}"/>
    <cellStyle name="Calculation 6 37" xfId="37631" xr:uid="{00000000-0005-0000-0000-0000B9930000}"/>
    <cellStyle name="Calculation 6 38" xfId="37632" xr:uid="{00000000-0005-0000-0000-0000BA930000}"/>
    <cellStyle name="Calculation 6 39" xfId="37633" xr:uid="{00000000-0005-0000-0000-0000BB930000}"/>
    <cellStyle name="Calculation 6 4" xfId="37634" xr:uid="{00000000-0005-0000-0000-0000BC930000}"/>
    <cellStyle name="Calculation 6 40" xfId="37635" xr:uid="{00000000-0005-0000-0000-0000BD930000}"/>
    <cellStyle name="Calculation 6 41" xfId="37636" xr:uid="{00000000-0005-0000-0000-0000BE930000}"/>
    <cellStyle name="Calculation 6 42" xfId="37637" xr:uid="{00000000-0005-0000-0000-0000BF930000}"/>
    <cellStyle name="Calculation 6 43" xfId="37638" xr:uid="{00000000-0005-0000-0000-0000C0930000}"/>
    <cellStyle name="Calculation 6 44" xfId="37639" xr:uid="{00000000-0005-0000-0000-0000C1930000}"/>
    <cellStyle name="Calculation 6 45" xfId="37640" xr:uid="{00000000-0005-0000-0000-0000C2930000}"/>
    <cellStyle name="Calculation 6 46" xfId="37641" xr:uid="{00000000-0005-0000-0000-0000C3930000}"/>
    <cellStyle name="Calculation 6 47" xfId="37642" xr:uid="{00000000-0005-0000-0000-0000C4930000}"/>
    <cellStyle name="Calculation 6 48" xfId="37643" xr:uid="{00000000-0005-0000-0000-0000C5930000}"/>
    <cellStyle name="Calculation 6 49" xfId="37644" xr:uid="{00000000-0005-0000-0000-0000C6930000}"/>
    <cellStyle name="Calculation 6 5" xfId="37645" xr:uid="{00000000-0005-0000-0000-0000C7930000}"/>
    <cellStyle name="Calculation 6 50" xfId="37646" xr:uid="{00000000-0005-0000-0000-0000C8930000}"/>
    <cellStyle name="Calculation 6 51" xfId="37647" xr:uid="{00000000-0005-0000-0000-0000C9930000}"/>
    <cellStyle name="Calculation 6 52" xfId="37648" xr:uid="{00000000-0005-0000-0000-0000CA930000}"/>
    <cellStyle name="Calculation 6 53" xfId="37649" xr:uid="{00000000-0005-0000-0000-0000CB930000}"/>
    <cellStyle name="Calculation 6 54" xfId="37650" xr:uid="{00000000-0005-0000-0000-0000CC930000}"/>
    <cellStyle name="Calculation 6 55" xfId="37651" xr:uid="{00000000-0005-0000-0000-0000CD930000}"/>
    <cellStyle name="Calculation 6 56" xfId="37652" xr:uid="{00000000-0005-0000-0000-0000CE930000}"/>
    <cellStyle name="Calculation 6 57" xfId="37653" xr:uid="{00000000-0005-0000-0000-0000CF930000}"/>
    <cellStyle name="Calculation 6 58" xfId="37654" xr:uid="{00000000-0005-0000-0000-0000D0930000}"/>
    <cellStyle name="Calculation 6 59" xfId="37655" xr:uid="{00000000-0005-0000-0000-0000D1930000}"/>
    <cellStyle name="Calculation 6 6" xfId="37656" xr:uid="{00000000-0005-0000-0000-0000D2930000}"/>
    <cellStyle name="Calculation 6 60" xfId="37657" xr:uid="{00000000-0005-0000-0000-0000D3930000}"/>
    <cellStyle name="Calculation 6 61" xfId="37658" xr:uid="{00000000-0005-0000-0000-0000D4930000}"/>
    <cellStyle name="Calculation 6 62" xfId="37659" xr:uid="{00000000-0005-0000-0000-0000D5930000}"/>
    <cellStyle name="Calculation 6 63" xfId="37660" xr:uid="{00000000-0005-0000-0000-0000D6930000}"/>
    <cellStyle name="Calculation 6 64" xfId="37661" xr:uid="{00000000-0005-0000-0000-0000D7930000}"/>
    <cellStyle name="Calculation 6 65" xfId="37662" xr:uid="{00000000-0005-0000-0000-0000D8930000}"/>
    <cellStyle name="Calculation 6 66" xfId="37663" xr:uid="{00000000-0005-0000-0000-0000D9930000}"/>
    <cellStyle name="Calculation 6 67" xfId="37664" xr:uid="{00000000-0005-0000-0000-0000DA930000}"/>
    <cellStyle name="Calculation 6 68" xfId="37665" xr:uid="{00000000-0005-0000-0000-0000DB930000}"/>
    <cellStyle name="Calculation 6 69" xfId="37666" xr:uid="{00000000-0005-0000-0000-0000DC930000}"/>
    <cellStyle name="Calculation 6 7" xfId="37667" xr:uid="{00000000-0005-0000-0000-0000DD930000}"/>
    <cellStyle name="Calculation 6 70" xfId="37668" xr:uid="{00000000-0005-0000-0000-0000DE930000}"/>
    <cellStyle name="Calculation 6 71" xfId="37669" xr:uid="{00000000-0005-0000-0000-0000DF930000}"/>
    <cellStyle name="Calculation 6 72" xfId="37670" xr:uid="{00000000-0005-0000-0000-0000E0930000}"/>
    <cellStyle name="Calculation 6 73" xfId="37671" xr:uid="{00000000-0005-0000-0000-0000E1930000}"/>
    <cellStyle name="Calculation 6 8" xfId="37672" xr:uid="{00000000-0005-0000-0000-0000E2930000}"/>
    <cellStyle name="Calculation 6 9" xfId="37673" xr:uid="{00000000-0005-0000-0000-0000E3930000}"/>
    <cellStyle name="Calculation 7" xfId="37674" xr:uid="{00000000-0005-0000-0000-0000E4930000}"/>
    <cellStyle name="Calculation 7 10" xfId="37675" xr:uid="{00000000-0005-0000-0000-0000E5930000}"/>
    <cellStyle name="Calculation 7 11" xfId="37676" xr:uid="{00000000-0005-0000-0000-0000E6930000}"/>
    <cellStyle name="Calculation 7 12" xfId="37677" xr:uid="{00000000-0005-0000-0000-0000E7930000}"/>
    <cellStyle name="Calculation 7 13" xfId="37678" xr:uid="{00000000-0005-0000-0000-0000E8930000}"/>
    <cellStyle name="Calculation 7 14" xfId="37679" xr:uid="{00000000-0005-0000-0000-0000E9930000}"/>
    <cellStyle name="Calculation 7 15" xfId="37680" xr:uid="{00000000-0005-0000-0000-0000EA930000}"/>
    <cellStyle name="Calculation 7 16" xfId="37681" xr:uid="{00000000-0005-0000-0000-0000EB930000}"/>
    <cellStyle name="Calculation 7 17" xfId="37682" xr:uid="{00000000-0005-0000-0000-0000EC930000}"/>
    <cellStyle name="Calculation 7 18" xfId="37683" xr:uid="{00000000-0005-0000-0000-0000ED930000}"/>
    <cellStyle name="Calculation 7 19" xfId="37684" xr:uid="{00000000-0005-0000-0000-0000EE930000}"/>
    <cellStyle name="Calculation 7 2" xfId="37685" xr:uid="{00000000-0005-0000-0000-0000EF930000}"/>
    <cellStyle name="Calculation 7 20" xfId="37686" xr:uid="{00000000-0005-0000-0000-0000F0930000}"/>
    <cellStyle name="Calculation 7 21" xfId="37687" xr:uid="{00000000-0005-0000-0000-0000F1930000}"/>
    <cellStyle name="Calculation 7 22" xfId="37688" xr:uid="{00000000-0005-0000-0000-0000F2930000}"/>
    <cellStyle name="Calculation 7 23" xfId="37689" xr:uid="{00000000-0005-0000-0000-0000F3930000}"/>
    <cellStyle name="Calculation 7 24" xfId="37690" xr:uid="{00000000-0005-0000-0000-0000F4930000}"/>
    <cellStyle name="Calculation 7 25" xfId="37691" xr:uid="{00000000-0005-0000-0000-0000F5930000}"/>
    <cellStyle name="Calculation 7 26" xfId="37692" xr:uid="{00000000-0005-0000-0000-0000F6930000}"/>
    <cellStyle name="Calculation 7 27" xfId="37693" xr:uid="{00000000-0005-0000-0000-0000F7930000}"/>
    <cellStyle name="Calculation 7 28" xfId="37694" xr:uid="{00000000-0005-0000-0000-0000F8930000}"/>
    <cellStyle name="Calculation 7 29" xfId="37695" xr:uid="{00000000-0005-0000-0000-0000F9930000}"/>
    <cellStyle name="Calculation 7 3" xfId="37696" xr:uid="{00000000-0005-0000-0000-0000FA930000}"/>
    <cellStyle name="Calculation 7 30" xfId="37697" xr:uid="{00000000-0005-0000-0000-0000FB930000}"/>
    <cellStyle name="Calculation 7 31" xfId="37698" xr:uid="{00000000-0005-0000-0000-0000FC930000}"/>
    <cellStyle name="Calculation 7 32" xfId="37699" xr:uid="{00000000-0005-0000-0000-0000FD930000}"/>
    <cellStyle name="Calculation 7 33" xfId="37700" xr:uid="{00000000-0005-0000-0000-0000FE930000}"/>
    <cellStyle name="Calculation 7 34" xfId="37701" xr:uid="{00000000-0005-0000-0000-0000FF930000}"/>
    <cellStyle name="Calculation 7 35" xfId="37702" xr:uid="{00000000-0005-0000-0000-000000940000}"/>
    <cellStyle name="Calculation 7 36" xfId="37703" xr:uid="{00000000-0005-0000-0000-000001940000}"/>
    <cellStyle name="Calculation 7 37" xfId="37704" xr:uid="{00000000-0005-0000-0000-000002940000}"/>
    <cellStyle name="Calculation 7 38" xfId="37705" xr:uid="{00000000-0005-0000-0000-000003940000}"/>
    <cellStyle name="Calculation 7 39" xfId="37706" xr:uid="{00000000-0005-0000-0000-000004940000}"/>
    <cellStyle name="Calculation 7 4" xfId="37707" xr:uid="{00000000-0005-0000-0000-000005940000}"/>
    <cellStyle name="Calculation 7 40" xfId="37708" xr:uid="{00000000-0005-0000-0000-000006940000}"/>
    <cellStyle name="Calculation 7 41" xfId="37709" xr:uid="{00000000-0005-0000-0000-000007940000}"/>
    <cellStyle name="Calculation 7 42" xfId="37710" xr:uid="{00000000-0005-0000-0000-000008940000}"/>
    <cellStyle name="Calculation 7 43" xfId="37711" xr:uid="{00000000-0005-0000-0000-000009940000}"/>
    <cellStyle name="Calculation 7 44" xfId="37712" xr:uid="{00000000-0005-0000-0000-00000A940000}"/>
    <cellStyle name="Calculation 7 45" xfId="37713" xr:uid="{00000000-0005-0000-0000-00000B940000}"/>
    <cellStyle name="Calculation 7 46" xfId="37714" xr:uid="{00000000-0005-0000-0000-00000C940000}"/>
    <cellStyle name="Calculation 7 47" xfId="37715" xr:uid="{00000000-0005-0000-0000-00000D940000}"/>
    <cellStyle name="Calculation 7 48" xfId="37716" xr:uid="{00000000-0005-0000-0000-00000E940000}"/>
    <cellStyle name="Calculation 7 49" xfId="37717" xr:uid="{00000000-0005-0000-0000-00000F940000}"/>
    <cellStyle name="Calculation 7 5" xfId="37718" xr:uid="{00000000-0005-0000-0000-000010940000}"/>
    <cellStyle name="Calculation 7 50" xfId="37719" xr:uid="{00000000-0005-0000-0000-000011940000}"/>
    <cellStyle name="Calculation 7 51" xfId="37720" xr:uid="{00000000-0005-0000-0000-000012940000}"/>
    <cellStyle name="Calculation 7 52" xfId="37721" xr:uid="{00000000-0005-0000-0000-000013940000}"/>
    <cellStyle name="Calculation 7 53" xfId="37722" xr:uid="{00000000-0005-0000-0000-000014940000}"/>
    <cellStyle name="Calculation 7 54" xfId="37723" xr:uid="{00000000-0005-0000-0000-000015940000}"/>
    <cellStyle name="Calculation 7 55" xfId="37724" xr:uid="{00000000-0005-0000-0000-000016940000}"/>
    <cellStyle name="Calculation 7 56" xfId="37725" xr:uid="{00000000-0005-0000-0000-000017940000}"/>
    <cellStyle name="Calculation 7 57" xfId="37726" xr:uid="{00000000-0005-0000-0000-000018940000}"/>
    <cellStyle name="Calculation 7 58" xfId="37727" xr:uid="{00000000-0005-0000-0000-000019940000}"/>
    <cellStyle name="Calculation 7 59" xfId="37728" xr:uid="{00000000-0005-0000-0000-00001A940000}"/>
    <cellStyle name="Calculation 7 6" xfId="37729" xr:uid="{00000000-0005-0000-0000-00001B940000}"/>
    <cellStyle name="Calculation 7 60" xfId="37730" xr:uid="{00000000-0005-0000-0000-00001C940000}"/>
    <cellStyle name="Calculation 7 61" xfId="37731" xr:uid="{00000000-0005-0000-0000-00001D940000}"/>
    <cellStyle name="Calculation 7 62" xfId="37732" xr:uid="{00000000-0005-0000-0000-00001E940000}"/>
    <cellStyle name="Calculation 7 63" xfId="37733" xr:uid="{00000000-0005-0000-0000-00001F940000}"/>
    <cellStyle name="Calculation 7 64" xfId="37734" xr:uid="{00000000-0005-0000-0000-000020940000}"/>
    <cellStyle name="Calculation 7 65" xfId="37735" xr:uid="{00000000-0005-0000-0000-000021940000}"/>
    <cellStyle name="Calculation 7 66" xfId="37736" xr:uid="{00000000-0005-0000-0000-000022940000}"/>
    <cellStyle name="Calculation 7 67" xfId="37737" xr:uid="{00000000-0005-0000-0000-000023940000}"/>
    <cellStyle name="Calculation 7 68" xfId="37738" xr:uid="{00000000-0005-0000-0000-000024940000}"/>
    <cellStyle name="Calculation 7 69" xfId="37739" xr:uid="{00000000-0005-0000-0000-000025940000}"/>
    <cellStyle name="Calculation 7 7" xfId="37740" xr:uid="{00000000-0005-0000-0000-000026940000}"/>
    <cellStyle name="Calculation 7 70" xfId="37741" xr:uid="{00000000-0005-0000-0000-000027940000}"/>
    <cellStyle name="Calculation 7 71" xfId="37742" xr:uid="{00000000-0005-0000-0000-000028940000}"/>
    <cellStyle name="Calculation 7 72" xfId="37743" xr:uid="{00000000-0005-0000-0000-000029940000}"/>
    <cellStyle name="Calculation 7 73" xfId="37744" xr:uid="{00000000-0005-0000-0000-00002A940000}"/>
    <cellStyle name="Calculation 7 8" xfId="37745" xr:uid="{00000000-0005-0000-0000-00002B940000}"/>
    <cellStyle name="Calculation 7 9" xfId="37746" xr:uid="{00000000-0005-0000-0000-00002C940000}"/>
    <cellStyle name="Calculation 8" xfId="37747" xr:uid="{00000000-0005-0000-0000-00002D940000}"/>
    <cellStyle name="Calculation 8 10" xfId="37748" xr:uid="{00000000-0005-0000-0000-00002E940000}"/>
    <cellStyle name="Calculation 8 11" xfId="37749" xr:uid="{00000000-0005-0000-0000-00002F940000}"/>
    <cellStyle name="Calculation 8 12" xfId="37750" xr:uid="{00000000-0005-0000-0000-000030940000}"/>
    <cellStyle name="Calculation 8 13" xfId="37751" xr:uid="{00000000-0005-0000-0000-000031940000}"/>
    <cellStyle name="Calculation 8 14" xfId="37752" xr:uid="{00000000-0005-0000-0000-000032940000}"/>
    <cellStyle name="Calculation 8 15" xfId="37753" xr:uid="{00000000-0005-0000-0000-000033940000}"/>
    <cellStyle name="Calculation 8 16" xfId="37754" xr:uid="{00000000-0005-0000-0000-000034940000}"/>
    <cellStyle name="Calculation 8 17" xfId="37755" xr:uid="{00000000-0005-0000-0000-000035940000}"/>
    <cellStyle name="Calculation 8 18" xfId="37756" xr:uid="{00000000-0005-0000-0000-000036940000}"/>
    <cellStyle name="Calculation 8 19" xfId="37757" xr:uid="{00000000-0005-0000-0000-000037940000}"/>
    <cellStyle name="Calculation 8 2" xfId="37758" xr:uid="{00000000-0005-0000-0000-000038940000}"/>
    <cellStyle name="Calculation 8 20" xfId="37759" xr:uid="{00000000-0005-0000-0000-000039940000}"/>
    <cellStyle name="Calculation 8 21" xfId="37760" xr:uid="{00000000-0005-0000-0000-00003A940000}"/>
    <cellStyle name="Calculation 8 22" xfId="37761" xr:uid="{00000000-0005-0000-0000-00003B940000}"/>
    <cellStyle name="Calculation 8 23" xfId="37762" xr:uid="{00000000-0005-0000-0000-00003C940000}"/>
    <cellStyle name="Calculation 8 24" xfId="37763" xr:uid="{00000000-0005-0000-0000-00003D940000}"/>
    <cellStyle name="Calculation 8 25" xfId="37764" xr:uid="{00000000-0005-0000-0000-00003E940000}"/>
    <cellStyle name="Calculation 8 26" xfId="37765" xr:uid="{00000000-0005-0000-0000-00003F940000}"/>
    <cellStyle name="Calculation 8 27" xfId="37766" xr:uid="{00000000-0005-0000-0000-000040940000}"/>
    <cellStyle name="Calculation 8 28" xfId="37767" xr:uid="{00000000-0005-0000-0000-000041940000}"/>
    <cellStyle name="Calculation 8 29" xfId="37768" xr:uid="{00000000-0005-0000-0000-000042940000}"/>
    <cellStyle name="Calculation 8 3" xfId="37769" xr:uid="{00000000-0005-0000-0000-000043940000}"/>
    <cellStyle name="Calculation 8 30" xfId="37770" xr:uid="{00000000-0005-0000-0000-000044940000}"/>
    <cellStyle name="Calculation 8 31" xfId="37771" xr:uid="{00000000-0005-0000-0000-000045940000}"/>
    <cellStyle name="Calculation 8 32" xfId="37772" xr:uid="{00000000-0005-0000-0000-000046940000}"/>
    <cellStyle name="Calculation 8 33" xfId="37773" xr:uid="{00000000-0005-0000-0000-000047940000}"/>
    <cellStyle name="Calculation 8 34" xfId="37774" xr:uid="{00000000-0005-0000-0000-000048940000}"/>
    <cellStyle name="Calculation 8 35" xfId="37775" xr:uid="{00000000-0005-0000-0000-000049940000}"/>
    <cellStyle name="Calculation 8 36" xfId="37776" xr:uid="{00000000-0005-0000-0000-00004A940000}"/>
    <cellStyle name="Calculation 8 37" xfId="37777" xr:uid="{00000000-0005-0000-0000-00004B940000}"/>
    <cellStyle name="Calculation 8 38" xfId="37778" xr:uid="{00000000-0005-0000-0000-00004C940000}"/>
    <cellStyle name="Calculation 8 39" xfId="37779" xr:uid="{00000000-0005-0000-0000-00004D940000}"/>
    <cellStyle name="Calculation 8 4" xfId="37780" xr:uid="{00000000-0005-0000-0000-00004E940000}"/>
    <cellStyle name="Calculation 8 40" xfId="37781" xr:uid="{00000000-0005-0000-0000-00004F940000}"/>
    <cellStyle name="Calculation 8 41" xfId="37782" xr:uid="{00000000-0005-0000-0000-000050940000}"/>
    <cellStyle name="Calculation 8 42" xfId="37783" xr:uid="{00000000-0005-0000-0000-000051940000}"/>
    <cellStyle name="Calculation 8 43" xfId="37784" xr:uid="{00000000-0005-0000-0000-000052940000}"/>
    <cellStyle name="Calculation 8 44" xfId="37785" xr:uid="{00000000-0005-0000-0000-000053940000}"/>
    <cellStyle name="Calculation 8 45" xfId="37786" xr:uid="{00000000-0005-0000-0000-000054940000}"/>
    <cellStyle name="Calculation 8 46" xfId="37787" xr:uid="{00000000-0005-0000-0000-000055940000}"/>
    <cellStyle name="Calculation 8 47" xfId="37788" xr:uid="{00000000-0005-0000-0000-000056940000}"/>
    <cellStyle name="Calculation 8 48" xfId="37789" xr:uid="{00000000-0005-0000-0000-000057940000}"/>
    <cellStyle name="Calculation 8 49" xfId="37790" xr:uid="{00000000-0005-0000-0000-000058940000}"/>
    <cellStyle name="Calculation 8 5" xfId="37791" xr:uid="{00000000-0005-0000-0000-000059940000}"/>
    <cellStyle name="Calculation 8 50" xfId="37792" xr:uid="{00000000-0005-0000-0000-00005A940000}"/>
    <cellStyle name="Calculation 8 51" xfId="37793" xr:uid="{00000000-0005-0000-0000-00005B940000}"/>
    <cellStyle name="Calculation 8 52" xfId="37794" xr:uid="{00000000-0005-0000-0000-00005C940000}"/>
    <cellStyle name="Calculation 8 53" xfId="37795" xr:uid="{00000000-0005-0000-0000-00005D940000}"/>
    <cellStyle name="Calculation 8 54" xfId="37796" xr:uid="{00000000-0005-0000-0000-00005E940000}"/>
    <cellStyle name="Calculation 8 55" xfId="37797" xr:uid="{00000000-0005-0000-0000-00005F940000}"/>
    <cellStyle name="Calculation 8 56" xfId="37798" xr:uid="{00000000-0005-0000-0000-000060940000}"/>
    <cellStyle name="Calculation 8 57" xfId="37799" xr:uid="{00000000-0005-0000-0000-000061940000}"/>
    <cellStyle name="Calculation 8 58" xfId="37800" xr:uid="{00000000-0005-0000-0000-000062940000}"/>
    <cellStyle name="Calculation 8 59" xfId="37801" xr:uid="{00000000-0005-0000-0000-000063940000}"/>
    <cellStyle name="Calculation 8 6" xfId="37802" xr:uid="{00000000-0005-0000-0000-000064940000}"/>
    <cellStyle name="Calculation 8 60" xfId="37803" xr:uid="{00000000-0005-0000-0000-000065940000}"/>
    <cellStyle name="Calculation 8 61" xfId="37804" xr:uid="{00000000-0005-0000-0000-000066940000}"/>
    <cellStyle name="Calculation 8 62" xfId="37805" xr:uid="{00000000-0005-0000-0000-000067940000}"/>
    <cellStyle name="Calculation 8 63" xfId="37806" xr:uid="{00000000-0005-0000-0000-000068940000}"/>
    <cellStyle name="Calculation 8 64" xfId="37807" xr:uid="{00000000-0005-0000-0000-000069940000}"/>
    <cellStyle name="Calculation 8 65" xfId="37808" xr:uid="{00000000-0005-0000-0000-00006A940000}"/>
    <cellStyle name="Calculation 8 66" xfId="37809" xr:uid="{00000000-0005-0000-0000-00006B940000}"/>
    <cellStyle name="Calculation 8 67" xfId="37810" xr:uid="{00000000-0005-0000-0000-00006C940000}"/>
    <cellStyle name="Calculation 8 68" xfId="37811" xr:uid="{00000000-0005-0000-0000-00006D940000}"/>
    <cellStyle name="Calculation 8 69" xfId="37812" xr:uid="{00000000-0005-0000-0000-00006E940000}"/>
    <cellStyle name="Calculation 8 7" xfId="37813" xr:uid="{00000000-0005-0000-0000-00006F940000}"/>
    <cellStyle name="Calculation 8 70" xfId="37814" xr:uid="{00000000-0005-0000-0000-000070940000}"/>
    <cellStyle name="Calculation 8 71" xfId="37815" xr:uid="{00000000-0005-0000-0000-000071940000}"/>
    <cellStyle name="Calculation 8 72" xfId="37816" xr:uid="{00000000-0005-0000-0000-000072940000}"/>
    <cellStyle name="Calculation 8 73" xfId="37817" xr:uid="{00000000-0005-0000-0000-000073940000}"/>
    <cellStyle name="Calculation 8 8" xfId="37818" xr:uid="{00000000-0005-0000-0000-000074940000}"/>
    <cellStyle name="Calculation 8 9" xfId="37819" xr:uid="{00000000-0005-0000-0000-000075940000}"/>
    <cellStyle name="Calculation 9" xfId="37820" xr:uid="{00000000-0005-0000-0000-000076940000}"/>
    <cellStyle name="Calculation 9 10" xfId="37821" xr:uid="{00000000-0005-0000-0000-000077940000}"/>
    <cellStyle name="Calculation 9 11" xfId="37822" xr:uid="{00000000-0005-0000-0000-000078940000}"/>
    <cellStyle name="Calculation 9 12" xfId="37823" xr:uid="{00000000-0005-0000-0000-000079940000}"/>
    <cellStyle name="Calculation 9 13" xfId="37824" xr:uid="{00000000-0005-0000-0000-00007A940000}"/>
    <cellStyle name="Calculation 9 14" xfId="37825" xr:uid="{00000000-0005-0000-0000-00007B940000}"/>
    <cellStyle name="Calculation 9 15" xfId="37826" xr:uid="{00000000-0005-0000-0000-00007C940000}"/>
    <cellStyle name="Calculation 9 16" xfId="37827" xr:uid="{00000000-0005-0000-0000-00007D940000}"/>
    <cellStyle name="Calculation 9 17" xfId="37828" xr:uid="{00000000-0005-0000-0000-00007E940000}"/>
    <cellStyle name="Calculation 9 18" xfId="37829" xr:uid="{00000000-0005-0000-0000-00007F940000}"/>
    <cellStyle name="Calculation 9 19" xfId="37830" xr:uid="{00000000-0005-0000-0000-000080940000}"/>
    <cellStyle name="Calculation 9 2" xfId="37831" xr:uid="{00000000-0005-0000-0000-000081940000}"/>
    <cellStyle name="Calculation 9 20" xfId="37832" xr:uid="{00000000-0005-0000-0000-000082940000}"/>
    <cellStyle name="Calculation 9 21" xfId="37833" xr:uid="{00000000-0005-0000-0000-000083940000}"/>
    <cellStyle name="Calculation 9 22" xfId="37834" xr:uid="{00000000-0005-0000-0000-000084940000}"/>
    <cellStyle name="Calculation 9 23" xfId="37835" xr:uid="{00000000-0005-0000-0000-000085940000}"/>
    <cellStyle name="Calculation 9 24" xfId="37836" xr:uid="{00000000-0005-0000-0000-000086940000}"/>
    <cellStyle name="Calculation 9 25" xfId="37837" xr:uid="{00000000-0005-0000-0000-000087940000}"/>
    <cellStyle name="Calculation 9 26" xfId="37838" xr:uid="{00000000-0005-0000-0000-000088940000}"/>
    <cellStyle name="Calculation 9 27" xfId="37839" xr:uid="{00000000-0005-0000-0000-000089940000}"/>
    <cellStyle name="Calculation 9 28" xfId="37840" xr:uid="{00000000-0005-0000-0000-00008A940000}"/>
    <cellStyle name="Calculation 9 29" xfId="37841" xr:uid="{00000000-0005-0000-0000-00008B940000}"/>
    <cellStyle name="Calculation 9 3" xfId="37842" xr:uid="{00000000-0005-0000-0000-00008C940000}"/>
    <cellStyle name="Calculation 9 30" xfId="37843" xr:uid="{00000000-0005-0000-0000-00008D940000}"/>
    <cellStyle name="Calculation 9 31" xfId="37844" xr:uid="{00000000-0005-0000-0000-00008E940000}"/>
    <cellStyle name="Calculation 9 32" xfId="37845" xr:uid="{00000000-0005-0000-0000-00008F940000}"/>
    <cellStyle name="Calculation 9 33" xfId="37846" xr:uid="{00000000-0005-0000-0000-000090940000}"/>
    <cellStyle name="Calculation 9 34" xfId="37847" xr:uid="{00000000-0005-0000-0000-000091940000}"/>
    <cellStyle name="Calculation 9 35" xfId="37848" xr:uid="{00000000-0005-0000-0000-000092940000}"/>
    <cellStyle name="Calculation 9 36" xfId="37849" xr:uid="{00000000-0005-0000-0000-000093940000}"/>
    <cellStyle name="Calculation 9 37" xfId="37850" xr:uid="{00000000-0005-0000-0000-000094940000}"/>
    <cellStyle name="Calculation 9 38" xfId="37851" xr:uid="{00000000-0005-0000-0000-000095940000}"/>
    <cellStyle name="Calculation 9 39" xfId="37852" xr:uid="{00000000-0005-0000-0000-000096940000}"/>
    <cellStyle name="Calculation 9 4" xfId="37853" xr:uid="{00000000-0005-0000-0000-000097940000}"/>
    <cellStyle name="Calculation 9 40" xfId="37854" xr:uid="{00000000-0005-0000-0000-000098940000}"/>
    <cellStyle name="Calculation 9 41" xfId="37855" xr:uid="{00000000-0005-0000-0000-000099940000}"/>
    <cellStyle name="Calculation 9 42" xfId="37856" xr:uid="{00000000-0005-0000-0000-00009A940000}"/>
    <cellStyle name="Calculation 9 43" xfId="37857" xr:uid="{00000000-0005-0000-0000-00009B940000}"/>
    <cellStyle name="Calculation 9 44" xfId="37858" xr:uid="{00000000-0005-0000-0000-00009C940000}"/>
    <cellStyle name="Calculation 9 45" xfId="37859" xr:uid="{00000000-0005-0000-0000-00009D940000}"/>
    <cellStyle name="Calculation 9 46" xfId="37860" xr:uid="{00000000-0005-0000-0000-00009E940000}"/>
    <cellStyle name="Calculation 9 47" xfId="37861" xr:uid="{00000000-0005-0000-0000-00009F940000}"/>
    <cellStyle name="Calculation 9 48" xfId="37862" xr:uid="{00000000-0005-0000-0000-0000A0940000}"/>
    <cellStyle name="Calculation 9 49" xfId="37863" xr:uid="{00000000-0005-0000-0000-0000A1940000}"/>
    <cellStyle name="Calculation 9 5" xfId="37864" xr:uid="{00000000-0005-0000-0000-0000A2940000}"/>
    <cellStyle name="Calculation 9 50" xfId="37865" xr:uid="{00000000-0005-0000-0000-0000A3940000}"/>
    <cellStyle name="Calculation 9 51" xfId="37866" xr:uid="{00000000-0005-0000-0000-0000A4940000}"/>
    <cellStyle name="Calculation 9 52" xfId="37867" xr:uid="{00000000-0005-0000-0000-0000A5940000}"/>
    <cellStyle name="Calculation 9 53" xfId="37868" xr:uid="{00000000-0005-0000-0000-0000A6940000}"/>
    <cellStyle name="Calculation 9 54" xfId="37869" xr:uid="{00000000-0005-0000-0000-0000A7940000}"/>
    <cellStyle name="Calculation 9 55" xfId="37870" xr:uid="{00000000-0005-0000-0000-0000A8940000}"/>
    <cellStyle name="Calculation 9 56" xfId="37871" xr:uid="{00000000-0005-0000-0000-0000A9940000}"/>
    <cellStyle name="Calculation 9 57" xfId="37872" xr:uid="{00000000-0005-0000-0000-0000AA940000}"/>
    <cellStyle name="Calculation 9 58" xfId="37873" xr:uid="{00000000-0005-0000-0000-0000AB940000}"/>
    <cellStyle name="Calculation 9 59" xfId="37874" xr:uid="{00000000-0005-0000-0000-0000AC940000}"/>
    <cellStyle name="Calculation 9 6" xfId="37875" xr:uid="{00000000-0005-0000-0000-0000AD940000}"/>
    <cellStyle name="Calculation 9 60" xfId="37876" xr:uid="{00000000-0005-0000-0000-0000AE940000}"/>
    <cellStyle name="Calculation 9 61" xfId="37877" xr:uid="{00000000-0005-0000-0000-0000AF940000}"/>
    <cellStyle name="Calculation 9 62" xfId="37878" xr:uid="{00000000-0005-0000-0000-0000B0940000}"/>
    <cellStyle name="Calculation 9 63" xfId="37879" xr:uid="{00000000-0005-0000-0000-0000B1940000}"/>
    <cellStyle name="Calculation 9 64" xfId="37880" xr:uid="{00000000-0005-0000-0000-0000B2940000}"/>
    <cellStyle name="Calculation 9 65" xfId="37881" xr:uid="{00000000-0005-0000-0000-0000B3940000}"/>
    <cellStyle name="Calculation 9 66" xfId="37882" xr:uid="{00000000-0005-0000-0000-0000B4940000}"/>
    <cellStyle name="Calculation 9 67" xfId="37883" xr:uid="{00000000-0005-0000-0000-0000B5940000}"/>
    <cellStyle name="Calculation 9 68" xfId="37884" xr:uid="{00000000-0005-0000-0000-0000B6940000}"/>
    <cellStyle name="Calculation 9 69" xfId="37885" xr:uid="{00000000-0005-0000-0000-0000B7940000}"/>
    <cellStyle name="Calculation 9 7" xfId="37886" xr:uid="{00000000-0005-0000-0000-0000B8940000}"/>
    <cellStyle name="Calculation 9 70" xfId="37887" xr:uid="{00000000-0005-0000-0000-0000B9940000}"/>
    <cellStyle name="Calculation 9 71" xfId="37888" xr:uid="{00000000-0005-0000-0000-0000BA940000}"/>
    <cellStyle name="Calculation 9 72" xfId="37889" xr:uid="{00000000-0005-0000-0000-0000BB940000}"/>
    <cellStyle name="Calculation 9 73" xfId="37890" xr:uid="{00000000-0005-0000-0000-0000BC940000}"/>
    <cellStyle name="Calculation 9 8" xfId="37891" xr:uid="{00000000-0005-0000-0000-0000BD940000}"/>
    <cellStyle name="Calculation 9 9" xfId="37892" xr:uid="{00000000-0005-0000-0000-0000BE940000}"/>
    <cellStyle name="Check Cell 10" xfId="37893" xr:uid="{00000000-0005-0000-0000-0000BF940000}"/>
    <cellStyle name="Check Cell 11" xfId="37894" xr:uid="{00000000-0005-0000-0000-0000C0940000}"/>
    <cellStyle name="Check Cell 12" xfId="37895" xr:uid="{00000000-0005-0000-0000-0000C1940000}"/>
    <cellStyle name="Check Cell 13" xfId="37896" xr:uid="{00000000-0005-0000-0000-0000C2940000}"/>
    <cellStyle name="Check Cell 14" xfId="37897" xr:uid="{00000000-0005-0000-0000-0000C3940000}"/>
    <cellStyle name="Check Cell 15" xfId="37898" xr:uid="{00000000-0005-0000-0000-0000C4940000}"/>
    <cellStyle name="Check Cell 16" xfId="37899" xr:uid="{00000000-0005-0000-0000-0000C5940000}"/>
    <cellStyle name="Check Cell 17" xfId="37900" xr:uid="{00000000-0005-0000-0000-0000C6940000}"/>
    <cellStyle name="Check Cell 18" xfId="37901" xr:uid="{00000000-0005-0000-0000-0000C7940000}"/>
    <cellStyle name="Check Cell 19" xfId="37902" xr:uid="{00000000-0005-0000-0000-0000C8940000}"/>
    <cellStyle name="Check Cell 2" xfId="37903" xr:uid="{00000000-0005-0000-0000-0000C9940000}"/>
    <cellStyle name="Check Cell 2 2" xfId="53058" xr:uid="{00000000-0005-0000-0000-0000CA940000}"/>
    <cellStyle name="Check Cell 20" xfId="37904" xr:uid="{00000000-0005-0000-0000-0000CB940000}"/>
    <cellStyle name="Check Cell 21" xfId="37905" xr:uid="{00000000-0005-0000-0000-0000CC940000}"/>
    <cellStyle name="Check Cell 22" xfId="37906" xr:uid="{00000000-0005-0000-0000-0000CD940000}"/>
    <cellStyle name="Check Cell 23" xfId="37907" xr:uid="{00000000-0005-0000-0000-0000CE940000}"/>
    <cellStyle name="Check Cell 24" xfId="37908" xr:uid="{00000000-0005-0000-0000-0000CF940000}"/>
    <cellStyle name="Check Cell 25" xfId="37909" xr:uid="{00000000-0005-0000-0000-0000D0940000}"/>
    <cellStyle name="Check Cell 26" xfId="37910" xr:uid="{00000000-0005-0000-0000-0000D1940000}"/>
    <cellStyle name="Check Cell 27" xfId="37911" xr:uid="{00000000-0005-0000-0000-0000D2940000}"/>
    <cellStyle name="Check Cell 28" xfId="37912" xr:uid="{00000000-0005-0000-0000-0000D3940000}"/>
    <cellStyle name="Check Cell 29" xfId="37913" xr:uid="{00000000-0005-0000-0000-0000D4940000}"/>
    <cellStyle name="Check Cell 3" xfId="37914" xr:uid="{00000000-0005-0000-0000-0000D5940000}"/>
    <cellStyle name="Check Cell 3 2" xfId="53096" xr:uid="{00000000-0005-0000-0000-0000D6940000}"/>
    <cellStyle name="Check Cell 30" xfId="37915" xr:uid="{00000000-0005-0000-0000-0000D7940000}"/>
    <cellStyle name="Check Cell 31" xfId="37916" xr:uid="{00000000-0005-0000-0000-0000D8940000}"/>
    <cellStyle name="Check Cell 32" xfId="37917" xr:uid="{00000000-0005-0000-0000-0000D9940000}"/>
    <cellStyle name="Check Cell 33" xfId="37918" xr:uid="{00000000-0005-0000-0000-0000DA940000}"/>
    <cellStyle name="Check Cell 34" xfId="37919" xr:uid="{00000000-0005-0000-0000-0000DB940000}"/>
    <cellStyle name="Check Cell 35" xfId="37920" xr:uid="{00000000-0005-0000-0000-0000DC940000}"/>
    <cellStyle name="Check Cell 36" xfId="37921" xr:uid="{00000000-0005-0000-0000-0000DD940000}"/>
    <cellStyle name="Check Cell 37" xfId="37922" xr:uid="{00000000-0005-0000-0000-0000DE940000}"/>
    <cellStyle name="Check Cell 38" xfId="37923" xr:uid="{00000000-0005-0000-0000-0000DF940000}"/>
    <cellStyle name="Check Cell 39" xfId="37924" xr:uid="{00000000-0005-0000-0000-0000E0940000}"/>
    <cellStyle name="Check Cell 4" xfId="37925" xr:uid="{00000000-0005-0000-0000-0000E1940000}"/>
    <cellStyle name="Check Cell 40" xfId="37926" xr:uid="{00000000-0005-0000-0000-0000E2940000}"/>
    <cellStyle name="Check Cell 5" xfId="37927" xr:uid="{00000000-0005-0000-0000-0000E3940000}"/>
    <cellStyle name="Check Cell 6" xfId="37928" xr:uid="{00000000-0005-0000-0000-0000E4940000}"/>
    <cellStyle name="Check Cell 7" xfId="37929" xr:uid="{00000000-0005-0000-0000-0000E5940000}"/>
    <cellStyle name="Check Cell 8" xfId="37930" xr:uid="{00000000-0005-0000-0000-0000E6940000}"/>
    <cellStyle name="Check Cell 9" xfId="37931" xr:uid="{00000000-0005-0000-0000-0000E7940000}"/>
    <cellStyle name="CheckCell" xfId="37932" xr:uid="{00000000-0005-0000-0000-0000E8940000}"/>
    <cellStyle name="Comma" xfId="53306" builtinId="3"/>
    <cellStyle name="Comma 10" xfId="37933" xr:uid="{00000000-0005-0000-0000-0000EA940000}"/>
    <cellStyle name="Comma 11" xfId="8" xr:uid="{00000000-0005-0000-0000-0000EB940000}"/>
    <cellStyle name="Comma 12" xfId="37934" xr:uid="{00000000-0005-0000-0000-0000EC940000}"/>
    <cellStyle name="Comma 13" xfId="37935" xr:uid="{00000000-0005-0000-0000-0000ED940000}"/>
    <cellStyle name="Comma 14" xfId="37936" xr:uid="{00000000-0005-0000-0000-0000EE940000}"/>
    <cellStyle name="Comma 15" xfId="37937" xr:uid="{00000000-0005-0000-0000-0000EF940000}"/>
    <cellStyle name="Comma 16" xfId="37938" xr:uid="{00000000-0005-0000-0000-0000F0940000}"/>
    <cellStyle name="Comma 16 10" xfId="37939" xr:uid="{00000000-0005-0000-0000-0000F1940000}"/>
    <cellStyle name="Comma 16 11" xfId="37940" xr:uid="{00000000-0005-0000-0000-0000F2940000}"/>
    <cellStyle name="Comma 16 12" xfId="37941" xr:uid="{00000000-0005-0000-0000-0000F3940000}"/>
    <cellStyle name="Comma 16 13" xfId="37942" xr:uid="{00000000-0005-0000-0000-0000F4940000}"/>
    <cellStyle name="Comma 16 14" xfId="37943" xr:uid="{00000000-0005-0000-0000-0000F5940000}"/>
    <cellStyle name="Comma 16 15" xfId="37944" xr:uid="{00000000-0005-0000-0000-0000F6940000}"/>
    <cellStyle name="Comma 16 16" xfId="37945" xr:uid="{00000000-0005-0000-0000-0000F7940000}"/>
    <cellStyle name="Comma 16 17" xfId="37946" xr:uid="{00000000-0005-0000-0000-0000F8940000}"/>
    <cellStyle name="Comma 16 18" xfId="37947" xr:uid="{00000000-0005-0000-0000-0000F9940000}"/>
    <cellStyle name="Comma 16 19" xfId="37948" xr:uid="{00000000-0005-0000-0000-0000FA940000}"/>
    <cellStyle name="Comma 16 2" xfId="37949" xr:uid="{00000000-0005-0000-0000-0000FB940000}"/>
    <cellStyle name="Comma 16 20" xfId="37950" xr:uid="{00000000-0005-0000-0000-0000FC940000}"/>
    <cellStyle name="Comma 16 21" xfId="37951" xr:uid="{00000000-0005-0000-0000-0000FD940000}"/>
    <cellStyle name="Comma 16 22" xfId="37952" xr:uid="{00000000-0005-0000-0000-0000FE940000}"/>
    <cellStyle name="Comma 16 23" xfId="37953" xr:uid="{00000000-0005-0000-0000-0000FF940000}"/>
    <cellStyle name="Comma 16 24" xfId="37954" xr:uid="{00000000-0005-0000-0000-000000950000}"/>
    <cellStyle name="Comma 16 25" xfId="37955" xr:uid="{00000000-0005-0000-0000-000001950000}"/>
    <cellStyle name="Comma 16 26" xfId="37956" xr:uid="{00000000-0005-0000-0000-000002950000}"/>
    <cellStyle name="Comma 16 27" xfId="37957" xr:uid="{00000000-0005-0000-0000-000003950000}"/>
    <cellStyle name="Comma 16 28" xfId="37958" xr:uid="{00000000-0005-0000-0000-000004950000}"/>
    <cellStyle name="Comma 16 29" xfId="37959" xr:uid="{00000000-0005-0000-0000-000005950000}"/>
    <cellStyle name="Comma 16 3" xfId="37960" xr:uid="{00000000-0005-0000-0000-000006950000}"/>
    <cellStyle name="Comma 16 30" xfId="37961" xr:uid="{00000000-0005-0000-0000-000007950000}"/>
    <cellStyle name="Comma 16 31" xfId="37962" xr:uid="{00000000-0005-0000-0000-000008950000}"/>
    <cellStyle name="Comma 16 32" xfId="37963" xr:uid="{00000000-0005-0000-0000-000009950000}"/>
    <cellStyle name="Comma 16 33" xfId="37964" xr:uid="{00000000-0005-0000-0000-00000A950000}"/>
    <cellStyle name="Comma 16 34" xfId="37965" xr:uid="{00000000-0005-0000-0000-00000B950000}"/>
    <cellStyle name="Comma 16 35" xfId="37966" xr:uid="{00000000-0005-0000-0000-00000C950000}"/>
    <cellStyle name="Comma 16 36" xfId="37967" xr:uid="{00000000-0005-0000-0000-00000D950000}"/>
    <cellStyle name="Comma 16 37" xfId="37968" xr:uid="{00000000-0005-0000-0000-00000E950000}"/>
    <cellStyle name="Comma 16 38" xfId="37969" xr:uid="{00000000-0005-0000-0000-00000F950000}"/>
    <cellStyle name="Comma 16 39" xfId="37970" xr:uid="{00000000-0005-0000-0000-000010950000}"/>
    <cellStyle name="Comma 16 4" xfId="37971" xr:uid="{00000000-0005-0000-0000-000011950000}"/>
    <cellStyle name="Comma 16 40" xfId="37972" xr:uid="{00000000-0005-0000-0000-000012950000}"/>
    <cellStyle name="Comma 16 41" xfId="37973" xr:uid="{00000000-0005-0000-0000-000013950000}"/>
    <cellStyle name="Comma 16 42" xfId="37974" xr:uid="{00000000-0005-0000-0000-000014950000}"/>
    <cellStyle name="Comma 16 43" xfId="37975" xr:uid="{00000000-0005-0000-0000-000015950000}"/>
    <cellStyle name="Comma 16 44" xfId="37976" xr:uid="{00000000-0005-0000-0000-000016950000}"/>
    <cellStyle name="Comma 16 45" xfId="37977" xr:uid="{00000000-0005-0000-0000-000017950000}"/>
    <cellStyle name="Comma 16 46" xfId="37978" xr:uid="{00000000-0005-0000-0000-000018950000}"/>
    <cellStyle name="Comma 16 47" xfId="37979" xr:uid="{00000000-0005-0000-0000-000019950000}"/>
    <cellStyle name="Comma 16 48" xfId="37980" xr:uid="{00000000-0005-0000-0000-00001A950000}"/>
    <cellStyle name="Comma 16 49" xfId="37981" xr:uid="{00000000-0005-0000-0000-00001B950000}"/>
    <cellStyle name="Comma 16 5" xfId="37982" xr:uid="{00000000-0005-0000-0000-00001C950000}"/>
    <cellStyle name="Comma 16 50" xfId="37983" xr:uid="{00000000-0005-0000-0000-00001D950000}"/>
    <cellStyle name="Comma 16 51" xfId="37984" xr:uid="{00000000-0005-0000-0000-00001E950000}"/>
    <cellStyle name="Comma 16 52" xfId="37985" xr:uid="{00000000-0005-0000-0000-00001F950000}"/>
    <cellStyle name="Comma 16 53" xfId="37986" xr:uid="{00000000-0005-0000-0000-000020950000}"/>
    <cellStyle name="Comma 16 54" xfId="37987" xr:uid="{00000000-0005-0000-0000-000021950000}"/>
    <cellStyle name="Comma 16 55" xfId="37988" xr:uid="{00000000-0005-0000-0000-000022950000}"/>
    <cellStyle name="Comma 16 56" xfId="37989" xr:uid="{00000000-0005-0000-0000-000023950000}"/>
    <cellStyle name="Comma 16 57" xfId="37990" xr:uid="{00000000-0005-0000-0000-000024950000}"/>
    <cellStyle name="Comma 16 58" xfId="37991" xr:uid="{00000000-0005-0000-0000-000025950000}"/>
    <cellStyle name="Comma 16 59" xfId="37992" xr:uid="{00000000-0005-0000-0000-000026950000}"/>
    <cellStyle name="Comma 16 6" xfId="37993" xr:uid="{00000000-0005-0000-0000-000027950000}"/>
    <cellStyle name="Comma 16 60" xfId="37994" xr:uid="{00000000-0005-0000-0000-000028950000}"/>
    <cellStyle name="Comma 16 61" xfId="37995" xr:uid="{00000000-0005-0000-0000-000029950000}"/>
    <cellStyle name="Comma 16 62" xfId="37996" xr:uid="{00000000-0005-0000-0000-00002A950000}"/>
    <cellStyle name="Comma 16 63" xfId="37997" xr:uid="{00000000-0005-0000-0000-00002B950000}"/>
    <cellStyle name="Comma 16 64" xfId="37998" xr:uid="{00000000-0005-0000-0000-00002C950000}"/>
    <cellStyle name="Comma 16 65" xfId="37999" xr:uid="{00000000-0005-0000-0000-00002D950000}"/>
    <cellStyle name="Comma 16 66" xfId="38000" xr:uid="{00000000-0005-0000-0000-00002E950000}"/>
    <cellStyle name="Comma 16 67" xfId="38001" xr:uid="{00000000-0005-0000-0000-00002F950000}"/>
    <cellStyle name="Comma 16 68" xfId="38002" xr:uid="{00000000-0005-0000-0000-000030950000}"/>
    <cellStyle name="Comma 16 69" xfId="38003" xr:uid="{00000000-0005-0000-0000-000031950000}"/>
    <cellStyle name="Comma 16 7" xfId="38004" xr:uid="{00000000-0005-0000-0000-000032950000}"/>
    <cellStyle name="Comma 16 70" xfId="38005" xr:uid="{00000000-0005-0000-0000-000033950000}"/>
    <cellStyle name="Comma 16 71" xfId="38006" xr:uid="{00000000-0005-0000-0000-000034950000}"/>
    <cellStyle name="Comma 16 72" xfId="38007" xr:uid="{00000000-0005-0000-0000-000035950000}"/>
    <cellStyle name="Comma 16 73" xfId="38008" xr:uid="{00000000-0005-0000-0000-000036950000}"/>
    <cellStyle name="Comma 16 74" xfId="38009" xr:uid="{00000000-0005-0000-0000-000037950000}"/>
    <cellStyle name="Comma 16 8" xfId="38010" xr:uid="{00000000-0005-0000-0000-000038950000}"/>
    <cellStyle name="Comma 16 9" xfId="38011" xr:uid="{00000000-0005-0000-0000-000039950000}"/>
    <cellStyle name="Comma 17" xfId="3" xr:uid="{00000000-0005-0000-0000-00003A950000}"/>
    <cellStyle name="Comma 18" xfId="38012" xr:uid="{00000000-0005-0000-0000-00003B950000}"/>
    <cellStyle name="Comma 19" xfId="52987" xr:uid="{00000000-0005-0000-0000-00003C950000}"/>
    <cellStyle name="Comma 2" xfId="38013" xr:uid="{00000000-0005-0000-0000-00003D950000}"/>
    <cellStyle name="Comma 2 10" xfId="38014" xr:uid="{00000000-0005-0000-0000-00003E950000}"/>
    <cellStyle name="Comma 2 11" xfId="38015" xr:uid="{00000000-0005-0000-0000-00003F950000}"/>
    <cellStyle name="Comma 2 12" xfId="38016" xr:uid="{00000000-0005-0000-0000-000040950000}"/>
    <cellStyle name="Comma 2 13" xfId="38017" xr:uid="{00000000-0005-0000-0000-000041950000}"/>
    <cellStyle name="Comma 2 14" xfId="38018" xr:uid="{00000000-0005-0000-0000-000042950000}"/>
    <cellStyle name="Comma 2 15" xfId="38019" xr:uid="{00000000-0005-0000-0000-000043950000}"/>
    <cellStyle name="Comma 2 16" xfId="38020" xr:uid="{00000000-0005-0000-0000-000044950000}"/>
    <cellStyle name="Comma 2 17" xfId="38021" xr:uid="{00000000-0005-0000-0000-000045950000}"/>
    <cellStyle name="Comma 2 18" xfId="38022" xr:uid="{00000000-0005-0000-0000-000046950000}"/>
    <cellStyle name="Comma 2 19" xfId="38023" xr:uid="{00000000-0005-0000-0000-000047950000}"/>
    <cellStyle name="Comma 2 2" xfId="38024" xr:uid="{00000000-0005-0000-0000-000048950000}"/>
    <cellStyle name="Comma 2 2 2" xfId="53060" xr:uid="{00000000-0005-0000-0000-000049950000}"/>
    <cellStyle name="Comma 2 2 2 2" xfId="53232" xr:uid="{00000000-0005-0000-0000-00004A950000}"/>
    <cellStyle name="Comma 2 2 2 2 2" xfId="53312" xr:uid="{0D267367-4706-430E-B9F8-B2EC6CA49AD4}"/>
    <cellStyle name="Comma 2 20" xfId="38025" xr:uid="{00000000-0005-0000-0000-00004B950000}"/>
    <cellStyle name="Comma 2 21" xfId="38026" xr:uid="{00000000-0005-0000-0000-00004C950000}"/>
    <cellStyle name="Comma 2 22" xfId="38027" xr:uid="{00000000-0005-0000-0000-00004D950000}"/>
    <cellStyle name="Comma 2 23" xfId="38028" xr:uid="{00000000-0005-0000-0000-00004E950000}"/>
    <cellStyle name="Comma 2 24" xfId="38029" xr:uid="{00000000-0005-0000-0000-00004F950000}"/>
    <cellStyle name="Comma 2 25" xfId="38030" xr:uid="{00000000-0005-0000-0000-000050950000}"/>
    <cellStyle name="Comma 2 26" xfId="38031" xr:uid="{00000000-0005-0000-0000-000051950000}"/>
    <cellStyle name="Comma 2 27" xfId="38032" xr:uid="{00000000-0005-0000-0000-000052950000}"/>
    <cellStyle name="Comma 2 28" xfId="38033" xr:uid="{00000000-0005-0000-0000-000053950000}"/>
    <cellStyle name="Comma 2 29" xfId="38034" xr:uid="{00000000-0005-0000-0000-000054950000}"/>
    <cellStyle name="Comma 2 3" xfId="38035" xr:uid="{00000000-0005-0000-0000-000055950000}"/>
    <cellStyle name="Comma 2 3 2" xfId="53061" xr:uid="{00000000-0005-0000-0000-000056950000}"/>
    <cellStyle name="Comma 2 3 2 2" xfId="53233" xr:uid="{00000000-0005-0000-0000-000057950000}"/>
    <cellStyle name="Comma 2 3 3" xfId="53321" xr:uid="{13751835-8E68-44BF-99AA-C5D901EC893E}"/>
    <cellStyle name="Comma 2 30" xfId="38036" xr:uid="{00000000-0005-0000-0000-000058950000}"/>
    <cellStyle name="Comma 2 31" xfId="38037" xr:uid="{00000000-0005-0000-0000-000059950000}"/>
    <cellStyle name="Comma 2 32" xfId="38038" xr:uid="{00000000-0005-0000-0000-00005A950000}"/>
    <cellStyle name="Comma 2 33" xfId="38039" xr:uid="{00000000-0005-0000-0000-00005B950000}"/>
    <cellStyle name="Comma 2 34" xfId="38040" xr:uid="{00000000-0005-0000-0000-00005C950000}"/>
    <cellStyle name="Comma 2 35" xfId="38041" xr:uid="{00000000-0005-0000-0000-00005D950000}"/>
    <cellStyle name="Comma 2 36" xfId="38042" xr:uid="{00000000-0005-0000-0000-00005E950000}"/>
    <cellStyle name="Comma 2 37" xfId="38043" xr:uid="{00000000-0005-0000-0000-00005F950000}"/>
    <cellStyle name="Comma 2 38" xfId="38044" xr:uid="{00000000-0005-0000-0000-000060950000}"/>
    <cellStyle name="Comma 2 39" xfId="38045" xr:uid="{00000000-0005-0000-0000-000061950000}"/>
    <cellStyle name="Comma 2 4" xfId="38046" xr:uid="{00000000-0005-0000-0000-000062950000}"/>
    <cellStyle name="Comma 2 4 2" xfId="53059" xr:uid="{00000000-0005-0000-0000-000063950000}"/>
    <cellStyle name="Comma 2 4 2 2" xfId="53231" xr:uid="{00000000-0005-0000-0000-000064950000}"/>
    <cellStyle name="Comma 2 4 3" xfId="53140" xr:uid="{00000000-0005-0000-0000-000065950000}"/>
    <cellStyle name="Comma 2 4 3 2" xfId="53299" xr:uid="{00000000-0005-0000-0000-000066950000}"/>
    <cellStyle name="Comma 2 4 3 3" xfId="53204" xr:uid="{00000000-0005-0000-0000-000067950000}"/>
    <cellStyle name="Comma 2 40" xfId="38047" xr:uid="{00000000-0005-0000-0000-000068950000}"/>
    <cellStyle name="Comma 2 41" xfId="38048" xr:uid="{00000000-0005-0000-0000-000069950000}"/>
    <cellStyle name="Comma 2 42" xfId="38049" xr:uid="{00000000-0005-0000-0000-00006A950000}"/>
    <cellStyle name="Comma 2 43" xfId="38050" xr:uid="{00000000-0005-0000-0000-00006B950000}"/>
    <cellStyle name="Comma 2 44" xfId="38051" xr:uid="{00000000-0005-0000-0000-00006C950000}"/>
    <cellStyle name="Comma 2 45" xfId="38052" xr:uid="{00000000-0005-0000-0000-00006D950000}"/>
    <cellStyle name="Comma 2 46" xfId="38053" xr:uid="{00000000-0005-0000-0000-00006E950000}"/>
    <cellStyle name="Comma 2 47" xfId="38054" xr:uid="{00000000-0005-0000-0000-00006F950000}"/>
    <cellStyle name="Comma 2 48" xfId="38055" xr:uid="{00000000-0005-0000-0000-000070950000}"/>
    <cellStyle name="Comma 2 49" xfId="38056" xr:uid="{00000000-0005-0000-0000-000071950000}"/>
    <cellStyle name="Comma 2 5" xfId="38057" xr:uid="{00000000-0005-0000-0000-000072950000}"/>
    <cellStyle name="Comma 2 50" xfId="38058" xr:uid="{00000000-0005-0000-0000-000073950000}"/>
    <cellStyle name="Comma 2 51" xfId="38059" xr:uid="{00000000-0005-0000-0000-000074950000}"/>
    <cellStyle name="Comma 2 52" xfId="38060" xr:uid="{00000000-0005-0000-0000-000075950000}"/>
    <cellStyle name="Comma 2 53" xfId="38061" xr:uid="{00000000-0005-0000-0000-000076950000}"/>
    <cellStyle name="Comma 2 54" xfId="38062" xr:uid="{00000000-0005-0000-0000-000077950000}"/>
    <cellStyle name="Comma 2 55" xfId="38063" xr:uid="{00000000-0005-0000-0000-000078950000}"/>
    <cellStyle name="Comma 2 56" xfId="38064" xr:uid="{00000000-0005-0000-0000-000079950000}"/>
    <cellStyle name="Comma 2 57" xfId="38065" xr:uid="{00000000-0005-0000-0000-00007A950000}"/>
    <cellStyle name="Comma 2 58" xfId="38066" xr:uid="{00000000-0005-0000-0000-00007B950000}"/>
    <cellStyle name="Comma 2 59" xfId="38067" xr:uid="{00000000-0005-0000-0000-00007C950000}"/>
    <cellStyle name="Comma 2 6" xfId="38068" xr:uid="{00000000-0005-0000-0000-00007D950000}"/>
    <cellStyle name="Comma 2 6 2" xfId="53280" xr:uid="{00000000-0005-0000-0000-00007E950000}"/>
    <cellStyle name="Comma 2 60" xfId="38069" xr:uid="{00000000-0005-0000-0000-00007F950000}"/>
    <cellStyle name="Comma 2 61" xfId="38070" xr:uid="{00000000-0005-0000-0000-000080950000}"/>
    <cellStyle name="Comma 2 62" xfId="38071" xr:uid="{00000000-0005-0000-0000-000081950000}"/>
    <cellStyle name="Comma 2 63" xfId="38072" xr:uid="{00000000-0005-0000-0000-000082950000}"/>
    <cellStyle name="Comma 2 64" xfId="38073" xr:uid="{00000000-0005-0000-0000-000083950000}"/>
    <cellStyle name="Comma 2 65" xfId="38074" xr:uid="{00000000-0005-0000-0000-000084950000}"/>
    <cellStyle name="Comma 2 66" xfId="38075" xr:uid="{00000000-0005-0000-0000-000085950000}"/>
    <cellStyle name="Comma 2 67" xfId="38076" xr:uid="{00000000-0005-0000-0000-000086950000}"/>
    <cellStyle name="Comma 2 68" xfId="38077" xr:uid="{00000000-0005-0000-0000-000087950000}"/>
    <cellStyle name="Comma 2 69" xfId="38078" xr:uid="{00000000-0005-0000-0000-000088950000}"/>
    <cellStyle name="Comma 2 7" xfId="38079" xr:uid="{00000000-0005-0000-0000-000089950000}"/>
    <cellStyle name="Comma 2 70" xfId="38080" xr:uid="{00000000-0005-0000-0000-00008A950000}"/>
    <cellStyle name="Comma 2 71" xfId="38081" xr:uid="{00000000-0005-0000-0000-00008B950000}"/>
    <cellStyle name="Comma 2 72" xfId="38082" xr:uid="{00000000-0005-0000-0000-00008C950000}"/>
    <cellStyle name="Comma 2 73" xfId="38083" xr:uid="{00000000-0005-0000-0000-00008D950000}"/>
    <cellStyle name="Comma 2 74" xfId="38084" xr:uid="{00000000-0005-0000-0000-00008E950000}"/>
    <cellStyle name="Comma 2 75" xfId="52988" xr:uid="{00000000-0005-0000-0000-00008F950000}"/>
    <cellStyle name="Comma 2 76" xfId="53304" xr:uid="{00000000-0005-0000-0000-000090950000}"/>
    <cellStyle name="Comma 2 8" xfId="38085" xr:uid="{00000000-0005-0000-0000-000091950000}"/>
    <cellStyle name="Comma 2 9" xfId="38086" xr:uid="{00000000-0005-0000-0000-000092950000}"/>
    <cellStyle name="Comma 20" xfId="38087" xr:uid="{00000000-0005-0000-0000-000093950000}"/>
    <cellStyle name="Comma 20 10" xfId="38088" xr:uid="{00000000-0005-0000-0000-000094950000}"/>
    <cellStyle name="Comma 20 11" xfId="38089" xr:uid="{00000000-0005-0000-0000-000095950000}"/>
    <cellStyle name="Comma 20 12" xfId="38090" xr:uid="{00000000-0005-0000-0000-000096950000}"/>
    <cellStyle name="Comma 20 13" xfId="38091" xr:uid="{00000000-0005-0000-0000-000097950000}"/>
    <cellStyle name="Comma 20 14" xfId="38092" xr:uid="{00000000-0005-0000-0000-000098950000}"/>
    <cellStyle name="Comma 20 15" xfId="38093" xr:uid="{00000000-0005-0000-0000-000099950000}"/>
    <cellStyle name="Comma 20 16" xfId="38094" xr:uid="{00000000-0005-0000-0000-00009A950000}"/>
    <cellStyle name="Comma 20 17" xfId="38095" xr:uid="{00000000-0005-0000-0000-00009B950000}"/>
    <cellStyle name="Comma 20 18" xfId="38096" xr:uid="{00000000-0005-0000-0000-00009C950000}"/>
    <cellStyle name="Comma 20 19" xfId="38097" xr:uid="{00000000-0005-0000-0000-00009D950000}"/>
    <cellStyle name="Comma 20 2" xfId="38098" xr:uid="{00000000-0005-0000-0000-00009E950000}"/>
    <cellStyle name="Comma 20 20" xfId="38099" xr:uid="{00000000-0005-0000-0000-00009F950000}"/>
    <cellStyle name="Comma 20 21" xfId="38100" xr:uid="{00000000-0005-0000-0000-0000A0950000}"/>
    <cellStyle name="Comma 20 22" xfId="38101" xr:uid="{00000000-0005-0000-0000-0000A1950000}"/>
    <cellStyle name="Comma 20 23" xfId="38102" xr:uid="{00000000-0005-0000-0000-0000A2950000}"/>
    <cellStyle name="Comma 20 24" xfId="38103" xr:uid="{00000000-0005-0000-0000-0000A3950000}"/>
    <cellStyle name="Comma 20 25" xfId="38104" xr:uid="{00000000-0005-0000-0000-0000A4950000}"/>
    <cellStyle name="Comma 20 26" xfId="38105" xr:uid="{00000000-0005-0000-0000-0000A5950000}"/>
    <cellStyle name="Comma 20 27" xfId="38106" xr:uid="{00000000-0005-0000-0000-0000A6950000}"/>
    <cellStyle name="Comma 20 28" xfId="38107" xr:uid="{00000000-0005-0000-0000-0000A7950000}"/>
    <cellStyle name="Comma 20 29" xfId="38108" xr:uid="{00000000-0005-0000-0000-0000A8950000}"/>
    <cellStyle name="Comma 20 3" xfId="38109" xr:uid="{00000000-0005-0000-0000-0000A9950000}"/>
    <cellStyle name="Comma 20 30" xfId="38110" xr:uid="{00000000-0005-0000-0000-0000AA950000}"/>
    <cellStyle name="Comma 20 31" xfId="38111" xr:uid="{00000000-0005-0000-0000-0000AB950000}"/>
    <cellStyle name="Comma 20 32" xfId="38112" xr:uid="{00000000-0005-0000-0000-0000AC950000}"/>
    <cellStyle name="Comma 20 33" xfId="38113" xr:uid="{00000000-0005-0000-0000-0000AD950000}"/>
    <cellStyle name="Comma 20 34" xfId="38114" xr:uid="{00000000-0005-0000-0000-0000AE950000}"/>
    <cellStyle name="Comma 20 35" xfId="38115" xr:uid="{00000000-0005-0000-0000-0000AF950000}"/>
    <cellStyle name="Comma 20 36" xfId="38116" xr:uid="{00000000-0005-0000-0000-0000B0950000}"/>
    <cellStyle name="Comma 20 37" xfId="38117" xr:uid="{00000000-0005-0000-0000-0000B1950000}"/>
    <cellStyle name="Comma 20 38" xfId="38118" xr:uid="{00000000-0005-0000-0000-0000B2950000}"/>
    <cellStyle name="Comma 20 39" xfId="38119" xr:uid="{00000000-0005-0000-0000-0000B3950000}"/>
    <cellStyle name="Comma 20 4" xfId="38120" xr:uid="{00000000-0005-0000-0000-0000B4950000}"/>
    <cellStyle name="Comma 20 40" xfId="38121" xr:uid="{00000000-0005-0000-0000-0000B5950000}"/>
    <cellStyle name="Comma 20 41" xfId="38122" xr:uid="{00000000-0005-0000-0000-0000B6950000}"/>
    <cellStyle name="Comma 20 42" xfId="38123" xr:uid="{00000000-0005-0000-0000-0000B7950000}"/>
    <cellStyle name="Comma 20 43" xfId="38124" xr:uid="{00000000-0005-0000-0000-0000B8950000}"/>
    <cellStyle name="Comma 20 44" xfId="38125" xr:uid="{00000000-0005-0000-0000-0000B9950000}"/>
    <cellStyle name="Comma 20 45" xfId="38126" xr:uid="{00000000-0005-0000-0000-0000BA950000}"/>
    <cellStyle name="Comma 20 46" xfId="38127" xr:uid="{00000000-0005-0000-0000-0000BB950000}"/>
    <cellStyle name="Comma 20 47" xfId="38128" xr:uid="{00000000-0005-0000-0000-0000BC950000}"/>
    <cellStyle name="Comma 20 48" xfId="38129" xr:uid="{00000000-0005-0000-0000-0000BD950000}"/>
    <cellStyle name="Comma 20 49" xfId="38130" xr:uid="{00000000-0005-0000-0000-0000BE950000}"/>
    <cellStyle name="Comma 20 5" xfId="38131" xr:uid="{00000000-0005-0000-0000-0000BF950000}"/>
    <cellStyle name="Comma 20 50" xfId="38132" xr:uid="{00000000-0005-0000-0000-0000C0950000}"/>
    <cellStyle name="Comma 20 51" xfId="38133" xr:uid="{00000000-0005-0000-0000-0000C1950000}"/>
    <cellStyle name="Comma 20 52" xfId="38134" xr:uid="{00000000-0005-0000-0000-0000C2950000}"/>
    <cellStyle name="Comma 20 53" xfId="38135" xr:uid="{00000000-0005-0000-0000-0000C3950000}"/>
    <cellStyle name="Comma 20 54" xfId="38136" xr:uid="{00000000-0005-0000-0000-0000C4950000}"/>
    <cellStyle name="Comma 20 55" xfId="38137" xr:uid="{00000000-0005-0000-0000-0000C5950000}"/>
    <cellStyle name="Comma 20 56" xfId="38138" xr:uid="{00000000-0005-0000-0000-0000C6950000}"/>
    <cellStyle name="Comma 20 57" xfId="38139" xr:uid="{00000000-0005-0000-0000-0000C7950000}"/>
    <cellStyle name="Comma 20 58" xfId="38140" xr:uid="{00000000-0005-0000-0000-0000C8950000}"/>
    <cellStyle name="Comma 20 59" xfId="38141" xr:uid="{00000000-0005-0000-0000-0000C9950000}"/>
    <cellStyle name="Comma 20 6" xfId="38142" xr:uid="{00000000-0005-0000-0000-0000CA950000}"/>
    <cellStyle name="Comma 20 60" xfId="38143" xr:uid="{00000000-0005-0000-0000-0000CB950000}"/>
    <cellStyle name="Comma 20 61" xfId="38144" xr:uid="{00000000-0005-0000-0000-0000CC950000}"/>
    <cellStyle name="Comma 20 62" xfId="38145" xr:uid="{00000000-0005-0000-0000-0000CD950000}"/>
    <cellStyle name="Comma 20 63" xfId="38146" xr:uid="{00000000-0005-0000-0000-0000CE950000}"/>
    <cellStyle name="Comma 20 64" xfId="38147" xr:uid="{00000000-0005-0000-0000-0000CF950000}"/>
    <cellStyle name="Comma 20 65" xfId="38148" xr:uid="{00000000-0005-0000-0000-0000D0950000}"/>
    <cellStyle name="Comma 20 66" xfId="38149" xr:uid="{00000000-0005-0000-0000-0000D1950000}"/>
    <cellStyle name="Comma 20 67" xfId="38150" xr:uid="{00000000-0005-0000-0000-0000D2950000}"/>
    <cellStyle name="Comma 20 68" xfId="38151" xr:uid="{00000000-0005-0000-0000-0000D3950000}"/>
    <cellStyle name="Comma 20 69" xfId="38152" xr:uid="{00000000-0005-0000-0000-0000D4950000}"/>
    <cellStyle name="Comma 20 7" xfId="38153" xr:uid="{00000000-0005-0000-0000-0000D5950000}"/>
    <cellStyle name="Comma 20 70" xfId="38154" xr:uid="{00000000-0005-0000-0000-0000D6950000}"/>
    <cellStyle name="Comma 20 71" xfId="38155" xr:uid="{00000000-0005-0000-0000-0000D7950000}"/>
    <cellStyle name="Comma 20 72" xfId="38156" xr:uid="{00000000-0005-0000-0000-0000D8950000}"/>
    <cellStyle name="Comma 20 73" xfId="38157" xr:uid="{00000000-0005-0000-0000-0000D9950000}"/>
    <cellStyle name="Comma 20 74" xfId="38158" xr:uid="{00000000-0005-0000-0000-0000DA950000}"/>
    <cellStyle name="Comma 20 8" xfId="38159" xr:uid="{00000000-0005-0000-0000-0000DB950000}"/>
    <cellStyle name="Comma 20 9" xfId="38160" xr:uid="{00000000-0005-0000-0000-0000DC950000}"/>
    <cellStyle name="Comma 21" xfId="53183" xr:uid="{00000000-0005-0000-0000-0000DD950000}"/>
    <cellStyle name="Comma 21 2" xfId="53316" xr:uid="{74251BB9-BD88-49C8-91EA-697104EC125D}"/>
    <cellStyle name="Comma 22" xfId="53302" xr:uid="{00000000-0005-0000-0000-0000DE950000}"/>
    <cellStyle name="Comma 23" xfId="53307" xr:uid="{00000000-0005-0000-0000-0000DF950000}"/>
    <cellStyle name="Comma 3" xfId="38161" xr:uid="{00000000-0005-0000-0000-0000E0950000}"/>
    <cellStyle name="Comma 3 2" xfId="53062" xr:uid="{00000000-0005-0000-0000-0000E1950000}"/>
    <cellStyle name="Comma 3 2 2" xfId="53283" xr:uid="{00000000-0005-0000-0000-0000E2950000}"/>
    <cellStyle name="Comma 3 2 3" xfId="53188" xr:uid="{00000000-0005-0000-0000-0000E3950000}"/>
    <cellStyle name="Comma 3 3" xfId="53002" xr:uid="{00000000-0005-0000-0000-0000E4950000}"/>
    <cellStyle name="Comma 3 3 2" xfId="53206" xr:uid="{00000000-0005-0000-0000-0000E5950000}"/>
    <cellStyle name="Comma 3 4" xfId="52994" xr:uid="{00000000-0005-0000-0000-0000E6950000}"/>
    <cellStyle name="Comma 3 4 2" xfId="53278" xr:uid="{00000000-0005-0000-0000-0000E7950000}"/>
    <cellStyle name="Comma 4" xfId="38162" xr:uid="{00000000-0005-0000-0000-0000E8950000}"/>
    <cellStyle name="Comma 4 2" xfId="53007" xr:uid="{00000000-0005-0000-0000-0000E9950000}"/>
    <cellStyle name="Comma 4 2 2" xfId="53282" xr:uid="{00000000-0005-0000-0000-0000EA950000}"/>
    <cellStyle name="Comma 4 3" xfId="53187" xr:uid="{00000000-0005-0000-0000-0000EB950000}"/>
    <cellStyle name="Comma 5" xfId="38163" xr:uid="{00000000-0005-0000-0000-0000EC950000}"/>
    <cellStyle name="Comma 5 2" xfId="53005" xr:uid="{00000000-0005-0000-0000-0000ED950000}"/>
    <cellStyle name="Comma 6" xfId="38164" xr:uid="{00000000-0005-0000-0000-0000EE950000}"/>
    <cellStyle name="Comma 6 2" xfId="53270" xr:uid="{00000000-0005-0000-0000-0000EF950000}"/>
    <cellStyle name="Comma 7" xfId="38165" xr:uid="{00000000-0005-0000-0000-0000F0950000}"/>
    <cellStyle name="Comma 7 10" xfId="38166" xr:uid="{00000000-0005-0000-0000-0000F1950000}"/>
    <cellStyle name="Comma 7 11" xfId="38167" xr:uid="{00000000-0005-0000-0000-0000F2950000}"/>
    <cellStyle name="Comma 7 12" xfId="38168" xr:uid="{00000000-0005-0000-0000-0000F3950000}"/>
    <cellStyle name="Comma 7 13" xfId="38169" xr:uid="{00000000-0005-0000-0000-0000F4950000}"/>
    <cellStyle name="Comma 7 14" xfId="38170" xr:uid="{00000000-0005-0000-0000-0000F5950000}"/>
    <cellStyle name="Comma 7 15" xfId="38171" xr:uid="{00000000-0005-0000-0000-0000F6950000}"/>
    <cellStyle name="Comma 7 16" xfId="38172" xr:uid="{00000000-0005-0000-0000-0000F7950000}"/>
    <cellStyle name="Comma 7 17" xfId="38173" xr:uid="{00000000-0005-0000-0000-0000F8950000}"/>
    <cellStyle name="Comma 7 18" xfId="38174" xr:uid="{00000000-0005-0000-0000-0000F9950000}"/>
    <cellStyle name="Comma 7 19" xfId="38175" xr:uid="{00000000-0005-0000-0000-0000FA950000}"/>
    <cellStyle name="Comma 7 2" xfId="38176" xr:uid="{00000000-0005-0000-0000-0000FB950000}"/>
    <cellStyle name="Comma 7 20" xfId="38177" xr:uid="{00000000-0005-0000-0000-0000FC950000}"/>
    <cellStyle name="Comma 7 21" xfId="38178" xr:uid="{00000000-0005-0000-0000-0000FD950000}"/>
    <cellStyle name="Comma 7 22" xfId="38179" xr:uid="{00000000-0005-0000-0000-0000FE950000}"/>
    <cellStyle name="Comma 7 23" xfId="38180" xr:uid="{00000000-0005-0000-0000-0000FF950000}"/>
    <cellStyle name="Comma 7 24" xfId="38181" xr:uid="{00000000-0005-0000-0000-000000960000}"/>
    <cellStyle name="Comma 7 25" xfId="38182" xr:uid="{00000000-0005-0000-0000-000001960000}"/>
    <cellStyle name="Comma 7 26" xfId="38183" xr:uid="{00000000-0005-0000-0000-000002960000}"/>
    <cellStyle name="Comma 7 27" xfId="38184" xr:uid="{00000000-0005-0000-0000-000003960000}"/>
    <cellStyle name="Comma 7 28" xfId="38185" xr:uid="{00000000-0005-0000-0000-000004960000}"/>
    <cellStyle name="Comma 7 29" xfId="38186" xr:uid="{00000000-0005-0000-0000-000005960000}"/>
    <cellStyle name="Comma 7 3" xfId="38187" xr:uid="{00000000-0005-0000-0000-000006960000}"/>
    <cellStyle name="Comma 7 30" xfId="38188" xr:uid="{00000000-0005-0000-0000-000007960000}"/>
    <cellStyle name="Comma 7 31" xfId="38189" xr:uid="{00000000-0005-0000-0000-000008960000}"/>
    <cellStyle name="Comma 7 32" xfId="38190" xr:uid="{00000000-0005-0000-0000-000009960000}"/>
    <cellStyle name="Comma 7 33" xfId="38191" xr:uid="{00000000-0005-0000-0000-00000A960000}"/>
    <cellStyle name="Comma 7 34" xfId="38192" xr:uid="{00000000-0005-0000-0000-00000B960000}"/>
    <cellStyle name="Comma 7 35" xfId="38193" xr:uid="{00000000-0005-0000-0000-00000C960000}"/>
    <cellStyle name="Comma 7 36" xfId="38194" xr:uid="{00000000-0005-0000-0000-00000D960000}"/>
    <cellStyle name="Comma 7 37" xfId="38195" xr:uid="{00000000-0005-0000-0000-00000E960000}"/>
    <cellStyle name="Comma 7 38" xfId="38196" xr:uid="{00000000-0005-0000-0000-00000F960000}"/>
    <cellStyle name="Comma 7 39" xfId="38197" xr:uid="{00000000-0005-0000-0000-000010960000}"/>
    <cellStyle name="Comma 7 4" xfId="38198" xr:uid="{00000000-0005-0000-0000-000011960000}"/>
    <cellStyle name="Comma 7 40" xfId="38199" xr:uid="{00000000-0005-0000-0000-000012960000}"/>
    <cellStyle name="Comma 7 41" xfId="38200" xr:uid="{00000000-0005-0000-0000-000013960000}"/>
    <cellStyle name="Comma 7 42" xfId="38201" xr:uid="{00000000-0005-0000-0000-000014960000}"/>
    <cellStyle name="Comma 7 43" xfId="38202" xr:uid="{00000000-0005-0000-0000-000015960000}"/>
    <cellStyle name="Comma 7 44" xfId="38203" xr:uid="{00000000-0005-0000-0000-000016960000}"/>
    <cellStyle name="Comma 7 45" xfId="38204" xr:uid="{00000000-0005-0000-0000-000017960000}"/>
    <cellStyle name="Comma 7 46" xfId="38205" xr:uid="{00000000-0005-0000-0000-000018960000}"/>
    <cellStyle name="Comma 7 47" xfId="38206" xr:uid="{00000000-0005-0000-0000-000019960000}"/>
    <cellStyle name="Comma 7 48" xfId="38207" xr:uid="{00000000-0005-0000-0000-00001A960000}"/>
    <cellStyle name="Comma 7 49" xfId="38208" xr:uid="{00000000-0005-0000-0000-00001B960000}"/>
    <cellStyle name="Comma 7 5" xfId="38209" xr:uid="{00000000-0005-0000-0000-00001C960000}"/>
    <cellStyle name="Comma 7 50" xfId="38210" xr:uid="{00000000-0005-0000-0000-00001D960000}"/>
    <cellStyle name="Comma 7 51" xfId="38211" xr:uid="{00000000-0005-0000-0000-00001E960000}"/>
    <cellStyle name="Comma 7 52" xfId="38212" xr:uid="{00000000-0005-0000-0000-00001F960000}"/>
    <cellStyle name="Comma 7 53" xfId="38213" xr:uid="{00000000-0005-0000-0000-000020960000}"/>
    <cellStyle name="Comma 7 54" xfId="38214" xr:uid="{00000000-0005-0000-0000-000021960000}"/>
    <cellStyle name="Comma 7 55" xfId="38215" xr:uid="{00000000-0005-0000-0000-000022960000}"/>
    <cellStyle name="Comma 7 56" xfId="38216" xr:uid="{00000000-0005-0000-0000-000023960000}"/>
    <cellStyle name="Comma 7 57" xfId="38217" xr:uid="{00000000-0005-0000-0000-000024960000}"/>
    <cellStyle name="Comma 7 58" xfId="38218" xr:uid="{00000000-0005-0000-0000-000025960000}"/>
    <cellStyle name="Comma 7 59" xfId="38219" xr:uid="{00000000-0005-0000-0000-000026960000}"/>
    <cellStyle name="Comma 7 6" xfId="38220" xr:uid="{00000000-0005-0000-0000-000027960000}"/>
    <cellStyle name="Comma 7 60" xfId="38221" xr:uid="{00000000-0005-0000-0000-000028960000}"/>
    <cellStyle name="Comma 7 61" xfId="38222" xr:uid="{00000000-0005-0000-0000-000029960000}"/>
    <cellStyle name="Comma 7 62" xfId="38223" xr:uid="{00000000-0005-0000-0000-00002A960000}"/>
    <cellStyle name="Comma 7 63" xfId="38224" xr:uid="{00000000-0005-0000-0000-00002B960000}"/>
    <cellStyle name="Comma 7 64" xfId="38225" xr:uid="{00000000-0005-0000-0000-00002C960000}"/>
    <cellStyle name="Comma 7 65" xfId="38226" xr:uid="{00000000-0005-0000-0000-00002D960000}"/>
    <cellStyle name="Comma 7 66" xfId="38227" xr:uid="{00000000-0005-0000-0000-00002E960000}"/>
    <cellStyle name="Comma 7 67" xfId="38228" xr:uid="{00000000-0005-0000-0000-00002F960000}"/>
    <cellStyle name="Comma 7 68" xfId="38229" xr:uid="{00000000-0005-0000-0000-000030960000}"/>
    <cellStyle name="Comma 7 69" xfId="38230" xr:uid="{00000000-0005-0000-0000-000031960000}"/>
    <cellStyle name="Comma 7 7" xfId="38231" xr:uid="{00000000-0005-0000-0000-000032960000}"/>
    <cellStyle name="Comma 7 70" xfId="38232" xr:uid="{00000000-0005-0000-0000-000033960000}"/>
    <cellStyle name="Comma 7 71" xfId="38233" xr:uid="{00000000-0005-0000-0000-000034960000}"/>
    <cellStyle name="Comma 7 72" xfId="38234" xr:uid="{00000000-0005-0000-0000-000035960000}"/>
    <cellStyle name="Comma 7 73" xfId="38235" xr:uid="{00000000-0005-0000-0000-000036960000}"/>
    <cellStyle name="Comma 7 74" xfId="38236" xr:uid="{00000000-0005-0000-0000-000037960000}"/>
    <cellStyle name="Comma 7 75" xfId="53184" xr:uid="{00000000-0005-0000-0000-000038960000}"/>
    <cellStyle name="Comma 7 8" xfId="38237" xr:uid="{00000000-0005-0000-0000-000039960000}"/>
    <cellStyle name="Comma 7 9" xfId="38238" xr:uid="{00000000-0005-0000-0000-00003A960000}"/>
    <cellStyle name="Comma 8" xfId="38239" xr:uid="{00000000-0005-0000-0000-00003B960000}"/>
    <cellStyle name="Comma 9" xfId="38240" xr:uid="{00000000-0005-0000-0000-00003C960000}"/>
    <cellStyle name="Comma0" xfId="38241" xr:uid="{00000000-0005-0000-0000-00003D960000}"/>
    <cellStyle name="Comma0 - Style2" xfId="38242" xr:uid="{00000000-0005-0000-0000-00003E960000}"/>
    <cellStyle name="Comma0 - Style5" xfId="38243" xr:uid="{00000000-0005-0000-0000-00003F960000}"/>
    <cellStyle name="Comma0_00COS Ind Allocators" xfId="38244" xr:uid="{00000000-0005-0000-0000-000040960000}"/>
    <cellStyle name="Comma1 - Style1" xfId="38245" xr:uid="{00000000-0005-0000-0000-000041960000}"/>
    <cellStyle name="Curren - Style2" xfId="38246" xr:uid="{00000000-0005-0000-0000-000042960000}"/>
    <cellStyle name="Curren - Style6" xfId="38247" xr:uid="{00000000-0005-0000-0000-000043960000}"/>
    <cellStyle name="Currency [0] 2" xfId="53333" xr:uid="{460B89FB-9A77-4A37-867E-9729724FC45C}"/>
    <cellStyle name="Currency 10" xfId="38248" xr:uid="{00000000-0005-0000-0000-000044960000}"/>
    <cellStyle name="Currency 11" xfId="38249" xr:uid="{00000000-0005-0000-0000-000045960000}"/>
    <cellStyle name="Currency 12" xfId="38250" xr:uid="{00000000-0005-0000-0000-000046960000}"/>
    <cellStyle name="Currency 13" xfId="38251" xr:uid="{00000000-0005-0000-0000-000047960000}"/>
    <cellStyle name="Currency 14" xfId="38252" xr:uid="{00000000-0005-0000-0000-000048960000}"/>
    <cellStyle name="Currency 15" xfId="38253" xr:uid="{00000000-0005-0000-0000-000049960000}"/>
    <cellStyle name="Currency 15 10" xfId="38254" xr:uid="{00000000-0005-0000-0000-00004A960000}"/>
    <cellStyle name="Currency 15 11" xfId="38255" xr:uid="{00000000-0005-0000-0000-00004B960000}"/>
    <cellStyle name="Currency 15 12" xfId="38256" xr:uid="{00000000-0005-0000-0000-00004C960000}"/>
    <cellStyle name="Currency 15 13" xfId="38257" xr:uid="{00000000-0005-0000-0000-00004D960000}"/>
    <cellStyle name="Currency 15 14" xfId="38258" xr:uid="{00000000-0005-0000-0000-00004E960000}"/>
    <cellStyle name="Currency 15 15" xfId="38259" xr:uid="{00000000-0005-0000-0000-00004F960000}"/>
    <cellStyle name="Currency 15 16" xfId="38260" xr:uid="{00000000-0005-0000-0000-000050960000}"/>
    <cellStyle name="Currency 15 17" xfId="38261" xr:uid="{00000000-0005-0000-0000-000051960000}"/>
    <cellStyle name="Currency 15 18" xfId="38262" xr:uid="{00000000-0005-0000-0000-000052960000}"/>
    <cellStyle name="Currency 15 19" xfId="38263" xr:uid="{00000000-0005-0000-0000-000053960000}"/>
    <cellStyle name="Currency 15 2" xfId="38264" xr:uid="{00000000-0005-0000-0000-000054960000}"/>
    <cellStyle name="Currency 15 20" xfId="38265" xr:uid="{00000000-0005-0000-0000-000055960000}"/>
    <cellStyle name="Currency 15 21" xfId="38266" xr:uid="{00000000-0005-0000-0000-000056960000}"/>
    <cellStyle name="Currency 15 22" xfId="38267" xr:uid="{00000000-0005-0000-0000-000057960000}"/>
    <cellStyle name="Currency 15 23" xfId="38268" xr:uid="{00000000-0005-0000-0000-000058960000}"/>
    <cellStyle name="Currency 15 24" xfId="38269" xr:uid="{00000000-0005-0000-0000-000059960000}"/>
    <cellStyle name="Currency 15 25" xfId="38270" xr:uid="{00000000-0005-0000-0000-00005A960000}"/>
    <cellStyle name="Currency 15 26" xfId="38271" xr:uid="{00000000-0005-0000-0000-00005B960000}"/>
    <cellStyle name="Currency 15 27" xfId="38272" xr:uid="{00000000-0005-0000-0000-00005C960000}"/>
    <cellStyle name="Currency 15 28" xfId="38273" xr:uid="{00000000-0005-0000-0000-00005D960000}"/>
    <cellStyle name="Currency 15 29" xfId="38274" xr:uid="{00000000-0005-0000-0000-00005E960000}"/>
    <cellStyle name="Currency 15 3" xfId="38275" xr:uid="{00000000-0005-0000-0000-00005F960000}"/>
    <cellStyle name="Currency 15 30" xfId="38276" xr:uid="{00000000-0005-0000-0000-000060960000}"/>
    <cellStyle name="Currency 15 31" xfId="38277" xr:uid="{00000000-0005-0000-0000-000061960000}"/>
    <cellStyle name="Currency 15 32" xfId="38278" xr:uid="{00000000-0005-0000-0000-000062960000}"/>
    <cellStyle name="Currency 15 33" xfId="38279" xr:uid="{00000000-0005-0000-0000-000063960000}"/>
    <cellStyle name="Currency 15 34" xfId="38280" xr:uid="{00000000-0005-0000-0000-000064960000}"/>
    <cellStyle name="Currency 15 35" xfId="38281" xr:uid="{00000000-0005-0000-0000-000065960000}"/>
    <cellStyle name="Currency 15 36" xfId="38282" xr:uid="{00000000-0005-0000-0000-000066960000}"/>
    <cellStyle name="Currency 15 37" xfId="38283" xr:uid="{00000000-0005-0000-0000-000067960000}"/>
    <cellStyle name="Currency 15 38" xfId="38284" xr:uid="{00000000-0005-0000-0000-000068960000}"/>
    <cellStyle name="Currency 15 39" xfId="38285" xr:uid="{00000000-0005-0000-0000-000069960000}"/>
    <cellStyle name="Currency 15 4" xfId="38286" xr:uid="{00000000-0005-0000-0000-00006A960000}"/>
    <cellStyle name="Currency 15 40" xfId="38287" xr:uid="{00000000-0005-0000-0000-00006B960000}"/>
    <cellStyle name="Currency 15 41" xfId="38288" xr:uid="{00000000-0005-0000-0000-00006C960000}"/>
    <cellStyle name="Currency 15 42" xfId="38289" xr:uid="{00000000-0005-0000-0000-00006D960000}"/>
    <cellStyle name="Currency 15 43" xfId="38290" xr:uid="{00000000-0005-0000-0000-00006E960000}"/>
    <cellStyle name="Currency 15 44" xfId="38291" xr:uid="{00000000-0005-0000-0000-00006F960000}"/>
    <cellStyle name="Currency 15 45" xfId="38292" xr:uid="{00000000-0005-0000-0000-000070960000}"/>
    <cellStyle name="Currency 15 46" xfId="38293" xr:uid="{00000000-0005-0000-0000-000071960000}"/>
    <cellStyle name="Currency 15 47" xfId="38294" xr:uid="{00000000-0005-0000-0000-000072960000}"/>
    <cellStyle name="Currency 15 48" xfId="38295" xr:uid="{00000000-0005-0000-0000-000073960000}"/>
    <cellStyle name="Currency 15 49" xfId="38296" xr:uid="{00000000-0005-0000-0000-000074960000}"/>
    <cellStyle name="Currency 15 5" xfId="38297" xr:uid="{00000000-0005-0000-0000-000075960000}"/>
    <cellStyle name="Currency 15 50" xfId="38298" xr:uid="{00000000-0005-0000-0000-000076960000}"/>
    <cellStyle name="Currency 15 51" xfId="38299" xr:uid="{00000000-0005-0000-0000-000077960000}"/>
    <cellStyle name="Currency 15 52" xfId="38300" xr:uid="{00000000-0005-0000-0000-000078960000}"/>
    <cellStyle name="Currency 15 53" xfId="38301" xr:uid="{00000000-0005-0000-0000-000079960000}"/>
    <cellStyle name="Currency 15 54" xfId="38302" xr:uid="{00000000-0005-0000-0000-00007A960000}"/>
    <cellStyle name="Currency 15 55" xfId="38303" xr:uid="{00000000-0005-0000-0000-00007B960000}"/>
    <cellStyle name="Currency 15 56" xfId="38304" xr:uid="{00000000-0005-0000-0000-00007C960000}"/>
    <cellStyle name="Currency 15 57" xfId="38305" xr:uid="{00000000-0005-0000-0000-00007D960000}"/>
    <cellStyle name="Currency 15 58" xfId="38306" xr:uid="{00000000-0005-0000-0000-00007E960000}"/>
    <cellStyle name="Currency 15 59" xfId="38307" xr:uid="{00000000-0005-0000-0000-00007F960000}"/>
    <cellStyle name="Currency 15 6" xfId="38308" xr:uid="{00000000-0005-0000-0000-000080960000}"/>
    <cellStyle name="Currency 15 60" xfId="38309" xr:uid="{00000000-0005-0000-0000-000081960000}"/>
    <cellStyle name="Currency 15 61" xfId="38310" xr:uid="{00000000-0005-0000-0000-000082960000}"/>
    <cellStyle name="Currency 15 62" xfId="38311" xr:uid="{00000000-0005-0000-0000-000083960000}"/>
    <cellStyle name="Currency 15 63" xfId="38312" xr:uid="{00000000-0005-0000-0000-000084960000}"/>
    <cellStyle name="Currency 15 64" xfId="38313" xr:uid="{00000000-0005-0000-0000-000085960000}"/>
    <cellStyle name="Currency 15 65" xfId="38314" xr:uid="{00000000-0005-0000-0000-000086960000}"/>
    <cellStyle name="Currency 15 66" xfId="38315" xr:uid="{00000000-0005-0000-0000-000087960000}"/>
    <cellStyle name="Currency 15 67" xfId="38316" xr:uid="{00000000-0005-0000-0000-000088960000}"/>
    <cellStyle name="Currency 15 68" xfId="38317" xr:uid="{00000000-0005-0000-0000-000089960000}"/>
    <cellStyle name="Currency 15 69" xfId="38318" xr:uid="{00000000-0005-0000-0000-00008A960000}"/>
    <cellStyle name="Currency 15 7" xfId="38319" xr:uid="{00000000-0005-0000-0000-00008B960000}"/>
    <cellStyle name="Currency 15 70" xfId="38320" xr:uid="{00000000-0005-0000-0000-00008C960000}"/>
    <cellStyle name="Currency 15 71" xfId="38321" xr:uid="{00000000-0005-0000-0000-00008D960000}"/>
    <cellStyle name="Currency 15 72" xfId="38322" xr:uid="{00000000-0005-0000-0000-00008E960000}"/>
    <cellStyle name="Currency 15 73" xfId="38323" xr:uid="{00000000-0005-0000-0000-00008F960000}"/>
    <cellStyle name="Currency 15 74" xfId="38324" xr:uid="{00000000-0005-0000-0000-000090960000}"/>
    <cellStyle name="Currency 15 8" xfId="38325" xr:uid="{00000000-0005-0000-0000-000091960000}"/>
    <cellStyle name="Currency 15 9" xfId="38326" xr:uid="{00000000-0005-0000-0000-000092960000}"/>
    <cellStyle name="Currency 16" xfId="38327" xr:uid="{00000000-0005-0000-0000-000093960000}"/>
    <cellStyle name="Currency 16 10" xfId="38328" xr:uid="{00000000-0005-0000-0000-000094960000}"/>
    <cellStyle name="Currency 16 11" xfId="38329" xr:uid="{00000000-0005-0000-0000-000095960000}"/>
    <cellStyle name="Currency 16 12" xfId="38330" xr:uid="{00000000-0005-0000-0000-000096960000}"/>
    <cellStyle name="Currency 16 13" xfId="38331" xr:uid="{00000000-0005-0000-0000-000097960000}"/>
    <cellStyle name="Currency 16 14" xfId="38332" xr:uid="{00000000-0005-0000-0000-000098960000}"/>
    <cellStyle name="Currency 16 15" xfId="38333" xr:uid="{00000000-0005-0000-0000-000099960000}"/>
    <cellStyle name="Currency 16 16" xfId="38334" xr:uid="{00000000-0005-0000-0000-00009A960000}"/>
    <cellStyle name="Currency 16 17" xfId="38335" xr:uid="{00000000-0005-0000-0000-00009B960000}"/>
    <cellStyle name="Currency 16 18" xfId="38336" xr:uid="{00000000-0005-0000-0000-00009C960000}"/>
    <cellStyle name="Currency 16 19" xfId="38337" xr:uid="{00000000-0005-0000-0000-00009D960000}"/>
    <cellStyle name="Currency 16 2" xfId="38338" xr:uid="{00000000-0005-0000-0000-00009E960000}"/>
    <cellStyle name="Currency 16 20" xfId="38339" xr:uid="{00000000-0005-0000-0000-00009F960000}"/>
    <cellStyle name="Currency 16 21" xfId="38340" xr:uid="{00000000-0005-0000-0000-0000A0960000}"/>
    <cellStyle name="Currency 16 22" xfId="38341" xr:uid="{00000000-0005-0000-0000-0000A1960000}"/>
    <cellStyle name="Currency 16 23" xfId="38342" xr:uid="{00000000-0005-0000-0000-0000A2960000}"/>
    <cellStyle name="Currency 16 24" xfId="38343" xr:uid="{00000000-0005-0000-0000-0000A3960000}"/>
    <cellStyle name="Currency 16 25" xfId="38344" xr:uid="{00000000-0005-0000-0000-0000A4960000}"/>
    <cellStyle name="Currency 16 26" xfId="38345" xr:uid="{00000000-0005-0000-0000-0000A5960000}"/>
    <cellStyle name="Currency 16 27" xfId="38346" xr:uid="{00000000-0005-0000-0000-0000A6960000}"/>
    <cellStyle name="Currency 16 28" xfId="38347" xr:uid="{00000000-0005-0000-0000-0000A7960000}"/>
    <cellStyle name="Currency 16 29" xfId="38348" xr:uid="{00000000-0005-0000-0000-0000A8960000}"/>
    <cellStyle name="Currency 16 3" xfId="38349" xr:uid="{00000000-0005-0000-0000-0000A9960000}"/>
    <cellStyle name="Currency 16 30" xfId="38350" xr:uid="{00000000-0005-0000-0000-0000AA960000}"/>
    <cellStyle name="Currency 16 31" xfId="38351" xr:uid="{00000000-0005-0000-0000-0000AB960000}"/>
    <cellStyle name="Currency 16 32" xfId="38352" xr:uid="{00000000-0005-0000-0000-0000AC960000}"/>
    <cellStyle name="Currency 16 33" xfId="38353" xr:uid="{00000000-0005-0000-0000-0000AD960000}"/>
    <cellStyle name="Currency 16 34" xfId="38354" xr:uid="{00000000-0005-0000-0000-0000AE960000}"/>
    <cellStyle name="Currency 16 35" xfId="38355" xr:uid="{00000000-0005-0000-0000-0000AF960000}"/>
    <cellStyle name="Currency 16 36" xfId="38356" xr:uid="{00000000-0005-0000-0000-0000B0960000}"/>
    <cellStyle name="Currency 16 37" xfId="38357" xr:uid="{00000000-0005-0000-0000-0000B1960000}"/>
    <cellStyle name="Currency 16 38" xfId="38358" xr:uid="{00000000-0005-0000-0000-0000B2960000}"/>
    <cellStyle name="Currency 16 39" xfId="38359" xr:uid="{00000000-0005-0000-0000-0000B3960000}"/>
    <cellStyle name="Currency 16 4" xfId="38360" xr:uid="{00000000-0005-0000-0000-0000B4960000}"/>
    <cellStyle name="Currency 16 40" xfId="38361" xr:uid="{00000000-0005-0000-0000-0000B5960000}"/>
    <cellStyle name="Currency 16 41" xfId="38362" xr:uid="{00000000-0005-0000-0000-0000B6960000}"/>
    <cellStyle name="Currency 16 42" xfId="38363" xr:uid="{00000000-0005-0000-0000-0000B7960000}"/>
    <cellStyle name="Currency 16 43" xfId="38364" xr:uid="{00000000-0005-0000-0000-0000B8960000}"/>
    <cellStyle name="Currency 16 44" xfId="38365" xr:uid="{00000000-0005-0000-0000-0000B9960000}"/>
    <cellStyle name="Currency 16 45" xfId="38366" xr:uid="{00000000-0005-0000-0000-0000BA960000}"/>
    <cellStyle name="Currency 16 46" xfId="38367" xr:uid="{00000000-0005-0000-0000-0000BB960000}"/>
    <cellStyle name="Currency 16 47" xfId="38368" xr:uid="{00000000-0005-0000-0000-0000BC960000}"/>
    <cellStyle name="Currency 16 48" xfId="38369" xr:uid="{00000000-0005-0000-0000-0000BD960000}"/>
    <cellStyle name="Currency 16 49" xfId="38370" xr:uid="{00000000-0005-0000-0000-0000BE960000}"/>
    <cellStyle name="Currency 16 5" xfId="38371" xr:uid="{00000000-0005-0000-0000-0000BF960000}"/>
    <cellStyle name="Currency 16 50" xfId="38372" xr:uid="{00000000-0005-0000-0000-0000C0960000}"/>
    <cellStyle name="Currency 16 51" xfId="38373" xr:uid="{00000000-0005-0000-0000-0000C1960000}"/>
    <cellStyle name="Currency 16 52" xfId="38374" xr:uid="{00000000-0005-0000-0000-0000C2960000}"/>
    <cellStyle name="Currency 16 53" xfId="38375" xr:uid="{00000000-0005-0000-0000-0000C3960000}"/>
    <cellStyle name="Currency 16 54" xfId="38376" xr:uid="{00000000-0005-0000-0000-0000C4960000}"/>
    <cellStyle name="Currency 16 55" xfId="38377" xr:uid="{00000000-0005-0000-0000-0000C5960000}"/>
    <cellStyle name="Currency 16 56" xfId="38378" xr:uid="{00000000-0005-0000-0000-0000C6960000}"/>
    <cellStyle name="Currency 16 57" xfId="38379" xr:uid="{00000000-0005-0000-0000-0000C7960000}"/>
    <cellStyle name="Currency 16 58" xfId="38380" xr:uid="{00000000-0005-0000-0000-0000C8960000}"/>
    <cellStyle name="Currency 16 59" xfId="38381" xr:uid="{00000000-0005-0000-0000-0000C9960000}"/>
    <cellStyle name="Currency 16 6" xfId="38382" xr:uid="{00000000-0005-0000-0000-0000CA960000}"/>
    <cellStyle name="Currency 16 60" xfId="38383" xr:uid="{00000000-0005-0000-0000-0000CB960000}"/>
    <cellStyle name="Currency 16 61" xfId="38384" xr:uid="{00000000-0005-0000-0000-0000CC960000}"/>
    <cellStyle name="Currency 16 62" xfId="38385" xr:uid="{00000000-0005-0000-0000-0000CD960000}"/>
    <cellStyle name="Currency 16 63" xfId="38386" xr:uid="{00000000-0005-0000-0000-0000CE960000}"/>
    <cellStyle name="Currency 16 64" xfId="38387" xr:uid="{00000000-0005-0000-0000-0000CF960000}"/>
    <cellStyle name="Currency 16 65" xfId="38388" xr:uid="{00000000-0005-0000-0000-0000D0960000}"/>
    <cellStyle name="Currency 16 66" xfId="38389" xr:uid="{00000000-0005-0000-0000-0000D1960000}"/>
    <cellStyle name="Currency 16 67" xfId="38390" xr:uid="{00000000-0005-0000-0000-0000D2960000}"/>
    <cellStyle name="Currency 16 68" xfId="38391" xr:uid="{00000000-0005-0000-0000-0000D3960000}"/>
    <cellStyle name="Currency 16 69" xfId="38392" xr:uid="{00000000-0005-0000-0000-0000D4960000}"/>
    <cellStyle name="Currency 16 7" xfId="38393" xr:uid="{00000000-0005-0000-0000-0000D5960000}"/>
    <cellStyle name="Currency 16 70" xfId="38394" xr:uid="{00000000-0005-0000-0000-0000D6960000}"/>
    <cellStyle name="Currency 16 71" xfId="38395" xr:uid="{00000000-0005-0000-0000-0000D7960000}"/>
    <cellStyle name="Currency 16 72" xfId="38396" xr:uid="{00000000-0005-0000-0000-0000D8960000}"/>
    <cellStyle name="Currency 16 73" xfId="38397" xr:uid="{00000000-0005-0000-0000-0000D9960000}"/>
    <cellStyle name="Currency 16 74" xfId="38398" xr:uid="{00000000-0005-0000-0000-0000DA960000}"/>
    <cellStyle name="Currency 16 8" xfId="38399" xr:uid="{00000000-0005-0000-0000-0000DB960000}"/>
    <cellStyle name="Currency 16 9" xfId="38400" xr:uid="{00000000-0005-0000-0000-0000DC960000}"/>
    <cellStyle name="Currency 17" xfId="38401" xr:uid="{00000000-0005-0000-0000-0000DD960000}"/>
    <cellStyle name="Currency 18" xfId="38402" xr:uid="{00000000-0005-0000-0000-0000DE960000}"/>
    <cellStyle name="Currency 18 10" xfId="38403" xr:uid="{00000000-0005-0000-0000-0000DF960000}"/>
    <cellStyle name="Currency 18 11" xfId="38404" xr:uid="{00000000-0005-0000-0000-0000E0960000}"/>
    <cellStyle name="Currency 18 12" xfId="38405" xr:uid="{00000000-0005-0000-0000-0000E1960000}"/>
    <cellStyle name="Currency 18 13" xfId="38406" xr:uid="{00000000-0005-0000-0000-0000E2960000}"/>
    <cellStyle name="Currency 18 14" xfId="38407" xr:uid="{00000000-0005-0000-0000-0000E3960000}"/>
    <cellStyle name="Currency 18 15" xfId="38408" xr:uid="{00000000-0005-0000-0000-0000E4960000}"/>
    <cellStyle name="Currency 18 16" xfId="38409" xr:uid="{00000000-0005-0000-0000-0000E5960000}"/>
    <cellStyle name="Currency 18 17" xfId="38410" xr:uid="{00000000-0005-0000-0000-0000E6960000}"/>
    <cellStyle name="Currency 18 18" xfId="38411" xr:uid="{00000000-0005-0000-0000-0000E7960000}"/>
    <cellStyle name="Currency 18 19" xfId="38412" xr:uid="{00000000-0005-0000-0000-0000E8960000}"/>
    <cellStyle name="Currency 18 2" xfId="38413" xr:uid="{00000000-0005-0000-0000-0000E9960000}"/>
    <cellStyle name="Currency 18 20" xfId="38414" xr:uid="{00000000-0005-0000-0000-0000EA960000}"/>
    <cellStyle name="Currency 18 21" xfId="38415" xr:uid="{00000000-0005-0000-0000-0000EB960000}"/>
    <cellStyle name="Currency 18 22" xfId="38416" xr:uid="{00000000-0005-0000-0000-0000EC960000}"/>
    <cellStyle name="Currency 18 23" xfId="38417" xr:uid="{00000000-0005-0000-0000-0000ED960000}"/>
    <cellStyle name="Currency 18 24" xfId="38418" xr:uid="{00000000-0005-0000-0000-0000EE960000}"/>
    <cellStyle name="Currency 18 25" xfId="38419" xr:uid="{00000000-0005-0000-0000-0000EF960000}"/>
    <cellStyle name="Currency 18 26" xfId="38420" xr:uid="{00000000-0005-0000-0000-0000F0960000}"/>
    <cellStyle name="Currency 18 27" xfId="38421" xr:uid="{00000000-0005-0000-0000-0000F1960000}"/>
    <cellStyle name="Currency 18 28" xfId="38422" xr:uid="{00000000-0005-0000-0000-0000F2960000}"/>
    <cellStyle name="Currency 18 29" xfId="38423" xr:uid="{00000000-0005-0000-0000-0000F3960000}"/>
    <cellStyle name="Currency 18 3" xfId="38424" xr:uid="{00000000-0005-0000-0000-0000F4960000}"/>
    <cellStyle name="Currency 18 30" xfId="38425" xr:uid="{00000000-0005-0000-0000-0000F5960000}"/>
    <cellStyle name="Currency 18 31" xfId="38426" xr:uid="{00000000-0005-0000-0000-0000F6960000}"/>
    <cellStyle name="Currency 18 32" xfId="38427" xr:uid="{00000000-0005-0000-0000-0000F7960000}"/>
    <cellStyle name="Currency 18 33" xfId="38428" xr:uid="{00000000-0005-0000-0000-0000F8960000}"/>
    <cellStyle name="Currency 18 34" xfId="38429" xr:uid="{00000000-0005-0000-0000-0000F9960000}"/>
    <cellStyle name="Currency 18 35" xfId="38430" xr:uid="{00000000-0005-0000-0000-0000FA960000}"/>
    <cellStyle name="Currency 18 36" xfId="38431" xr:uid="{00000000-0005-0000-0000-0000FB960000}"/>
    <cellStyle name="Currency 18 37" xfId="38432" xr:uid="{00000000-0005-0000-0000-0000FC960000}"/>
    <cellStyle name="Currency 18 38" xfId="38433" xr:uid="{00000000-0005-0000-0000-0000FD960000}"/>
    <cellStyle name="Currency 18 39" xfId="38434" xr:uid="{00000000-0005-0000-0000-0000FE960000}"/>
    <cellStyle name="Currency 18 4" xfId="38435" xr:uid="{00000000-0005-0000-0000-0000FF960000}"/>
    <cellStyle name="Currency 18 40" xfId="38436" xr:uid="{00000000-0005-0000-0000-000000970000}"/>
    <cellStyle name="Currency 18 41" xfId="38437" xr:uid="{00000000-0005-0000-0000-000001970000}"/>
    <cellStyle name="Currency 18 42" xfId="38438" xr:uid="{00000000-0005-0000-0000-000002970000}"/>
    <cellStyle name="Currency 18 43" xfId="38439" xr:uid="{00000000-0005-0000-0000-000003970000}"/>
    <cellStyle name="Currency 18 44" xfId="38440" xr:uid="{00000000-0005-0000-0000-000004970000}"/>
    <cellStyle name="Currency 18 45" xfId="38441" xr:uid="{00000000-0005-0000-0000-000005970000}"/>
    <cellStyle name="Currency 18 46" xfId="38442" xr:uid="{00000000-0005-0000-0000-000006970000}"/>
    <cellStyle name="Currency 18 47" xfId="38443" xr:uid="{00000000-0005-0000-0000-000007970000}"/>
    <cellStyle name="Currency 18 48" xfId="38444" xr:uid="{00000000-0005-0000-0000-000008970000}"/>
    <cellStyle name="Currency 18 49" xfId="38445" xr:uid="{00000000-0005-0000-0000-000009970000}"/>
    <cellStyle name="Currency 18 5" xfId="38446" xr:uid="{00000000-0005-0000-0000-00000A970000}"/>
    <cellStyle name="Currency 18 50" xfId="38447" xr:uid="{00000000-0005-0000-0000-00000B970000}"/>
    <cellStyle name="Currency 18 51" xfId="38448" xr:uid="{00000000-0005-0000-0000-00000C970000}"/>
    <cellStyle name="Currency 18 52" xfId="38449" xr:uid="{00000000-0005-0000-0000-00000D970000}"/>
    <cellStyle name="Currency 18 53" xfId="38450" xr:uid="{00000000-0005-0000-0000-00000E970000}"/>
    <cellStyle name="Currency 18 54" xfId="38451" xr:uid="{00000000-0005-0000-0000-00000F970000}"/>
    <cellStyle name="Currency 18 55" xfId="38452" xr:uid="{00000000-0005-0000-0000-000010970000}"/>
    <cellStyle name="Currency 18 56" xfId="38453" xr:uid="{00000000-0005-0000-0000-000011970000}"/>
    <cellStyle name="Currency 18 57" xfId="38454" xr:uid="{00000000-0005-0000-0000-000012970000}"/>
    <cellStyle name="Currency 18 58" xfId="38455" xr:uid="{00000000-0005-0000-0000-000013970000}"/>
    <cellStyle name="Currency 18 59" xfId="38456" xr:uid="{00000000-0005-0000-0000-000014970000}"/>
    <cellStyle name="Currency 18 6" xfId="38457" xr:uid="{00000000-0005-0000-0000-000015970000}"/>
    <cellStyle name="Currency 18 60" xfId="38458" xr:uid="{00000000-0005-0000-0000-000016970000}"/>
    <cellStyle name="Currency 18 61" xfId="38459" xr:uid="{00000000-0005-0000-0000-000017970000}"/>
    <cellStyle name="Currency 18 62" xfId="38460" xr:uid="{00000000-0005-0000-0000-000018970000}"/>
    <cellStyle name="Currency 18 63" xfId="38461" xr:uid="{00000000-0005-0000-0000-000019970000}"/>
    <cellStyle name="Currency 18 64" xfId="38462" xr:uid="{00000000-0005-0000-0000-00001A970000}"/>
    <cellStyle name="Currency 18 65" xfId="38463" xr:uid="{00000000-0005-0000-0000-00001B970000}"/>
    <cellStyle name="Currency 18 66" xfId="38464" xr:uid="{00000000-0005-0000-0000-00001C970000}"/>
    <cellStyle name="Currency 18 67" xfId="38465" xr:uid="{00000000-0005-0000-0000-00001D970000}"/>
    <cellStyle name="Currency 18 68" xfId="38466" xr:uid="{00000000-0005-0000-0000-00001E970000}"/>
    <cellStyle name="Currency 18 69" xfId="38467" xr:uid="{00000000-0005-0000-0000-00001F970000}"/>
    <cellStyle name="Currency 18 7" xfId="38468" xr:uid="{00000000-0005-0000-0000-000020970000}"/>
    <cellStyle name="Currency 18 70" xfId="38469" xr:uid="{00000000-0005-0000-0000-000021970000}"/>
    <cellStyle name="Currency 18 71" xfId="38470" xr:uid="{00000000-0005-0000-0000-000022970000}"/>
    <cellStyle name="Currency 18 72" xfId="38471" xr:uid="{00000000-0005-0000-0000-000023970000}"/>
    <cellStyle name="Currency 18 73" xfId="38472" xr:uid="{00000000-0005-0000-0000-000024970000}"/>
    <cellStyle name="Currency 18 74" xfId="38473" xr:uid="{00000000-0005-0000-0000-000025970000}"/>
    <cellStyle name="Currency 18 8" xfId="38474" xr:uid="{00000000-0005-0000-0000-000026970000}"/>
    <cellStyle name="Currency 18 9" xfId="38475" xr:uid="{00000000-0005-0000-0000-000027970000}"/>
    <cellStyle name="Currency 19" xfId="38476" xr:uid="{00000000-0005-0000-0000-000028970000}"/>
    <cellStyle name="Currency 19 10" xfId="38477" xr:uid="{00000000-0005-0000-0000-000029970000}"/>
    <cellStyle name="Currency 19 11" xfId="38478" xr:uid="{00000000-0005-0000-0000-00002A970000}"/>
    <cellStyle name="Currency 19 12" xfId="38479" xr:uid="{00000000-0005-0000-0000-00002B970000}"/>
    <cellStyle name="Currency 19 13" xfId="38480" xr:uid="{00000000-0005-0000-0000-00002C970000}"/>
    <cellStyle name="Currency 19 14" xfId="38481" xr:uid="{00000000-0005-0000-0000-00002D970000}"/>
    <cellStyle name="Currency 19 15" xfId="38482" xr:uid="{00000000-0005-0000-0000-00002E970000}"/>
    <cellStyle name="Currency 19 16" xfId="38483" xr:uid="{00000000-0005-0000-0000-00002F970000}"/>
    <cellStyle name="Currency 19 17" xfId="38484" xr:uid="{00000000-0005-0000-0000-000030970000}"/>
    <cellStyle name="Currency 19 18" xfId="38485" xr:uid="{00000000-0005-0000-0000-000031970000}"/>
    <cellStyle name="Currency 19 19" xfId="38486" xr:uid="{00000000-0005-0000-0000-000032970000}"/>
    <cellStyle name="Currency 19 2" xfId="38487" xr:uid="{00000000-0005-0000-0000-000033970000}"/>
    <cellStyle name="Currency 19 20" xfId="38488" xr:uid="{00000000-0005-0000-0000-000034970000}"/>
    <cellStyle name="Currency 19 21" xfId="38489" xr:uid="{00000000-0005-0000-0000-000035970000}"/>
    <cellStyle name="Currency 19 22" xfId="38490" xr:uid="{00000000-0005-0000-0000-000036970000}"/>
    <cellStyle name="Currency 19 23" xfId="38491" xr:uid="{00000000-0005-0000-0000-000037970000}"/>
    <cellStyle name="Currency 19 24" xfId="38492" xr:uid="{00000000-0005-0000-0000-000038970000}"/>
    <cellStyle name="Currency 19 25" xfId="38493" xr:uid="{00000000-0005-0000-0000-000039970000}"/>
    <cellStyle name="Currency 19 26" xfId="38494" xr:uid="{00000000-0005-0000-0000-00003A970000}"/>
    <cellStyle name="Currency 19 27" xfId="38495" xr:uid="{00000000-0005-0000-0000-00003B970000}"/>
    <cellStyle name="Currency 19 28" xfId="38496" xr:uid="{00000000-0005-0000-0000-00003C970000}"/>
    <cellStyle name="Currency 19 29" xfId="38497" xr:uid="{00000000-0005-0000-0000-00003D970000}"/>
    <cellStyle name="Currency 19 3" xfId="38498" xr:uid="{00000000-0005-0000-0000-00003E970000}"/>
    <cellStyle name="Currency 19 30" xfId="38499" xr:uid="{00000000-0005-0000-0000-00003F970000}"/>
    <cellStyle name="Currency 19 31" xfId="38500" xr:uid="{00000000-0005-0000-0000-000040970000}"/>
    <cellStyle name="Currency 19 32" xfId="38501" xr:uid="{00000000-0005-0000-0000-000041970000}"/>
    <cellStyle name="Currency 19 33" xfId="38502" xr:uid="{00000000-0005-0000-0000-000042970000}"/>
    <cellStyle name="Currency 19 34" xfId="38503" xr:uid="{00000000-0005-0000-0000-000043970000}"/>
    <cellStyle name="Currency 19 35" xfId="38504" xr:uid="{00000000-0005-0000-0000-000044970000}"/>
    <cellStyle name="Currency 19 36" xfId="38505" xr:uid="{00000000-0005-0000-0000-000045970000}"/>
    <cellStyle name="Currency 19 37" xfId="38506" xr:uid="{00000000-0005-0000-0000-000046970000}"/>
    <cellStyle name="Currency 19 38" xfId="38507" xr:uid="{00000000-0005-0000-0000-000047970000}"/>
    <cellStyle name="Currency 19 39" xfId="38508" xr:uid="{00000000-0005-0000-0000-000048970000}"/>
    <cellStyle name="Currency 19 4" xfId="38509" xr:uid="{00000000-0005-0000-0000-000049970000}"/>
    <cellStyle name="Currency 19 40" xfId="38510" xr:uid="{00000000-0005-0000-0000-00004A970000}"/>
    <cellStyle name="Currency 19 41" xfId="38511" xr:uid="{00000000-0005-0000-0000-00004B970000}"/>
    <cellStyle name="Currency 19 42" xfId="38512" xr:uid="{00000000-0005-0000-0000-00004C970000}"/>
    <cellStyle name="Currency 19 43" xfId="38513" xr:uid="{00000000-0005-0000-0000-00004D970000}"/>
    <cellStyle name="Currency 19 44" xfId="38514" xr:uid="{00000000-0005-0000-0000-00004E970000}"/>
    <cellStyle name="Currency 19 45" xfId="38515" xr:uid="{00000000-0005-0000-0000-00004F970000}"/>
    <cellStyle name="Currency 19 46" xfId="38516" xr:uid="{00000000-0005-0000-0000-000050970000}"/>
    <cellStyle name="Currency 19 47" xfId="38517" xr:uid="{00000000-0005-0000-0000-000051970000}"/>
    <cellStyle name="Currency 19 48" xfId="38518" xr:uid="{00000000-0005-0000-0000-000052970000}"/>
    <cellStyle name="Currency 19 49" xfId="38519" xr:uid="{00000000-0005-0000-0000-000053970000}"/>
    <cellStyle name="Currency 19 5" xfId="38520" xr:uid="{00000000-0005-0000-0000-000054970000}"/>
    <cellStyle name="Currency 19 50" xfId="38521" xr:uid="{00000000-0005-0000-0000-000055970000}"/>
    <cellStyle name="Currency 19 51" xfId="38522" xr:uid="{00000000-0005-0000-0000-000056970000}"/>
    <cellStyle name="Currency 19 52" xfId="38523" xr:uid="{00000000-0005-0000-0000-000057970000}"/>
    <cellStyle name="Currency 19 53" xfId="38524" xr:uid="{00000000-0005-0000-0000-000058970000}"/>
    <cellStyle name="Currency 19 54" xfId="38525" xr:uid="{00000000-0005-0000-0000-000059970000}"/>
    <cellStyle name="Currency 19 55" xfId="38526" xr:uid="{00000000-0005-0000-0000-00005A970000}"/>
    <cellStyle name="Currency 19 56" xfId="38527" xr:uid="{00000000-0005-0000-0000-00005B970000}"/>
    <cellStyle name="Currency 19 57" xfId="38528" xr:uid="{00000000-0005-0000-0000-00005C970000}"/>
    <cellStyle name="Currency 19 58" xfId="38529" xr:uid="{00000000-0005-0000-0000-00005D970000}"/>
    <cellStyle name="Currency 19 59" xfId="38530" xr:uid="{00000000-0005-0000-0000-00005E970000}"/>
    <cellStyle name="Currency 19 6" xfId="38531" xr:uid="{00000000-0005-0000-0000-00005F970000}"/>
    <cellStyle name="Currency 19 60" xfId="38532" xr:uid="{00000000-0005-0000-0000-000060970000}"/>
    <cellStyle name="Currency 19 61" xfId="38533" xr:uid="{00000000-0005-0000-0000-000061970000}"/>
    <cellStyle name="Currency 19 62" xfId="38534" xr:uid="{00000000-0005-0000-0000-000062970000}"/>
    <cellStyle name="Currency 19 63" xfId="38535" xr:uid="{00000000-0005-0000-0000-000063970000}"/>
    <cellStyle name="Currency 19 64" xfId="38536" xr:uid="{00000000-0005-0000-0000-000064970000}"/>
    <cellStyle name="Currency 19 65" xfId="38537" xr:uid="{00000000-0005-0000-0000-000065970000}"/>
    <cellStyle name="Currency 19 66" xfId="38538" xr:uid="{00000000-0005-0000-0000-000066970000}"/>
    <cellStyle name="Currency 19 67" xfId="38539" xr:uid="{00000000-0005-0000-0000-000067970000}"/>
    <cellStyle name="Currency 19 68" xfId="38540" xr:uid="{00000000-0005-0000-0000-000068970000}"/>
    <cellStyle name="Currency 19 69" xfId="38541" xr:uid="{00000000-0005-0000-0000-000069970000}"/>
    <cellStyle name="Currency 19 7" xfId="38542" xr:uid="{00000000-0005-0000-0000-00006A970000}"/>
    <cellStyle name="Currency 19 70" xfId="38543" xr:uid="{00000000-0005-0000-0000-00006B970000}"/>
    <cellStyle name="Currency 19 71" xfId="38544" xr:uid="{00000000-0005-0000-0000-00006C970000}"/>
    <cellStyle name="Currency 19 72" xfId="38545" xr:uid="{00000000-0005-0000-0000-00006D970000}"/>
    <cellStyle name="Currency 19 73" xfId="38546" xr:uid="{00000000-0005-0000-0000-00006E970000}"/>
    <cellStyle name="Currency 19 74" xfId="38547" xr:uid="{00000000-0005-0000-0000-00006F970000}"/>
    <cellStyle name="Currency 19 8" xfId="38548" xr:uid="{00000000-0005-0000-0000-000070970000}"/>
    <cellStyle name="Currency 19 9" xfId="38549" xr:uid="{00000000-0005-0000-0000-000071970000}"/>
    <cellStyle name="Currency 2" xfId="38550" xr:uid="{00000000-0005-0000-0000-000072970000}"/>
    <cellStyle name="Currency 2 2" xfId="38551" xr:uid="{00000000-0005-0000-0000-000073970000}"/>
    <cellStyle name="Currency 20" xfId="4" xr:uid="{00000000-0005-0000-0000-000074970000}"/>
    <cellStyle name="Currency 21" xfId="53332" xr:uid="{B4DD0B44-4140-4AEC-9AE7-063E56555AAE}"/>
    <cellStyle name="Currency 3" xfId="38552" xr:uid="{00000000-0005-0000-0000-000075970000}"/>
    <cellStyle name="Currency 3 10" xfId="38553" xr:uid="{00000000-0005-0000-0000-000076970000}"/>
    <cellStyle name="Currency 3 11" xfId="38554" xr:uid="{00000000-0005-0000-0000-000077970000}"/>
    <cellStyle name="Currency 3 12" xfId="38555" xr:uid="{00000000-0005-0000-0000-000078970000}"/>
    <cellStyle name="Currency 3 13" xfId="38556" xr:uid="{00000000-0005-0000-0000-000079970000}"/>
    <cellStyle name="Currency 3 14" xfId="38557" xr:uid="{00000000-0005-0000-0000-00007A970000}"/>
    <cellStyle name="Currency 3 15" xfId="38558" xr:uid="{00000000-0005-0000-0000-00007B970000}"/>
    <cellStyle name="Currency 3 16" xfId="38559" xr:uid="{00000000-0005-0000-0000-00007C970000}"/>
    <cellStyle name="Currency 3 17" xfId="38560" xr:uid="{00000000-0005-0000-0000-00007D970000}"/>
    <cellStyle name="Currency 3 18" xfId="38561" xr:uid="{00000000-0005-0000-0000-00007E970000}"/>
    <cellStyle name="Currency 3 19" xfId="38562" xr:uid="{00000000-0005-0000-0000-00007F970000}"/>
    <cellStyle name="Currency 3 2" xfId="38563" xr:uid="{00000000-0005-0000-0000-000080970000}"/>
    <cellStyle name="Currency 3 20" xfId="38564" xr:uid="{00000000-0005-0000-0000-000081970000}"/>
    <cellStyle name="Currency 3 21" xfId="38565" xr:uid="{00000000-0005-0000-0000-000082970000}"/>
    <cellStyle name="Currency 3 22" xfId="38566" xr:uid="{00000000-0005-0000-0000-000083970000}"/>
    <cellStyle name="Currency 3 23" xfId="38567" xr:uid="{00000000-0005-0000-0000-000084970000}"/>
    <cellStyle name="Currency 3 24" xfId="38568" xr:uid="{00000000-0005-0000-0000-000085970000}"/>
    <cellStyle name="Currency 3 25" xfId="38569" xr:uid="{00000000-0005-0000-0000-000086970000}"/>
    <cellStyle name="Currency 3 26" xfId="38570" xr:uid="{00000000-0005-0000-0000-000087970000}"/>
    <cellStyle name="Currency 3 27" xfId="38571" xr:uid="{00000000-0005-0000-0000-000088970000}"/>
    <cellStyle name="Currency 3 28" xfId="38572" xr:uid="{00000000-0005-0000-0000-000089970000}"/>
    <cellStyle name="Currency 3 29" xfId="38573" xr:uid="{00000000-0005-0000-0000-00008A970000}"/>
    <cellStyle name="Currency 3 3" xfId="38574" xr:uid="{00000000-0005-0000-0000-00008B970000}"/>
    <cellStyle name="Currency 3 30" xfId="38575" xr:uid="{00000000-0005-0000-0000-00008C970000}"/>
    <cellStyle name="Currency 3 31" xfId="38576" xr:uid="{00000000-0005-0000-0000-00008D970000}"/>
    <cellStyle name="Currency 3 32" xfId="38577" xr:uid="{00000000-0005-0000-0000-00008E970000}"/>
    <cellStyle name="Currency 3 33" xfId="38578" xr:uid="{00000000-0005-0000-0000-00008F970000}"/>
    <cellStyle name="Currency 3 34" xfId="38579" xr:uid="{00000000-0005-0000-0000-000090970000}"/>
    <cellStyle name="Currency 3 35" xfId="38580" xr:uid="{00000000-0005-0000-0000-000091970000}"/>
    <cellStyle name="Currency 3 36" xfId="38581" xr:uid="{00000000-0005-0000-0000-000092970000}"/>
    <cellStyle name="Currency 3 37" xfId="38582" xr:uid="{00000000-0005-0000-0000-000093970000}"/>
    <cellStyle name="Currency 3 38" xfId="38583" xr:uid="{00000000-0005-0000-0000-000094970000}"/>
    <cellStyle name="Currency 3 39" xfId="38584" xr:uid="{00000000-0005-0000-0000-000095970000}"/>
    <cellStyle name="Currency 3 4" xfId="38585" xr:uid="{00000000-0005-0000-0000-000096970000}"/>
    <cellStyle name="Currency 3 40" xfId="38586" xr:uid="{00000000-0005-0000-0000-000097970000}"/>
    <cellStyle name="Currency 3 41" xfId="38587" xr:uid="{00000000-0005-0000-0000-000098970000}"/>
    <cellStyle name="Currency 3 42" xfId="38588" xr:uid="{00000000-0005-0000-0000-000099970000}"/>
    <cellStyle name="Currency 3 43" xfId="38589" xr:uid="{00000000-0005-0000-0000-00009A970000}"/>
    <cellStyle name="Currency 3 44" xfId="38590" xr:uid="{00000000-0005-0000-0000-00009B970000}"/>
    <cellStyle name="Currency 3 45" xfId="38591" xr:uid="{00000000-0005-0000-0000-00009C970000}"/>
    <cellStyle name="Currency 3 46" xfId="38592" xr:uid="{00000000-0005-0000-0000-00009D970000}"/>
    <cellStyle name="Currency 3 47" xfId="38593" xr:uid="{00000000-0005-0000-0000-00009E970000}"/>
    <cellStyle name="Currency 3 48" xfId="38594" xr:uid="{00000000-0005-0000-0000-00009F970000}"/>
    <cellStyle name="Currency 3 49" xfId="38595" xr:uid="{00000000-0005-0000-0000-0000A0970000}"/>
    <cellStyle name="Currency 3 5" xfId="38596" xr:uid="{00000000-0005-0000-0000-0000A1970000}"/>
    <cellStyle name="Currency 3 50" xfId="38597" xr:uid="{00000000-0005-0000-0000-0000A2970000}"/>
    <cellStyle name="Currency 3 51" xfId="38598" xr:uid="{00000000-0005-0000-0000-0000A3970000}"/>
    <cellStyle name="Currency 3 52" xfId="38599" xr:uid="{00000000-0005-0000-0000-0000A4970000}"/>
    <cellStyle name="Currency 3 53" xfId="38600" xr:uid="{00000000-0005-0000-0000-0000A5970000}"/>
    <cellStyle name="Currency 3 54" xfId="38601" xr:uid="{00000000-0005-0000-0000-0000A6970000}"/>
    <cellStyle name="Currency 3 55" xfId="38602" xr:uid="{00000000-0005-0000-0000-0000A7970000}"/>
    <cellStyle name="Currency 3 56" xfId="38603" xr:uid="{00000000-0005-0000-0000-0000A8970000}"/>
    <cellStyle name="Currency 3 57" xfId="38604" xr:uid="{00000000-0005-0000-0000-0000A9970000}"/>
    <cellStyle name="Currency 3 58" xfId="38605" xr:uid="{00000000-0005-0000-0000-0000AA970000}"/>
    <cellStyle name="Currency 3 59" xfId="38606" xr:uid="{00000000-0005-0000-0000-0000AB970000}"/>
    <cellStyle name="Currency 3 6" xfId="38607" xr:uid="{00000000-0005-0000-0000-0000AC970000}"/>
    <cellStyle name="Currency 3 60" xfId="38608" xr:uid="{00000000-0005-0000-0000-0000AD970000}"/>
    <cellStyle name="Currency 3 61" xfId="38609" xr:uid="{00000000-0005-0000-0000-0000AE970000}"/>
    <cellStyle name="Currency 3 62" xfId="38610" xr:uid="{00000000-0005-0000-0000-0000AF970000}"/>
    <cellStyle name="Currency 3 63" xfId="38611" xr:uid="{00000000-0005-0000-0000-0000B0970000}"/>
    <cellStyle name="Currency 3 64" xfId="38612" xr:uid="{00000000-0005-0000-0000-0000B1970000}"/>
    <cellStyle name="Currency 3 65" xfId="38613" xr:uid="{00000000-0005-0000-0000-0000B2970000}"/>
    <cellStyle name="Currency 3 66" xfId="38614" xr:uid="{00000000-0005-0000-0000-0000B3970000}"/>
    <cellStyle name="Currency 3 67" xfId="38615" xr:uid="{00000000-0005-0000-0000-0000B4970000}"/>
    <cellStyle name="Currency 3 68" xfId="38616" xr:uid="{00000000-0005-0000-0000-0000B5970000}"/>
    <cellStyle name="Currency 3 69" xfId="38617" xr:uid="{00000000-0005-0000-0000-0000B6970000}"/>
    <cellStyle name="Currency 3 7" xfId="38618" xr:uid="{00000000-0005-0000-0000-0000B7970000}"/>
    <cellStyle name="Currency 3 70" xfId="38619" xr:uid="{00000000-0005-0000-0000-0000B8970000}"/>
    <cellStyle name="Currency 3 71" xfId="38620" xr:uid="{00000000-0005-0000-0000-0000B9970000}"/>
    <cellStyle name="Currency 3 72" xfId="38621" xr:uid="{00000000-0005-0000-0000-0000BA970000}"/>
    <cellStyle name="Currency 3 73" xfId="38622" xr:uid="{00000000-0005-0000-0000-0000BB970000}"/>
    <cellStyle name="Currency 3 74" xfId="38623" xr:uid="{00000000-0005-0000-0000-0000BC970000}"/>
    <cellStyle name="Currency 3 75" xfId="53279" xr:uid="{00000000-0005-0000-0000-0000BD970000}"/>
    <cellStyle name="Currency 3 8" xfId="38624" xr:uid="{00000000-0005-0000-0000-0000BE970000}"/>
    <cellStyle name="Currency 3 9" xfId="38625" xr:uid="{00000000-0005-0000-0000-0000BF970000}"/>
    <cellStyle name="Currency 4" xfId="38626" xr:uid="{00000000-0005-0000-0000-0000C0970000}"/>
    <cellStyle name="Currency 5" xfId="38627" xr:uid="{00000000-0005-0000-0000-0000C1970000}"/>
    <cellStyle name="Currency 6" xfId="38628" xr:uid="{00000000-0005-0000-0000-0000C2970000}"/>
    <cellStyle name="Currency 7" xfId="38629" xr:uid="{00000000-0005-0000-0000-0000C3970000}"/>
    <cellStyle name="Currency 8" xfId="38630" xr:uid="{00000000-0005-0000-0000-0000C4970000}"/>
    <cellStyle name="Currency 8 10" xfId="38631" xr:uid="{00000000-0005-0000-0000-0000C5970000}"/>
    <cellStyle name="Currency 8 11" xfId="38632" xr:uid="{00000000-0005-0000-0000-0000C6970000}"/>
    <cellStyle name="Currency 8 12" xfId="38633" xr:uid="{00000000-0005-0000-0000-0000C7970000}"/>
    <cellStyle name="Currency 8 13" xfId="38634" xr:uid="{00000000-0005-0000-0000-0000C8970000}"/>
    <cellStyle name="Currency 8 14" xfId="38635" xr:uid="{00000000-0005-0000-0000-0000C9970000}"/>
    <cellStyle name="Currency 8 15" xfId="38636" xr:uid="{00000000-0005-0000-0000-0000CA970000}"/>
    <cellStyle name="Currency 8 16" xfId="38637" xr:uid="{00000000-0005-0000-0000-0000CB970000}"/>
    <cellStyle name="Currency 8 17" xfId="38638" xr:uid="{00000000-0005-0000-0000-0000CC970000}"/>
    <cellStyle name="Currency 8 18" xfId="38639" xr:uid="{00000000-0005-0000-0000-0000CD970000}"/>
    <cellStyle name="Currency 8 19" xfId="38640" xr:uid="{00000000-0005-0000-0000-0000CE970000}"/>
    <cellStyle name="Currency 8 2" xfId="38641" xr:uid="{00000000-0005-0000-0000-0000CF970000}"/>
    <cellStyle name="Currency 8 20" xfId="38642" xr:uid="{00000000-0005-0000-0000-0000D0970000}"/>
    <cellStyle name="Currency 8 21" xfId="38643" xr:uid="{00000000-0005-0000-0000-0000D1970000}"/>
    <cellStyle name="Currency 8 22" xfId="38644" xr:uid="{00000000-0005-0000-0000-0000D2970000}"/>
    <cellStyle name="Currency 8 23" xfId="38645" xr:uid="{00000000-0005-0000-0000-0000D3970000}"/>
    <cellStyle name="Currency 8 24" xfId="38646" xr:uid="{00000000-0005-0000-0000-0000D4970000}"/>
    <cellStyle name="Currency 8 25" xfId="38647" xr:uid="{00000000-0005-0000-0000-0000D5970000}"/>
    <cellStyle name="Currency 8 26" xfId="38648" xr:uid="{00000000-0005-0000-0000-0000D6970000}"/>
    <cellStyle name="Currency 8 27" xfId="38649" xr:uid="{00000000-0005-0000-0000-0000D7970000}"/>
    <cellStyle name="Currency 8 28" xfId="38650" xr:uid="{00000000-0005-0000-0000-0000D8970000}"/>
    <cellStyle name="Currency 8 29" xfId="38651" xr:uid="{00000000-0005-0000-0000-0000D9970000}"/>
    <cellStyle name="Currency 8 3" xfId="38652" xr:uid="{00000000-0005-0000-0000-0000DA970000}"/>
    <cellStyle name="Currency 8 30" xfId="38653" xr:uid="{00000000-0005-0000-0000-0000DB970000}"/>
    <cellStyle name="Currency 8 31" xfId="38654" xr:uid="{00000000-0005-0000-0000-0000DC970000}"/>
    <cellStyle name="Currency 8 32" xfId="38655" xr:uid="{00000000-0005-0000-0000-0000DD970000}"/>
    <cellStyle name="Currency 8 33" xfId="38656" xr:uid="{00000000-0005-0000-0000-0000DE970000}"/>
    <cellStyle name="Currency 8 34" xfId="38657" xr:uid="{00000000-0005-0000-0000-0000DF970000}"/>
    <cellStyle name="Currency 8 35" xfId="38658" xr:uid="{00000000-0005-0000-0000-0000E0970000}"/>
    <cellStyle name="Currency 8 36" xfId="38659" xr:uid="{00000000-0005-0000-0000-0000E1970000}"/>
    <cellStyle name="Currency 8 37" xfId="38660" xr:uid="{00000000-0005-0000-0000-0000E2970000}"/>
    <cellStyle name="Currency 8 38" xfId="38661" xr:uid="{00000000-0005-0000-0000-0000E3970000}"/>
    <cellStyle name="Currency 8 39" xfId="38662" xr:uid="{00000000-0005-0000-0000-0000E4970000}"/>
    <cellStyle name="Currency 8 4" xfId="38663" xr:uid="{00000000-0005-0000-0000-0000E5970000}"/>
    <cellStyle name="Currency 8 40" xfId="38664" xr:uid="{00000000-0005-0000-0000-0000E6970000}"/>
    <cellStyle name="Currency 8 41" xfId="38665" xr:uid="{00000000-0005-0000-0000-0000E7970000}"/>
    <cellStyle name="Currency 8 42" xfId="38666" xr:uid="{00000000-0005-0000-0000-0000E8970000}"/>
    <cellStyle name="Currency 8 43" xfId="38667" xr:uid="{00000000-0005-0000-0000-0000E9970000}"/>
    <cellStyle name="Currency 8 44" xfId="38668" xr:uid="{00000000-0005-0000-0000-0000EA970000}"/>
    <cellStyle name="Currency 8 45" xfId="38669" xr:uid="{00000000-0005-0000-0000-0000EB970000}"/>
    <cellStyle name="Currency 8 46" xfId="38670" xr:uid="{00000000-0005-0000-0000-0000EC970000}"/>
    <cellStyle name="Currency 8 47" xfId="38671" xr:uid="{00000000-0005-0000-0000-0000ED970000}"/>
    <cellStyle name="Currency 8 48" xfId="38672" xr:uid="{00000000-0005-0000-0000-0000EE970000}"/>
    <cellStyle name="Currency 8 49" xfId="38673" xr:uid="{00000000-0005-0000-0000-0000EF970000}"/>
    <cellStyle name="Currency 8 5" xfId="38674" xr:uid="{00000000-0005-0000-0000-0000F0970000}"/>
    <cellStyle name="Currency 8 50" xfId="38675" xr:uid="{00000000-0005-0000-0000-0000F1970000}"/>
    <cellStyle name="Currency 8 51" xfId="38676" xr:uid="{00000000-0005-0000-0000-0000F2970000}"/>
    <cellStyle name="Currency 8 52" xfId="38677" xr:uid="{00000000-0005-0000-0000-0000F3970000}"/>
    <cellStyle name="Currency 8 53" xfId="38678" xr:uid="{00000000-0005-0000-0000-0000F4970000}"/>
    <cellStyle name="Currency 8 54" xfId="38679" xr:uid="{00000000-0005-0000-0000-0000F5970000}"/>
    <cellStyle name="Currency 8 55" xfId="38680" xr:uid="{00000000-0005-0000-0000-0000F6970000}"/>
    <cellStyle name="Currency 8 56" xfId="38681" xr:uid="{00000000-0005-0000-0000-0000F7970000}"/>
    <cellStyle name="Currency 8 57" xfId="38682" xr:uid="{00000000-0005-0000-0000-0000F8970000}"/>
    <cellStyle name="Currency 8 58" xfId="38683" xr:uid="{00000000-0005-0000-0000-0000F9970000}"/>
    <cellStyle name="Currency 8 59" xfId="38684" xr:uid="{00000000-0005-0000-0000-0000FA970000}"/>
    <cellStyle name="Currency 8 6" xfId="38685" xr:uid="{00000000-0005-0000-0000-0000FB970000}"/>
    <cellStyle name="Currency 8 60" xfId="38686" xr:uid="{00000000-0005-0000-0000-0000FC970000}"/>
    <cellStyle name="Currency 8 61" xfId="38687" xr:uid="{00000000-0005-0000-0000-0000FD970000}"/>
    <cellStyle name="Currency 8 62" xfId="38688" xr:uid="{00000000-0005-0000-0000-0000FE970000}"/>
    <cellStyle name="Currency 8 63" xfId="38689" xr:uid="{00000000-0005-0000-0000-0000FF970000}"/>
    <cellStyle name="Currency 8 64" xfId="38690" xr:uid="{00000000-0005-0000-0000-000000980000}"/>
    <cellStyle name="Currency 8 65" xfId="38691" xr:uid="{00000000-0005-0000-0000-000001980000}"/>
    <cellStyle name="Currency 8 66" xfId="38692" xr:uid="{00000000-0005-0000-0000-000002980000}"/>
    <cellStyle name="Currency 8 67" xfId="38693" xr:uid="{00000000-0005-0000-0000-000003980000}"/>
    <cellStyle name="Currency 8 68" xfId="38694" xr:uid="{00000000-0005-0000-0000-000004980000}"/>
    <cellStyle name="Currency 8 69" xfId="38695" xr:uid="{00000000-0005-0000-0000-000005980000}"/>
    <cellStyle name="Currency 8 7" xfId="38696" xr:uid="{00000000-0005-0000-0000-000006980000}"/>
    <cellStyle name="Currency 8 70" xfId="38697" xr:uid="{00000000-0005-0000-0000-000007980000}"/>
    <cellStyle name="Currency 8 71" xfId="38698" xr:uid="{00000000-0005-0000-0000-000008980000}"/>
    <cellStyle name="Currency 8 72" xfId="38699" xr:uid="{00000000-0005-0000-0000-000009980000}"/>
    <cellStyle name="Currency 8 73" xfId="38700" xr:uid="{00000000-0005-0000-0000-00000A980000}"/>
    <cellStyle name="Currency 8 74" xfId="38701" xr:uid="{00000000-0005-0000-0000-00000B980000}"/>
    <cellStyle name="Currency 8 8" xfId="38702" xr:uid="{00000000-0005-0000-0000-00000C980000}"/>
    <cellStyle name="Currency 8 9" xfId="38703" xr:uid="{00000000-0005-0000-0000-00000D980000}"/>
    <cellStyle name="Currency 9" xfId="38704" xr:uid="{00000000-0005-0000-0000-00000E980000}"/>
    <cellStyle name="Currency0" xfId="38705" xr:uid="{00000000-0005-0000-0000-00000F980000}"/>
    <cellStyle name="Date" xfId="38706" xr:uid="{00000000-0005-0000-0000-000010980000}"/>
    <cellStyle name="Explanatory Text 10" xfId="38707" xr:uid="{00000000-0005-0000-0000-000011980000}"/>
    <cellStyle name="Explanatory Text 11" xfId="38708" xr:uid="{00000000-0005-0000-0000-000012980000}"/>
    <cellStyle name="Explanatory Text 12" xfId="38709" xr:uid="{00000000-0005-0000-0000-000013980000}"/>
    <cellStyle name="Explanatory Text 13" xfId="38710" xr:uid="{00000000-0005-0000-0000-000014980000}"/>
    <cellStyle name="Explanatory Text 14" xfId="38711" xr:uid="{00000000-0005-0000-0000-000015980000}"/>
    <cellStyle name="Explanatory Text 15" xfId="38712" xr:uid="{00000000-0005-0000-0000-000016980000}"/>
    <cellStyle name="Explanatory Text 16" xfId="38713" xr:uid="{00000000-0005-0000-0000-000017980000}"/>
    <cellStyle name="Explanatory Text 17" xfId="38714" xr:uid="{00000000-0005-0000-0000-000018980000}"/>
    <cellStyle name="Explanatory Text 18" xfId="38715" xr:uid="{00000000-0005-0000-0000-000019980000}"/>
    <cellStyle name="Explanatory Text 19" xfId="38716" xr:uid="{00000000-0005-0000-0000-00001A980000}"/>
    <cellStyle name="Explanatory Text 2" xfId="38717" xr:uid="{00000000-0005-0000-0000-00001B980000}"/>
    <cellStyle name="Explanatory Text 2 2" xfId="53063" xr:uid="{00000000-0005-0000-0000-00001C980000}"/>
    <cellStyle name="Explanatory Text 20" xfId="38718" xr:uid="{00000000-0005-0000-0000-00001D980000}"/>
    <cellStyle name="Explanatory Text 21" xfId="38719" xr:uid="{00000000-0005-0000-0000-00001E980000}"/>
    <cellStyle name="Explanatory Text 22" xfId="38720" xr:uid="{00000000-0005-0000-0000-00001F980000}"/>
    <cellStyle name="Explanatory Text 23" xfId="38721" xr:uid="{00000000-0005-0000-0000-000020980000}"/>
    <cellStyle name="Explanatory Text 24" xfId="38722" xr:uid="{00000000-0005-0000-0000-000021980000}"/>
    <cellStyle name="Explanatory Text 25" xfId="38723" xr:uid="{00000000-0005-0000-0000-000022980000}"/>
    <cellStyle name="Explanatory Text 26" xfId="38724" xr:uid="{00000000-0005-0000-0000-000023980000}"/>
    <cellStyle name="Explanatory Text 27" xfId="38725" xr:uid="{00000000-0005-0000-0000-000024980000}"/>
    <cellStyle name="Explanatory Text 28" xfId="38726" xr:uid="{00000000-0005-0000-0000-000025980000}"/>
    <cellStyle name="Explanatory Text 29" xfId="38727" xr:uid="{00000000-0005-0000-0000-000026980000}"/>
    <cellStyle name="Explanatory Text 3" xfId="38728" xr:uid="{00000000-0005-0000-0000-000027980000}"/>
    <cellStyle name="Explanatory Text 3 2" xfId="53099" xr:uid="{00000000-0005-0000-0000-000028980000}"/>
    <cellStyle name="Explanatory Text 30" xfId="38729" xr:uid="{00000000-0005-0000-0000-000029980000}"/>
    <cellStyle name="Explanatory Text 31" xfId="38730" xr:uid="{00000000-0005-0000-0000-00002A980000}"/>
    <cellStyle name="Explanatory Text 32" xfId="38731" xr:uid="{00000000-0005-0000-0000-00002B980000}"/>
    <cellStyle name="Explanatory Text 33" xfId="38732" xr:uid="{00000000-0005-0000-0000-00002C980000}"/>
    <cellStyle name="Explanatory Text 34" xfId="38733" xr:uid="{00000000-0005-0000-0000-00002D980000}"/>
    <cellStyle name="Explanatory Text 35" xfId="38734" xr:uid="{00000000-0005-0000-0000-00002E980000}"/>
    <cellStyle name="Explanatory Text 36" xfId="38735" xr:uid="{00000000-0005-0000-0000-00002F980000}"/>
    <cellStyle name="Explanatory Text 37" xfId="38736" xr:uid="{00000000-0005-0000-0000-000030980000}"/>
    <cellStyle name="Explanatory Text 38" xfId="38737" xr:uid="{00000000-0005-0000-0000-000031980000}"/>
    <cellStyle name="Explanatory Text 39" xfId="38738" xr:uid="{00000000-0005-0000-0000-000032980000}"/>
    <cellStyle name="Explanatory Text 4" xfId="38739" xr:uid="{00000000-0005-0000-0000-000033980000}"/>
    <cellStyle name="Explanatory Text 40" xfId="38740" xr:uid="{00000000-0005-0000-0000-000034980000}"/>
    <cellStyle name="Explanatory Text 5" xfId="38741" xr:uid="{00000000-0005-0000-0000-000035980000}"/>
    <cellStyle name="Explanatory Text 6" xfId="38742" xr:uid="{00000000-0005-0000-0000-000036980000}"/>
    <cellStyle name="Explanatory Text 7" xfId="38743" xr:uid="{00000000-0005-0000-0000-000037980000}"/>
    <cellStyle name="Explanatory Text 8" xfId="38744" xr:uid="{00000000-0005-0000-0000-000038980000}"/>
    <cellStyle name="Explanatory Text 9" xfId="38745" xr:uid="{00000000-0005-0000-0000-000039980000}"/>
    <cellStyle name="Fixed" xfId="38746" xr:uid="{00000000-0005-0000-0000-00003A980000}"/>
    <cellStyle name="Followed Hyperlink" xfId="53324" builtinId="9" customBuiltin="1"/>
    <cellStyle name="Followed Hyperlink 2" xfId="53338" xr:uid="{73CFE648-F9C7-4F78-98FA-2F9063C8FD4C}"/>
    <cellStyle name="GH_Accent07" xfId="53334" xr:uid="{98909734-0EB7-4E7A-9EB7-00871657B0A3}"/>
    <cellStyle name="Good 10" xfId="38747" xr:uid="{00000000-0005-0000-0000-00003B980000}"/>
    <cellStyle name="Good 11" xfId="38748" xr:uid="{00000000-0005-0000-0000-00003C980000}"/>
    <cellStyle name="Good 12" xfId="38749" xr:uid="{00000000-0005-0000-0000-00003D980000}"/>
    <cellStyle name="Good 13" xfId="38750" xr:uid="{00000000-0005-0000-0000-00003E980000}"/>
    <cellStyle name="Good 14" xfId="38751" xr:uid="{00000000-0005-0000-0000-00003F980000}"/>
    <cellStyle name="Good 15" xfId="38752" xr:uid="{00000000-0005-0000-0000-000040980000}"/>
    <cellStyle name="Good 16" xfId="38753" xr:uid="{00000000-0005-0000-0000-000041980000}"/>
    <cellStyle name="Good 17" xfId="38754" xr:uid="{00000000-0005-0000-0000-000042980000}"/>
    <cellStyle name="Good 18" xfId="38755" xr:uid="{00000000-0005-0000-0000-000043980000}"/>
    <cellStyle name="Good 19" xfId="38756" xr:uid="{00000000-0005-0000-0000-000044980000}"/>
    <cellStyle name="Good 2" xfId="38757" xr:uid="{00000000-0005-0000-0000-000045980000}"/>
    <cellStyle name="Good 2 2" xfId="53064" xr:uid="{00000000-0005-0000-0000-000046980000}"/>
    <cellStyle name="Good 20" xfId="38758" xr:uid="{00000000-0005-0000-0000-000047980000}"/>
    <cellStyle name="Good 21" xfId="38759" xr:uid="{00000000-0005-0000-0000-000048980000}"/>
    <cellStyle name="Good 22" xfId="38760" xr:uid="{00000000-0005-0000-0000-000049980000}"/>
    <cellStyle name="Good 23" xfId="38761" xr:uid="{00000000-0005-0000-0000-00004A980000}"/>
    <cellStyle name="Good 24" xfId="38762" xr:uid="{00000000-0005-0000-0000-00004B980000}"/>
    <cellStyle name="Good 25" xfId="38763" xr:uid="{00000000-0005-0000-0000-00004C980000}"/>
    <cellStyle name="Good 26" xfId="38764" xr:uid="{00000000-0005-0000-0000-00004D980000}"/>
    <cellStyle name="Good 27" xfId="38765" xr:uid="{00000000-0005-0000-0000-00004E980000}"/>
    <cellStyle name="Good 28" xfId="38766" xr:uid="{00000000-0005-0000-0000-00004F980000}"/>
    <cellStyle name="Good 29" xfId="38767" xr:uid="{00000000-0005-0000-0000-000050980000}"/>
    <cellStyle name="Good 3" xfId="38768" xr:uid="{00000000-0005-0000-0000-000051980000}"/>
    <cellStyle name="Good 3 2" xfId="53089" xr:uid="{00000000-0005-0000-0000-000052980000}"/>
    <cellStyle name="Good 30" xfId="38769" xr:uid="{00000000-0005-0000-0000-000053980000}"/>
    <cellStyle name="Good 31" xfId="38770" xr:uid="{00000000-0005-0000-0000-000054980000}"/>
    <cellStyle name="Good 32" xfId="38771" xr:uid="{00000000-0005-0000-0000-000055980000}"/>
    <cellStyle name="Good 33" xfId="38772" xr:uid="{00000000-0005-0000-0000-000056980000}"/>
    <cellStyle name="Good 34" xfId="38773" xr:uid="{00000000-0005-0000-0000-000057980000}"/>
    <cellStyle name="Good 35" xfId="38774" xr:uid="{00000000-0005-0000-0000-000058980000}"/>
    <cellStyle name="Good 36" xfId="38775" xr:uid="{00000000-0005-0000-0000-000059980000}"/>
    <cellStyle name="Good 37" xfId="38776" xr:uid="{00000000-0005-0000-0000-00005A980000}"/>
    <cellStyle name="Good 38" xfId="38777" xr:uid="{00000000-0005-0000-0000-00005B980000}"/>
    <cellStyle name="Good 39" xfId="38778" xr:uid="{00000000-0005-0000-0000-00005C980000}"/>
    <cellStyle name="Good 4" xfId="38779" xr:uid="{00000000-0005-0000-0000-00005D980000}"/>
    <cellStyle name="Good 40" xfId="38780" xr:uid="{00000000-0005-0000-0000-00005E980000}"/>
    <cellStyle name="Good 5" xfId="38781" xr:uid="{00000000-0005-0000-0000-00005F980000}"/>
    <cellStyle name="Good 6" xfId="38782" xr:uid="{00000000-0005-0000-0000-000060980000}"/>
    <cellStyle name="Good 7" xfId="38783" xr:uid="{00000000-0005-0000-0000-000061980000}"/>
    <cellStyle name="Good 8" xfId="38784" xr:uid="{00000000-0005-0000-0000-000062980000}"/>
    <cellStyle name="Good 9" xfId="38785" xr:uid="{00000000-0005-0000-0000-000063980000}"/>
    <cellStyle name="Heading 1 10" xfId="38786" xr:uid="{00000000-0005-0000-0000-000064980000}"/>
    <cellStyle name="Heading 1 11" xfId="38787" xr:uid="{00000000-0005-0000-0000-000065980000}"/>
    <cellStyle name="Heading 1 12" xfId="38788" xr:uid="{00000000-0005-0000-0000-000066980000}"/>
    <cellStyle name="Heading 1 13" xfId="38789" xr:uid="{00000000-0005-0000-0000-000067980000}"/>
    <cellStyle name="Heading 1 14" xfId="38790" xr:uid="{00000000-0005-0000-0000-000068980000}"/>
    <cellStyle name="Heading 1 15" xfId="38791" xr:uid="{00000000-0005-0000-0000-000069980000}"/>
    <cellStyle name="Heading 1 16" xfId="38792" xr:uid="{00000000-0005-0000-0000-00006A980000}"/>
    <cellStyle name="Heading 1 17" xfId="38793" xr:uid="{00000000-0005-0000-0000-00006B980000}"/>
    <cellStyle name="Heading 1 18" xfId="38794" xr:uid="{00000000-0005-0000-0000-00006C980000}"/>
    <cellStyle name="Heading 1 19" xfId="38795" xr:uid="{00000000-0005-0000-0000-00006D980000}"/>
    <cellStyle name="Heading 1 2" xfId="38796" xr:uid="{00000000-0005-0000-0000-00006E980000}"/>
    <cellStyle name="Heading 1 2 2" xfId="53065" xr:uid="{00000000-0005-0000-0000-00006F980000}"/>
    <cellStyle name="Heading 1 20" xfId="38797" xr:uid="{00000000-0005-0000-0000-000070980000}"/>
    <cellStyle name="Heading 1 21" xfId="38798" xr:uid="{00000000-0005-0000-0000-000071980000}"/>
    <cellStyle name="Heading 1 22" xfId="38799" xr:uid="{00000000-0005-0000-0000-000072980000}"/>
    <cellStyle name="Heading 1 23" xfId="38800" xr:uid="{00000000-0005-0000-0000-000073980000}"/>
    <cellStyle name="Heading 1 24" xfId="38801" xr:uid="{00000000-0005-0000-0000-000074980000}"/>
    <cellStyle name="Heading 1 25" xfId="38802" xr:uid="{00000000-0005-0000-0000-000075980000}"/>
    <cellStyle name="Heading 1 26" xfId="38803" xr:uid="{00000000-0005-0000-0000-000076980000}"/>
    <cellStyle name="Heading 1 27" xfId="38804" xr:uid="{00000000-0005-0000-0000-000077980000}"/>
    <cellStyle name="Heading 1 28" xfId="38805" xr:uid="{00000000-0005-0000-0000-000078980000}"/>
    <cellStyle name="Heading 1 29" xfId="38806" xr:uid="{00000000-0005-0000-0000-000079980000}"/>
    <cellStyle name="Heading 1 3" xfId="38807" xr:uid="{00000000-0005-0000-0000-00007A980000}"/>
    <cellStyle name="Heading 1 3 2" xfId="53085" xr:uid="{00000000-0005-0000-0000-00007B980000}"/>
    <cellStyle name="Heading 1 30" xfId="38808" xr:uid="{00000000-0005-0000-0000-00007C980000}"/>
    <cellStyle name="Heading 1 31" xfId="38809" xr:uid="{00000000-0005-0000-0000-00007D980000}"/>
    <cellStyle name="Heading 1 32" xfId="38810" xr:uid="{00000000-0005-0000-0000-00007E980000}"/>
    <cellStyle name="Heading 1 33" xfId="38811" xr:uid="{00000000-0005-0000-0000-00007F980000}"/>
    <cellStyle name="Heading 1 34" xfId="38812" xr:uid="{00000000-0005-0000-0000-000080980000}"/>
    <cellStyle name="Heading 1 35" xfId="38813" xr:uid="{00000000-0005-0000-0000-000081980000}"/>
    <cellStyle name="Heading 1 36" xfId="38814" xr:uid="{00000000-0005-0000-0000-000082980000}"/>
    <cellStyle name="Heading 1 37" xfId="38815" xr:uid="{00000000-0005-0000-0000-000083980000}"/>
    <cellStyle name="Heading 1 38" xfId="38816" xr:uid="{00000000-0005-0000-0000-000084980000}"/>
    <cellStyle name="Heading 1 39" xfId="38817" xr:uid="{00000000-0005-0000-0000-000085980000}"/>
    <cellStyle name="Heading 1 4" xfId="38818" xr:uid="{00000000-0005-0000-0000-000086980000}"/>
    <cellStyle name="Heading 1 40" xfId="38819" xr:uid="{00000000-0005-0000-0000-000087980000}"/>
    <cellStyle name="Heading 1 41" xfId="53340" xr:uid="{E053ACBB-9131-47F7-A32A-1E1B987C509E}"/>
    <cellStyle name="Heading 1 5" xfId="38820" xr:uid="{00000000-0005-0000-0000-000088980000}"/>
    <cellStyle name="Heading 1 6" xfId="38821" xr:uid="{00000000-0005-0000-0000-000089980000}"/>
    <cellStyle name="Heading 1 7" xfId="38822" xr:uid="{00000000-0005-0000-0000-00008A980000}"/>
    <cellStyle name="Heading 1 8" xfId="38823" xr:uid="{00000000-0005-0000-0000-00008B980000}"/>
    <cellStyle name="Heading 1 9" xfId="38824" xr:uid="{00000000-0005-0000-0000-00008C980000}"/>
    <cellStyle name="Heading 2 10" xfId="38825" xr:uid="{00000000-0005-0000-0000-00008D980000}"/>
    <cellStyle name="Heading 2 11" xfId="38826" xr:uid="{00000000-0005-0000-0000-00008E980000}"/>
    <cellStyle name="Heading 2 12" xfId="38827" xr:uid="{00000000-0005-0000-0000-00008F980000}"/>
    <cellStyle name="Heading 2 13" xfId="38828" xr:uid="{00000000-0005-0000-0000-000090980000}"/>
    <cellStyle name="Heading 2 14" xfId="38829" xr:uid="{00000000-0005-0000-0000-000091980000}"/>
    <cellStyle name="Heading 2 15" xfId="38830" xr:uid="{00000000-0005-0000-0000-000092980000}"/>
    <cellStyle name="Heading 2 16" xfId="38831" xr:uid="{00000000-0005-0000-0000-000093980000}"/>
    <cellStyle name="Heading 2 17" xfId="38832" xr:uid="{00000000-0005-0000-0000-000094980000}"/>
    <cellStyle name="Heading 2 18" xfId="38833" xr:uid="{00000000-0005-0000-0000-000095980000}"/>
    <cellStyle name="Heading 2 19" xfId="38834" xr:uid="{00000000-0005-0000-0000-000096980000}"/>
    <cellStyle name="Heading 2 2" xfId="38835" xr:uid="{00000000-0005-0000-0000-000097980000}"/>
    <cellStyle name="Heading 2 2 2" xfId="53066" xr:uid="{00000000-0005-0000-0000-000098980000}"/>
    <cellStyle name="Heading 2 20" xfId="38836" xr:uid="{00000000-0005-0000-0000-000099980000}"/>
    <cellStyle name="Heading 2 21" xfId="38837" xr:uid="{00000000-0005-0000-0000-00009A980000}"/>
    <cellStyle name="Heading 2 22" xfId="38838" xr:uid="{00000000-0005-0000-0000-00009B980000}"/>
    <cellStyle name="Heading 2 23" xfId="38839" xr:uid="{00000000-0005-0000-0000-00009C980000}"/>
    <cellStyle name="Heading 2 24" xfId="38840" xr:uid="{00000000-0005-0000-0000-00009D980000}"/>
    <cellStyle name="Heading 2 25" xfId="38841" xr:uid="{00000000-0005-0000-0000-00009E980000}"/>
    <cellStyle name="Heading 2 26" xfId="38842" xr:uid="{00000000-0005-0000-0000-00009F980000}"/>
    <cellStyle name="Heading 2 27" xfId="38843" xr:uid="{00000000-0005-0000-0000-0000A0980000}"/>
    <cellStyle name="Heading 2 28" xfId="38844" xr:uid="{00000000-0005-0000-0000-0000A1980000}"/>
    <cellStyle name="Heading 2 29" xfId="38845" xr:uid="{00000000-0005-0000-0000-0000A2980000}"/>
    <cellStyle name="Heading 2 3" xfId="38846" xr:uid="{00000000-0005-0000-0000-0000A3980000}"/>
    <cellStyle name="Heading 2 3 2" xfId="53086" xr:uid="{00000000-0005-0000-0000-0000A4980000}"/>
    <cellStyle name="Heading 2 30" xfId="38847" xr:uid="{00000000-0005-0000-0000-0000A5980000}"/>
    <cellStyle name="Heading 2 31" xfId="38848" xr:uid="{00000000-0005-0000-0000-0000A6980000}"/>
    <cellStyle name="Heading 2 32" xfId="38849" xr:uid="{00000000-0005-0000-0000-0000A7980000}"/>
    <cellStyle name="Heading 2 33" xfId="38850" xr:uid="{00000000-0005-0000-0000-0000A8980000}"/>
    <cellStyle name="Heading 2 34" xfId="38851" xr:uid="{00000000-0005-0000-0000-0000A9980000}"/>
    <cellStyle name="Heading 2 35" xfId="38852" xr:uid="{00000000-0005-0000-0000-0000AA980000}"/>
    <cellStyle name="Heading 2 36" xfId="38853" xr:uid="{00000000-0005-0000-0000-0000AB980000}"/>
    <cellStyle name="Heading 2 37" xfId="38854" xr:uid="{00000000-0005-0000-0000-0000AC980000}"/>
    <cellStyle name="Heading 2 38" xfId="38855" xr:uid="{00000000-0005-0000-0000-0000AD980000}"/>
    <cellStyle name="Heading 2 39" xfId="38856" xr:uid="{00000000-0005-0000-0000-0000AE980000}"/>
    <cellStyle name="Heading 2 4" xfId="38857" xr:uid="{00000000-0005-0000-0000-0000AF980000}"/>
    <cellStyle name="Heading 2 40" xfId="38858" xr:uid="{00000000-0005-0000-0000-0000B0980000}"/>
    <cellStyle name="Heading 2 41" xfId="53341" xr:uid="{FA8F9045-5B17-4549-A521-C13A862BCA79}"/>
    <cellStyle name="Heading 2 5" xfId="38859" xr:uid="{00000000-0005-0000-0000-0000B1980000}"/>
    <cellStyle name="Heading 2 6" xfId="38860" xr:uid="{00000000-0005-0000-0000-0000B2980000}"/>
    <cellStyle name="Heading 2 7" xfId="38861" xr:uid="{00000000-0005-0000-0000-0000B3980000}"/>
    <cellStyle name="Heading 2 8" xfId="38862" xr:uid="{00000000-0005-0000-0000-0000B4980000}"/>
    <cellStyle name="Heading 2 9" xfId="38863" xr:uid="{00000000-0005-0000-0000-0000B5980000}"/>
    <cellStyle name="Heading 3 10" xfId="38864" xr:uid="{00000000-0005-0000-0000-0000B6980000}"/>
    <cellStyle name="Heading 3 11" xfId="38865" xr:uid="{00000000-0005-0000-0000-0000B7980000}"/>
    <cellStyle name="Heading 3 12" xfId="38866" xr:uid="{00000000-0005-0000-0000-0000B8980000}"/>
    <cellStyle name="Heading 3 13" xfId="38867" xr:uid="{00000000-0005-0000-0000-0000B9980000}"/>
    <cellStyle name="Heading 3 14" xfId="38868" xr:uid="{00000000-0005-0000-0000-0000BA980000}"/>
    <cellStyle name="Heading 3 15" xfId="38869" xr:uid="{00000000-0005-0000-0000-0000BB980000}"/>
    <cellStyle name="Heading 3 16" xfId="38870" xr:uid="{00000000-0005-0000-0000-0000BC980000}"/>
    <cellStyle name="Heading 3 17" xfId="38871" xr:uid="{00000000-0005-0000-0000-0000BD980000}"/>
    <cellStyle name="Heading 3 18" xfId="38872" xr:uid="{00000000-0005-0000-0000-0000BE980000}"/>
    <cellStyle name="Heading 3 19" xfId="38873" xr:uid="{00000000-0005-0000-0000-0000BF980000}"/>
    <cellStyle name="Heading 3 2" xfId="38874" xr:uid="{00000000-0005-0000-0000-0000C0980000}"/>
    <cellStyle name="Heading 3 2 2" xfId="53067" xr:uid="{00000000-0005-0000-0000-0000C1980000}"/>
    <cellStyle name="Heading 3 20" xfId="38875" xr:uid="{00000000-0005-0000-0000-0000C2980000}"/>
    <cellStyle name="Heading 3 21" xfId="38876" xr:uid="{00000000-0005-0000-0000-0000C3980000}"/>
    <cellStyle name="Heading 3 22" xfId="38877" xr:uid="{00000000-0005-0000-0000-0000C4980000}"/>
    <cellStyle name="Heading 3 23" xfId="38878" xr:uid="{00000000-0005-0000-0000-0000C5980000}"/>
    <cellStyle name="Heading 3 24" xfId="38879" xr:uid="{00000000-0005-0000-0000-0000C6980000}"/>
    <cellStyle name="Heading 3 25" xfId="38880" xr:uid="{00000000-0005-0000-0000-0000C7980000}"/>
    <cellStyle name="Heading 3 26" xfId="38881" xr:uid="{00000000-0005-0000-0000-0000C8980000}"/>
    <cellStyle name="Heading 3 27" xfId="38882" xr:uid="{00000000-0005-0000-0000-0000C9980000}"/>
    <cellStyle name="Heading 3 28" xfId="38883" xr:uid="{00000000-0005-0000-0000-0000CA980000}"/>
    <cellStyle name="Heading 3 29" xfId="38884" xr:uid="{00000000-0005-0000-0000-0000CB980000}"/>
    <cellStyle name="Heading 3 3" xfId="38885" xr:uid="{00000000-0005-0000-0000-0000CC980000}"/>
    <cellStyle name="Heading 3 3 2" xfId="53087" xr:uid="{00000000-0005-0000-0000-0000CD980000}"/>
    <cellStyle name="Heading 3 30" xfId="38886" xr:uid="{00000000-0005-0000-0000-0000CE980000}"/>
    <cellStyle name="Heading 3 31" xfId="38887" xr:uid="{00000000-0005-0000-0000-0000CF980000}"/>
    <cellStyle name="Heading 3 32" xfId="38888" xr:uid="{00000000-0005-0000-0000-0000D0980000}"/>
    <cellStyle name="Heading 3 33" xfId="38889" xr:uid="{00000000-0005-0000-0000-0000D1980000}"/>
    <cellStyle name="Heading 3 34" xfId="38890" xr:uid="{00000000-0005-0000-0000-0000D2980000}"/>
    <cellStyle name="Heading 3 35" xfId="38891" xr:uid="{00000000-0005-0000-0000-0000D3980000}"/>
    <cellStyle name="Heading 3 36" xfId="38892" xr:uid="{00000000-0005-0000-0000-0000D4980000}"/>
    <cellStyle name="Heading 3 37" xfId="38893" xr:uid="{00000000-0005-0000-0000-0000D5980000}"/>
    <cellStyle name="Heading 3 38" xfId="38894" xr:uid="{00000000-0005-0000-0000-0000D6980000}"/>
    <cellStyle name="Heading 3 39" xfId="38895" xr:uid="{00000000-0005-0000-0000-0000D7980000}"/>
    <cellStyle name="Heading 3 4" xfId="38896" xr:uid="{00000000-0005-0000-0000-0000D8980000}"/>
    <cellStyle name="Heading 3 40" xfId="38897" xr:uid="{00000000-0005-0000-0000-0000D9980000}"/>
    <cellStyle name="Heading 3 41" xfId="53342" xr:uid="{13D06809-E474-4EEE-977F-A9CFEC2A55AE}"/>
    <cellStyle name="Heading 3 5" xfId="38898" xr:uid="{00000000-0005-0000-0000-0000DA980000}"/>
    <cellStyle name="Heading 3 6" xfId="38899" xr:uid="{00000000-0005-0000-0000-0000DB980000}"/>
    <cellStyle name="Heading 3 7" xfId="38900" xr:uid="{00000000-0005-0000-0000-0000DC980000}"/>
    <cellStyle name="Heading 3 8" xfId="38901" xr:uid="{00000000-0005-0000-0000-0000DD980000}"/>
    <cellStyle name="Heading 3 9" xfId="38902" xr:uid="{00000000-0005-0000-0000-0000DE980000}"/>
    <cellStyle name="Heading 4 10" xfId="38903" xr:uid="{00000000-0005-0000-0000-0000DF980000}"/>
    <cellStyle name="Heading 4 11" xfId="38904" xr:uid="{00000000-0005-0000-0000-0000E0980000}"/>
    <cellStyle name="Heading 4 12" xfId="38905" xr:uid="{00000000-0005-0000-0000-0000E1980000}"/>
    <cellStyle name="Heading 4 13" xfId="38906" xr:uid="{00000000-0005-0000-0000-0000E2980000}"/>
    <cellStyle name="Heading 4 14" xfId="38907" xr:uid="{00000000-0005-0000-0000-0000E3980000}"/>
    <cellStyle name="Heading 4 15" xfId="38908" xr:uid="{00000000-0005-0000-0000-0000E4980000}"/>
    <cellStyle name="Heading 4 16" xfId="38909" xr:uid="{00000000-0005-0000-0000-0000E5980000}"/>
    <cellStyle name="Heading 4 17" xfId="38910" xr:uid="{00000000-0005-0000-0000-0000E6980000}"/>
    <cellStyle name="Heading 4 18" xfId="38911" xr:uid="{00000000-0005-0000-0000-0000E7980000}"/>
    <cellStyle name="Heading 4 19" xfId="38912" xr:uid="{00000000-0005-0000-0000-0000E8980000}"/>
    <cellStyle name="Heading 4 2" xfId="38913" xr:uid="{00000000-0005-0000-0000-0000E9980000}"/>
    <cellStyle name="Heading 4 2 2" xfId="53068" xr:uid="{00000000-0005-0000-0000-0000EA980000}"/>
    <cellStyle name="Heading 4 20" xfId="38914" xr:uid="{00000000-0005-0000-0000-0000EB980000}"/>
    <cellStyle name="Heading 4 21" xfId="38915" xr:uid="{00000000-0005-0000-0000-0000EC980000}"/>
    <cellStyle name="Heading 4 22" xfId="38916" xr:uid="{00000000-0005-0000-0000-0000ED980000}"/>
    <cellStyle name="Heading 4 23" xfId="38917" xr:uid="{00000000-0005-0000-0000-0000EE980000}"/>
    <cellStyle name="Heading 4 24" xfId="38918" xr:uid="{00000000-0005-0000-0000-0000EF980000}"/>
    <cellStyle name="Heading 4 25" xfId="38919" xr:uid="{00000000-0005-0000-0000-0000F0980000}"/>
    <cellStyle name="Heading 4 26" xfId="38920" xr:uid="{00000000-0005-0000-0000-0000F1980000}"/>
    <cellStyle name="Heading 4 27" xfId="38921" xr:uid="{00000000-0005-0000-0000-0000F2980000}"/>
    <cellStyle name="Heading 4 28" xfId="38922" xr:uid="{00000000-0005-0000-0000-0000F3980000}"/>
    <cellStyle name="Heading 4 29" xfId="38923" xr:uid="{00000000-0005-0000-0000-0000F4980000}"/>
    <cellStyle name="Heading 4 3" xfId="38924" xr:uid="{00000000-0005-0000-0000-0000F5980000}"/>
    <cellStyle name="Heading 4 3 2" xfId="53088" xr:uid="{00000000-0005-0000-0000-0000F6980000}"/>
    <cellStyle name="Heading 4 30" xfId="38925" xr:uid="{00000000-0005-0000-0000-0000F7980000}"/>
    <cellStyle name="Heading 4 31" xfId="38926" xr:uid="{00000000-0005-0000-0000-0000F8980000}"/>
    <cellStyle name="Heading 4 32" xfId="38927" xr:uid="{00000000-0005-0000-0000-0000F9980000}"/>
    <cellStyle name="Heading 4 33" xfId="38928" xr:uid="{00000000-0005-0000-0000-0000FA980000}"/>
    <cellStyle name="Heading 4 34" xfId="38929" xr:uid="{00000000-0005-0000-0000-0000FB980000}"/>
    <cellStyle name="Heading 4 35" xfId="38930" xr:uid="{00000000-0005-0000-0000-0000FC980000}"/>
    <cellStyle name="Heading 4 36" xfId="38931" xr:uid="{00000000-0005-0000-0000-0000FD980000}"/>
    <cellStyle name="Heading 4 37" xfId="38932" xr:uid="{00000000-0005-0000-0000-0000FE980000}"/>
    <cellStyle name="Heading 4 38" xfId="38933" xr:uid="{00000000-0005-0000-0000-0000FF980000}"/>
    <cellStyle name="Heading 4 39" xfId="38934" xr:uid="{00000000-0005-0000-0000-000000990000}"/>
    <cellStyle name="Heading 4 4" xfId="38935" xr:uid="{00000000-0005-0000-0000-000001990000}"/>
    <cellStyle name="Heading 4 40" xfId="38936" xr:uid="{00000000-0005-0000-0000-000002990000}"/>
    <cellStyle name="Heading 4 41" xfId="53343" xr:uid="{48470238-53A3-4AD9-BE49-D2C7B6E13497}"/>
    <cellStyle name="Heading 4 5" xfId="38937" xr:uid="{00000000-0005-0000-0000-000003990000}"/>
    <cellStyle name="Heading 4 6" xfId="38938" xr:uid="{00000000-0005-0000-0000-000004990000}"/>
    <cellStyle name="Heading 4 7" xfId="38939" xr:uid="{00000000-0005-0000-0000-000005990000}"/>
    <cellStyle name="Heading 4 8" xfId="38940" xr:uid="{00000000-0005-0000-0000-000006990000}"/>
    <cellStyle name="Heading 4 9" xfId="38941" xr:uid="{00000000-0005-0000-0000-000007990000}"/>
    <cellStyle name="Hyperlink" xfId="53314" builtinId="8" customBuiltin="1"/>
    <cellStyle name="Hyperlink 2" xfId="53323" xr:uid="{F4F4E40B-D80D-420D-9ED6-629958B98FDB}"/>
    <cellStyle name="Hyperlink 3" xfId="53326" xr:uid="{8DADC1F3-811B-4A62-8C19-13EFA782BB4D}"/>
    <cellStyle name="Input 10" xfId="38942" xr:uid="{00000000-0005-0000-0000-000008990000}"/>
    <cellStyle name="Input 10 10" xfId="38943" xr:uid="{00000000-0005-0000-0000-000009990000}"/>
    <cellStyle name="Input 10 11" xfId="38944" xr:uid="{00000000-0005-0000-0000-00000A990000}"/>
    <cellStyle name="Input 10 12" xfId="38945" xr:uid="{00000000-0005-0000-0000-00000B990000}"/>
    <cellStyle name="Input 10 13" xfId="38946" xr:uid="{00000000-0005-0000-0000-00000C990000}"/>
    <cellStyle name="Input 10 14" xfId="38947" xr:uid="{00000000-0005-0000-0000-00000D990000}"/>
    <cellStyle name="Input 10 15" xfId="38948" xr:uid="{00000000-0005-0000-0000-00000E990000}"/>
    <cellStyle name="Input 10 16" xfId="38949" xr:uid="{00000000-0005-0000-0000-00000F990000}"/>
    <cellStyle name="Input 10 17" xfId="38950" xr:uid="{00000000-0005-0000-0000-000010990000}"/>
    <cellStyle name="Input 10 18" xfId="38951" xr:uid="{00000000-0005-0000-0000-000011990000}"/>
    <cellStyle name="Input 10 19" xfId="38952" xr:uid="{00000000-0005-0000-0000-000012990000}"/>
    <cellStyle name="Input 10 2" xfId="38953" xr:uid="{00000000-0005-0000-0000-000013990000}"/>
    <cellStyle name="Input 10 20" xfId="38954" xr:uid="{00000000-0005-0000-0000-000014990000}"/>
    <cellStyle name="Input 10 21" xfId="38955" xr:uid="{00000000-0005-0000-0000-000015990000}"/>
    <cellStyle name="Input 10 22" xfId="38956" xr:uid="{00000000-0005-0000-0000-000016990000}"/>
    <cellStyle name="Input 10 23" xfId="38957" xr:uid="{00000000-0005-0000-0000-000017990000}"/>
    <cellStyle name="Input 10 24" xfId="38958" xr:uid="{00000000-0005-0000-0000-000018990000}"/>
    <cellStyle name="Input 10 25" xfId="38959" xr:uid="{00000000-0005-0000-0000-000019990000}"/>
    <cellStyle name="Input 10 26" xfId="38960" xr:uid="{00000000-0005-0000-0000-00001A990000}"/>
    <cellStyle name="Input 10 27" xfId="38961" xr:uid="{00000000-0005-0000-0000-00001B990000}"/>
    <cellStyle name="Input 10 28" xfId="38962" xr:uid="{00000000-0005-0000-0000-00001C990000}"/>
    <cellStyle name="Input 10 29" xfId="38963" xr:uid="{00000000-0005-0000-0000-00001D990000}"/>
    <cellStyle name="Input 10 3" xfId="38964" xr:uid="{00000000-0005-0000-0000-00001E990000}"/>
    <cellStyle name="Input 10 30" xfId="38965" xr:uid="{00000000-0005-0000-0000-00001F990000}"/>
    <cellStyle name="Input 10 31" xfId="38966" xr:uid="{00000000-0005-0000-0000-000020990000}"/>
    <cellStyle name="Input 10 32" xfId="38967" xr:uid="{00000000-0005-0000-0000-000021990000}"/>
    <cellStyle name="Input 10 33" xfId="38968" xr:uid="{00000000-0005-0000-0000-000022990000}"/>
    <cellStyle name="Input 10 34" xfId="38969" xr:uid="{00000000-0005-0000-0000-000023990000}"/>
    <cellStyle name="Input 10 35" xfId="38970" xr:uid="{00000000-0005-0000-0000-000024990000}"/>
    <cellStyle name="Input 10 36" xfId="38971" xr:uid="{00000000-0005-0000-0000-000025990000}"/>
    <cellStyle name="Input 10 37" xfId="38972" xr:uid="{00000000-0005-0000-0000-000026990000}"/>
    <cellStyle name="Input 10 38" xfId="38973" xr:uid="{00000000-0005-0000-0000-000027990000}"/>
    <cellStyle name="Input 10 39" xfId="38974" xr:uid="{00000000-0005-0000-0000-000028990000}"/>
    <cellStyle name="Input 10 4" xfId="38975" xr:uid="{00000000-0005-0000-0000-000029990000}"/>
    <cellStyle name="Input 10 40" xfId="38976" xr:uid="{00000000-0005-0000-0000-00002A990000}"/>
    <cellStyle name="Input 10 41" xfId="38977" xr:uid="{00000000-0005-0000-0000-00002B990000}"/>
    <cellStyle name="Input 10 42" xfId="38978" xr:uid="{00000000-0005-0000-0000-00002C990000}"/>
    <cellStyle name="Input 10 43" xfId="38979" xr:uid="{00000000-0005-0000-0000-00002D990000}"/>
    <cellStyle name="Input 10 44" xfId="38980" xr:uid="{00000000-0005-0000-0000-00002E990000}"/>
    <cellStyle name="Input 10 45" xfId="38981" xr:uid="{00000000-0005-0000-0000-00002F990000}"/>
    <cellStyle name="Input 10 46" xfId="38982" xr:uid="{00000000-0005-0000-0000-000030990000}"/>
    <cellStyle name="Input 10 47" xfId="38983" xr:uid="{00000000-0005-0000-0000-000031990000}"/>
    <cellStyle name="Input 10 48" xfId="38984" xr:uid="{00000000-0005-0000-0000-000032990000}"/>
    <cellStyle name="Input 10 49" xfId="38985" xr:uid="{00000000-0005-0000-0000-000033990000}"/>
    <cellStyle name="Input 10 5" xfId="38986" xr:uid="{00000000-0005-0000-0000-000034990000}"/>
    <cellStyle name="Input 10 50" xfId="38987" xr:uid="{00000000-0005-0000-0000-000035990000}"/>
    <cellStyle name="Input 10 51" xfId="38988" xr:uid="{00000000-0005-0000-0000-000036990000}"/>
    <cellStyle name="Input 10 52" xfId="38989" xr:uid="{00000000-0005-0000-0000-000037990000}"/>
    <cellStyle name="Input 10 53" xfId="38990" xr:uid="{00000000-0005-0000-0000-000038990000}"/>
    <cellStyle name="Input 10 54" xfId="38991" xr:uid="{00000000-0005-0000-0000-000039990000}"/>
    <cellStyle name="Input 10 55" xfId="38992" xr:uid="{00000000-0005-0000-0000-00003A990000}"/>
    <cellStyle name="Input 10 56" xfId="38993" xr:uid="{00000000-0005-0000-0000-00003B990000}"/>
    <cellStyle name="Input 10 57" xfId="38994" xr:uid="{00000000-0005-0000-0000-00003C990000}"/>
    <cellStyle name="Input 10 58" xfId="38995" xr:uid="{00000000-0005-0000-0000-00003D990000}"/>
    <cellStyle name="Input 10 59" xfId="38996" xr:uid="{00000000-0005-0000-0000-00003E990000}"/>
    <cellStyle name="Input 10 6" xfId="38997" xr:uid="{00000000-0005-0000-0000-00003F990000}"/>
    <cellStyle name="Input 10 60" xfId="38998" xr:uid="{00000000-0005-0000-0000-000040990000}"/>
    <cellStyle name="Input 10 61" xfId="38999" xr:uid="{00000000-0005-0000-0000-000041990000}"/>
    <cellStyle name="Input 10 62" xfId="39000" xr:uid="{00000000-0005-0000-0000-000042990000}"/>
    <cellStyle name="Input 10 63" xfId="39001" xr:uid="{00000000-0005-0000-0000-000043990000}"/>
    <cellStyle name="Input 10 64" xfId="39002" xr:uid="{00000000-0005-0000-0000-000044990000}"/>
    <cellStyle name="Input 10 65" xfId="39003" xr:uid="{00000000-0005-0000-0000-000045990000}"/>
    <cellStyle name="Input 10 66" xfId="39004" xr:uid="{00000000-0005-0000-0000-000046990000}"/>
    <cellStyle name="Input 10 67" xfId="39005" xr:uid="{00000000-0005-0000-0000-000047990000}"/>
    <cellStyle name="Input 10 68" xfId="39006" xr:uid="{00000000-0005-0000-0000-000048990000}"/>
    <cellStyle name="Input 10 69" xfId="39007" xr:uid="{00000000-0005-0000-0000-000049990000}"/>
    <cellStyle name="Input 10 7" xfId="39008" xr:uid="{00000000-0005-0000-0000-00004A990000}"/>
    <cellStyle name="Input 10 70" xfId="39009" xr:uid="{00000000-0005-0000-0000-00004B990000}"/>
    <cellStyle name="Input 10 71" xfId="39010" xr:uid="{00000000-0005-0000-0000-00004C990000}"/>
    <cellStyle name="Input 10 72" xfId="39011" xr:uid="{00000000-0005-0000-0000-00004D990000}"/>
    <cellStyle name="Input 10 73" xfId="39012" xr:uid="{00000000-0005-0000-0000-00004E990000}"/>
    <cellStyle name="Input 10 8" xfId="39013" xr:uid="{00000000-0005-0000-0000-00004F990000}"/>
    <cellStyle name="Input 10 9" xfId="39014" xr:uid="{00000000-0005-0000-0000-000050990000}"/>
    <cellStyle name="Input 11" xfId="39015" xr:uid="{00000000-0005-0000-0000-000051990000}"/>
    <cellStyle name="Input 11 10" xfId="39016" xr:uid="{00000000-0005-0000-0000-000052990000}"/>
    <cellStyle name="Input 11 11" xfId="39017" xr:uid="{00000000-0005-0000-0000-000053990000}"/>
    <cellStyle name="Input 11 12" xfId="39018" xr:uid="{00000000-0005-0000-0000-000054990000}"/>
    <cellStyle name="Input 11 13" xfId="39019" xr:uid="{00000000-0005-0000-0000-000055990000}"/>
    <cellStyle name="Input 11 14" xfId="39020" xr:uid="{00000000-0005-0000-0000-000056990000}"/>
    <cellStyle name="Input 11 15" xfId="39021" xr:uid="{00000000-0005-0000-0000-000057990000}"/>
    <cellStyle name="Input 11 16" xfId="39022" xr:uid="{00000000-0005-0000-0000-000058990000}"/>
    <cellStyle name="Input 11 17" xfId="39023" xr:uid="{00000000-0005-0000-0000-000059990000}"/>
    <cellStyle name="Input 11 18" xfId="39024" xr:uid="{00000000-0005-0000-0000-00005A990000}"/>
    <cellStyle name="Input 11 19" xfId="39025" xr:uid="{00000000-0005-0000-0000-00005B990000}"/>
    <cellStyle name="Input 11 2" xfId="39026" xr:uid="{00000000-0005-0000-0000-00005C990000}"/>
    <cellStyle name="Input 11 20" xfId="39027" xr:uid="{00000000-0005-0000-0000-00005D990000}"/>
    <cellStyle name="Input 11 21" xfId="39028" xr:uid="{00000000-0005-0000-0000-00005E990000}"/>
    <cellStyle name="Input 11 22" xfId="39029" xr:uid="{00000000-0005-0000-0000-00005F990000}"/>
    <cellStyle name="Input 11 23" xfId="39030" xr:uid="{00000000-0005-0000-0000-000060990000}"/>
    <cellStyle name="Input 11 24" xfId="39031" xr:uid="{00000000-0005-0000-0000-000061990000}"/>
    <cellStyle name="Input 11 25" xfId="39032" xr:uid="{00000000-0005-0000-0000-000062990000}"/>
    <cellStyle name="Input 11 26" xfId="39033" xr:uid="{00000000-0005-0000-0000-000063990000}"/>
    <cellStyle name="Input 11 27" xfId="39034" xr:uid="{00000000-0005-0000-0000-000064990000}"/>
    <cellStyle name="Input 11 28" xfId="39035" xr:uid="{00000000-0005-0000-0000-000065990000}"/>
    <cellStyle name="Input 11 29" xfId="39036" xr:uid="{00000000-0005-0000-0000-000066990000}"/>
    <cellStyle name="Input 11 3" xfId="39037" xr:uid="{00000000-0005-0000-0000-000067990000}"/>
    <cellStyle name="Input 11 30" xfId="39038" xr:uid="{00000000-0005-0000-0000-000068990000}"/>
    <cellStyle name="Input 11 31" xfId="39039" xr:uid="{00000000-0005-0000-0000-000069990000}"/>
    <cellStyle name="Input 11 32" xfId="39040" xr:uid="{00000000-0005-0000-0000-00006A990000}"/>
    <cellStyle name="Input 11 33" xfId="39041" xr:uid="{00000000-0005-0000-0000-00006B990000}"/>
    <cellStyle name="Input 11 34" xfId="39042" xr:uid="{00000000-0005-0000-0000-00006C990000}"/>
    <cellStyle name="Input 11 35" xfId="39043" xr:uid="{00000000-0005-0000-0000-00006D990000}"/>
    <cellStyle name="Input 11 36" xfId="39044" xr:uid="{00000000-0005-0000-0000-00006E990000}"/>
    <cellStyle name="Input 11 37" xfId="39045" xr:uid="{00000000-0005-0000-0000-00006F990000}"/>
    <cellStyle name="Input 11 38" xfId="39046" xr:uid="{00000000-0005-0000-0000-000070990000}"/>
    <cellStyle name="Input 11 39" xfId="39047" xr:uid="{00000000-0005-0000-0000-000071990000}"/>
    <cellStyle name="Input 11 4" xfId="39048" xr:uid="{00000000-0005-0000-0000-000072990000}"/>
    <cellStyle name="Input 11 40" xfId="39049" xr:uid="{00000000-0005-0000-0000-000073990000}"/>
    <cellStyle name="Input 11 41" xfId="39050" xr:uid="{00000000-0005-0000-0000-000074990000}"/>
    <cellStyle name="Input 11 42" xfId="39051" xr:uid="{00000000-0005-0000-0000-000075990000}"/>
    <cellStyle name="Input 11 43" xfId="39052" xr:uid="{00000000-0005-0000-0000-000076990000}"/>
    <cellStyle name="Input 11 44" xfId="39053" xr:uid="{00000000-0005-0000-0000-000077990000}"/>
    <cellStyle name="Input 11 45" xfId="39054" xr:uid="{00000000-0005-0000-0000-000078990000}"/>
    <cellStyle name="Input 11 46" xfId="39055" xr:uid="{00000000-0005-0000-0000-000079990000}"/>
    <cellStyle name="Input 11 47" xfId="39056" xr:uid="{00000000-0005-0000-0000-00007A990000}"/>
    <cellStyle name="Input 11 48" xfId="39057" xr:uid="{00000000-0005-0000-0000-00007B990000}"/>
    <cellStyle name="Input 11 49" xfId="39058" xr:uid="{00000000-0005-0000-0000-00007C990000}"/>
    <cellStyle name="Input 11 5" xfId="39059" xr:uid="{00000000-0005-0000-0000-00007D990000}"/>
    <cellStyle name="Input 11 50" xfId="39060" xr:uid="{00000000-0005-0000-0000-00007E990000}"/>
    <cellStyle name="Input 11 51" xfId="39061" xr:uid="{00000000-0005-0000-0000-00007F990000}"/>
    <cellStyle name="Input 11 52" xfId="39062" xr:uid="{00000000-0005-0000-0000-000080990000}"/>
    <cellStyle name="Input 11 53" xfId="39063" xr:uid="{00000000-0005-0000-0000-000081990000}"/>
    <cellStyle name="Input 11 54" xfId="39064" xr:uid="{00000000-0005-0000-0000-000082990000}"/>
    <cellStyle name="Input 11 55" xfId="39065" xr:uid="{00000000-0005-0000-0000-000083990000}"/>
    <cellStyle name="Input 11 56" xfId="39066" xr:uid="{00000000-0005-0000-0000-000084990000}"/>
    <cellStyle name="Input 11 57" xfId="39067" xr:uid="{00000000-0005-0000-0000-000085990000}"/>
    <cellStyle name="Input 11 58" xfId="39068" xr:uid="{00000000-0005-0000-0000-000086990000}"/>
    <cellStyle name="Input 11 59" xfId="39069" xr:uid="{00000000-0005-0000-0000-000087990000}"/>
    <cellStyle name="Input 11 6" xfId="39070" xr:uid="{00000000-0005-0000-0000-000088990000}"/>
    <cellStyle name="Input 11 60" xfId="39071" xr:uid="{00000000-0005-0000-0000-000089990000}"/>
    <cellStyle name="Input 11 61" xfId="39072" xr:uid="{00000000-0005-0000-0000-00008A990000}"/>
    <cellStyle name="Input 11 62" xfId="39073" xr:uid="{00000000-0005-0000-0000-00008B990000}"/>
    <cellStyle name="Input 11 63" xfId="39074" xr:uid="{00000000-0005-0000-0000-00008C990000}"/>
    <cellStyle name="Input 11 64" xfId="39075" xr:uid="{00000000-0005-0000-0000-00008D990000}"/>
    <cellStyle name="Input 11 65" xfId="39076" xr:uid="{00000000-0005-0000-0000-00008E990000}"/>
    <cellStyle name="Input 11 66" xfId="39077" xr:uid="{00000000-0005-0000-0000-00008F990000}"/>
    <cellStyle name="Input 11 67" xfId="39078" xr:uid="{00000000-0005-0000-0000-000090990000}"/>
    <cellStyle name="Input 11 68" xfId="39079" xr:uid="{00000000-0005-0000-0000-000091990000}"/>
    <cellStyle name="Input 11 69" xfId="39080" xr:uid="{00000000-0005-0000-0000-000092990000}"/>
    <cellStyle name="Input 11 7" xfId="39081" xr:uid="{00000000-0005-0000-0000-000093990000}"/>
    <cellStyle name="Input 11 70" xfId="39082" xr:uid="{00000000-0005-0000-0000-000094990000}"/>
    <cellStyle name="Input 11 71" xfId="39083" xr:uid="{00000000-0005-0000-0000-000095990000}"/>
    <cellStyle name="Input 11 72" xfId="39084" xr:uid="{00000000-0005-0000-0000-000096990000}"/>
    <cellStyle name="Input 11 73" xfId="39085" xr:uid="{00000000-0005-0000-0000-000097990000}"/>
    <cellStyle name="Input 11 8" xfId="39086" xr:uid="{00000000-0005-0000-0000-000098990000}"/>
    <cellStyle name="Input 11 9" xfId="39087" xr:uid="{00000000-0005-0000-0000-000099990000}"/>
    <cellStyle name="Input 12" xfId="39088" xr:uid="{00000000-0005-0000-0000-00009A990000}"/>
    <cellStyle name="Input 12 10" xfId="39089" xr:uid="{00000000-0005-0000-0000-00009B990000}"/>
    <cellStyle name="Input 12 11" xfId="39090" xr:uid="{00000000-0005-0000-0000-00009C990000}"/>
    <cellStyle name="Input 12 12" xfId="39091" xr:uid="{00000000-0005-0000-0000-00009D990000}"/>
    <cellStyle name="Input 12 13" xfId="39092" xr:uid="{00000000-0005-0000-0000-00009E990000}"/>
    <cellStyle name="Input 12 14" xfId="39093" xr:uid="{00000000-0005-0000-0000-00009F990000}"/>
    <cellStyle name="Input 12 15" xfId="39094" xr:uid="{00000000-0005-0000-0000-0000A0990000}"/>
    <cellStyle name="Input 12 16" xfId="39095" xr:uid="{00000000-0005-0000-0000-0000A1990000}"/>
    <cellStyle name="Input 12 17" xfId="39096" xr:uid="{00000000-0005-0000-0000-0000A2990000}"/>
    <cellStyle name="Input 12 18" xfId="39097" xr:uid="{00000000-0005-0000-0000-0000A3990000}"/>
    <cellStyle name="Input 12 19" xfId="39098" xr:uid="{00000000-0005-0000-0000-0000A4990000}"/>
    <cellStyle name="Input 12 2" xfId="39099" xr:uid="{00000000-0005-0000-0000-0000A5990000}"/>
    <cellStyle name="Input 12 20" xfId="39100" xr:uid="{00000000-0005-0000-0000-0000A6990000}"/>
    <cellStyle name="Input 12 21" xfId="39101" xr:uid="{00000000-0005-0000-0000-0000A7990000}"/>
    <cellStyle name="Input 12 22" xfId="39102" xr:uid="{00000000-0005-0000-0000-0000A8990000}"/>
    <cellStyle name="Input 12 23" xfId="39103" xr:uid="{00000000-0005-0000-0000-0000A9990000}"/>
    <cellStyle name="Input 12 24" xfId="39104" xr:uid="{00000000-0005-0000-0000-0000AA990000}"/>
    <cellStyle name="Input 12 25" xfId="39105" xr:uid="{00000000-0005-0000-0000-0000AB990000}"/>
    <cellStyle name="Input 12 26" xfId="39106" xr:uid="{00000000-0005-0000-0000-0000AC990000}"/>
    <cellStyle name="Input 12 27" xfId="39107" xr:uid="{00000000-0005-0000-0000-0000AD990000}"/>
    <cellStyle name="Input 12 28" xfId="39108" xr:uid="{00000000-0005-0000-0000-0000AE990000}"/>
    <cellStyle name="Input 12 29" xfId="39109" xr:uid="{00000000-0005-0000-0000-0000AF990000}"/>
    <cellStyle name="Input 12 3" xfId="39110" xr:uid="{00000000-0005-0000-0000-0000B0990000}"/>
    <cellStyle name="Input 12 30" xfId="39111" xr:uid="{00000000-0005-0000-0000-0000B1990000}"/>
    <cellStyle name="Input 12 31" xfId="39112" xr:uid="{00000000-0005-0000-0000-0000B2990000}"/>
    <cellStyle name="Input 12 32" xfId="39113" xr:uid="{00000000-0005-0000-0000-0000B3990000}"/>
    <cellStyle name="Input 12 33" xfId="39114" xr:uid="{00000000-0005-0000-0000-0000B4990000}"/>
    <cellStyle name="Input 12 34" xfId="39115" xr:uid="{00000000-0005-0000-0000-0000B5990000}"/>
    <cellStyle name="Input 12 35" xfId="39116" xr:uid="{00000000-0005-0000-0000-0000B6990000}"/>
    <cellStyle name="Input 12 36" xfId="39117" xr:uid="{00000000-0005-0000-0000-0000B7990000}"/>
    <cellStyle name="Input 12 37" xfId="39118" xr:uid="{00000000-0005-0000-0000-0000B8990000}"/>
    <cellStyle name="Input 12 38" xfId="39119" xr:uid="{00000000-0005-0000-0000-0000B9990000}"/>
    <cellStyle name="Input 12 39" xfId="39120" xr:uid="{00000000-0005-0000-0000-0000BA990000}"/>
    <cellStyle name="Input 12 4" xfId="39121" xr:uid="{00000000-0005-0000-0000-0000BB990000}"/>
    <cellStyle name="Input 12 40" xfId="39122" xr:uid="{00000000-0005-0000-0000-0000BC990000}"/>
    <cellStyle name="Input 12 41" xfId="39123" xr:uid="{00000000-0005-0000-0000-0000BD990000}"/>
    <cellStyle name="Input 12 42" xfId="39124" xr:uid="{00000000-0005-0000-0000-0000BE990000}"/>
    <cellStyle name="Input 12 43" xfId="39125" xr:uid="{00000000-0005-0000-0000-0000BF990000}"/>
    <cellStyle name="Input 12 44" xfId="39126" xr:uid="{00000000-0005-0000-0000-0000C0990000}"/>
    <cellStyle name="Input 12 45" xfId="39127" xr:uid="{00000000-0005-0000-0000-0000C1990000}"/>
    <cellStyle name="Input 12 46" xfId="39128" xr:uid="{00000000-0005-0000-0000-0000C2990000}"/>
    <cellStyle name="Input 12 47" xfId="39129" xr:uid="{00000000-0005-0000-0000-0000C3990000}"/>
    <cellStyle name="Input 12 48" xfId="39130" xr:uid="{00000000-0005-0000-0000-0000C4990000}"/>
    <cellStyle name="Input 12 49" xfId="39131" xr:uid="{00000000-0005-0000-0000-0000C5990000}"/>
    <cellStyle name="Input 12 5" xfId="39132" xr:uid="{00000000-0005-0000-0000-0000C6990000}"/>
    <cellStyle name="Input 12 50" xfId="39133" xr:uid="{00000000-0005-0000-0000-0000C7990000}"/>
    <cellStyle name="Input 12 51" xfId="39134" xr:uid="{00000000-0005-0000-0000-0000C8990000}"/>
    <cellStyle name="Input 12 52" xfId="39135" xr:uid="{00000000-0005-0000-0000-0000C9990000}"/>
    <cellStyle name="Input 12 53" xfId="39136" xr:uid="{00000000-0005-0000-0000-0000CA990000}"/>
    <cellStyle name="Input 12 54" xfId="39137" xr:uid="{00000000-0005-0000-0000-0000CB990000}"/>
    <cellStyle name="Input 12 55" xfId="39138" xr:uid="{00000000-0005-0000-0000-0000CC990000}"/>
    <cellStyle name="Input 12 56" xfId="39139" xr:uid="{00000000-0005-0000-0000-0000CD990000}"/>
    <cellStyle name="Input 12 57" xfId="39140" xr:uid="{00000000-0005-0000-0000-0000CE990000}"/>
    <cellStyle name="Input 12 58" xfId="39141" xr:uid="{00000000-0005-0000-0000-0000CF990000}"/>
    <cellStyle name="Input 12 59" xfId="39142" xr:uid="{00000000-0005-0000-0000-0000D0990000}"/>
    <cellStyle name="Input 12 6" xfId="39143" xr:uid="{00000000-0005-0000-0000-0000D1990000}"/>
    <cellStyle name="Input 12 60" xfId="39144" xr:uid="{00000000-0005-0000-0000-0000D2990000}"/>
    <cellStyle name="Input 12 61" xfId="39145" xr:uid="{00000000-0005-0000-0000-0000D3990000}"/>
    <cellStyle name="Input 12 62" xfId="39146" xr:uid="{00000000-0005-0000-0000-0000D4990000}"/>
    <cellStyle name="Input 12 63" xfId="39147" xr:uid="{00000000-0005-0000-0000-0000D5990000}"/>
    <cellStyle name="Input 12 64" xfId="39148" xr:uid="{00000000-0005-0000-0000-0000D6990000}"/>
    <cellStyle name="Input 12 65" xfId="39149" xr:uid="{00000000-0005-0000-0000-0000D7990000}"/>
    <cellStyle name="Input 12 66" xfId="39150" xr:uid="{00000000-0005-0000-0000-0000D8990000}"/>
    <cellStyle name="Input 12 67" xfId="39151" xr:uid="{00000000-0005-0000-0000-0000D9990000}"/>
    <cellStyle name="Input 12 68" xfId="39152" xr:uid="{00000000-0005-0000-0000-0000DA990000}"/>
    <cellStyle name="Input 12 69" xfId="39153" xr:uid="{00000000-0005-0000-0000-0000DB990000}"/>
    <cellStyle name="Input 12 7" xfId="39154" xr:uid="{00000000-0005-0000-0000-0000DC990000}"/>
    <cellStyle name="Input 12 70" xfId="39155" xr:uid="{00000000-0005-0000-0000-0000DD990000}"/>
    <cellStyle name="Input 12 71" xfId="39156" xr:uid="{00000000-0005-0000-0000-0000DE990000}"/>
    <cellStyle name="Input 12 72" xfId="39157" xr:uid="{00000000-0005-0000-0000-0000DF990000}"/>
    <cellStyle name="Input 12 73" xfId="39158" xr:uid="{00000000-0005-0000-0000-0000E0990000}"/>
    <cellStyle name="Input 12 8" xfId="39159" xr:uid="{00000000-0005-0000-0000-0000E1990000}"/>
    <cellStyle name="Input 12 9" xfId="39160" xr:uid="{00000000-0005-0000-0000-0000E2990000}"/>
    <cellStyle name="Input 13" xfId="39161" xr:uid="{00000000-0005-0000-0000-0000E3990000}"/>
    <cellStyle name="Input 13 10" xfId="39162" xr:uid="{00000000-0005-0000-0000-0000E4990000}"/>
    <cellStyle name="Input 13 11" xfId="39163" xr:uid="{00000000-0005-0000-0000-0000E5990000}"/>
    <cellStyle name="Input 13 12" xfId="39164" xr:uid="{00000000-0005-0000-0000-0000E6990000}"/>
    <cellStyle name="Input 13 13" xfId="39165" xr:uid="{00000000-0005-0000-0000-0000E7990000}"/>
    <cellStyle name="Input 13 14" xfId="39166" xr:uid="{00000000-0005-0000-0000-0000E8990000}"/>
    <cellStyle name="Input 13 15" xfId="39167" xr:uid="{00000000-0005-0000-0000-0000E9990000}"/>
    <cellStyle name="Input 13 16" xfId="39168" xr:uid="{00000000-0005-0000-0000-0000EA990000}"/>
    <cellStyle name="Input 13 17" xfId="39169" xr:uid="{00000000-0005-0000-0000-0000EB990000}"/>
    <cellStyle name="Input 13 18" xfId="39170" xr:uid="{00000000-0005-0000-0000-0000EC990000}"/>
    <cellStyle name="Input 13 19" xfId="39171" xr:uid="{00000000-0005-0000-0000-0000ED990000}"/>
    <cellStyle name="Input 13 2" xfId="39172" xr:uid="{00000000-0005-0000-0000-0000EE990000}"/>
    <cellStyle name="Input 13 20" xfId="39173" xr:uid="{00000000-0005-0000-0000-0000EF990000}"/>
    <cellStyle name="Input 13 21" xfId="39174" xr:uid="{00000000-0005-0000-0000-0000F0990000}"/>
    <cellStyle name="Input 13 22" xfId="39175" xr:uid="{00000000-0005-0000-0000-0000F1990000}"/>
    <cellStyle name="Input 13 23" xfId="39176" xr:uid="{00000000-0005-0000-0000-0000F2990000}"/>
    <cellStyle name="Input 13 24" xfId="39177" xr:uid="{00000000-0005-0000-0000-0000F3990000}"/>
    <cellStyle name="Input 13 25" xfId="39178" xr:uid="{00000000-0005-0000-0000-0000F4990000}"/>
    <cellStyle name="Input 13 26" xfId="39179" xr:uid="{00000000-0005-0000-0000-0000F5990000}"/>
    <cellStyle name="Input 13 27" xfId="39180" xr:uid="{00000000-0005-0000-0000-0000F6990000}"/>
    <cellStyle name="Input 13 28" xfId="39181" xr:uid="{00000000-0005-0000-0000-0000F7990000}"/>
    <cellStyle name="Input 13 29" xfId="39182" xr:uid="{00000000-0005-0000-0000-0000F8990000}"/>
    <cellStyle name="Input 13 3" xfId="39183" xr:uid="{00000000-0005-0000-0000-0000F9990000}"/>
    <cellStyle name="Input 13 30" xfId="39184" xr:uid="{00000000-0005-0000-0000-0000FA990000}"/>
    <cellStyle name="Input 13 31" xfId="39185" xr:uid="{00000000-0005-0000-0000-0000FB990000}"/>
    <cellStyle name="Input 13 32" xfId="39186" xr:uid="{00000000-0005-0000-0000-0000FC990000}"/>
    <cellStyle name="Input 13 33" xfId="39187" xr:uid="{00000000-0005-0000-0000-0000FD990000}"/>
    <cellStyle name="Input 13 34" xfId="39188" xr:uid="{00000000-0005-0000-0000-0000FE990000}"/>
    <cellStyle name="Input 13 35" xfId="39189" xr:uid="{00000000-0005-0000-0000-0000FF990000}"/>
    <cellStyle name="Input 13 36" xfId="39190" xr:uid="{00000000-0005-0000-0000-0000009A0000}"/>
    <cellStyle name="Input 13 37" xfId="39191" xr:uid="{00000000-0005-0000-0000-0000019A0000}"/>
    <cellStyle name="Input 13 38" xfId="39192" xr:uid="{00000000-0005-0000-0000-0000029A0000}"/>
    <cellStyle name="Input 13 39" xfId="39193" xr:uid="{00000000-0005-0000-0000-0000039A0000}"/>
    <cellStyle name="Input 13 4" xfId="39194" xr:uid="{00000000-0005-0000-0000-0000049A0000}"/>
    <cellStyle name="Input 13 40" xfId="39195" xr:uid="{00000000-0005-0000-0000-0000059A0000}"/>
    <cellStyle name="Input 13 41" xfId="39196" xr:uid="{00000000-0005-0000-0000-0000069A0000}"/>
    <cellStyle name="Input 13 42" xfId="39197" xr:uid="{00000000-0005-0000-0000-0000079A0000}"/>
    <cellStyle name="Input 13 43" xfId="39198" xr:uid="{00000000-0005-0000-0000-0000089A0000}"/>
    <cellStyle name="Input 13 44" xfId="39199" xr:uid="{00000000-0005-0000-0000-0000099A0000}"/>
    <cellStyle name="Input 13 45" xfId="39200" xr:uid="{00000000-0005-0000-0000-00000A9A0000}"/>
    <cellStyle name="Input 13 46" xfId="39201" xr:uid="{00000000-0005-0000-0000-00000B9A0000}"/>
    <cellStyle name="Input 13 47" xfId="39202" xr:uid="{00000000-0005-0000-0000-00000C9A0000}"/>
    <cellStyle name="Input 13 48" xfId="39203" xr:uid="{00000000-0005-0000-0000-00000D9A0000}"/>
    <cellStyle name="Input 13 49" xfId="39204" xr:uid="{00000000-0005-0000-0000-00000E9A0000}"/>
    <cellStyle name="Input 13 5" xfId="39205" xr:uid="{00000000-0005-0000-0000-00000F9A0000}"/>
    <cellStyle name="Input 13 50" xfId="39206" xr:uid="{00000000-0005-0000-0000-0000109A0000}"/>
    <cellStyle name="Input 13 51" xfId="39207" xr:uid="{00000000-0005-0000-0000-0000119A0000}"/>
    <cellStyle name="Input 13 52" xfId="39208" xr:uid="{00000000-0005-0000-0000-0000129A0000}"/>
    <cellStyle name="Input 13 53" xfId="39209" xr:uid="{00000000-0005-0000-0000-0000139A0000}"/>
    <cellStyle name="Input 13 54" xfId="39210" xr:uid="{00000000-0005-0000-0000-0000149A0000}"/>
    <cellStyle name="Input 13 55" xfId="39211" xr:uid="{00000000-0005-0000-0000-0000159A0000}"/>
    <cellStyle name="Input 13 56" xfId="39212" xr:uid="{00000000-0005-0000-0000-0000169A0000}"/>
    <cellStyle name="Input 13 57" xfId="39213" xr:uid="{00000000-0005-0000-0000-0000179A0000}"/>
    <cellStyle name="Input 13 58" xfId="39214" xr:uid="{00000000-0005-0000-0000-0000189A0000}"/>
    <cellStyle name="Input 13 59" xfId="39215" xr:uid="{00000000-0005-0000-0000-0000199A0000}"/>
    <cellStyle name="Input 13 6" xfId="39216" xr:uid="{00000000-0005-0000-0000-00001A9A0000}"/>
    <cellStyle name="Input 13 60" xfId="39217" xr:uid="{00000000-0005-0000-0000-00001B9A0000}"/>
    <cellStyle name="Input 13 61" xfId="39218" xr:uid="{00000000-0005-0000-0000-00001C9A0000}"/>
    <cellStyle name="Input 13 62" xfId="39219" xr:uid="{00000000-0005-0000-0000-00001D9A0000}"/>
    <cellStyle name="Input 13 63" xfId="39220" xr:uid="{00000000-0005-0000-0000-00001E9A0000}"/>
    <cellStyle name="Input 13 64" xfId="39221" xr:uid="{00000000-0005-0000-0000-00001F9A0000}"/>
    <cellStyle name="Input 13 65" xfId="39222" xr:uid="{00000000-0005-0000-0000-0000209A0000}"/>
    <cellStyle name="Input 13 66" xfId="39223" xr:uid="{00000000-0005-0000-0000-0000219A0000}"/>
    <cellStyle name="Input 13 67" xfId="39224" xr:uid="{00000000-0005-0000-0000-0000229A0000}"/>
    <cellStyle name="Input 13 68" xfId="39225" xr:uid="{00000000-0005-0000-0000-0000239A0000}"/>
    <cellStyle name="Input 13 69" xfId="39226" xr:uid="{00000000-0005-0000-0000-0000249A0000}"/>
    <cellStyle name="Input 13 7" xfId="39227" xr:uid="{00000000-0005-0000-0000-0000259A0000}"/>
    <cellStyle name="Input 13 70" xfId="39228" xr:uid="{00000000-0005-0000-0000-0000269A0000}"/>
    <cellStyle name="Input 13 71" xfId="39229" xr:uid="{00000000-0005-0000-0000-0000279A0000}"/>
    <cellStyle name="Input 13 72" xfId="39230" xr:uid="{00000000-0005-0000-0000-0000289A0000}"/>
    <cellStyle name="Input 13 73" xfId="39231" xr:uid="{00000000-0005-0000-0000-0000299A0000}"/>
    <cellStyle name="Input 13 8" xfId="39232" xr:uid="{00000000-0005-0000-0000-00002A9A0000}"/>
    <cellStyle name="Input 13 9" xfId="39233" xr:uid="{00000000-0005-0000-0000-00002B9A0000}"/>
    <cellStyle name="Input 14" xfId="39234" xr:uid="{00000000-0005-0000-0000-00002C9A0000}"/>
    <cellStyle name="Input 14 10" xfId="39235" xr:uid="{00000000-0005-0000-0000-00002D9A0000}"/>
    <cellStyle name="Input 14 11" xfId="39236" xr:uid="{00000000-0005-0000-0000-00002E9A0000}"/>
    <cellStyle name="Input 14 12" xfId="39237" xr:uid="{00000000-0005-0000-0000-00002F9A0000}"/>
    <cellStyle name="Input 14 13" xfId="39238" xr:uid="{00000000-0005-0000-0000-0000309A0000}"/>
    <cellStyle name="Input 14 14" xfId="39239" xr:uid="{00000000-0005-0000-0000-0000319A0000}"/>
    <cellStyle name="Input 14 15" xfId="39240" xr:uid="{00000000-0005-0000-0000-0000329A0000}"/>
    <cellStyle name="Input 14 16" xfId="39241" xr:uid="{00000000-0005-0000-0000-0000339A0000}"/>
    <cellStyle name="Input 14 17" xfId="39242" xr:uid="{00000000-0005-0000-0000-0000349A0000}"/>
    <cellStyle name="Input 14 18" xfId="39243" xr:uid="{00000000-0005-0000-0000-0000359A0000}"/>
    <cellStyle name="Input 14 19" xfId="39244" xr:uid="{00000000-0005-0000-0000-0000369A0000}"/>
    <cellStyle name="Input 14 2" xfId="39245" xr:uid="{00000000-0005-0000-0000-0000379A0000}"/>
    <cellStyle name="Input 14 20" xfId="39246" xr:uid="{00000000-0005-0000-0000-0000389A0000}"/>
    <cellStyle name="Input 14 21" xfId="39247" xr:uid="{00000000-0005-0000-0000-0000399A0000}"/>
    <cellStyle name="Input 14 22" xfId="39248" xr:uid="{00000000-0005-0000-0000-00003A9A0000}"/>
    <cellStyle name="Input 14 23" xfId="39249" xr:uid="{00000000-0005-0000-0000-00003B9A0000}"/>
    <cellStyle name="Input 14 24" xfId="39250" xr:uid="{00000000-0005-0000-0000-00003C9A0000}"/>
    <cellStyle name="Input 14 25" xfId="39251" xr:uid="{00000000-0005-0000-0000-00003D9A0000}"/>
    <cellStyle name="Input 14 26" xfId="39252" xr:uid="{00000000-0005-0000-0000-00003E9A0000}"/>
    <cellStyle name="Input 14 27" xfId="39253" xr:uid="{00000000-0005-0000-0000-00003F9A0000}"/>
    <cellStyle name="Input 14 28" xfId="39254" xr:uid="{00000000-0005-0000-0000-0000409A0000}"/>
    <cellStyle name="Input 14 29" xfId="39255" xr:uid="{00000000-0005-0000-0000-0000419A0000}"/>
    <cellStyle name="Input 14 3" xfId="39256" xr:uid="{00000000-0005-0000-0000-0000429A0000}"/>
    <cellStyle name="Input 14 30" xfId="39257" xr:uid="{00000000-0005-0000-0000-0000439A0000}"/>
    <cellStyle name="Input 14 31" xfId="39258" xr:uid="{00000000-0005-0000-0000-0000449A0000}"/>
    <cellStyle name="Input 14 32" xfId="39259" xr:uid="{00000000-0005-0000-0000-0000459A0000}"/>
    <cellStyle name="Input 14 33" xfId="39260" xr:uid="{00000000-0005-0000-0000-0000469A0000}"/>
    <cellStyle name="Input 14 34" xfId="39261" xr:uid="{00000000-0005-0000-0000-0000479A0000}"/>
    <cellStyle name="Input 14 35" xfId="39262" xr:uid="{00000000-0005-0000-0000-0000489A0000}"/>
    <cellStyle name="Input 14 36" xfId="39263" xr:uid="{00000000-0005-0000-0000-0000499A0000}"/>
    <cellStyle name="Input 14 37" xfId="39264" xr:uid="{00000000-0005-0000-0000-00004A9A0000}"/>
    <cellStyle name="Input 14 38" xfId="39265" xr:uid="{00000000-0005-0000-0000-00004B9A0000}"/>
    <cellStyle name="Input 14 39" xfId="39266" xr:uid="{00000000-0005-0000-0000-00004C9A0000}"/>
    <cellStyle name="Input 14 4" xfId="39267" xr:uid="{00000000-0005-0000-0000-00004D9A0000}"/>
    <cellStyle name="Input 14 40" xfId="39268" xr:uid="{00000000-0005-0000-0000-00004E9A0000}"/>
    <cellStyle name="Input 14 41" xfId="39269" xr:uid="{00000000-0005-0000-0000-00004F9A0000}"/>
    <cellStyle name="Input 14 42" xfId="39270" xr:uid="{00000000-0005-0000-0000-0000509A0000}"/>
    <cellStyle name="Input 14 43" xfId="39271" xr:uid="{00000000-0005-0000-0000-0000519A0000}"/>
    <cellStyle name="Input 14 44" xfId="39272" xr:uid="{00000000-0005-0000-0000-0000529A0000}"/>
    <cellStyle name="Input 14 45" xfId="39273" xr:uid="{00000000-0005-0000-0000-0000539A0000}"/>
    <cellStyle name="Input 14 46" xfId="39274" xr:uid="{00000000-0005-0000-0000-0000549A0000}"/>
    <cellStyle name="Input 14 47" xfId="39275" xr:uid="{00000000-0005-0000-0000-0000559A0000}"/>
    <cellStyle name="Input 14 48" xfId="39276" xr:uid="{00000000-0005-0000-0000-0000569A0000}"/>
    <cellStyle name="Input 14 49" xfId="39277" xr:uid="{00000000-0005-0000-0000-0000579A0000}"/>
    <cellStyle name="Input 14 5" xfId="39278" xr:uid="{00000000-0005-0000-0000-0000589A0000}"/>
    <cellStyle name="Input 14 50" xfId="39279" xr:uid="{00000000-0005-0000-0000-0000599A0000}"/>
    <cellStyle name="Input 14 51" xfId="39280" xr:uid="{00000000-0005-0000-0000-00005A9A0000}"/>
    <cellStyle name="Input 14 52" xfId="39281" xr:uid="{00000000-0005-0000-0000-00005B9A0000}"/>
    <cellStyle name="Input 14 53" xfId="39282" xr:uid="{00000000-0005-0000-0000-00005C9A0000}"/>
    <cellStyle name="Input 14 54" xfId="39283" xr:uid="{00000000-0005-0000-0000-00005D9A0000}"/>
    <cellStyle name="Input 14 55" xfId="39284" xr:uid="{00000000-0005-0000-0000-00005E9A0000}"/>
    <cellStyle name="Input 14 56" xfId="39285" xr:uid="{00000000-0005-0000-0000-00005F9A0000}"/>
    <cellStyle name="Input 14 57" xfId="39286" xr:uid="{00000000-0005-0000-0000-0000609A0000}"/>
    <cellStyle name="Input 14 58" xfId="39287" xr:uid="{00000000-0005-0000-0000-0000619A0000}"/>
    <cellStyle name="Input 14 59" xfId="39288" xr:uid="{00000000-0005-0000-0000-0000629A0000}"/>
    <cellStyle name="Input 14 6" xfId="39289" xr:uid="{00000000-0005-0000-0000-0000639A0000}"/>
    <cellStyle name="Input 14 60" xfId="39290" xr:uid="{00000000-0005-0000-0000-0000649A0000}"/>
    <cellStyle name="Input 14 61" xfId="39291" xr:uid="{00000000-0005-0000-0000-0000659A0000}"/>
    <cellStyle name="Input 14 62" xfId="39292" xr:uid="{00000000-0005-0000-0000-0000669A0000}"/>
    <cellStyle name="Input 14 63" xfId="39293" xr:uid="{00000000-0005-0000-0000-0000679A0000}"/>
    <cellStyle name="Input 14 64" xfId="39294" xr:uid="{00000000-0005-0000-0000-0000689A0000}"/>
    <cellStyle name="Input 14 65" xfId="39295" xr:uid="{00000000-0005-0000-0000-0000699A0000}"/>
    <cellStyle name="Input 14 66" xfId="39296" xr:uid="{00000000-0005-0000-0000-00006A9A0000}"/>
    <cellStyle name="Input 14 67" xfId="39297" xr:uid="{00000000-0005-0000-0000-00006B9A0000}"/>
    <cellStyle name="Input 14 68" xfId="39298" xr:uid="{00000000-0005-0000-0000-00006C9A0000}"/>
    <cellStyle name="Input 14 69" xfId="39299" xr:uid="{00000000-0005-0000-0000-00006D9A0000}"/>
    <cellStyle name="Input 14 7" xfId="39300" xr:uid="{00000000-0005-0000-0000-00006E9A0000}"/>
    <cellStyle name="Input 14 70" xfId="39301" xr:uid="{00000000-0005-0000-0000-00006F9A0000}"/>
    <cellStyle name="Input 14 71" xfId="39302" xr:uid="{00000000-0005-0000-0000-0000709A0000}"/>
    <cellStyle name="Input 14 72" xfId="39303" xr:uid="{00000000-0005-0000-0000-0000719A0000}"/>
    <cellStyle name="Input 14 73" xfId="39304" xr:uid="{00000000-0005-0000-0000-0000729A0000}"/>
    <cellStyle name="Input 14 8" xfId="39305" xr:uid="{00000000-0005-0000-0000-0000739A0000}"/>
    <cellStyle name="Input 14 9" xfId="39306" xr:uid="{00000000-0005-0000-0000-0000749A0000}"/>
    <cellStyle name="Input 15" xfId="39307" xr:uid="{00000000-0005-0000-0000-0000759A0000}"/>
    <cellStyle name="Input 15 10" xfId="39308" xr:uid="{00000000-0005-0000-0000-0000769A0000}"/>
    <cellStyle name="Input 15 11" xfId="39309" xr:uid="{00000000-0005-0000-0000-0000779A0000}"/>
    <cellStyle name="Input 15 12" xfId="39310" xr:uid="{00000000-0005-0000-0000-0000789A0000}"/>
    <cellStyle name="Input 15 13" xfId="39311" xr:uid="{00000000-0005-0000-0000-0000799A0000}"/>
    <cellStyle name="Input 15 14" xfId="39312" xr:uid="{00000000-0005-0000-0000-00007A9A0000}"/>
    <cellStyle name="Input 15 15" xfId="39313" xr:uid="{00000000-0005-0000-0000-00007B9A0000}"/>
    <cellStyle name="Input 15 16" xfId="39314" xr:uid="{00000000-0005-0000-0000-00007C9A0000}"/>
    <cellStyle name="Input 15 17" xfId="39315" xr:uid="{00000000-0005-0000-0000-00007D9A0000}"/>
    <cellStyle name="Input 15 18" xfId="39316" xr:uid="{00000000-0005-0000-0000-00007E9A0000}"/>
    <cellStyle name="Input 15 19" xfId="39317" xr:uid="{00000000-0005-0000-0000-00007F9A0000}"/>
    <cellStyle name="Input 15 2" xfId="39318" xr:uid="{00000000-0005-0000-0000-0000809A0000}"/>
    <cellStyle name="Input 15 20" xfId="39319" xr:uid="{00000000-0005-0000-0000-0000819A0000}"/>
    <cellStyle name="Input 15 21" xfId="39320" xr:uid="{00000000-0005-0000-0000-0000829A0000}"/>
    <cellStyle name="Input 15 22" xfId="39321" xr:uid="{00000000-0005-0000-0000-0000839A0000}"/>
    <cellStyle name="Input 15 23" xfId="39322" xr:uid="{00000000-0005-0000-0000-0000849A0000}"/>
    <cellStyle name="Input 15 24" xfId="39323" xr:uid="{00000000-0005-0000-0000-0000859A0000}"/>
    <cellStyle name="Input 15 25" xfId="39324" xr:uid="{00000000-0005-0000-0000-0000869A0000}"/>
    <cellStyle name="Input 15 26" xfId="39325" xr:uid="{00000000-0005-0000-0000-0000879A0000}"/>
    <cellStyle name="Input 15 27" xfId="39326" xr:uid="{00000000-0005-0000-0000-0000889A0000}"/>
    <cellStyle name="Input 15 28" xfId="39327" xr:uid="{00000000-0005-0000-0000-0000899A0000}"/>
    <cellStyle name="Input 15 29" xfId="39328" xr:uid="{00000000-0005-0000-0000-00008A9A0000}"/>
    <cellStyle name="Input 15 3" xfId="39329" xr:uid="{00000000-0005-0000-0000-00008B9A0000}"/>
    <cellStyle name="Input 15 30" xfId="39330" xr:uid="{00000000-0005-0000-0000-00008C9A0000}"/>
    <cellStyle name="Input 15 31" xfId="39331" xr:uid="{00000000-0005-0000-0000-00008D9A0000}"/>
    <cellStyle name="Input 15 32" xfId="39332" xr:uid="{00000000-0005-0000-0000-00008E9A0000}"/>
    <cellStyle name="Input 15 33" xfId="39333" xr:uid="{00000000-0005-0000-0000-00008F9A0000}"/>
    <cellStyle name="Input 15 34" xfId="39334" xr:uid="{00000000-0005-0000-0000-0000909A0000}"/>
    <cellStyle name="Input 15 35" xfId="39335" xr:uid="{00000000-0005-0000-0000-0000919A0000}"/>
    <cellStyle name="Input 15 36" xfId="39336" xr:uid="{00000000-0005-0000-0000-0000929A0000}"/>
    <cellStyle name="Input 15 37" xfId="39337" xr:uid="{00000000-0005-0000-0000-0000939A0000}"/>
    <cellStyle name="Input 15 38" xfId="39338" xr:uid="{00000000-0005-0000-0000-0000949A0000}"/>
    <cellStyle name="Input 15 39" xfId="39339" xr:uid="{00000000-0005-0000-0000-0000959A0000}"/>
    <cellStyle name="Input 15 4" xfId="39340" xr:uid="{00000000-0005-0000-0000-0000969A0000}"/>
    <cellStyle name="Input 15 40" xfId="39341" xr:uid="{00000000-0005-0000-0000-0000979A0000}"/>
    <cellStyle name="Input 15 41" xfId="39342" xr:uid="{00000000-0005-0000-0000-0000989A0000}"/>
    <cellStyle name="Input 15 42" xfId="39343" xr:uid="{00000000-0005-0000-0000-0000999A0000}"/>
    <cellStyle name="Input 15 43" xfId="39344" xr:uid="{00000000-0005-0000-0000-00009A9A0000}"/>
    <cellStyle name="Input 15 44" xfId="39345" xr:uid="{00000000-0005-0000-0000-00009B9A0000}"/>
    <cellStyle name="Input 15 45" xfId="39346" xr:uid="{00000000-0005-0000-0000-00009C9A0000}"/>
    <cellStyle name="Input 15 46" xfId="39347" xr:uid="{00000000-0005-0000-0000-00009D9A0000}"/>
    <cellStyle name="Input 15 47" xfId="39348" xr:uid="{00000000-0005-0000-0000-00009E9A0000}"/>
    <cellStyle name="Input 15 48" xfId="39349" xr:uid="{00000000-0005-0000-0000-00009F9A0000}"/>
    <cellStyle name="Input 15 49" xfId="39350" xr:uid="{00000000-0005-0000-0000-0000A09A0000}"/>
    <cellStyle name="Input 15 5" xfId="39351" xr:uid="{00000000-0005-0000-0000-0000A19A0000}"/>
    <cellStyle name="Input 15 50" xfId="39352" xr:uid="{00000000-0005-0000-0000-0000A29A0000}"/>
    <cellStyle name="Input 15 51" xfId="39353" xr:uid="{00000000-0005-0000-0000-0000A39A0000}"/>
    <cellStyle name="Input 15 52" xfId="39354" xr:uid="{00000000-0005-0000-0000-0000A49A0000}"/>
    <cellStyle name="Input 15 53" xfId="39355" xr:uid="{00000000-0005-0000-0000-0000A59A0000}"/>
    <cellStyle name="Input 15 54" xfId="39356" xr:uid="{00000000-0005-0000-0000-0000A69A0000}"/>
    <cellStyle name="Input 15 55" xfId="39357" xr:uid="{00000000-0005-0000-0000-0000A79A0000}"/>
    <cellStyle name="Input 15 56" xfId="39358" xr:uid="{00000000-0005-0000-0000-0000A89A0000}"/>
    <cellStyle name="Input 15 57" xfId="39359" xr:uid="{00000000-0005-0000-0000-0000A99A0000}"/>
    <cellStyle name="Input 15 58" xfId="39360" xr:uid="{00000000-0005-0000-0000-0000AA9A0000}"/>
    <cellStyle name="Input 15 59" xfId="39361" xr:uid="{00000000-0005-0000-0000-0000AB9A0000}"/>
    <cellStyle name="Input 15 6" xfId="39362" xr:uid="{00000000-0005-0000-0000-0000AC9A0000}"/>
    <cellStyle name="Input 15 60" xfId="39363" xr:uid="{00000000-0005-0000-0000-0000AD9A0000}"/>
    <cellStyle name="Input 15 61" xfId="39364" xr:uid="{00000000-0005-0000-0000-0000AE9A0000}"/>
    <cellStyle name="Input 15 62" xfId="39365" xr:uid="{00000000-0005-0000-0000-0000AF9A0000}"/>
    <cellStyle name="Input 15 63" xfId="39366" xr:uid="{00000000-0005-0000-0000-0000B09A0000}"/>
    <cellStyle name="Input 15 64" xfId="39367" xr:uid="{00000000-0005-0000-0000-0000B19A0000}"/>
    <cellStyle name="Input 15 65" xfId="39368" xr:uid="{00000000-0005-0000-0000-0000B29A0000}"/>
    <cellStyle name="Input 15 66" xfId="39369" xr:uid="{00000000-0005-0000-0000-0000B39A0000}"/>
    <cellStyle name="Input 15 67" xfId="39370" xr:uid="{00000000-0005-0000-0000-0000B49A0000}"/>
    <cellStyle name="Input 15 68" xfId="39371" xr:uid="{00000000-0005-0000-0000-0000B59A0000}"/>
    <cellStyle name="Input 15 69" xfId="39372" xr:uid="{00000000-0005-0000-0000-0000B69A0000}"/>
    <cellStyle name="Input 15 7" xfId="39373" xr:uid="{00000000-0005-0000-0000-0000B79A0000}"/>
    <cellStyle name="Input 15 70" xfId="39374" xr:uid="{00000000-0005-0000-0000-0000B89A0000}"/>
    <cellStyle name="Input 15 71" xfId="39375" xr:uid="{00000000-0005-0000-0000-0000B99A0000}"/>
    <cellStyle name="Input 15 72" xfId="39376" xr:uid="{00000000-0005-0000-0000-0000BA9A0000}"/>
    <cellStyle name="Input 15 73" xfId="39377" xr:uid="{00000000-0005-0000-0000-0000BB9A0000}"/>
    <cellStyle name="Input 15 8" xfId="39378" xr:uid="{00000000-0005-0000-0000-0000BC9A0000}"/>
    <cellStyle name="Input 15 9" xfId="39379" xr:uid="{00000000-0005-0000-0000-0000BD9A0000}"/>
    <cellStyle name="Input 16" xfId="39380" xr:uid="{00000000-0005-0000-0000-0000BE9A0000}"/>
    <cellStyle name="Input 16 10" xfId="39381" xr:uid="{00000000-0005-0000-0000-0000BF9A0000}"/>
    <cellStyle name="Input 16 11" xfId="39382" xr:uid="{00000000-0005-0000-0000-0000C09A0000}"/>
    <cellStyle name="Input 16 12" xfId="39383" xr:uid="{00000000-0005-0000-0000-0000C19A0000}"/>
    <cellStyle name="Input 16 13" xfId="39384" xr:uid="{00000000-0005-0000-0000-0000C29A0000}"/>
    <cellStyle name="Input 16 14" xfId="39385" xr:uid="{00000000-0005-0000-0000-0000C39A0000}"/>
    <cellStyle name="Input 16 15" xfId="39386" xr:uid="{00000000-0005-0000-0000-0000C49A0000}"/>
    <cellStyle name="Input 16 16" xfId="39387" xr:uid="{00000000-0005-0000-0000-0000C59A0000}"/>
    <cellStyle name="Input 16 17" xfId="39388" xr:uid="{00000000-0005-0000-0000-0000C69A0000}"/>
    <cellStyle name="Input 16 18" xfId="39389" xr:uid="{00000000-0005-0000-0000-0000C79A0000}"/>
    <cellStyle name="Input 16 19" xfId="39390" xr:uid="{00000000-0005-0000-0000-0000C89A0000}"/>
    <cellStyle name="Input 16 2" xfId="39391" xr:uid="{00000000-0005-0000-0000-0000C99A0000}"/>
    <cellStyle name="Input 16 20" xfId="39392" xr:uid="{00000000-0005-0000-0000-0000CA9A0000}"/>
    <cellStyle name="Input 16 21" xfId="39393" xr:uid="{00000000-0005-0000-0000-0000CB9A0000}"/>
    <cellStyle name="Input 16 22" xfId="39394" xr:uid="{00000000-0005-0000-0000-0000CC9A0000}"/>
    <cellStyle name="Input 16 23" xfId="39395" xr:uid="{00000000-0005-0000-0000-0000CD9A0000}"/>
    <cellStyle name="Input 16 24" xfId="39396" xr:uid="{00000000-0005-0000-0000-0000CE9A0000}"/>
    <cellStyle name="Input 16 25" xfId="39397" xr:uid="{00000000-0005-0000-0000-0000CF9A0000}"/>
    <cellStyle name="Input 16 26" xfId="39398" xr:uid="{00000000-0005-0000-0000-0000D09A0000}"/>
    <cellStyle name="Input 16 27" xfId="39399" xr:uid="{00000000-0005-0000-0000-0000D19A0000}"/>
    <cellStyle name="Input 16 28" xfId="39400" xr:uid="{00000000-0005-0000-0000-0000D29A0000}"/>
    <cellStyle name="Input 16 29" xfId="39401" xr:uid="{00000000-0005-0000-0000-0000D39A0000}"/>
    <cellStyle name="Input 16 3" xfId="39402" xr:uid="{00000000-0005-0000-0000-0000D49A0000}"/>
    <cellStyle name="Input 16 30" xfId="39403" xr:uid="{00000000-0005-0000-0000-0000D59A0000}"/>
    <cellStyle name="Input 16 31" xfId="39404" xr:uid="{00000000-0005-0000-0000-0000D69A0000}"/>
    <cellStyle name="Input 16 32" xfId="39405" xr:uid="{00000000-0005-0000-0000-0000D79A0000}"/>
    <cellStyle name="Input 16 33" xfId="39406" xr:uid="{00000000-0005-0000-0000-0000D89A0000}"/>
    <cellStyle name="Input 16 34" xfId="39407" xr:uid="{00000000-0005-0000-0000-0000D99A0000}"/>
    <cellStyle name="Input 16 35" xfId="39408" xr:uid="{00000000-0005-0000-0000-0000DA9A0000}"/>
    <cellStyle name="Input 16 36" xfId="39409" xr:uid="{00000000-0005-0000-0000-0000DB9A0000}"/>
    <cellStyle name="Input 16 37" xfId="39410" xr:uid="{00000000-0005-0000-0000-0000DC9A0000}"/>
    <cellStyle name="Input 16 38" xfId="39411" xr:uid="{00000000-0005-0000-0000-0000DD9A0000}"/>
    <cellStyle name="Input 16 39" xfId="39412" xr:uid="{00000000-0005-0000-0000-0000DE9A0000}"/>
    <cellStyle name="Input 16 4" xfId="39413" xr:uid="{00000000-0005-0000-0000-0000DF9A0000}"/>
    <cellStyle name="Input 16 40" xfId="39414" xr:uid="{00000000-0005-0000-0000-0000E09A0000}"/>
    <cellStyle name="Input 16 41" xfId="39415" xr:uid="{00000000-0005-0000-0000-0000E19A0000}"/>
    <cellStyle name="Input 16 42" xfId="39416" xr:uid="{00000000-0005-0000-0000-0000E29A0000}"/>
    <cellStyle name="Input 16 43" xfId="39417" xr:uid="{00000000-0005-0000-0000-0000E39A0000}"/>
    <cellStyle name="Input 16 44" xfId="39418" xr:uid="{00000000-0005-0000-0000-0000E49A0000}"/>
    <cellStyle name="Input 16 45" xfId="39419" xr:uid="{00000000-0005-0000-0000-0000E59A0000}"/>
    <cellStyle name="Input 16 46" xfId="39420" xr:uid="{00000000-0005-0000-0000-0000E69A0000}"/>
    <cellStyle name="Input 16 47" xfId="39421" xr:uid="{00000000-0005-0000-0000-0000E79A0000}"/>
    <cellStyle name="Input 16 48" xfId="39422" xr:uid="{00000000-0005-0000-0000-0000E89A0000}"/>
    <cellStyle name="Input 16 49" xfId="39423" xr:uid="{00000000-0005-0000-0000-0000E99A0000}"/>
    <cellStyle name="Input 16 5" xfId="39424" xr:uid="{00000000-0005-0000-0000-0000EA9A0000}"/>
    <cellStyle name="Input 16 50" xfId="39425" xr:uid="{00000000-0005-0000-0000-0000EB9A0000}"/>
    <cellStyle name="Input 16 51" xfId="39426" xr:uid="{00000000-0005-0000-0000-0000EC9A0000}"/>
    <cellStyle name="Input 16 52" xfId="39427" xr:uid="{00000000-0005-0000-0000-0000ED9A0000}"/>
    <cellStyle name="Input 16 53" xfId="39428" xr:uid="{00000000-0005-0000-0000-0000EE9A0000}"/>
    <cellStyle name="Input 16 54" xfId="39429" xr:uid="{00000000-0005-0000-0000-0000EF9A0000}"/>
    <cellStyle name="Input 16 55" xfId="39430" xr:uid="{00000000-0005-0000-0000-0000F09A0000}"/>
    <cellStyle name="Input 16 56" xfId="39431" xr:uid="{00000000-0005-0000-0000-0000F19A0000}"/>
    <cellStyle name="Input 16 57" xfId="39432" xr:uid="{00000000-0005-0000-0000-0000F29A0000}"/>
    <cellStyle name="Input 16 58" xfId="39433" xr:uid="{00000000-0005-0000-0000-0000F39A0000}"/>
    <cellStyle name="Input 16 59" xfId="39434" xr:uid="{00000000-0005-0000-0000-0000F49A0000}"/>
    <cellStyle name="Input 16 6" xfId="39435" xr:uid="{00000000-0005-0000-0000-0000F59A0000}"/>
    <cellStyle name="Input 16 60" xfId="39436" xr:uid="{00000000-0005-0000-0000-0000F69A0000}"/>
    <cellStyle name="Input 16 61" xfId="39437" xr:uid="{00000000-0005-0000-0000-0000F79A0000}"/>
    <cellStyle name="Input 16 62" xfId="39438" xr:uid="{00000000-0005-0000-0000-0000F89A0000}"/>
    <cellStyle name="Input 16 63" xfId="39439" xr:uid="{00000000-0005-0000-0000-0000F99A0000}"/>
    <cellStyle name="Input 16 64" xfId="39440" xr:uid="{00000000-0005-0000-0000-0000FA9A0000}"/>
    <cellStyle name="Input 16 65" xfId="39441" xr:uid="{00000000-0005-0000-0000-0000FB9A0000}"/>
    <cellStyle name="Input 16 66" xfId="39442" xr:uid="{00000000-0005-0000-0000-0000FC9A0000}"/>
    <cellStyle name="Input 16 67" xfId="39443" xr:uid="{00000000-0005-0000-0000-0000FD9A0000}"/>
    <cellStyle name="Input 16 68" xfId="39444" xr:uid="{00000000-0005-0000-0000-0000FE9A0000}"/>
    <cellStyle name="Input 16 69" xfId="39445" xr:uid="{00000000-0005-0000-0000-0000FF9A0000}"/>
    <cellStyle name="Input 16 7" xfId="39446" xr:uid="{00000000-0005-0000-0000-0000009B0000}"/>
    <cellStyle name="Input 16 70" xfId="39447" xr:uid="{00000000-0005-0000-0000-0000019B0000}"/>
    <cellStyle name="Input 16 71" xfId="39448" xr:uid="{00000000-0005-0000-0000-0000029B0000}"/>
    <cellStyle name="Input 16 72" xfId="39449" xr:uid="{00000000-0005-0000-0000-0000039B0000}"/>
    <cellStyle name="Input 16 73" xfId="39450" xr:uid="{00000000-0005-0000-0000-0000049B0000}"/>
    <cellStyle name="Input 16 8" xfId="39451" xr:uid="{00000000-0005-0000-0000-0000059B0000}"/>
    <cellStyle name="Input 16 9" xfId="39452" xr:uid="{00000000-0005-0000-0000-0000069B0000}"/>
    <cellStyle name="Input 17" xfId="39453" xr:uid="{00000000-0005-0000-0000-0000079B0000}"/>
    <cellStyle name="Input 17 10" xfId="39454" xr:uid="{00000000-0005-0000-0000-0000089B0000}"/>
    <cellStyle name="Input 17 11" xfId="39455" xr:uid="{00000000-0005-0000-0000-0000099B0000}"/>
    <cellStyle name="Input 17 12" xfId="39456" xr:uid="{00000000-0005-0000-0000-00000A9B0000}"/>
    <cellStyle name="Input 17 13" xfId="39457" xr:uid="{00000000-0005-0000-0000-00000B9B0000}"/>
    <cellStyle name="Input 17 14" xfId="39458" xr:uid="{00000000-0005-0000-0000-00000C9B0000}"/>
    <cellStyle name="Input 17 15" xfId="39459" xr:uid="{00000000-0005-0000-0000-00000D9B0000}"/>
    <cellStyle name="Input 17 16" xfId="39460" xr:uid="{00000000-0005-0000-0000-00000E9B0000}"/>
    <cellStyle name="Input 17 17" xfId="39461" xr:uid="{00000000-0005-0000-0000-00000F9B0000}"/>
    <cellStyle name="Input 17 18" xfId="39462" xr:uid="{00000000-0005-0000-0000-0000109B0000}"/>
    <cellStyle name="Input 17 19" xfId="39463" xr:uid="{00000000-0005-0000-0000-0000119B0000}"/>
    <cellStyle name="Input 17 2" xfId="39464" xr:uid="{00000000-0005-0000-0000-0000129B0000}"/>
    <cellStyle name="Input 17 20" xfId="39465" xr:uid="{00000000-0005-0000-0000-0000139B0000}"/>
    <cellStyle name="Input 17 21" xfId="39466" xr:uid="{00000000-0005-0000-0000-0000149B0000}"/>
    <cellStyle name="Input 17 22" xfId="39467" xr:uid="{00000000-0005-0000-0000-0000159B0000}"/>
    <cellStyle name="Input 17 23" xfId="39468" xr:uid="{00000000-0005-0000-0000-0000169B0000}"/>
    <cellStyle name="Input 17 24" xfId="39469" xr:uid="{00000000-0005-0000-0000-0000179B0000}"/>
    <cellStyle name="Input 17 25" xfId="39470" xr:uid="{00000000-0005-0000-0000-0000189B0000}"/>
    <cellStyle name="Input 17 26" xfId="39471" xr:uid="{00000000-0005-0000-0000-0000199B0000}"/>
    <cellStyle name="Input 17 27" xfId="39472" xr:uid="{00000000-0005-0000-0000-00001A9B0000}"/>
    <cellStyle name="Input 17 28" xfId="39473" xr:uid="{00000000-0005-0000-0000-00001B9B0000}"/>
    <cellStyle name="Input 17 29" xfId="39474" xr:uid="{00000000-0005-0000-0000-00001C9B0000}"/>
    <cellStyle name="Input 17 3" xfId="39475" xr:uid="{00000000-0005-0000-0000-00001D9B0000}"/>
    <cellStyle name="Input 17 30" xfId="39476" xr:uid="{00000000-0005-0000-0000-00001E9B0000}"/>
    <cellStyle name="Input 17 31" xfId="39477" xr:uid="{00000000-0005-0000-0000-00001F9B0000}"/>
    <cellStyle name="Input 17 32" xfId="39478" xr:uid="{00000000-0005-0000-0000-0000209B0000}"/>
    <cellStyle name="Input 17 33" xfId="39479" xr:uid="{00000000-0005-0000-0000-0000219B0000}"/>
    <cellStyle name="Input 17 34" xfId="39480" xr:uid="{00000000-0005-0000-0000-0000229B0000}"/>
    <cellStyle name="Input 17 35" xfId="39481" xr:uid="{00000000-0005-0000-0000-0000239B0000}"/>
    <cellStyle name="Input 17 36" xfId="39482" xr:uid="{00000000-0005-0000-0000-0000249B0000}"/>
    <cellStyle name="Input 17 37" xfId="39483" xr:uid="{00000000-0005-0000-0000-0000259B0000}"/>
    <cellStyle name="Input 17 38" xfId="39484" xr:uid="{00000000-0005-0000-0000-0000269B0000}"/>
    <cellStyle name="Input 17 39" xfId="39485" xr:uid="{00000000-0005-0000-0000-0000279B0000}"/>
    <cellStyle name="Input 17 4" xfId="39486" xr:uid="{00000000-0005-0000-0000-0000289B0000}"/>
    <cellStyle name="Input 17 40" xfId="39487" xr:uid="{00000000-0005-0000-0000-0000299B0000}"/>
    <cellStyle name="Input 17 41" xfId="39488" xr:uid="{00000000-0005-0000-0000-00002A9B0000}"/>
    <cellStyle name="Input 17 42" xfId="39489" xr:uid="{00000000-0005-0000-0000-00002B9B0000}"/>
    <cellStyle name="Input 17 43" xfId="39490" xr:uid="{00000000-0005-0000-0000-00002C9B0000}"/>
    <cellStyle name="Input 17 44" xfId="39491" xr:uid="{00000000-0005-0000-0000-00002D9B0000}"/>
    <cellStyle name="Input 17 45" xfId="39492" xr:uid="{00000000-0005-0000-0000-00002E9B0000}"/>
    <cellStyle name="Input 17 46" xfId="39493" xr:uid="{00000000-0005-0000-0000-00002F9B0000}"/>
    <cellStyle name="Input 17 47" xfId="39494" xr:uid="{00000000-0005-0000-0000-0000309B0000}"/>
    <cellStyle name="Input 17 48" xfId="39495" xr:uid="{00000000-0005-0000-0000-0000319B0000}"/>
    <cellStyle name="Input 17 49" xfId="39496" xr:uid="{00000000-0005-0000-0000-0000329B0000}"/>
    <cellStyle name="Input 17 5" xfId="39497" xr:uid="{00000000-0005-0000-0000-0000339B0000}"/>
    <cellStyle name="Input 17 50" xfId="39498" xr:uid="{00000000-0005-0000-0000-0000349B0000}"/>
    <cellStyle name="Input 17 51" xfId="39499" xr:uid="{00000000-0005-0000-0000-0000359B0000}"/>
    <cellStyle name="Input 17 52" xfId="39500" xr:uid="{00000000-0005-0000-0000-0000369B0000}"/>
    <cellStyle name="Input 17 53" xfId="39501" xr:uid="{00000000-0005-0000-0000-0000379B0000}"/>
    <cellStyle name="Input 17 54" xfId="39502" xr:uid="{00000000-0005-0000-0000-0000389B0000}"/>
    <cellStyle name="Input 17 55" xfId="39503" xr:uid="{00000000-0005-0000-0000-0000399B0000}"/>
    <cellStyle name="Input 17 56" xfId="39504" xr:uid="{00000000-0005-0000-0000-00003A9B0000}"/>
    <cellStyle name="Input 17 57" xfId="39505" xr:uid="{00000000-0005-0000-0000-00003B9B0000}"/>
    <cellStyle name="Input 17 58" xfId="39506" xr:uid="{00000000-0005-0000-0000-00003C9B0000}"/>
    <cellStyle name="Input 17 59" xfId="39507" xr:uid="{00000000-0005-0000-0000-00003D9B0000}"/>
    <cellStyle name="Input 17 6" xfId="39508" xr:uid="{00000000-0005-0000-0000-00003E9B0000}"/>
    <cellStyle name="Input 17 60" xfId="39509" xr:uid="{00000000-0005-0000-0000-00003F9B0000}"/>
    <cellStyle name="Input 17 61" xfId="39510" xr:uid="{00000000-0005-0000-0000-0000409B0000}"/>
    <cellStyle name="Input 17 62" xfId="39511" xr:uid="{00000000-0005-0000-0000-0000419B0000}"/>
    <cellStyle name="Input 17 63" xfId="39512" xr:uid="{00000000-0005-0000-0000-0000429B0000}"/>
    <cellStyle name="Input 17 64" xfId="39513" xr:uid="{00000000-0005-0000-0000-0000439B0000}"/>
    <cellStyle name="Input 17 65" xfId="39514" xr:uid="{00000000-0005-0000-0000-0000449B0000}"/>
    <cellStyle name="Input 17 66" xfId="39515" xr:uid="{00000000-0005-0000-0000-0000459B0000}"/>
    <cellStyle name="Input 17 67" xfId="39516" xr:uid="{00000000-0005-0000-0000-0000469B0000}"/>
    <cellStyle name="Input 17 68" xfId="39517" xr:uid="{00000000-0005-0000-0000-0000479B0000}"/>
    <cellStyle name="Input 17 69" xfId="39518" xr:uid="{00000000-0005-0000-0000-0000489B0000}"/>
    <cellStyle name="Input 17 7" xfId="39519" xr:uid="{00000000-0005-0000-0000-0000499B0000}"/>
    <cellStyle name="Input 17 70" xfId="39520" xr:uid="{00000000-0005-0000-0000-00004A9B0000}"/>
    <cellStyle name="Input 17 71" xfId="39521" xr:uid="{00000000-0005-0000-0000-00004B9B0000}"/>
    <cellStyle name="Input 17 72" xfId="39522" xr:uid="{00000000-0005-0000-0000-00004C9B0000}"/>
    <cellStyle name="Input 17 73" xfId="39523" xr:uid="{00000000-0005-0000-0000-00004D9B0000}"/>
    <cellStyle name="Input 17 8" xfId="39524" xr:uid="{00000000-0005-0000-0000-00004E9B0000}"/>
    <cellStyle name="Input 17 9" xfId="39525" xr:uid="{00000000-0005-0000-0000-00004F9B0000}"/>
    <cellStyle name="Input 18" xfId="39526" xr:uid="{00000000-0005-0000-0000-0000509B0000}"/>
    <cellStyle name="Input 18 10" xfId="39527" xr:uid="{00000000-0005-0000-0000-0000519B0000}"/>
    <cellStyle name="Input 18 11" xfId="39528" xr:uid="{00000000-0005-0000-0000-0000529B0000}"/>
    <cellStyle name="Input 18 12" xfId="39529" xr:uid="{00000000-0005-0000-0000-0000539B0000}"/>
    <cellStyle name="Input 18 13" xfId="39530" xr:uid="{00000000-0005-0000-0000-0000549B0000}"/>
    <cellStyle name="Input 18 14" xfId="39531" xr:uid="{00000000-0005-0000-0000-0000559B0000}"/>
    <cellStyle name="Input 18 15" xfId="39532" xr:uid="{00000000-0005-0000-0000-0000569B0000}"/>
    <cellStyle name="Input 18 16" xfId="39533" xr:uid="{00000000-0005-0000-0000-0000579B0000}"/>
    <cellStyle name="Input 18 17" xfId="39534" xr:uid="{00000000-0005-0000-0000-0000589B0000}"/>
    <cellStyle name="Input 18 18" xfId="39535" xr:uid="{00000000-0005-0000-0000-0000599B0000}"/>
    <cellStyle name="Input 18 19" xfId="39536" xr:uid="{00000000-0005-0000-0000-00005A9B0000}"/>
    <cellStyle name="Input 18 2" xfId="39537" xr:uid="{00000000-0005-0000-0000-00005B9B0000}"/>
    <cellStyle name="Input 18 20" xfId="39538" xr:uid="{00000000-0005-0000-0000-00005C9B0000}"/>
    <cellStyle name="Input 18 21" xfId="39539" xr:uid="{00000000-0005-0000-0000-00005D9B0000}"/>
    <cellStyle name="Input 18 22" xfId="39540" xr:uid="{00000000-0005-0000-0000-00005E9B0000}"/>
    <cellStyle name="Input 18 23" xfId="39541" xr:uid="{00000000-0005-0000-0000-00005F9B0000}"/>
    <cellStyle name="Input 18 24" xfId="39542" xr:uid="{00000000-0005-0000-0000-0000609B0000}"/>
    <cellStyle name="Input 18 25" xfId="39543" xr:uid="{00000000-0005-0000-0000-0000619B0000}"/>
    <cellStyle name="Input 18 26" xfId="39544" xr:uid="{00000000-0005-0000-0000-0000629B0000}"/>
    <cellStyle name="Input 18 27" xfId="39545" xr:uid="{00000000-0005-0000-0000-0000639B0000}"/>
    <cellStyle name="Input 18 28" xfId="39546" xr:uid="{00000000-0005-0000-0000-0000649B0000}"/>
    <cellStyle name="Input 18 29" xfId="39547" xr:uid="{00000000-0005-0000-0000-0000659B0000}"/>
    <cellStyle name="Input 18 3" xfId="39548" xr:uid="{00000000-0005-0000-0000-0000669B0000}"/>
    <cellStyle name="Input 18 30" xfId="39549" xr:uid="{00000000-0005-0000-0000-0000679B0000}"/>
    <cellStyle name="Input 18 31" xfId="39550" xr:uid="{00000000-0005-0000-0000-0000689B0000}"/>
    <cellStyle name="Input 18 32" xfId="39551" xr:uid="{00000000-0005-0000-0000-0000699B0000}"/>
    <cellStyle name="Input 18 33" xfId="39552" xr:uid="{00000000-0005-0000-0000-00006A9B0000}"/>
    <cellStyle name="Input 18 34" xfId="39553" xr:uid="{00000000-0005-0000-0000-00006B9B0000}"/>
    <cellStyle name="Input 18 35" xfId="39554" xr:uid="{00000000-0005-0000-0000-00006C9B0000}"/>
    <cellStyle name="Input 18 36" xfId="39555" xr:uid="{00000000-0005-0000-0000-00006D9B0000}"/>
    <cellStyle name="Input 18 37" xfId="39556" xr:uid="{00000000-0005-0000-0000-00006E9B0000}"/>
    <cellStyle name="Input 18 38" xfId="39557" xr:uid="{00000000-0005-0000-0000-00006F9B0000}"/>
    <cellStyle name="Input 18 39" xfId="39558" xr:uid="{00000000-0005-0000-0000-0000709B0000}"/>
    <cellStyle name="Input 18 4" xfId="39559" xr:uid="{00000000-0005-0000-0000-0000719B0000}"/>
    <cellStyle name="Input 18 40" xfId="39560" xr:uid="{00000000-0005-0000-0000-0000729B0000}"/>
    <cellStyle name="Input 18 41" xfId="39561" xr:uid="{00000000-0005-0000-0000-0000739B0000}"/>
    <cellStyle name="Input 18 42" xfId="39562" xr:uid="{00000000-0005-0000-0000-0000749B0000}"/>
    <cellStyle name="Input 18 43" xfId="39563" xr:uid="{00000000-0005-0000-0000-0000759B0000}"/>
    <cellStyle name="Input 18 44" xfId="39564" xr:uid="{00000000-0005-0000-0000-0000769B0000}"/>
    <cellStyle name="Input 18 45" xfId="39565" xr:uid="{00000000-0005-0000-0000-0000779B0000}"/>
    <cellStyle name="Input 18 46" xfId="39566" xr:uid="{00000000-0005-0000-0000-0000789B0000}"/>
    <cellStyle name="Input 18 47" xfId="39567" xr:uid="{00000000-0005-0000-0000-0000799B0000}"/>
    <cellStyle name="Input 18 48" xfId="39568" xr:uid="{00000000-0005-0000-0000-00007A9B0000}"/>
    <cellStyle name="Input 18 49" xfId="39569" xr:uid="{00000000-0005-0000-0000-00007B9B0000}"/>
    <cellStyle name="Input 18 5" xfId="39570" xr:uid="{00000000-0005-0000-0000-00007C9B0000}"/>
    <cellStyle name="Input 18 50" xfId="39571" xr:uid="{00000000-0005-0000-0000-00007D9B0000}"/>
    <cellStyle name="Input 18 51" xfId="39572" xr:uid="{00000000-0005-0000-0000-00007E9B0000}"/>
    <cellStyle name="Input 18 52" xfId="39573" xr:uid="{00000000-0005-0000-0000-00007F9B0000}"/>
    <cellStyle name="Input 18 53" xfId="39574" xr:uid="{00000000-0005-0000-0000-0000809B0000}"/>
    <cellStyle name="Input 18 54" xfId="39575" xr:uid="{00000000-0005-0000-0000-0000819B0000}"/>
    <cellStyle name="Input 18 55" xfId="39576" xr:uid="{00000000-0005-0000-0000-0000829B0000}"/>
    <cellStyle name="Input 18 56" xfId="39577" xr:uid="{00000000-0005-0000-0000-0000839B0000}"/>
    <cellStyle name="Input 18 57" xfId="39578" xr:uid="{00000000-0005-0000-0000-0000849B0000}"/>
    <cellStyle name="Input 18 58" xfId="39579" xr:uid="{00000000-0005-0000-0000-0000859B0000}"/>
    <cellStyle name="Input 18 59" xfId="39580" xr:uid="{00000000-0005-0000-0000-0000869B0000}"/>
    <cellStyle name="Input 18 6" xfId="39581" xr:uid="{00000000-0005-0000-0000-0000879B0000}"/>
    <cellStyle name="Input 18 60" xfId="39582" xr:uid="{00000000-0005-0000-0000-0000889B0000}"/>
    <cellStyle name="Input 18 61" xfId="39583" xr:uid="{00000000-0005-0000-0000-0000899B0000}"/>
    <cellStyle name="Input 18 62" xfId="39584" xr:uid="{00000000-0005-0000-0000-00008A9B0000}"/>
    <cellStyle name="Input 18 63" xfId="39585" xr:uid="{00000000-0005-0000-0000-00008B9B0000}"/>
    <cellStyle name="Input 18 64" xfId="39586" xr:uid="{00000000-0005-0000-0000-00008C9B0000}"/>
    <cellStyle name="Input 18 65" xfId="39587" xr:uid="{00000000-0005-0000-0000-00008D9B0000}"/>
    <cellStyle name="Input 18 66" xfId="39588" xr:uid="{00000000-0005-0000-0000-00008E9B0000}"/>
    <cellStyle name="Input 18 67" xfId="39589" xr:uid="{00000000-0005-0000-0000-00008F9B0000}"/>
    <cellStyle name="Input 18 68" xfId="39590" xr:uid="{00000000-0005-0000-0000-0000909B0000}"/>
    <cellStyle name="Input 18 69" xfId="39591" xr:uid="{00000000-0005-0000-0000-0000919B0000}"/>
    <cellStyle name="Input 18 7" xfId="39592" xr:uid="{00000000-0005-0000-0000-0000929B0000}"/>
    <cellStyle name="Input 18 70" xfId="39593" xr:uid="{00000000-0005-0000-0000-0000939B0000}"/>
    <cellStyle name="Input 18 71" xfId="39594" xr:uid="{00000000-0005-0000-0000-0000949B0000}"/>
    <cellStyle name="Input 18 72" xfId="39595" xr:uid="{00000000-0005-0000-0000-0000959B0000}"/>
    <cellStyle name="Input 18 73" xfId="39596" xr:uid="{00000000-0005-0000-0000-0000969B0000}"/>
    <cellStyle name="Input 18 8" xfId="39597" xr:uid="{00000000-0005-0000-0000-0000979B0000}"/>
    <cellStyle name="Input 18 9" xfId="39598" xr:uid="{00000000-0005-0000-0000-0000989B0000}"/>
    <cellStyle name="Input 19" xfId="39599" xr:uid="{00000000-0005-0000-0000-0000999B0000}"/>
    <cellStyle name="Input 19 10" xfId="39600" xr:uid="{00000000-0005-0000-0000-00009A9B0000}"/>
    <cellStyle name="Input 19 11" xfId="39601" xr:uid="{00000000-0005-0000-0000-00009B9B0000}"/>
    <cellStyle name="Input 19 12" xfId="39602" xr:uid="{00000000-0005-0000-0000-00009C9B0000}"/>
    <cellStyle name="Input 19 13" xfId="39603" xr:uid="{00000000-0005-0000-0000-00009D9B0000}"/>
    <cellStyle name="Input 19 14" xfId="39604" xr:uid="{00000000-0005-0000-0000-00009E9B0000}"/>
    <cellStyle name="Input 19 15" xfId="39605" xr:uid="{00000000-0005-0000-0000-00009F9B0000}"/>
    <cellStyle name="Input 19 16" xfId="39606" xr:uid="{00000000-0005-0000-0000-0000A09B0000}"/>
    <cellStyle name="Input 19 17" xfId="39607" xr:uid="{00000000-0005-0000-0000-0000A19B0000}"/>
    <cellStyle name="Input 19 18" xfId="39608" xr:uid="{00000000-0005-0000-0000-0000A29B0000}"/>
    <cellStyle name="Input 19 19" xfId="39609" xr:uid="{00000000-0005-0000-0000-0000A39B0000}"/>
    <cellStyle name="Input 19 2" xfId="39610" xr:uid="{00000000-0005-0000-0000-0000A49B0000}"/>
    <cellStyle name="Input 19 20" xfId="39611" xr:uid="{00000000-0005-0000-0000-0000A59B0000}"/>
    <cellStyle name="Input 19 21" xfId="39612" xr:uid="{00000000-0005-0000-0000-0000A69B0000}"/>
    <cellStyle name="Input 19 22" xfId="39613" xr:uid="{00000000-0005-0000-0000-0000A79B0000}"/>
    <cellStyle name="Input 19 23" xfId="39614" xr:uid="{00000000-0005-0000-0000-0000A89B0000}"/>
    <cellStyle name="Input 19 24" xfId="39615" xr:uid="{00000000-0005-0000-0000-0000A99B0000}"/>
    <cellStyle name="Input 19 25" xfId="39616" xr:uid="{00000000-0005-0000-0000-0000AA9B0000}"/>
    <cellStyle name="Input 19 26" xfId="39617" xr:uid="{00000000-0005-0000-0000-0000AB9B0000}"/>
    <cellStyle name="Input 19 27" xfId="39618" xr:uid="{00000000-0005-0000-0000-0000AC9B0000}"/>
    <cellStyle name="Input 19 28" xfId="39619" xr:uid="{00000000-0005-0000-0000-0000AD9B0000}"/>
    <cellStyle name="Input 19 29" xfId="39620" xr:uid="{00000000-0005-0000-0000-0000AE9B0000}"/>
    <cellStyle name="Input 19 3" xfId="39621" xr:uid="{00000000-0005-0000-0000-0000AF9B0000}"/>
    <cellStyle name="Input 19 30" xfId="39622" xr:uid="{00000000-0005-0000-0000-0000B09B0000}"/>
    <cellStyle name="Input 19 31" xfId="39623" xr:uid="{00000000-0005-0000-0000-0000B19B0000}"/>
    <cellStyle name="Input 19 32" xfId="39624" xr:uid="{00000000-0005-0000-0000-0000B29B0000}"/>
    <cellStyle name="Input 19 33" xfId="39625" xr:uid="{00000000-0005-0000-0000-0000B39B0000}"/>
    <cellStyle name="Input 19 34" xfId="39626" xr:uid="{00000000-0005-0000-0000-0000B49B0000}"/>
    <cellStyle name="Input 19 35" xfId="39627" xr:uid="{00000000-0005-0000-0000-0000B59B0000}"/>
    <cellStyle name="Input 19 36" xfId="39628" xr:uid="{00000000-0005-0000-0000-0000B69B0000}"/>
    <cellStyle name="Input 19 37" xfId="39629" xr:uid="{00000000-0005-0000-0000-0000B79B0000}"/>
    <cellStyle name="Input 19 38" xfId="39630" xr:uid="{00000000-0005-0000-0000-0000B89B0000}"/>
    <cellStyle name="Input 19 39" xfId="39631" xr:uid="{00000000-0005-0000-0000-0000B99B0000}"/>
    <cellStyle name="Input 19 4" xfId="39632" xr:uid="{00000000-0005-0000-0000-0000BA9B0000}"/>
    <cellStyle name="Input 19 40" xfId="39633" xr:uid="{00000000-0005-0000-0000-0000BB9B0000}"/>
    <cellStyle name="Input 19 41" xfId="39634" xr:uid="{00000000-0005-0000-0000-0000BC9B0000}"/>
    <cellStyle name="Input 19 42" xfId="39635" xr:uid="{00000000-0005-0000-0000-0000BD9B0000}"/>
    <cellStyle name="Input 19 43" xfId="39636" xr:uid="{00000000-0005-0000-0000-0000BE9B0000}"/>
    <cellStyle name="Input 19 44" xfId="39637" xr:uid="{00000000-0005-0000-0000-0000BF9B0000}"/>
    <cellStyle name="Input 19 45" xfId="39638" xr:uid="{00000000-0005-0000-0000-0000C09B0000}"/>
    <cellStyle name="Input 19 46" xfId="39639" xr:uid="{00000000-0005-0000-0000-0000C19B0000}"/>
    <cellStyle name="Input 19 47" xfId="39640" xr:uid="{00000000-0005-0000-0000-0000C29B0000}"/>
    <cellStyle name="Input 19 48" xfId="39641" xr:uid="{00000000-0005-0000-0000-0000C39B0000}"/>
    <cellStyle name="Input 19 49" xfId="39642" xr:uid="{00000000-0005-0000-0000-0000C49B0000}"/>
    <cellStyle name="Input 19 5" xfId="39643" xr:uid="{00000000-0005-0000-0000-0000C59B0000}"/>
    <cellStyle name="Input 19 50" xfId="39644" xr:uid="{00000000-0005-0000-0000-0000C69B0000}"/>
    <cellStyle name="Input 19 51" xfId="39645" xr:uid="{00000000-0005-0000-0000-0000C79B0000}"/>
    <cellStyle name="Input 19 52" xfId="39646" xr:uid="{00000000-0005-0000-0000-0000C89B0000}"/>
    <cellStyle name="Input 19 53" xfId="39647" xr:uid="{00000000-0005-0000-0000-0000C99B0000}"/>
    <cellStyle name="Input 19 54" xfId="39648" xr:uid="{00000000-0005-0000-0000-0000CA9B0000}"/>
    <cellStyle name="Input 19 55" xfId="39649" xr:uid="{00000000-0005-0000-0000-0000CB9B0000}"/>
    <cellStyle name="Input 19 56" xfId="39650" xr:uid="{00000000-0005-0000-0000-0000CC9B0000}"/>
    <cellStyle name="Input 19 57" xfId="39651" xr:uid="{00000000-0005-0000-0000-0000CD9B0000}"/>
    <cellStyle name="Input 19 58" xfId="39652" xr:uid="{00000000-0005-0000-0000-0000CE9B0000}"/>
    <cellStyle name="Input 19 59" xfId="39653" xr:uid="{00000000-0005-0000-0000-0000CF9B0000}"/>
    <cellStyle name="Input 19 6" xfId="39654" xr:uid="{00000000-0005-0000-0000-0000D09B0000}"/>
    <cellStyle name="Input 19 60" xfId="39655" xr:uid="{00000000-0005-0000-0000-0000D19B0000}"/>
    <cellStyle name="Input 19 61" xfId="39656" xr:uid="{00000000-0005-0000-0000-0000D29B0000}"/>
    <cellStyle name="Input 19 62" xfId="39657" xr:uid="{00000000-0005-0000-0000-0000D39B0000}"/>
    <cellStyle name="Input 19 63" xfId="39658" xr:uid="{00000000-0005-0000-0000-0000D49B0000}"/>
    <cellStyle name="Input 19 64" xfId="39659" xr:uid="{00000000-0005-0000-0000-0000D59B0000}"/>
    <cellStyle name="Input 19 65" xfId="39660" xr:uid="{00000000-0005-0000-0000-0000D69B0000}"/>
    <cellStyle name="Input 19 66" xfId="39661" xr:uid="{00000000-0005-0000-0000-0000D79B0000}"/>
    <cellStyle name="Input 19 67" xfId="39662" xr:uid="{00000000-0005-0000-0000-0000D89B0000}"/>
    <cellStyle name="Input 19 68" xfId="39663" xr:uid="{00000000-0005-0000-0000-0000D99B0000}"/>
    <cellStyle name="Input 19 69" xfId="39664" xr:uid="{00000000-0005-0000-0000-0000DA9B0000}"/>
    <cellStyle name="Input 19 7" xfId="39665" xr:uid="{00000000-0005-0000-0000-0000DB9B0000}"/>
    <cellStyle name="Input 19 70" xfId="39666" xr:uid="{00000000-0005-0000-0000-0000DC9B0000}"/>
    <cellStyle name="Input 19 71" xfId="39667" xr:uid="{00000000-0005-0000-0000-0000DD9B0000}"/>
    <cellStyle name="Input 19 72" xfId="39668" xr:uid="{00000000-0005-0000-0000-0000DE9B0000}"/>
    <cellStyle name="Input 19 73" xfId="39669" xr:uid="{00000000-0005-0000-0000-0000DF9B0000}"/>
    <cellStyle name="Input 19 8" xfId="39670" xr:uid="{00000000-0005-0000-0000-0000E09B0000}"/>
    <cellStyle name="Input 19 9" xfId="39671" xr:uid="{00000000-0005-0000-0000-0000E19B0000}"/>
    <cellStyle name="Input 2" xfId="39672" xr:uid="{00000000-0005-0000-0000-0000E29B0000}"/>
    <cellStyle name="Input 2 10" xfId="39673" xr:uid="{00000000-0005-0000-0000-0000E39B0000}"/>
    <cellStyle name="Input 2 11" xfId="39674" xr:uid="{00000000-0005-0000-0000-0000E49B0000}"/>
    <cellStyle name="Input 2 12" xfId="39675" xr:uid="{00000000-0005-0000-0000-0000E59B0000}"/>
    <cellStyle name="Input 2 13" xfId="39676" xr:uid="{00000000-0005-0000-0000-0000E69B0000}"/>
    <cellStyle name="Input 2 14" xfId="39677" xr:uid="{00000000-0005-0000-0000-0000E79B0000}"/>
    <cellStyle name="Input 2 15" xfId="39678" xr:uid="{00000000-0005-0000-0000-0000E89B0000}"/>
    <cellStyle name="Input 2 16" xfId="39679" xr:uid="{00000000-0005-0000-0000-0000E99B0000}"/>
    <cellStyle name="Input 2 17" xfId="39680" xr:uid="{00000000-0005-0000-0000-0000EA9B0000}"/>
    <cellStyle name="Input 2 18" xfId="39681" xr:uid="{00000000-0005-0000-0000-0000EB9B0000}"/>
    <cellStyle name="Input 2 19" xfId="39682" xr:uid="{00000000-0005-0000-0000-0000EC9B0000}"/>
    <cellStyle name="Input 2 2" xfId="39683" xr:uid="{00000000-0005-0000-0000-0000ED9B0000}"/>
    <cellStyle name="Input 2 20" xfId="39684" xr:uid="{00000000-0005-0000-0000-0000EE9B0000}"/>
    <cellStyle name="Input 2 21" xfId="39685" xr:uid="{00000000-0005-0000-0000-0000EF9B0000}"/>
    <cellStyle name="Input 2 22" xfId="39686" xr:uid="{00000000-0005-0000-0000-0000F09B0000}"/>
    <cellStyle name="Input 2 23" xfId="39687" xr:uid="{00000000-0005-0000-0000-0000F19B0000}"/>
    <cellStyle name="Input 2 24" xfId="39688" xr:uid="{00000000-0005-0000-0000-0000F29B0000}"/>
    <cellStyle name="Input 2 25" xfId="39689" xr:uid="{00000000-0005-0000-0000-0000F39B0000}"/>
    <cellStyle name="Input 2 26" xfId="39690" xr:uid="{00000000-0005-0000-0000-0000F49B0000}"/>
    <cellStyle name="Input 2 27" xfId="39691" xr:uid="{00000000-0005-0000-0000-0000F59B0000}"/>
    <cellStyle name="Input 2 28" xfId="39692" xr:uid="{00000000-0005-0000-0000-0000F69B0000}"/>
    <cellStyle name="Input 2 29" xfId="39693" xr:uid="{00000000-0005-0000-0000-0000F79B0000}"/>
    <cellStyle name="Input 2 3" xfId="39694" xr:uid="{00000000-0005-0000-0000-0000F89B0000}"/>
    <cellStyle name="Input 2 30" xfId="39695" xr:uid="{00000000-0005-0000-0000-0000F99B0000}"/>
    <cellStyle name="Input 2 31" xfId="39696" xr:uid="{00000000-0005-0000-0000-0000FA9B0000}"/>
    <cellStyle name="Input 2 32" xfId="39697" xr:uid="{00000000-0005-0000-0000-0000FB9B0000}"/>
    <cellStyle name="Input 2 33" xfId="39698" xr:uid="{00000000-0005-0000-0000-0000FC9B0000}"/>
    <cellStyle name="Input 2 34" xfId="39699" xr:uid="{00000000-0005-0000-0000-0000FD9B0000}"/>
    <cellStyle name="Input 2 35" xfId="39700" xr:uid="{00000000-0005-0000-0000-0000FE9B0000}"/>
    <cellStyle name="Input 2 36" xfId="39701" xr:uid="{00000000-0005-0000-0000-0000FF9B0000}"/>
    <cellStyle name="Input 2 37" xfId="39702" xr:uid="{00000000-0005-0000-0000-0000009C0000}"/>
    <cellStyle name="Input 2 38" xfId="39703" xr:uid="{00000000-0005-0000-0000-0000019C0000}"/>
    <cellStyle name="Input 2 39" xfId="39704" xr:uid="{00000000-0005-0000-0000-0000029C0000}"/>
    <cellStyle name="Input 2 4" xfId="39705" xr:uid="{00000000-0005-0000-0000-0000039C0000}"/>
    <cellStyle name="Input 2 40" xfId="39706" xr:uid="{00000000-0005-0000-0000-0000049C0000}"/>
    <cellStyle name="Input 2 41" xfId="39707" xr:uid="{00000000-0005-0000-0000-0000059C0000}"/>
    <cellStyle name="Input 2 42" xfId="39708" xr:uid="{00000000-0005-0000-0000-0000069C0000}"/>
    <cellStyle name="Input 2 43" xfId="39709" xr:uid="{00000000-0005-0000-0000-0000079C0000}"/>
    <cellStyle name="Input 2 44" xfId="39710" xr:uid="{00000000-0005-0000-0000-0000089C0000}"/>
    <cellStyle name="Input 2 45" xfId="39711" xr:uid="{00000000-0005-0000-0000-0000099C0000}"/>
    <cellStyle name="Input 2 46" xfId="39712" xr:uid="{00000000-0005-0000-0000-00000A9C0000}"/>
    <cellStyle name="Input 2 47" xfId="39713" xr:uid="{00000000-0005-0000-0000-00000B9C0000}"/>
    <cellStyle name="Input 2 48" xfId="39714" xr:uid="{00000000-0005-0000-0000-00000C9C0000}"/>
    <cellStyle name="Input 2 49" xfId="39715" xr:uid="{00000000-0005-0000-0000-00000D9C0000}"/>
    <cellStyle name="Input 2 5" xfId="39716" xr:uid="{00000000-0005-0000-0000-00000E9C0000}"/>
    <cellStyle name="Input 2 50" xfId="39717" xr:uid="{00000000-0005-0000-0000-00000F9C0000}"/>
    <cellStyle name="Input 2 51" xfId="39718" xr:uid="{00000000-0005-0000-0000-0000109C0000}"/>
    <cellStyle name="Input 2 52" xfId="39719" xr:uid="{00000000-0005-0000-0000-0000119C0000}"/>
    <cellStyle name="Input 2 53" xfId="39720" xr:uid="{00000000-0005-0000-0000-0000129C0000}"/>
    <cellStyle name="Input 2 54" xfId="39721" xr:uid="{00000000-0005-0000-0000-0000139C0000}"/>
    <cellStyle name="Input 2 55" xfId="39722" xr:uid="{00000000-0005-0000-0000-0000149C0000}"/>
    <cellStyle name="Input 2 56" xfId="39723" xr:uid="{00000000-0005-0000-0000-0000159C0000}"/>
    <cellStyle name="Input 2 57" xfId="39724" xr:uid="{00000000-0005-0000-0000-0000169C0000}"/>
    <cellStyle name="Input 2 58" xfId="39725" xr:uid="{00000000-0005-0000-0000-0000179C0000}"/>
    <cellStyle name="Input 2 59" xfId="39726" xr:uid="{00000000-0005-0000-0000-0000189C0000}"/>
    <cellStyle name="Input 2 6" xfId="39727" xr:uid="{00000000-0005-0000-0000-0000199C0000}"/>
    <cellStyle name="Input 2 60" xfId="39728" xr:uid="{00000000-0005-0000-0000-00001A9C0000}"/>
    <cellStyle name="Input 2 61" xfId="39729" xr:uid="{00000000-0005-0000-0000-00001B9C0000}"/>
    <cellStyle name="Input 2 62" xfId="39730" xr:uid="{00000000-0005-0000-0000-00001C9C0000}"/>
    <cellStyle name="Input 2 63" xfId="39731" xr:uid="{00000000-0005-0000-0000-00001D9C0000}"/>
    <cellStyle name="Input 2 64" xfId="39732" xr:uid="{00000000-0005-0000-0000-00001E9C0000}"/>
    <cellStyle name="Input 2 65" xfId="39733" xr:uid="{00000000-0005-0000-0000-00001F9C0000}"/>
    <cellStyle name="Input 2 66" xfId="39734" xr:uid="{00000000-0005-0000-0000-0000209C0000}"/>
    <cellStyle name="Input 2 67" xfId="39735" xr:uid="{00000000-0005-0000-0000-0000219C0000}"/>
    <cellStyle name="Input 2 68" xfId="39736" xr:uid="{00000000-0005-0000-0000-0000229C0000}"/>
    <cellStyle name="Input 2 69" xfId="39737" xr:uid="{00000000-0005-0000-0000-0000239C0000}"/>
    <cellStyle name="Input 2 7" xfId="39738" xr:uid="{00000000-0005-0000-0000-0000249C0000}"/>
    <cellStyle name="Input 2 70" xfId="39739" xr:uid="{00000000-0005-0000-0000-0000259C0000}"/>
    <cellStyle name="Input 2 71" xfId="39740" xr:uid="{00000000-0005-0000-0000-0000269C0000}"/>
    <cellStyle name="Input 2 72" xfId="39741" xr:uid="{00000000-0005-0000-0000-0000279C0000}"/>
    <cellStyle name="Input 2 73" xfId="39742" xr:uid="{00000000-0005-0000-0000-0000289C0000}"/>
    <cellStyle name="Input 2 74" xfId="53069" xr:uid="{00000000-0005-0000-0000-0000299C0000}"/>
    <cellStyle name="Input 2 8" xfId="39743" xr:uid="{00000000-0005-0000-0000-00002A9C0000}"/>
    <cellStyle name="Input 2 9" xfId="39744" xr:uid="{00000000-0005-0000-0000-00002B9C0000}"/>
    <cellStyle name="Input 20" xfId="39745" xr:uid="{00000000-0005-0000-0000-00002C9C0000}"/>
    <cellStyle name="Input 20 10" xfId="39746" xr:uid="{00000000-0005-0000-0000-00002D9C0000}"/>
    <cellStyle name="Input 20 11" xfId="39747" xr:uid="{00000000-0005-0000-0000-00002E9C0000}"/>
    <cellStyle name="Input 20 12" xfId="39748" xr:uid="{00000000-0005-0000-0000-00002F9C0000}"/>
    <cellStyle name="Input 20 13" xfId="39749" xr:uid="{00000000-0005-0000-0000-0000309C0000}"/>
    <cellStyle name="Input 20 14" xfId="39750" xr:uid="{00000000-0005-0000-0000-0000319C0000}"/>
    <cellStyle name="Input 20 15" xfId="39751" xr:uid="{00000000-0005-0000-0000-0000329C0000}"/>
    <cellStyle name="Input 20 16" xfId="39752" xr:uid="{00000000-0005-0000-0000-0000339C0000}"/>
    <cellStyle name="Input 20 17" xfId="39753" xr:uid="{00000000-0005-0000-0000-0000349C0000}"/>
    <cellStyle name="Input 20 18" xfId="39754" xr:uid="{00000000-0005-0000-0000-0000359C0000}"/>
    <cellStyle name="Input 20 19" xfId="39755" xr:uid="{00000000-0005-0000-0000-0000369C0000}"/>
    <cellStyle name="Input 20 2" xfId="39756" xr:uid="{00000000-0005-0000-0000-0000379C0000}"/>
    <cellStyle name="Input 20 20" xfId="39757" xr:uid="{00000000-0005-0000-0000-0000389C0000}"/>
    <cellStyle name="Input 20 21" xfId="39758" xr:uid="{00000000-0005-0000-0000-0000399C0000}"/>
    <cellStyle name="Input 20 22" xfId="39759" xr:uid="{00000000-0005-0000-0000-00003A9C0000}"/>
    <cellStyle name="Input 20 23" xfId="39760" xr:uid="{00000000-0005-0000-0000-00003B9C0000}"/>
    <cellStyle name="Input 20 24" xfId="39761" xr:uid="{00000000-0005-0000-0000-00003C9C0000}"/>
    <cellStyle name="Input 20 25" xfId="39762" xr:uid="{00000000-0005-0000-0000-00003D9C0000}"/>
    <cellStyle name="Input 20 26" xfId="39763" xr:uid="{00000000-0005-0000-0000-00003E9C0000}"/>
    <cellStyle name="Input 20 27" xfId="39764" xr:uid="{00000000-0005-0000-0000-00003F9C0000}"/>
    <cellStyle name="Input 20 28" xfId="39765" xr:uid="{00000000-0005-0000-0000-0000409C0000}"/>
    <cellStyle name="Input 20 29" xfId="39766" xr:uid="{00000000-0005-0000-0000-0000419C0000}"/>
    <cellStyle name="Input 20 3" xfId="39767" xr:uid="{00000000-0005-0000-0000-0000429C0000}"/>
    <cellStyle name="Input 20 30" xfId="39768" xr:uid="{00000000-0005-0000-0000-0000439C0000}"/>
    <cellStyle name="Input 20 31" xfId="39769" xr:uid="{00000000-0005-0000-0000-0000449C0000}"/>
    <cellStyle name="Input 20 32" xfId="39770" xr:uid="{00000000-0005-0000-0000-0000459C0000}"/>
    <cellStyle name="Input 20 33" xfId="39771" xr:uid="{00000000-0005-0000-0000-0000469C0000}"/>
    <cellStyle name="Input 20 34" xfId="39772" xr:uid="{00000000-0005-0000-0000-0000479C0000}"/>
    <cellStyle name="Input 20 35" xfId="39773" xr:uid="{00000000-0005-0000-0000-0000489C0000}"/>
    <cellStyle name="Input 20 36" xfId="39774" xr:uid="{00000000-0005-0000-0000-0000499C0000}"/>
    <cellStyle name="Input 20 37" xfId="39775" xr:uid="{00000000-0005-0000-0000-00004A9C0000}"/>
    <cellStyle name="Input 20 38" xfId="39776" xr:uid="{00000000-0005-0000-0000-00004B9C0000}"/>
    <cellStyle name="Input 20 39" xfId="39777" xr:uid="{00000000-0005-0000-0000-00004C9C0000}"/>
    <cellStyle name="Input 20 4" xfId="39778" xr:uid="{00000000-0005-0000-0000-00004D9C0000}"/>
    <cellStyle name="Input 20 40" xfId="39779" xr:uid="{00000000-0005-0000-0000-00004E9C0000}"/>
    <cellStyle name="Input 20 41" xfId="39780" xr:uid="{00000000-0005-0000-0000-00004F9C0000}"/>
    <cellStyle name="Input 20 42" xfId="39781" xr:uid="{00000000-0005-0000-0000-0000509C0000}"/>
    <cellStyle name="Input 20 43" xfId="39782" xr:uid="{00000000-0005-0000-0000-0000519C0000}"/>
    <cellStyle name="Input 20 44" xfId="39783" xr:uid="{00000000-0005-0000-0000-0000529C0000}"/>
    <cellStyle name="Input 20 45" xfId="39784" xr:uid="{00000000-0005-0000-0000-0000539C0000}"/>
    <cellStyle name="Input 20 46" xfId="39785" xr:uid="{00000000-0005-0000-0000-0000549C0000}"/>
    <cellStyle name="Input 20 47" xfId="39786" xr:uid="{00000000-0005-0000-0000-0000559C0000}"/>
    <cellStyle name="Input 20 48" xfId="39787" xr:uid="{00000000-0005-0000-0000-0000569C0000}"/>
    <cellStyle name="Input 20 49" xfId="39788" xr:uid="{00000000-0005-0000-0000-0000579C0000}"/>
    <cellStyle name="Input 20 5" xfId="39789" xr:uid="{00000000-0005-0000-0000-0000589C0000}"/>
    <cellStyle name="Input 20 50" xfId="39790" xr:uid="{00000000-0005-0000-0000-0000599C0000}"/>
    <cellStyle name="Input 20 51" xfId="39791" xr:uid="{00000000-0005-0000-0000-00005A9C0000}"/>
    <cellStyle name="Input 20 52" xfId="39792" xr:uid="{00000000-0005-0000-0000-00005B9C0000}"/>
    <cellStyle name="Input 20 53" xfId="39793" xr:uid="{00000000-0005-0000-0000-00005C9C0000}"/>
    <cellStyle name="Input 20 54" xfId="39794" xr:uid="{00000000-0005-0000-0000-00005D9C0000}"/>
    <cellStyle name="Input 20 55" xfId="39795" xr:uid="{00000000-0005-0000-0000-00005E9C0000}"/>
    <cellStyle name="Input 20 56" xfId="39796" xr:uid="{00000000-0005-0000-0000-00005F9C0000}"/>
    <cellStyle name="Input 20 57" xfId="39797" xr:uid="{00000000-0005-0000-0000-0000609C0000}"/>
    <cellStyle name="Input 20 58" xfId="39798" xr:uid="{00000000-0005-0000-0000-0000619C0000}"/>
    <cellStyle name="Input 20 59" xfId="39799" xr:uid="{00000000-0005-0000-0000-0000629C0000}"/>
    <cellStyle name="Input 20 6" xfId="39800" xr:uid="{00000000-0005-0000-0000-0000639C0000}"/>
    <cellStyle name="Input 20 60" xfId="39801" xr:uid="{00000000-0005-0000-0000-0000649C0000}"/>
    <cellStyle name="Input 20 61" xfId="39802" xr:uid="{00000000-0005-0000-0000-0000659C0000}"/>
    <cellStyle name="Input 20 62" xfId="39803" xr:uid="{00000000-0005-0000-0000-0000669C0000}"/>
    <cellStyle name="Input 20 63" xfId="39804" xr:uid="{00000000-0005-0000-0000-0000679C0000}"/>
    <cellStyle name="Input 20 64" xfId="39805" xr:uid="{00000000-0005-0000-0000-0000689C0000}"/>
    <cellStyle name="Input 20 65" xfId="39806" xr:uid="{00000000-0005-0000-0000-0000699C0000}"/>
    <cellStyle name="Input 20 66" xfId="39807" xr:uid="{00000000-0005-0000-0000-00006A9C0000}"/>
    <cellStyle name="Input 20 67" xfId="39808" xr:uid="{00000000-0005-0000-0000-00006B9C0000}"/>
    <cellStyle name="Input 20 68" xfId="39809" xr:uid="{00000000-0005-0000-0000-00006C9C0000}"/>
    <cellStyle name="Input 20 69" xfId="39810" xr:uid="{00000000-0005-0000-0000-00006D9C0000}"/>
    <cellStyle name="Input 20 7" xfId="39811" xr:uid="{00000000-0005-0000-0000-00006E9C0000}"/>
    <cellStyle name="Input 20 70" xfId="39812" xr:uid="{00000000-0005-0000-0000-00006F9C0000}"/>
    <cellStyle name="Input 20 71" xfId="39813" xr:uid="{00000000-0005-0000-0000-0000709C0000}"/>
    <cellStyle name="Input 20 72" xfId="39814" xr:uid="{00000000-0005-0000-0000-0000719C0000}"/>
    <cellStyle name="Input 20 73" xfId="39815" xr:uid="{00000000-0005-0000-0000-0000729C0000}"/>
    <cellStyle name="Input 20 8" xfId="39816" xr:uid="{00000000-0005-0000-0000-0000739C0000}"/>
    <cellStyle name="Input 20 9" xfId="39817" xr:uid="{00000000-0005-0000-0000-0000749C0000}"/>
    <cellStyle name="Input 21" xfId="39818" xr:uid="{00000000-0005-0000-0000-0000759C0000}"/>
    <cellStyle name="Input 21 10" xfId="39819" xr:uid="{00000000-0005-0000-0000-0000769C0000}"/>
    <cellStyle name="Input 21 11" xfId="39820" xr:uid="{00000000-0005-0000-0000-0000779C0000}"/>
    <cellStyle name="Input 21 12" xfId="39821" xr:uid="{00000000-0005-0000-0000-0000789C0000}"/>
    <cellStyle name="Input 21 13" xfId="39822" xr:uid="{00000000-0005-0000-0000-0000799C0000}"/>
    <cellStyle name="Input 21 14" xfId="39823" xr:uid="{00000000-0005-0000-0000-00007A9C0000}"/>
    <cellStyle name="Input 21 15" xfId="39824" xr:uid="{00000000-0005-0000-0000-00007B9C0000}"/>
    <cellStyle name="Input 21 16" xfId="39825" xr:uid="{00000000-0005-0000-0000-00007C9C0000}"/>
    <cellStyle name="Input 21 17" xfId="39826" xr:uid="{00000000-0005-0000-0000-00007D9C0000}"/>
    <cellStyle name="Input 21 18" xfId="39827" xr:uid="{00000000-0005-0000-0000-00007E9C0000}"/>
    <cellStyle name="Input 21 19" xfId="39828" xr:uid="{00000000-0005-0000-0000-00007F9C0000}"/>
    <cellStyle name="Input 21 2" xfId="39829" xr:uid="{00000000-0005-0000-0000-0000809C0000}"/>
    <cellStyle name="Input 21 20" xfId="39830" xr:uid="{00000000-0005-0000-0000-0000819C0000}"/>
    <cellStyle name="Input 21 21" xfId="39831" xr:uid="{00000000-0005-0000-0000-0000829C0000}"/>
    <cellStyle name="Input 21 22" xfId="39832" xr:uid="{00000000-0005-0000-0000-0000839C0000}"/>
    <cellStyle name="Input 21 23" xfId="39833" xr:uid="{00000000-0005-0000-0000-0000849C0000}"/>
    <cellStyle name="Input 21 24" xfId="39834" xr:uid="{00000000-0005-0000-0000-0000859C0000}"/>
    <cellStyle name="Input 21 25" xfId="39835" xr:uid="{00000000-0005-0000-0000-0000869C0000}"/>
    <cellStyle name="Input 21 26" xfId="39836" xr:uid="{00000000-0005-0000-0000-0000879C0000}"/>
    <cellStyle name="Input 21 27" xfId="39837" xr:uid="{00000000-0005-0000-0000-0000889C0000}"/>
    <cellStyle name="Input 21 28" xfId="39838" xr:uid="{00000000-0005-0000-0000-0000899C0000}"/>
    <cellStyle name="Input 21 29" xfId="39839" xr:uid="{00000000-0005-0000-0000-00008A9C0000}"/>
    <cellStyle name="Input 21 3" xfId="39840" xr:uid="{00000000-0005-0000-0000-00008B9C0000}"/>
    <cellStyle name="Input 21 30" xfId="39841" xr:uid="{00000000-0005-0000-0000-00008C9C0000}"/>
    <cellStyle name="Input 21 31" xfId="39842" xr:uid="{00000000-0005-0000-0000-00008D9C0000}"/>
    <cellStyle name="Input 21 32" xfId="39843" xr:uid="{00000000-0005-0000-0000-00008E9C0000}"/>
    <cellStyle name="Input 21 33" xfId="39844" xr:uid="{00000000-0005-0000-0000-00008F9C0000}"/>
    <cellStyle name="Input 21 34" xfId="39845" xr:uid="{00000000-0005-0000-0000-0000909C0000}"/>
    <cellStyle name="Input 21 35" xfId="39846" xr:uid="{00000000-0005-0000-0000-0000919C0000}"/>
    <cellStyle name="Input 21 36" xfId="39847" xr:uid="{00000000-0005-0000-0000-0000929C0000}"/>
    <cellStyle name="Input 21 37" xfId="39848" xr:uid="{00000000-0005-0000-0000-0000939C0000}"/>
    <cellStyle name="Input 21 38" xfId="39849" xr:uid="{00000000-0005-0000-0000-0000949C0000}"/>
    <cellStyle name="Input 21 39" xfId="39850" xr:uid="{00000000-0005-0000-0000-0000959C0000}"/>
    <cellStyle name="Input 21 4" xfId="39851" xr:uid="{00000000-0005-0000-0000-0000969C0000}"/>
    <cellStyle name="Input 21 40" xfId="39852" xr:uid="{00000000-0005-0000-0000-0000979C0000}"/>
    <cellStyle name="Input 21 41" xfId="39853" xr:uid="{00000000-0005-0000-0000-0000989C0000}"/>
    <cellStyle name="Input 21 42" xfId="39854" xr:uid="{00000000-0005-0000-0000-0000999C0000}"/>
    <cellStyle name="Input 21 43" xfId="39855" xr:uid="{00000000-0005-0000-0000-00009A9C0000}"/>
    <cellStyle name="Input 21 44" xfId="39856" xr:uid="{00000000-0005-0000-0000-00009B9C0000}"/>
    <cellStyle name="Input 21 45" xfId="39857" xr:uid="{00000000-0005-0000-0000-00009C9C0000}"/>
    <cellStyle name="Input 21 46" xfId="39858" xr:uid="{00000000-0005-0000-0000-00009D9C0000}"/>
    <cellStyle name="Input 21 47" xfId="39859" xr:uid="{00000000-0005-0000-0000-00009E9C0000}"/>
    <cellStyle name="Input 21 48" xfId="39860" xr:uid="{00000000-0005-0000-0000-00009F9C0000}"/>
    <cellStyle name="Input 21 49" xfId="39861" xr:uid="{00000000-0005-0000-0000-0000A09C0000}"/>
    <cellStyle name="Input 21 5" xfId="39862" xr:uid="{00000000-0005-0000-0000-0000A19C0000}"/>
    <cellStyle name="Input 21 50" xfId="39863" xr:uid="{00000000-0005-0000-0000-0000A29C0000}"/>
    <cellStyle name="Input 21 51" xfId="39864" xr:uid="{00000000-0005-0000-0000-0000A39C0000}"/>
    <cellStyle name="Input 21 52" xfId="39865" xr:uid="{00000000-0005-0000-0000-0000A49C0000}"/>
    <cellStyle name="Input 21 53" xfId="39866" xr:uid="{00000000-0005-0000-0000-0000A59C0000}"/>
    <cellStyle name="Input 21 54" xfId="39867" xr:uid="{00000000-0005-0000-0000-0000A69C0000}"/>
    <cellStyle name="Input 21 55" xfId="39868" xr:uid="{00000000-0005-0000-0000-0000A79C0000}"/>
    <cellStyle name="Input 21 56" xfId="39869" xr:uid="{00000000-0005-0000-0000-0000A89C0000}"/>
    <cellStyle name="Input 21 57" xfId="39870" xr:uid="{00000000-0005-0000-0000-0000A99C0000}"/>
    <cellStyle name="Input 21 58" xfId="39871" xr:uid="{00000000-0005-0000-0000-0000AA9C0000}"/>
    <cellStyle name="Input 21 59" xfId="39872" xr:uid="{00000000-0005-0000-0000-0000AB9C0000}"/>
    <cellStyle name="Input 21 6" xfId="39873" xr:uid="{00000000-0005-0000-0000-0000AC9C0000}"/>
    <cellStyle name="Input 21 60" xfId="39874" xr:uid="{00000000-0005-0000-0000-0000AD9C0000}"/>
    <cellStyle name="Input 21 61" xfId="39875" xr:uid="{00000000-0005-0000-0000-0000AE9C0000}"/>
    <cellStyle name="Input 21 62" xfId="39876" xr:uid="{00000000-0005-0000-0000-0000AF9C0000}"/>
    <cellStyle name="Input 21 63" xfId="39877" xr:uid="{00000000-0005-0000-0000-0000B09C0000}"/>
    <cellStyle name="Input 21 64" xfId="39878" xr:uid="{00000000-0005-0000-0000-0000B19C0000}"/>
    <cellStyle name="Input 21 65" xfId="39879" xr:uid="{00000000-0005-0000-0000-0000B29C0000}"/>
    <cellStyle name="Input 21 66" xfId="39880" xr:uid="{00000000-0005-0000-0000-0000B39C0000}"/>
    <cellStyle name="Input 21 67" xfId="39881" xr:uid="{00000000-0005-0000-0000-0000B49C0000}"/>
    <cellStyle name="Input 21 68" xfId="39882" xr:uid="{00000000-0005-0000-0000-0000B59C0000}"/>
    <cellStyle name="Input 21 69" xfId="39883" xr:uid="{00000000-0005-0000-0000-0000B69C0000}"/>
    <cellStyle name="Input 21 7" xfId="39884" xr:uid="{00000000-0005-0000-0000-0000B79C0000}"/>
    <cellStyle name="Input 21 70" xfId="39885" xr:uid="{00000000-0005-0000-0000-0000B89C0000}"/>
    <cellStyle name="Input 21 71" xfId="39886" xr:uid="{00000000-0005-0000-0000-0000B99C0000}"/>
    <cellStyle name="Input 21 72" xfId="39887" xr:uid="{00000000-0005-0000-0000-0000BA9C0000}"/>
    <cellStyle name="Input 21 73" xfId="39888" xr:uid="{00000000-0005-0000-0000-0000BB9C0000}"/>
    <cellStyle name="Input 21 8" xfId="39889" xr:uid="{00000000-0005-0000-0000-0000BC9C0000}"/>
    <cellStyle name="Input 21 9" xfId="39890" xr:uid="{00000000-0005-0000-0000-0000BD9C0000}"/>
    <cellStyle name="Input 22" xfId="39891" xr:uid="{00000000-0005-0000-0000-0000BE9C0000}"/>
    <cellStyle name="Input 22 10" xfId="39892" xr:uid="{00000000-0005-0000-0000-0000BF9C0000}"/>
    <cellStyle name="Input 22 11" xfId="39893" xr:uid="{00000000-0005-0000-0000-0000C09C0000}"/>
    <cellStyle name="Input 22 12" xfId="39894" xr:uid="{00000000-0005-0000-0000-0000C19C0000}"/>
    <cellStyle name="Input 22 13" xfId="39895" xr:uid="{00000000-0005-0000-0000-0000C29C0000}"/>
    <cellStyle name="Input 22 14" xfId="39896" xr:uid="{00000000-0005-0000-0000-0000C39C0000}"/>
    <cellStyle name="Input 22 15" xfId="39897" xr:uid="{00000000-0005-0000-0000-0000C49C0000}"/>
    <cellStyle name="Input 22 16" xfId="39898" xr:uid="{00000000-0005-0000-0000-0000C59C0000}"/>
    <cellStyle name="Input 22 17" xfId="39899" xr:uid="{00000000-0005-0000-0000-0000C69C0000}"/>
    <cellStyle name="Input 22 18" xfId="39900" xr:uid="{00000000-0005-0000-0000-0000C79C0000}"/>
    <cellStyle name="Input 22 19" xfId="39901" xr:uid="{00000000-0005-0000-0000-0000C89C0000}"/>
    <cellStyle name="Input 22 2" xfId="39902" xr:uid="{00000000-0005-0000-0000-0000C99C0000}"/>
    <cellStyle name="Input 22 20" xfId="39903" xr:uid="{00000000-0005-0000-0000-0000CA9C0000}"/>
    <cellStyle name="Input 22 21" xfId="39904" xr:uid="{00000000-0005-0000-0000-0000CB9C0000}"/>
    <cellStyle name="Input 22 22" xfId="39905" xr:uid="{00000000-0005-0000-0000-0000CC9C0000}"/>
    <cellStyle name="Input 22 23" xfId="39906" xr:uid="{00000000-0005-0000-0000-0000CD9C0000}"/>
    <cellStyle name="Input 22 24" xfId="39907" xr:uid="{00000000-0005-0000-0000-0000CE9C0000}"/>
    <cellStyle name="Input 22 25" xfId="39908" xr:uid="{00000000-0005-0000-0000-0000CF9C0000}"/>
    <cellStyle name="Input 22 26" xfId="39909" xr:uid="{00000000-0005-0000-0000-0000D09C0000}"/>
    <cellStyle name="Input 22 27" xfId="39910" xr:uid="{00000000-0005-0000-0000-0000D19C0000}"/>
    <cellStyle name="Input 22 28" xfId="39911" xr:uid="{00000000-0005-0000-0000-0000D29C0000}"/>
    <cellStyle name="Input 22 29" xfId="39912" xr:uid="{00000000-0005-0000-0000-0000D39C0000}"/>
    <cellStyle name="Input 22 3" xfId="39913" xr:uid="{00000000-0005-0000-0000-0000D49C0000}"/>
    <cellStyle name="Input 22 30" xfId="39914" xr:uid="{00000000-0005-0000-0000-0000D59C0000}"/>
    <cellStyle name="Input 22 31" xfId="39915" xr:uid="{00000000-0005-0000-0000-0000D69C0000}"/>
    <cellStyle name="Input 22 32" xfId="39916" xr:uid="{00000000-0005-0000-0000-0000D79C0000}"/>
    <cellStyle name="Input 22 33" xfId="39917" xr:uid="{00000000-0005-0000-0000-0000D89C0000}"/>
    <cellStyle name="Input 22 34" xfId="39918" xr:uid="{00000000-0005-0000-0000-0000D99C0000}"/>
    <cellStyle name="Input 22 35" xfId="39919" xr:uid="{00000000-0005-0000-0000-0000DA9C0000}"/>
    <cellStyle name="Input 22 36" xfId="39920" xr:uid="{00000000-0005-0000-0000-0000DB9C0000}"/>
    <cellStyle name="Input 22 37" xfId="39921" xr:uid="{00000000-0005-0000-0000-0000DC9C0000}"/>
    <cellStyle name="Input 22 38" xfId="39922" xr:uid="{00000000-0005-0000-0000-0000DD9C0000}"/>
    <cellStyle name="Input 22 39" xfId="39923" xr:uid="{00000000-0005-0000-0000-0000DE9C0000}"/>
    <cellStyle name="Input 22 4" xfId="39924" xr:uid="{00000000-0005-0000-0000-0000DF9C0000}"/>
    <cellStyle name="Input 22 40" xfId="39925" xr:uid="{00000000-0005-0000-0000-0000E09C0000}"/>
    <cellStyle name="Input 22 41" xfId="39926" xr:uid="{00000000-0005-0000-0000-0000E19C0000}"/>
    <cellStyle name="Input 22 42" xfId="39927" xr:uid="{00000000-0005-0000-0000-0000E29C0000}"/>
    <cellStyle name="Input 22 43" xfId="39928" xr:uid="{00000000-0005-0000-0000-0000E39C0000}"/>
    <cellStyle name="Input 22 44" xfId="39929" xr:uid="{00000000-0005-0000-0000-0000E49C0000}"/>
    <cellStyle name="Input 22 45" xfId="39930" xr:uid="{00000000-0005-0000-0000-0000E59C0000}"/>
    <cellStyle name="Input 22 46" xfId="39931" xr:uid="{00000000-0005-0000-0000-0000E69C0000}"/>
    <cellStyle name="Input 22 47" xfId="39932" xr:uid="{00000000-0005-0000-0000-0000E79C0000}"/>
    <cellStyle name="Input 22 48" xfId="39933" xr:uid="{00000000-0005-0000-0000-0000E89C0000}"/>
    <cellStyle name="Input 22 49" xfId="39934" xr:uid="{00000000-0005-0000-0000-0000E99C0000}"/>
    <cellStyle name="Input 22 5" xfId="39935" xr:uid="{00000000-0005-0000-0000-0000EA9C0000}"/>
    <cellStyle name="Input 22 50" xfId="39936" xr:uid="{00000000-0005-0000-0000-0000EB9C0000}"/>
    <cellStyle name="Input 22 51" xfId="39937" xr:uid="{00000000-0005-0000-0000-0000EC9C0000}"/>
    <cellStyle name="Input 22 52" xfId="39938" xr:uid="{00000000-0005-0000-0000-0000ED9C0000}"/>
    <cellStyle name="Input 22 53" xfId="39939" xr:uid="{00000000-0005-0000-0000-0000EE9C0000}"/>
    <cellStyle name="Input 22 54" xfId="39940" xr:uid="{00000000-0005-0000-0000-0000EF9C0000}"/>
    <cellStyle name="Input 22 55" xfId="39941" xr:uid="{00000000-0005-0000-0000-0000F09C0000}"/>
    <cellStyle name="Input 22 56" xfId="39942" xr:uid="{00000000-0005-0000-0000-0000F19C0000}"/>
    <cellStyle name="Input 22 57" xfId="39943" xr:uid="{00000000-0005-0000-0000-0000F29C0000}"/>
    <cellStyle name="Input 22 58" xfId="39944" xr:uid="{00000000-0005-0000-0000-0000F39C0000}"/>
    <cellStyle name="Input 22 59" xfId="39945" xr:uid="{00000000-0005-0000-0000-0000F49C0000}"/>
    <cellStyle name="Input 22 6" xfId="39946" xr:uid="{00000000-0005-0000-0000-0000F59C0000}"/>
    <cellStyle name="Input 22 60" xfId="39947" xr:uid="{00000000-0005-0000-0000-0000F69C0000}"/>
    <cellStyle name="Input 22 61" xfId="39948" xr:uid="{00000000-0005-0000-0000-0000F79C0000}"/>
    <cellStyle name="Input 22 62" xfId="39949" xr:uid="{00000000-0005-0000-0000-0000F89C0000}"/>
    <cellStyle name="Input 22 63" xfId="39950" xr:uid="{00000000-0005-0000-0000-0000F99C0000}"/>
    <cellStyle name="Input 22 64" xfId="39951" xr:uid="{00000000-0005-0000-0000-0000FA9C0000}"/>
    <cellStyle name="Input 22 65" xfId="39952" xr:uid="{00000000-0005-0000-0000-0000FB9C0000}"/>
    <cellStyle name="Input 22 66" xfId="39953" xr:uid="{00000000-0005-0000-0000-0000FC9C0000}"/>
    <cellStyle name="Input 22 67" xfId="39954" xr:uid="{00000000-0005-0000-0000-0000FD9C0000}"/>
    <cellStyle name="Input 22 68" xfId="39955" xr:uid="{00000000-0005-0000-0000-0000FE9C0000}"/>
    <cellStyle name="Input 22 69" xfId="39956" xr:uid="{00000000-0005-0000-0000-0000FF9C0000}"/>
    <cellStyle name="Input 22 7" xfId="39957" xr:uid="{00000000-0005-0000-0000-0000009D0000}"/>
    <cellStyle name="Input 22 70" xfId="39958" xr:uid="{00000000-0005-0000-0000-0000019D0000}"/>
    <cellStyle name="Input 22 71" xfId="39959" xr:uid="{00000000-0005-0000-0000-0000029D0000}"/>
    <cellStyle name="Input 22 72" xfId="39960" xr:uid="{00000000-0005-0000-0000-0000039D0000}"/>
    <cellStyle name="Input 22 73" xfId="39961" xr:uid="{00000000-0005-0000-0000-0000049D0000}"/>
    <cellStyle name="Input 22 8" xfId="39962" xr:uid="{00000000-0005-0000-0000-0000059D0000}"/>
    <cellStyle name="Input 22 9" xfId="39963" xr:uid="{00000000-0005-0000-0000-0000069D0000}"/>
    <cellStyle name="Input 23" xfId="39964" xr:uid="{00000000-0005-0000-0000-0000079D0000}"/>
    <cellStyle name="Input 23 10" xfId="39965" xr:uid="{00000000-0005-0000-0000-0000089D0000}"/>
    <cellStyle name="Input 23 11" xfId="39966" xr:uid="{00000000-0005-0000-0000-0000099D0000}"/>
    <cellStyle name="Input 23 12" xfId="39967" xr:uid="{00000000-0005-0000-0000-00000A9D0000}"/>
    <cellStyle name="Input 23 13" xfId="39968" xr:uid="{00000000-0005-0000-0000-00000B9D0000}"/>
    <cellStyle name="Input 23 14" xfId="39969" xr:uid="{00000000-0005-0000-0000-00000C9D0000}"/>
    <cellStyle name="Input 23 15" xfId="39970" xr:uid="{00000000-0005-0000-0000-00000D9D0000}"/>
    <cellStyle name="Input 23 16" xfId="39971" xr:uid="{00000000-0005-0000-0000-00000E9D0000}"/>
    <cellStyle name="Input 23 17" xfId="39972" xr:uid="{00000000-0005-0000-0000-00000F9D0000}"/>
    <cellStyle name="Input 23 18" xfId="39973" xr:uid="{00000000-0005-0000-0000-0000109D0000}"/>
    <cellStyle name="Input 23 19" xfId="39974" xr:uid="{00000000-0005-0000-0000-0000119D0000}"/>
    <cellStyle name="Input 23 2" xfId="39975" xr:uid="{00000000-0005-0000-0000-0000129D0000}"/>
    <cellStyle name="Input 23 20" xfId="39976" xr:uid="{00000000-0005-0000-0000-0000139D0000}"/>
    <cellStyle name="Input 23 21" xfId="39977" xr:uid="{00000000-0005-0000-0000-0000149D0000}"/>
    <cellStyle name="Input 23 22" xfId="39978" xr:uid="{00000000-0005-0000-0000-0000159D0000}"/>
    <cellStyle name="Input 23 23" xfId="39979" xr:uid="{00000000-0005-0000-0000-0000169D0000}"/>
    <cellStyle name="Input 23 24" xfId="39980" xr:uid="{00000000-0005-0000-0000-0000179D0000}"/>
    <cellStyle name="Input 23 25" xfId="39981" xr:uid="{00000000-0005-0000-0000-0000189D0000}"/>
    <cellStyle name="Input 23 26" xfId="39982" xr:uid="{00000000-0005-0000-0000-0000199D0000}"/>
    <cellStyle name="Input 23 27" xfId="39983" xr:uid="{00000000-0005-0000-0000-00001A9D0000}"/>
    <cellStyle name="Input 23 28" xfId="39984" xr:uid="{00000000-0005-0000-0000-00001B9D0000}"/>
    <cellStyle name="Input 23 29" xfId="39985" xr:uid="{00000000-0005-0000-0000-00001C9D0000}"/>
    <cellStyle name="Input 23 3" xfId="39986" xr:uid="{00000000-0005-0000-0000-00001D9D0000}"/>
    <cellStyle name="Input 23 30" xfId="39987" xr:uid="{00000000-0005-0000-0000-00001E9D0000}"/>
    <cellStyle name="Input 23 31" xfId="39988" xr:uid="{00000000-0005-0000-0000-00001F9D0000}"/>
    <cellStyle name="Input 23 32" xfId="39989" xr:uid="{00000000-0005-0000-0000-0000209D0000}"/>
    <cellStyle name="Input 23 33" xfId="39990" xr:uid="{00000000-0005-0000-0000-0000219D0000}"/>
    <cellStyle name="Input 23 34" xfId="39991" xr:uid="{00000000-0005-0000-0000-0000229D0000}"/>
    <cellStyle name="Input 23 35" xfId="39992" xr:uid="{00000000-0005-0000-0000-0000239D0000}"/>
    <cellStyle name="Input 23 36" xfId="39993" xr:uid="{00000000-0005-0000-0000-0000249D0000}"/>
    <cellStyle name="Input 23 37" xfId="39994" xr:uid="{00000000-0005-0000-0000-0000259D0000}"/>
    <cellStyle name="Input 23 38" xfId="39995" xr:uid="{00000000-0005-0000-0000-0000269D0000}"/>
    <cellStyle name="Input 23 39" xfId="39996" xr:uid="{00000000-0005-0000-0000-0000279D0000}"/>
    <cellStyle name="Input 23 4" xfId="39997" xr:uid="{00000000-0005-0000-0000-0000289D0000}"/>
    <cellStyle name="Input 23 40" xfId="39998" xr:uid="{00000000-0005-0000-0000-0000299D0000}"/>
    <cellStyle name="Input 23 41" xfId="39999" xr:uid="{00000000-0005-0000-0000-00002A9D0000}"/>
    <cellStyle name="Input 23 42" xfId="40000" xr:uid="{00000000-0005-0000-0000-00002B9D0000}"/>
    <cellStyle name="Input 23 43" xfId="40001" xr:uid="{00000000-0005-0000-0000-00002C9D0000}"/>
    <cellStyle name="Input 23 44" xfId="40002" xr:uid="{00000000-0005-0000-0000-00002D9D0000}"/>
    <cellStyle name="Input 23 45" xfId="40003" xr:uid="{00000000-0005-0000-0000-00002E9D0000}"/>
    <cellStyle name="Input 23 46" xfId="40004" xr:uid="{00000000-0005-0000-0000-00002F9D0000}"/>
    <cellStyle name="Input 23 47" xfId="40005" xr:uid="{00000000-0005-0000-0000-0000309D0000}"/>
    <cellStyle name="Input 23 48" xfId="40006" xr:uid="{00000000-0005-0000-0000-0000319D0000}"/>
    <cellStyle name="Input 23 49" xfId="40007" xr:uid="{00000000-0005-0000-0000-0000329D0000}"/>
    <cellStyle name="Input 23 5" xfId="40008" xr:uid="{00000000-0005-0000-0000-0000339D0000}"/>
    <cellStyle name="Input 23 50" xfId="40009" xr:uid="{00000000-0005-0000-0000-0000349D0000}"/>
    <cellStyle name="Input 23 51" xfId="40010" xr:uid="{00000000-0005-0000-0000-0000359D0000}"/>
    <cellStyle name="Input 23 52" xfId="40011" xr:uid="{00000000-0005-0000-0000-0000369D0000}"/>
    <cellStyle name="Input 23 53" xfId="40012" xr:uid="{00000000-0005-0000-0000-0000379D0000}"/>
    <cellStyle name="Input 23 54" xfId="40013" xr:uid="{00000000-0005-0000-0000-0000389D0000}"/>
    <cellStyle name="Input 23 55" xfId="40014" xr:uid="{00000000-0005-0000-0000-0000399D0000}"/>
    <cellStyle name="Input 23 56" xfId="40015" xr:uid="{00000000-0005-0000-0000-00003A9D0000}"/>
    <cellStyle name="Input 23 57" xfId="40016" xr:uid="{00000000-0005-0000-0000-00003B9D0000}"/>
    <cellStyle name="Input 23 58" xfId="40017" xr:uid="{00000000-0005-0000-0000-00003C9D0000}"/>
    <cellStyle name="Input 23 59" xfId="40018" xr:uid="{00000000-0005-0000-0000-00003D9D0000}"/>
    <cellStyle name="Input 23 6" xfId="40019" xr:uid="{00000000-0005-0000-0000-00003E9D0000}"/>
    <cellStyle name="Input 23 60" xfId="40020" xr:uid="{00000000-0005-0000-0000-00003F9D0000}"/>
    <cellStyle name="Input 23 61" xfId="40021" xr:uid="{00000000-0005-0000-0000-0000409D0000}"/>
    <cellStyle name="Input 23 62" xfId="40022" xr:uid="{00000000-0005-0000-0000-0000419D0000}"/>
    <cellStyle name="Input 23 63" xfId="40023" xr:uid="{00000000-0005-0000-0000-0000429D0000}"/>
    <cellStyle name="Input 23 64" xfId="40024" xr:uid="{00000000-0005-0000-0000-0000439D0000}"/>
    <cellStyle name="Input 23 65" xfId="40025" xr:uid="{00000000-0005-0000-0000-0000449D0000}"/>
    <cellStyle name="Input 23 66" xfId="40026" xr:uid="{00000000-0005-0000-0000-0000459D0000}"/>
    <cellStyle name="Input 23 67" xfId="40027" xr:uid="{00000000-0005-0000-0000-0000469D0000}"/>
    <cellStyle name="Input 23 68" xfId="40028" xr:uid="{00000000-0005-0000-0000-0000479D0000}"/>
    <cellStyle name="Input 23 69" xfId="40029" xr:uid="{00000000-0005-0000-0000-0000489D0000}"/>
    <cellStyle name="Input 23 7" xfId="40030" xr:uid="{00000000-0005-0000-0000-0000499D0000}"/>
    <cellStyle name="Input 23 70" xfId="40031" xr:uid="{00000000-0005-0000-0000-00004A9D0000}"/>
    <cellStyle name="Input 23 71" xfId="40032" xr:uid="{00000000-0005-0000-0000-00004B9D0000}"/>
    <cellStyle name="Input 23 72" xfId="40033" xr:uid="{00000000-0005-0000-0000-00004C9D0000}"/>
    <cellStyle name="Input 23 73" xfId="40034" xr:uid="{00000000-0005-0000-0000-00004D9D0000}"/>
    <cellStyle name="Input 23 8" xfId="40035" xr:uid="{00000000-0005-0000-0000-00004E9D0000}"/>
    <cellStyle name="Input 23 9" xfId="40036" xr:uid="{00000000-0005-0000-0000-00004F9D0000}"/>
    <cellStyle name="Input 24" xfId="40037" xr:uid="{00000000-0005-0000-0000-0000509D0000}"/>
    <cellStyle name="Input 24 10" xfId="40038" xr:uid="{00000000-0005-0000-0000-0000519D0000}"/>
    <cellStyle name="Input 24 11" xfId="40039" xr:uid="{00000000-0005-0000-0000-0000529D0000}"/>
    <cellStyle name="Input 24 12" xfId="40040" xr:uid="{00000000-0005-0000-0000-0000539D0000}"/>
    <cellStyle name="Input 24 13" xfId="40041" xr:uid="{00000000-0005-0000-0000-0000549D0000}"/>
    <cellStyle name="Input 24 14" xfId="40042" xr:uid="{00000000-0005-0000-0000-0000559D0000}"/>
    <cellStyle name="Input 24 15" xfId="40043" xr:uid="{00000000-0005-0000-0000-0000569D0000}"/>
    <cellStyle name="Input 24 16" xfId="40044" xr:uid="{00000000-0005-0000-0000-0000579D0000}"/>
    <cellStyle name="Input 24 17" xfId="40045" xr:uid="{00000000-0005-0000-0000-0000589D0000}"/>
    <cellStyle name="Input 24 18" xfId="40046" xr:uid="{00000000-0005-0000-0000-0000599D0000}"/>
    <cellStyle name="Input 24 19" xfId="40047" xr:uid="{00000000-0005-0000-0000-00005A9D0000}"/>
    <cellStyle name="Input 24 2" xfId="40048" xr:uid="{00000000-0005-0000-0000-00005B9D0000}"/>
    <cellStyle name="Input 24 20" xfId="40049" xr:uid="{00000000-0005-0000-0000-00005C9D0000}"/>
    <cellStyle name="Input 24 21" xfId="40050" xr:uid="{00000000-0005-0000-0000-00005D9D0000}"/>
    <cellStyle name="Input 24 22" xfId="40051" xr:uid="{00000000-0005-0000-0000-00005E9D0000}"/>
    <cellStyle name="Input 24 23" xfId="40052" xr:uid="{00000000-0005-0000-0000-00005F9D0000}"/>
    <cellStyle name="Input 24 24" xfId="40053" xr:uid="{00000000-0005-0000-0000-0000609D0000}"/>
    <cellStyle name="Input 24 25" xfId="40054" xr:uid="{00000000-0005-0000-0000-0000619D0000}"/>
    <cellStyle name="Input 24 26" xfId="40055" xr:uid="{00000000-0005-0000-0000-0000629D0000}"/>
    <cellStyle name="Input 24 27" xfId="40056" xr:uid="{00000000-0005-0000-0000-0000639D0000}"/>
    <cellStyle name="Input 24 28" xfId="40057" xr:uid="{00000000-0005-0000-0000-0000649D0000}"/>
    <cellStyle name="Input 24 29" xfId="40058" xr:uid="{00000000-0005-0000-0000-0000659D0000}"/>
    <cellStyle name="Input 24 3" xfId="40059" xr:uid="{00000000-0005-0000-0000-0000669D0000}"/>
    <cellStyle name="Input 24 30" xfId="40060" xr:uid="{00000000-0005-0000-0000-0000679D0000}"/>
    <cellStyle name="Input 24 31" xfId="40061" xr:uid="{00000000-0005-0000-0000-0000689D0000}"/>
    <cellStyle name="Input 24 32" xfId="40062" xr:uid="{00000000-0005-0000-0000-0000699D0000}"/>
    <cellStyle name="Input 24 33" xfId="40063" xr:uid="{00000000-0005-0000-0000-00006A9D0000}"/>
    <cellStyle name="Input 24 34" xfId="40064" xr:uid="{00000000-0005-0000-0000-00006B9D0000}"/>
    <cellStyle name="Input 24 35" xfId="40065" xr:uid="{00000000-0005-0000-0000-00006C9D0000}"/>
    <cellStyle name="Input 24 36" xfId="40066" xr:uid="{00000000-0005-0000-0000-00006D9D0000}"/>
    <cellStyle name="Input 24 37" xfId="40067" xr:uid="{00000000-0005-0000-0000-00006E9D0000}"/>
    <cellStyle name="Input 24 38" xfId="40068" xr:uid="{00000000-0005-0000-0000-00006F9D0000}"/>
    <cellStyle name="Input 24 39" xfId="40069" xr:uid="{00000000-0005-0000-0000-0000709D0000}"/>
    <cellStyle name="Input 24 4" xfId="40070" xr:uid="{00000000-0005-0000-0000-0000719D0000}"/>
    <cellStyle name="Input 24 40" xfId="40071" xr:uid="{00000000-0005-0000-0000-0000729D0000}"/>
    <cellStyle name="Input 24 41" xfId="40072" xr:uid="{00000000-0005-0000-0000-0000739D0000}"/>
    <cellStyle name="Input 24 42" xfId="40073" xr:uid="{00000000-0005-0000-0000-0000749D0000}"/>
    <cellStyle name="Input 24 43" xfId="40074" xr:uid="{00000000-0005-0000-0000-0000759D0000}"/>
    <cellStyle name="Input 24 44" xfId="40075" xr:uid="{00000000-0005-0000-0000-0000769D0000}"/>
    <cellStyle name="Input 24 45" xfId="40076" xr:uid="{00000000-0005-0000-0000-0000779D0000}"/>
    <cellStyle name="Input 24 46" xfId="40077" xr:uid="{00000000-0005-0000-0000-0000789D0000}"/>
    <cellStyle name="Input 24 47" xfId="40078" xr:uid="{00000000-0005-0000-0000-0000799D0000}"/>
    <cellStyle name="Input 24 48" xfId="40079" xr:uid="{00000000-0005-0000-0000-00007A9D0000}"/>
    <cellStyle name="Input 24 49" xfId="40080" xr:uid="{00000000-0005-0000-0000-00007B9D0000}"/>
    <cellStyle name="Input 24 5" xfId="40081" xr:uid="{00000000-0005-0000-0000-00007C9D0000}"/>
    <cellStyle name="Input 24 50" xfId="40082" xr:uid="{00000000-0005-0000-0000-00007D9D0000}"/>
    <cellStyle name="Input 24 51" xfId="40083" xr:uid="{00000000-0005-0000-0000-00007E9D0000}"/>
    <cellStyle name="Input 24 52" xfId="40084" xr:uid="{00000000-0005-0000-0000-00007F9D0000}"/>
    <cellStyle name="Input 24 53" xfId="40085" xr:uid="{00000000-0005-0000-0000-0000809D0000}"/>
    <cellStyle name="Input 24 54" xfId="40086" xr:uid="{00000000-0005-0000-0000-0000819D0000}"/>
    <cellStyle name="Input 24 55" xfId="40087" xr:uid="{00000000-0005-0000-0000-0000829D0000}"/>
    <cellStyle name="Input 24 56" xfId="40088" xr:uid="{00000000-0005-0000-0000-0000839D0000}"/>
    <cellStyle name="Input 24 57" xfId="40089" xr:uid="{00000000-0005-0000-0000-0000849D0000}"/>
    <cellStyle name="Input 24 58" xfId="40090" xr:uid="{00000000-0005-0000-0000-0000859D0000}"/>
    <cellStyle name="Input 24 59" xfId="40091" xr:uid="{00000000-0005-0000-0000-0000869D0000}"/>
    <cellStyle name="Input 24 6" xfId="40092" xr:uid="{00000000-0005-0000-0000-0000879D0000}"/>
    <cellStyle name="Input 24 60" xfId="40093" xr:uid="{00000000-0005-0000-0000-0000889D0000}"/>
    <cellStyle name="Input 24 61" xfId="40094" xr:uid="{00000000-0005-0000-0000-0000899D0000}"/>
    <cellStyle name="Input 24 62" xfId="40095" xr:uid="{00000000-0005-0000-0000-00008A9D0000}"/>
    <cellStyle name="Input 24 63" xfId="40096" xr:uid="{00000000-0005-0000-0000-00008B9D0000}"/>
    <cellStyle name="Input 24 64" xfId="40097" xr:uid="{00000000-0005-0000-0000-00008C9D0000}"/>
    <cellStyle name="Input 24 65" xfId="40098" xr:uid="{00000000-0005-0000-0000-00008D9D0000}"/>
    <cellStyle name="Input 24 66" xfId="40099" xr:uid="{00000000-0005-0000-0000-00008E9D0000}"/>
    <cellStyle name="Input 24 67" xfId="40100" xr:uid="{00000000-0005-0000-0000-00008F9D0000}"/>
    <cellStyle name="Input 24 68" xfId="40101" xr:uid="{00000000-0005-0000-0000-0000909D0000}"/>
    <cellStyle name="Input 24 69" xfId="40102" xr:uid="{00000000-0005-0000-0000-0000919D0000}"/>
    <cellStyle name="Input 24 7" xfId="40103" xr:uid="{00000000-0005-0000-0000-0000929D0000}"/>
    <cellStyle name="Input 24 70" xfId="40104" xr:uid="{00000000-0005-0000-0000-0000939D0000}"/>
    <cellStyle name="Input 24 71" xfId="40105" xr:uid="{00000000-0005-0000-0000-0000949D0000}"/>
    <cellStyle name="Input 24 72" xfId="40106" xr:uid="{00000000-0005-0000-0000-0000959D0000}"/>
    <cellStyle name="Input 24 73" xfId="40107" xr:uid="{00000000-0005-0000-0000-0000969D0000}"/>
    <cellStyle name="Input 24 8" xfId="40108" xr:uid="{00000000-0005-0000-0000-0000979D0000}"/>
    <cellStyle name="Input 24 9" xfId="40109" xr:uid="{00000000-0005-0000-0000-0000989D0000}"/>
    <cellStyle name="Input 25" xfId="40110" xr:uid="{00000000-0005-0000-0000-0000999D0000}"/>
    <cellStyle name="Input 25 10" xfId="40111" xr:uid="{00000000-0005-0000-0000-00009A9D0000}"/>
    <cellStyle name="Input 25 11" xfId="40112" xr:uid="{00000000-0005-0000-0000-00009B9D0000}"/>
    <cellStyle name="Input 25 12" xfId="40113" xr:uid="{00000000-0005-0000-0000-00009C9D0000}"/>
    <cellStyle name="Input 25 13" xfId="40114" xr:uid="{00000000-0005-0000-0000-00009D9D0000}"/>
    <cellStyle name="Input 25 14" xfId="40115" xr:uid="{00000000-0005-0000-0000-00009E9D0000}"/>
    <cellStyle name="Input 25 15" xfId="40116" xr:uid="{00000000-0005-0000-0000-00009F9D0000}"/>
    <cellStyle name="Input 25 16" xfId="40117" xr:uid="{00000000-0005-0000-0000-0000A09D0000}"/>
    <cellStyle name="Input 25 17" xfId="40118" xr:uid="{00000000-0005-0000-0000-0000A19D0000}"/>
    <cellStyle name="Input 25 18" xfId="40119" xr:uid="{00000000-0005-0000-0000-0000A29D0000}"/>
    <cellStyle name="Input 25 19" xfId="40120" xr:uid="{00000000-0005-0000-0000-0000A39D0000}"/>
    <cellStyle name="Input 25 2" xfId="40121" xr:uid="{00000000-0005-0000-0000-0000A49D0000}"/>
    <cellStyle name="Input 25 2 10" xfId="40122" xr:uid="{00000000-0005-0000-0000-0000A59D0000}"/>
    <cellStyle name="Input 25 2 11" xfId="40123" xr:uid="{00000000-0005-0000-0000-0000A69D0000}"/>
    <cellStyle name="Input 25 2 12" xfId="40124" xr:uid="{00000000-0005-0000-0000-0000A79D0000}"/>
    <cellStyle name="Input 25 2 13" xfId="40125" xr:uid="{00000000-0005-0000-0000-0000A89D0000}"/>
    <cellStyle name="Input 25 2 14" xfId="40126" xr:uid="{00000000-0005-0000-0000-0000A99D0000}"/>
    <cellStyle name="Input 25 2 15" xfId="40127" xr:uid="{00000000-0005-0000-0000-0000AA9D0000}"/>
    <cellStyle name="Input 25 2 16" xfId="40128" xr:uid="{00000000-0005-0000-0000-0000AB9D0000}"/>
    <cellStyle name="Input 25 2 17" xfId="40129" xr:uid="{00000000-0005-0000-0000-0000AC9D0000}"/>
    <cellStyle name="Input 25 2 18" xfId="40130" xr:uid="{00000000-0005-0000-0000-0000AD9D0000}"/>
    <cellStyle name="Input 25 2 19" xfId="40131" xr:uid="{00000000-0005-0000-0000-0000AE9D0000}"/>
    <cellStyle name="Input 25 2 2" xfId="40132" xr:uid="{00000000-0005-0000-0000-0000AF9D0000}"/>
    <cellStyle name="Input 25 2 20" xfId="40133" xr:uid="{00000000-0005-0000-0000-0000B09D0000}"/>
    <cellStyle name="Input 25 2 21" xfId="40134" xr:uid="{00000000-0005-0000-0000-0000B19D0000}"/>
    <cellStyle name="Input 25 2 22" xfId="40135" xr:uid="{00000000-0005-0000-0000-0000B29D0000}"/>
    <cellStyle name="Input 25 2 23" xfId="40136" xr:uid="{00000000-0005-0000-0000-0000B39D0000}"/>
    <cellStyle name="Input 25 2 24" xfId="40137" xr:uid="{00000000-0005-0000-0000-0000B49D0000}"/>
    <cellStyle name="Input 25 2 25" xfId="40138" xr:uid="{00000000-0005-0000-0000-0000B59D0000}"/>
    <cellStyle name="Input 25 2 26" xfId="40139" xr:uid="{00000000-0005-0000-0000-0000B69D0000}"/>
    <cellStyle name="Input 25 2 27" xfId="40140" xr:uid="{00000000-0005-0000-0000-0000B79D0000}"/>
    <cellStyle name="Input 25 2 28" xfId="40141" xr:uid="{00000000-0005-0000-0000-0000B89D0000}"/>
    <cellStyle name="Input 25 2 29" xfId="40142" xr:uid="{00000000-0005-0000-0000-0000B99D0000}"/>
    <cellStyle name="Input 25 2 3" xfId="40143" xr:uid="{00000000-0005-0000-0000-0000BA9D0000}"/>
    <cellStyle name="Input 25 2 30" xfId="40144" xr:uid="{00000000-0005-0000-0000-0000BB9D0000}"/>
    <cellStyle name="Input 25 2 31" xfId="40145" xr:uid="{00000000-0005-0000-0000-0000BC9D0000}"/>
    <cellStyle name="Input 25 2 32" xfId="40146" xr:uid="{00000000-0005-0000-0000-0000BD9D0000}"/>
    <cellStyle name="Input 25 2 33" xfId="40147" xr:uid="{00000000-0005-0000-0000-0000BE9D0000}"/>
    <cellStyle name="Input 25 2 34" xfId="40148" xr:uid="{00000000-0005-0000-0000-0000BF9D0000}"/>
    <cellStyle name="Input 25 2 35" xfId="40149" xr:uid="{00000000-0005-0000-0000-0000C09D0000}"/>
    <cellStyle name="Input 25 2 36" xfId="40150" xr:uid="{00000000-0005-0000-0000-0000C19D0000}"/>
    <cellStyle name="Input 25 2 37" xfId="40151" xr:uid="{00000000-0005-0000-0000-0000C29D0000}"/>
    <cellStyle name="Input 25 2 38" xfId="40152" xr:uid="{00000000-0005-0000-0000-0000C39D0000}"/>
    <cellStyle name="Input 25 2 39" xfId="40153" xr:uid="{00000000-0005-0000-0000-0000C49D0000}"/>
    <cellStyle name="Input 25 2 4" xfId="40154" xr:uid="{00000000-0005-0000-0000-0000C59D0000}"/>
    <cellStyle name="Input 25 2 40" xfId="40155" xr:uid="{00000000-0005-0000-0000-0000C69D0000}"/>
    <cellStyle name="Input 25 2 41" xfId="40156" xr:uid="{00000000-0005-0000-0000-0000C79D0000}"/>
    <cellStyle name="Input 25 2 42" xfId="40157" xr:uid="{00000000-0005-0000-0000-0000C89D0000}"/>
    <cellStyle name="Input 25 2 43" xfId="40158" xr:uid="{00000000-0005-0000-0000-0000C99D0000}"/>
    <cellStyle name="Input 25 2 44" xfId="40159" xr:uid="{00000000-0005-0000-0000-0000CA9D0000}"/>
    <cellStyle name="Input 25 2 45" xfId="40160" xr:uid="{00000000-0005-0000-0000-0000CB9D0000}"/>
    <cellStyle name="Input 25 2 46" xfId="40161" xr:uid="{00000000-0005-0000-0000-0000CC9D0000}"/>
    <cellStyle name="Input 25 2 47" xfId="40162" xr:uid="{00000000-0005-0000-0000-0000CD9D0000}"/>
    <cellStyle name="Input 25 2 48" xfId="40163" xr:uid="{00000000-0005-0000-0000-0000CE9D0000}"/>
    <cellStyle name="Input 25 2 49" xfId="40164" xr:uid="{00000000-0005-0000-0000-0000CF9D0000}"/>
    <cellStyle name="Input 25 2 5" xfId="40165" xr:uid="{00000000-0005-0000-0000-0000D09D0000}"/>
    <cellStyle name="Input 25 2 50" xfId="40166" xr:uid="{00000000-0005-0000-0000-0000D19D0000}"/>
    <cellStyle name="Input 25 2 51" xfId="40167" xr:uid="{00000000-0005-0000-0000-0000D29D0000}"/>
    <cellStyle name="Input 25 2 52" xfId="40168" xr:uid="{00000000-0005-0000-0000-0000D39D0000}"/>
    <cellStyle name="Input 25 2 53" xfId="40169" xr:uid="{00000000-0005-0000-0000-0000D49D0000}"/>
    <cellStyle name="Input 25 2 54" xfId="40170" xr:uid="{00000000-0005-0000-0000-0000D59D0000}"/>
    <cellStyle name="Input 25 2 55" xfId="40171" xr:uid="{00000000-0005-0000-0000-0000D69D0000}"/>
    <cellStyle name="Input 25 2 56" xfId="40172" xr:uid="{00000000-0005-0000-0000-0000D79D0000}"/>
    <cellStyle name="Input 25 2 57" xfId="40173" xr:uid="{00000000-0005-0000-0000-0000D89D0000}"/>
    <cellStyle name="Input 25 2 58" xfId="40174" xr:uid="{00000000-0005-0000-0000-0000D99D0000}"/>
    <cellStyle name="Input 25 2 59" xfId="40175" xr:uid="{00000000-0005-0000-0000-0000DA9D0000}"/>
    <cellStyle name="Input 25 2 6" xfId="40176" xr:uid="{00000000-0005-0000-0000-0000DB9D0000}"/>
    <cellStyle name="Input 25 2 60" xfId="40177" xr:uid="{00000000-0005-0000-0000-0000DC9D0000}"/>
    <cellStyle name="Input 25 2 61" xfId="40178" xr:uid="{00000000-0005-0000-0000-0000DD9D0000}"/>
    <cellStyle name="Input 25 2 62" xfId="40179" xr:uid="{00000000-0005-0000-0000-0000DE9D0000}"/>
    <cellStyle name="Input 25 2 63" xfId="40180" xr:uid="{00000000-0005-0000-0000-0000DF9D0000}"/>
    <cellStyle name="Input 25 2 64" xfId="40181" xr:uid="{00000000-0005-0000-0000-0000E09D0000}"/>
    <cellStyle name="Input 25 2 65" xfId="40182" xr:uid="{00000000-0005-0000-0000-0000E19D0000}"/>
    <cellStyle name="Input 25 2 66" xfId="40183" xr:uid="{00000000-0005-0000-0000-0000E29D0000}"/>
    <cellStyle name="Input 25 2 67" xfId="40184" xr:uid="{00000000-0005-0000-0000-0000E39D0000}"/>
    <cellStyle name="Input 25 2 68" xfId="40185" xr:uid="{00000000-0005-0000-0000-0000E49D0000}"/>
    <cellStyle name="Input 25 2 69" xfId="40186" xr:uid="{00000000-0005-0000-0000-0000E59D0000}"/>
    <cellStyle name="Input 25 2 7" xfId="40187" xr:uid="{00000000-0005-0000-0000-0000E69D0000}"/>
    <cellStyle name="Input 25 2 70" xfId="40188" xr:uid="{00000000-0005-0000-0000-0000E79D0000}"/>
    <cellStyle name="Input 25 2 71" xfId="40189" xr:uid="{00000000-0005-0000-0000-0000E89D0000}"/>
    <cellStyle name="Input 25 2 72" xfId="40190" xr:uid="{00000000-0005-0000-0000-0000E99D0000}"/>
    <cellStyle name="Input 25 2 73" xfId="40191" xr:uid="{00000000-0005-0000-0000-0000EA9D0000}"/>
    <cellStyle name="Input 25 2 8" xfId="40192" xr:uid="{00000000-0005-0000-0000-0000EB9D0000}"/>
    <cellStyle name="Input 25 2 9" xfId="40193" xr:uid="{00000000-0005-0000-0000-0000EC9D0000}"/>
    <cellStyle name="Input 25 20" xfId="40194" xr:uid="{00000000-0005-0000-0000-0000ED9D0000}"/>
    <cellStyle name="Input 25 21" xfId="40195" xr:uid="{00000000-0005-0000-0000-0000EE9D0000}"/>
    <cellStyle name="Input 25 22" xfId="40196" xr:uid="{00000000-0005-0000-0000-0000EF9D0000}"/>
    <cellStyle name="Input 25 23" xfId="40197" xr:uid="{00000000-0005-0000-0000-0000F09D0000}"/>
    <cellStyle name="Input 25 24" xfId="40198" xr:uid="{00000000-0005-0000-0000-0000F19D0000}"/>
    <cellStyle name="Input 25 25" xfId="40199" xr:uid="{00000000-0005-0000-0000-0000F29D0000}"/>
    <cellStyle name="Input 25 26" xfId="40200" xr:uid="{00000000-0005-0000-0000-0000F39D0000}"/>
    <cellStyle name="Input 25 27" xfId="40201" xr:uid="{00000000-0005-0000-0000-0000F49D0000}"/>
    <cellStyle name="Input 25 28" xfId="40202" xr:uid="{00000000-0005-0000-0000-0000F59D0000}"/>
    <cellStyle name="Input 25 29" xfId="40203" xr:uid="{00000000-0005-0000-0000-0000F69D0000}"/>
    <cellStyle name="Input 25 3" xfId="40204" xr:uid="{00000000-0005-0000-0000-0000F79D0000}"/>
    <cellStyle name="Input 25 30" xfId="40205" xr:uid="{00000000-0005-0000-0000-0000F89D0000}"/>
    <cellStyle name="Input 25 31" xfId="40206" xr:uid="{00000000-0005-0000-0000-0000F99D0000}"/>
    <cellStyle name="Input 25 32" xfId="40207" xr:uid="{00000000-0005-0000-0000-0000FA9D0000}"/>
    <cellStyle name="Input 25 33" xfId="40208" xr:uid="{00000000-0005-0000-0000-0000FB9D0000}"/>
    <cellStyle name="Input 25 34" xfId="40209" xr:uid="{00000000-0005-0000-0000-0000FC9D0000}"/>
    <cellStyle name="Input 25 35" xfId="40210" xr:uid="{00000000-0005-0000-0000-0000FD9D0000}"/>
    <cellStyle name="Input 25 36" xfId="40211" xr:uid="{00000000-0005-0000-0000-0000FE9D0000}"/>
    <cellStyle name="Input 25 37" xfId="40212" xr:uid="{00000000-0005-0000-0000-0000FF9D0000}"/>
    <cellStyle name="Input 25 38" xfId="40213" xr:uid="{00000000-0005-0000-0000-0000009E0000}"/>
    <cellStyle name="Input 25 39" xfId="40214" xr:uid="{00000000-0005-0000-0000-0000019E0000}"/>
    <cellStyle name="Input 25 4" xfId="40215" xr:uid="{00000000-0005-0000-0000-0000029E0000}"/>
    <cellStyle name="Input 25 40" xfId="40216" xr:uid="{00000000-0005-0000-0000-0000039E0000}"/>
    <cellStyle name="Input 25 41" xfId="40217" xr:uid="{00000000-0005-0000-0000-0000049E0000}"/>
    <cellStyle name="Input 25 42" xfId="40218" xr:uid="{00000000-0005-0000-0000-0000059E0000}"/>
    <cellStyle name="Input 25 43" xfId="40219" xr:uid="{00000000-0005-0000-0000-0000069E0000}"/>
    <cellStyle name="Input 25 44" xfId="40220" xr:uid="{00000000-0005-0000-0000-0000079E0000}"/>
    <cellStyle name="Input 25 45" xfId="40221" xr:uid="{00000000-0005-0000-0000-0000089E0000}"/>
    <cellStyle name="Input 25 46" xfId="40222" xr:uid="{00000000-0005-0000-0000-0000099E0000}"/>
    <cellStyle name="Input 25 47" xfId="40223" xr:uid="{00000000-0005-0000-0000-00000A9E0000}"/>
    <cellStyle name="Input 25 48" xfId="40224" xr:uid="{00000000-0005-0000-0000-00000B9E0000}"/>
    <cellStyle name="Input 25 49" xfId="40225" xr:uid="{00000000-0005-0000-0000-00000C9E0000}"/>
    <cellStyle name="Input 25 5" xfId="40226" xr:uid="{00000000-0005-0000-0000-00000D9E0000}"/>
    <cellStyle name="Input 25 50" xfId="40227" xr:uid="{00000000-0005-0000-0000-00000E9E0000}"/>
    <cellStyle name="Input 25 51" xfId="40228" xr:uid="{00000000-0005-0000-0000-00000F9E0000}"/>
    <cellStyle name="Input 25 52" xfId="40229" xr:uid="{00000000-0005-0000-0000-0000109E0000}"/>
    <cellStyle name="Input 25 53" xfId="40230" xr:uid="{00000000-0005-0000-0000-0000119E0000}"/>
    <cellStyle name="Input 25 54" xfId="40231" xr:uid="{00000000-0005-0000-0000-0000129E0000}"/>
    <cellStyle name="Input 25 55" xfId="40232" xr:uid="{00000000-0005-0000-0000-0000139E0000}"/>
    <cellStyle name="Input 25 56" xfId="40233" xr:uid="{00000000-0005-0000-0000-0000149E0000}"/>
    <cellStyle name="Input 25 57" xfId="40234" xr:uid="{00000000-0005-0000-0000-0000159E0000}"/>
    <cellStyle name="Input 25 58" xfId="40235" xr:uid="{00000000-0005-0000-0000-0000169E0000}"/>
    <cellStyle name="Input 25 59" xfId="40236" xr:uid="{00000000-0005-0000-0000-0000179E0000}"/>
    <cellStyle name="Input 25 6" xfId="40237" xr:uid="{00000000-0005-0000-0000-0000189E0000}"/>
    <cellStyle name="Input 25 60" xfId="40238" xr:uid="{00000000-0005-0000-0000-0000199E0000}"/>
    <cellStyle name="Input 25 61" xfId="40239" xr:uid="{00000000-0005-0000-0000-00001A9E0000}"/>
    <cellStyle name="Input 25 62" xfId="40240" xr:uid="{00000000-0005-0000-0000-00001B9E0000}"/>
    <cellStyle name="Input 25 63" xfId="40241" xr:uid="{00000000-0005-0000-0000-00001C9E0000}"/>
    <cellStyle name="Input 25 64" xfId="40242" xr:uid="{00000000-0005-0000-0000-00001D9E0000}"/>
    <cellStyle name="Input 25 65" xfId="40243" xr:uid="{00000000-0005-0000-0000-00001E9E0000}"/>
    <cellStyle name="Input 25 66" xfId="40244" xr:uid="{00000000-0005-0000-0000-00001F9E0000}"/>
    <cellStyle name="Input 25 67" xfId="40245" xr:uid="{00000000-0005-0000-0000-0000209E0000}"/>
    <cellStyle name="Input 25 68" xfId="40246" xr:uid="{00000000-0005-0000-0000-0000219E0000}"/>
    <cellStyle name="Input 25 69" xfId="40247" xr:uid="{00000000-0005-0000-0000-0000229E0000}"/>
    <cellStyle name="Input 25 7" xfId="40248" xr:uid="{00000000-0005-0000-0000-0000239E0000}"/>
    <cellStyle name="Input 25 70" xfId="40249" xr:uid="{00000000-0005-0000-0000-0000249E0000}"/>
    <cellStyle name="Input 25 71" xfId="40250" xr:uid="{00000000-0005-0000-0000-0000259E0000}"/>
    <cellStyle name="Input 25 72" xfId="40251" xr:uid="{00000000-0005-0000-0000-0000269E0000}"/>
    <cellStyle name="Input 25 73" xfId="40252" xr:uid="{00000000-0005-0000-0000-0000279E0000}"/>
    <cellStyle name="Input 25 74" xfId="40253" xr:uid="{00000000-0005-0000-0000-0000289E0000}"/>
    <cellStyle name="Input 25 8" xfId="40254" xr:uid="{00000000-0005-0000-0000-0000299E0000}"/>
    <cellStyle name="Input 25 9" xfId="40255" xr:uid="{00000000-0005-0000-0000-00002A9E0000}"/>
    <cellStyle name="Input 26" xfId="40256" xr:uid="{00000000-0005-0000-0000-00002B9E0000}"/>
    <cellStyle name="Input 26 10" xfId="40257" xr:uid="{00000000-0005-0000-0000-00002C9E0000}"/>
    <cellStyle name="Input 26 11" xfId="40258" xr:uid="{00000000-0005-0000-0000-00002D9E0000}"/>
    <cellStyle name="Input 26 12" xfId="40259" xr:uid="{00000000-0005-0000-0000-00002E9E0000}"/>
    <cellStyle name="Input 26 13" xfId="40260" xr:uid="{00000000-0005-0000-0000-00002F9E0000}"/>
    <cellStyle name="Input 26 14" xfId="40261" xr:uid="{00000000-0005-0000-0000-0000309E0000}"/>
    <cellStyle name="Input 26 15" xfId="40262" xr:uid="{00000000-0005-0000-0000-0000319E0000}"/>
    <cellStyle name="Input 26 16" xfId="40263" xr:uid="{00000000-0005-0000-0000-0000329E0000}"/>
    <cellStyle name="Input 26 17" xfId="40264" xr:uid="{00000000-0005-0000-0000-0000339E0000}"/>
    <cellStyle name="Input 26 18" xfId="40265" xr:uid="{00000000-0005-0000-0000-0000349E0000}"/>
    <cellStyle name="Input 26 19" xfId="40266" xr:uid="{00000000-0005-0000-0000-0000359E0000}"/>
    <cellStyle name="Input 26 2" xfId="40267" xr:uid="{00000000-0005-0000-0000-0000369E0000}"/>
    <cellStyle name="Input 26 2 10" xfId="40268" xr:uid="{00000000-0005-0000-0000-0000379E0000}"/>
    <cellStyle name="Input 26 2 11" xfId="40269" xr:uid="{00000000-0005-0000-0000-0000389E0000}"/>
    <cellStyle name="Input 26 2 12" xfId="40270" xr:uid="{00000000-0005-0000-0000-0000399E0000}"/>
    <cellStyle name="Input 26 2 13" xfId="40271" xr:uid="{00000000-0005-0000-0000-00003A9E0000}"/>
    <cellStyle name="Input 26 2 14" xfId="40272" xr:uid="{00000000-0005-0000-0000-00003B9E0000}"/>
    <cellStyle name="Input 26 2 15" xfId="40273" xr:uid="{00000000-0005-0000-0000-00003C9E0000}"/>
    <cellStyle name="Input 26 2 16" xfId="40274" xr:uid="{00000000-0005-0000-0000-00003D9E0000}"/>
    <cellStyle name="Input 26 2 17" xfId="40275" xr:uid="{00000000-0005-0000-0000-00003E9E0000}"/>
    <cellStyle name="Input 26 2 18" xfId="40276" xr:uid="{00000000-0005-0000-0000-00003F9E0000}"/>
    <cellStyle name="Input 26 2 19" xfId="40277" xr:uid="{00000000-0005-0000-0000-0000409E0000}"/>
    <cellStyle name="Input 26 2 2" xfId="40278" xr:uid="{00000000-0005-0000-0000-0000419E0000}"/>
    <cellStyle name="Input 26 2 20" xfId="40279" xr:uid="{00000000-0005-0000-0000-0000429E0000}"/>
    <cellStyle name="Input 26 2 21" xfId="40280" xr:uid="{00000000-0005-0000-0000-0000439E0000}"/>
    <cellStyle name="Input 26 2 22" xfId="40281" xr:uid="{00000000-0005-0000-0000-0000449E0000}"/>
    <cellStyle name="Input 26 2 23" xfId="40282" xr:uid="{00000000-0005-0000-0000-0000459E0000}"/>
    <cellStyle name="Input 26 2 24" xfId="40283" xr:uid="{00000000-0005-0000-0000-0000469E0000}"/>
    <cellStyle name="Input 26 2 25" xfId="40284" xr:uid="{00000000-0005-0000-0000-0000479E0000}"/>
    <cellStyle name="Input 26 2 26" xfId="40285" xr:uid="{00000000-0005-0000-0000-0000489E0000}"/>
    <cellStyle name="Input 26 2 27" xfId="40286" xr:uid="{00000000-0005-0000-0000-0000499E0000}"/>
    <cellStyle name="Input 26 2 28" xfId="40287" xr:uid="{00000000-0005-0000-0000-00004A9E0000}"/>
    <cellStyle name="Input 26 2 29" xfId="40288" xr:uid="{00000000-0005-0000-0000-00004B9E0000}"/>
    <cellStyle name="Input 26 2 3" xfId="40289" xr:uid="{00000000-0005-0000-0000-00004C9E0000}"/>
    <cellStyle name="Input 26 2 30" xfId="40290" xr:uid="{00000000-0005-0000-0000-00004D9E0000}"/>
    <cellStyle name="Input 26 2 31" xfId="40291" xr:uid="{00000000-0005-0000-0000-00004E9E0000}"/>
    <cellStyle name="Input 26 2 32" xfId="40292" xr:uid="{00000000-0005-0000-0000-00004F9E0000}"/>
    <cellStyle name="Input 26 2 33" xfId="40293" xr:uid="{00000000-0005-0000-0000-0000509E0000}"/>
    <cellStyle name="Input 26 2 34" xfId="40294" xr:uid="{00000000-0005-0000-0000-0000519E0000}"/>
    <cellStyle name="Input 26 2 35" xfId="40295" xr:uid="{00000000-0005-0000-0000-0000529E0000}"/>
    <cellStyle name="Input 26 2 36" xfId="40296" xr:uid="{00000000-0005-0000-0000-0000539E0000}"/>
    <cellStyle name="Input 26 2 37" xfId="40297" xr:uid="{00000000-0005-0000-0000-0000549E0000}"/>
    <cellStyle name="Input 26 2 38" xfId="40298" xr:uid="{00000000-0005-0000-0000-0000559E0000}"/>
    <cellStyle name="Input 26 2 39" xfId="40299" xr:uid="{00000000-0005-0000-0000-0000569E0000}"/>
    <cellStyle name="Input 26 2 4" xfId="40300" xr:uid="{00000000-0005-0000-0000-0000579E0000}"/>
    <cellStyle name="Input 26 2 40" xfId="40301" xr:uid="{00000000-0005-0000-0000-0000589E0000}"/>
    <cellStyle name="Input 26 2 41" xfId="40302" xr:uid="{00000000-0005-0000-0000-0000599E0000}"/>
    <cellStyle name="Input 26 2 42" xfId="40303" xr:uid="{00000000-0005-0000-0000-00005A9E0000}"/>
    <cellStyle name="Input 26 2 43" xfId="40304" xr:uid="{00000000-0005-0000-0000-00005B9E0000}"/>
    <cellStyle name="Input 26 2 44" xfId="40305" xr:uid="{00000000-0005-0000-0000-00005C9E0000}"/>
    <cellStyle name="Input 26 2 45" xfId="40306" xr:uid="{00000000-0005-0000-0000-00005D9E0000}"/>
    <cellStyle name="Input 26 2 46" xfId="40307" xr:uid="{00000000-0005-0000-0000-00005E9E0000}"/>
    <cellStyle name="Input 26 2 47" xfId="40308" xr:uid="{00000000-0005-0000-0000-00005F9E0000}"/>
    <cellStyle name="Input 26 2 48" xfId="40309" xr:uid="{00000000-0005-0000-0000-0000609E0000}"/>
    <cellStyle name="Input 26 2 49" xfId="40310" xr:uid="{00000000-0005-0000-0000-0000619E0000}"/>
    <cellStyle name="Input 26 2 5" xfId="40311" xr:uid="{00000000-0005-0000-0000-0000629E0000}"/>
    <cellStyle name="Input 26 2 50" xfId="40312" xr:uid="{00000000-0005-0000-0000-0000639E0000}"/>
    <cellStyle name="Input 26 2 51" xfId="40313" xr:uid="{00000000-0005-0000-0000-0000649E0000}"/>
    <cellStyle name="Input 26 2 52" xfId="40314" xr:uid="{00000000-0005-0000-0000-0000659E0000}"/>
    <cellStyle name="Input 26 2 53" xfId="40315" xr:uid="{00000000-0005-0000-0000-0000669E0000}"/>
    <cellStyle name="Input 26 2 54" xfId="40316" xr:uid="{00000000-0005-0000-0000-0000679E0000}"/>
    <cellStyle name="Input 26 2 55" xfId="40317" xr:uid="{00000000-0005-0000-0000-0000689E0000}"/>
    <cellStyle name="Input 26 2 56" xfId="40318" xr:uid="{00000000-0005-0000-0000-0000699E0000}"/>
    <cellStyle name="Input 26 2 57" xfId="40319" xr:uid="{00000000-0005-0000-0000-00006A9E0000}"/>
    <cellStyle name="Input 26 2 58" xfId="40320" xr:uid="{00000000-0005-0000-0000-00006B9E0000}"/>
    <cellStyle name="Input 26 2 59" xfId="40321" xr:uid="{00000000-0005-0000-0000-00006C9E0000}"/>
    <cellStyle name="Input 26 2 6" xfId="40322" xr:uid="{00000000-0005-0000-0000-00006D9E0000}"/>
    <cellStyle name="Input 26 2 60" xfId="40323" xr:uid="{00000000-0005-0000-0000-00006E9E0000}"/>
    <cellStyle name="Input 26 2 61" xfId="40324" xr:uid="{00000000-0005-0000-0000-00006F9E0000}"/>
    <cellStyle name="Input 26 2 62" xfId="40325" xr:uid="{00000000-0005-0000-0000-0000709E0000}"/>
    <cellStyle name="Input 26 2 63" xfId="40326" xr:uid="{00000000-0005-0000-0000-0000719E0000}"/>
    <cellStyle name="Input 26 2 64" xfId="40327" xr:uid="{00000000-0005-0000-0000-0000729E0000}"/>
    <cellStyle name="Input 26 2 65" xfId="40328" xr:uid="{00000000-0005-0000-0000-0000739E0000}"/>
    <cellStyle name="Input 26 2 66" xfId="40329" xr:uid="{00000000-0005-0000-0000-0000749E0000}"/>
    <cellStyle name="Input 26 2 67" xfId="40330" xr:uid="{00000000-0005-0000-0000-0000759E0000}"/>
    <cellStyle name="Input 26 2 68" xfId="40331" xr:uid="{00000000-0005-0000-0000-0000769E0000}"/>
    <cellStyle name="Input 26 2 69" xfId="40332" xr:uid="{00000000-0005-0000-0000-0000779E0000}"/>
    <cellStyle name="Input 26 2 7" xfId="40333" xr:uid="{00000000-0005-0000-0000-0000789E0000}"/>
    <cellStyle name="Input 26 2 70" xfId="40334" xr:uid="{00000000-0005-0000-0000-0000799E0000}"/>
    <cellStyle name="Input 26 2 71" xfId="40335" xr:uid="{00000000-0005-0000-0000-00007A9E0000}"/>
    <cellStyle name="Input 26 2 72" xfId="40336" xr:uid="{00000000-0005-0000-0000-00007B9E0000}"/>
    <cellStyle name="Input 26 2 73" xfId="40337" xr:uid="{00000000-0005-0000-0000-00007C9E0000}"/>
    <cellStyle name="Input 26 2 8" xfId="40338" xr:uid="{00000000-0005-0000-0000-00007D9E0000}"/>
    <cellStyle name="Input 26 2 9" xfId="40339" xr:uid="{00000000-0005-0000-0000-00007E9E0000}"/>
    <cellStyle name="Input 26 20" xfId="40340" xr:uid="{00000000-0005-0000-0000-00007F9E0000}"/>
    <cellStyle name="Input 26 21" xfId="40341" xr:uid="{00000000-0005-0000-0000-0000809E0000}"/>
    <cellStyle name="Input 26 22" xfId="40342" xr:uid="{00000000-0005-0000-0000-0000819E0000}"/>
    <cellStyle name="Input 26 23" xfId="40343" xr:uid="{00000000-0005-0000-0000-0000829E0000}"/>
    <cellStyle name="Input 26 24" xfId="40344" xr:uid="{00000000-0005-0000-0000-0000839E0000}"/>
    <cellStyle name="Input 26 25" xfId="40345" xr:uid="{00000000-0005-0000-0000-0000849E0000}"/>
    <cellStyle name="Input 26 26" xfId="40346" xr:uid="{00000000-0005-0000-0000-0000859E0000}"/>
    <cellStyle name="Input 26 27" xfId="40347" xr:uid="{00000000-0005-0000-0000-0000869E0000}"/>
    <cellStyle name="Input 26 28" xfId="40348" xr:uid="{00000000-0005-0000-0000-0000879E0000}"/>
    <cellStyle name="Input 26 29" xfId="40349" xr:uid="{00000000-0005-0000-0000-0000889E0000}"/>
    <cellStyle name="Input 26 3" xfId="40350" xr:uid="{00000000-0005-0000-0000-0000899E0000}"/>
    <cellStyle name="Input 26 30" xfId="40351" xr:uid="{00000000-0005-0000-0000-00008A9E0000}"/>
    <cellStyle name="Input 26 31" xfId="40352" xr:uid="{00000000-0005-0000-0000-00008B9E0000}"/>
    <cellStyle name="Input 26 32" xfId="40353" xr:uid="{00000000-0005-0000-0000-00008C9E0000}"/>
    <cellStyle name="Input 26 33" xfId="40354" xr:uid="{00000000-0005-0000-0000-00008D9E0000}"/>
    <cellStyle name="Input 26 34" xfId="40355" xr:uid="{00000000-0005-0000-0000-00008E9E0000}"/>
    <cellStyle name="Input 26 35" xfId="40356" xr:uid="{00000000-0005-0000-0000-00008F9E0000}"/>
    <cellStyle name="Input 26 36" xfId="40357" xr:uid="{00000000-0005-0000-0000-0000909E0000}"/>
    <cellStyle name="Input 26 37" xfId="40358" xr:uid="{00000000-0005-0000-0000-0000919E0000}"/>
    <cellStyle name="Input 26 38" xfId="40359" xr:uid="{00000000-0005-0000-0000-0000929E0000}"/>
    <cellStyle name="Input 26 39" xfId="40360" xr:uid="{00000000-0005-0000-0000-0000939E0000}"/>
    <cellStyle name="Input 26 4" xfId="40361" xr:uid="{00000000-0005-0000-0000-0000949E0000}"/>
    <cellStyle name="Input 26 40" xfId="40362" xr:uid="{00000000-0005-0000-0000-0000959E0000}"/>
    <cellStyle name="Input 26 41" xfId="40363" xr:uid="{00000000-0005-0000-0000-0000969E0000}"/>
    <cellStyle name="Input 26 42" xfId="40364" xr:uid="{00000000-0005-0000-0000-0000979E0000}"/>
    <cellStyle name="Input 26 43" xfId="40365" xr:uid="{00000000-0005-0000-0000-0000989E0000}"/>
    <cellStyle name="Input 26 44" xfId="40366" xr:uid="{00000000-0005-0000-0000-0000999E0000}"/>
    <cellStyle name="Input 26 45" xfId="40367" xr:uid="{00000000-0005-0000-0000-00009A9E0000}"/>
    <cellStyle name="Input 26 46" xfId="40368" xr:uid="{00000000-0005-0000-0000-00009B9E0000}"/>
    <cellStyle name="Input 26 47" xfId="40369" xr:uid="{00000000-0005-0000-0000-00009C9E0000}"/>
    <cellStyle name="Input 26 48" xfId="40370" xr:uid="{00000000-0005-0000-0000-00009D9E0000}"/>
    <cellStyle name="Input 26 49" xfId="40371" xr:uid="{00000000-0005-0000-0000-00009E9E0000}"/>
    <cellStyle name="Input 26 5" xfId="40372" xr:uid="{00000000-0005-0000-0000-00009F9E0000}"/>
    <cellStyle name="Input 26 50" xfId="40373" xr:uid="{00000000-0005-0000-0000-0000A09E0000}"/>
    <cellStyle name="Input 26 51" xfId="40374" xr:uid="{00000000-0005-0000-0000-0000A19E0000}"/>
    <cellStyle name="Input 26 52" xfId="40375" xr:uid="{00000000-0005-0000-0000-0000A29E0000}"/>
    <cellStyle name="Input 26 53" xfId="40376" xr:uid="{00000000-0005-0000-0000-0000A39E0000}"/>
    <cellStyle name="Input 26 54" xfId="40377" xr:uid="{00000000-0005-0000-0000-0000A49E0000}"/>
    <cellStyle name="Input 26 55" xfId="40378" xr:uid="{00000000-0005-0000-0000-0000A59E0000}"/>
    <cellStyle name="Input 26 56" xfId="40379" xr:uid="{00000000-0005-0000-0000-0000A69E0000}"/>
    <cellStyle name="Input 26 57" xfId="40380" xr:uid="{00000000-0005-0000-0000-0000A79E0000}"/>
    <cellStyle name="Input 26 58" xfId="40381" xr:uid="{00000000-0005-0000-0000-0000A89E0000}"/>
    <cellStyle name="Input 26 59" xfId="40382" xr:uid="{00000000-0005-0000-0000-0000A99E0000}"/>
    <cellStyle name="Input 26 6" xfId="40383" xr:uid="{00000000-0005-0000-0000-0000AA9E0000}"/>
    <cellStyle name="Input 26 60" xfId="40384" xr:uid="{00000000-0005-0000-0000-0000AB9E0000}"/>
    <cellStyle name="Input 26 61" xfId="40385" xr:uid="{00000000-0005-0000-0000-0000AC9E0000}"/>
    <cellStyle name="Input 26 62" xfId="40386" xr:uid="{00000000-0005-0000-0000-0000AD9E0000}"/>
    <cellStyle name="Input 26 63" xfId="40387" xr:uid="{00000000-0005-0000-0000-0000AE9E0000}"/>
    <cellStyle name="Input 26 64" xfId="40388" xr:uid="{00000000-0005-0000-0000-0000AF9E0000}"/>
    <cellStyle name="Input 26 65" xfId="40389" xr:uid="{00000000-0005-0000-0000-0000B09E0000}"/>
    <cellStyle name="Input 26 66" xfId="40390" xr:uid="{00000000-0005-0000-0000-0000B19E0000}"/>
    <cellStyle name="Input 26 67" xfId="40391" xr:uid="{00000000-0005-0000-0000-0000B29E0000}"/>
    <cellStyle name="Input 26 68" xfId="40392" xr:uid="{00000000-0005-0000-0000-0000B39E0000}"/>
    <cellStyle name="Input 26 69" xfId="40393" xr:uid="{00000000-0005-0000-0000-0000B49E0000}"/>
    <cellStyle name="Input 26 7" xfId="40394" xr:uid="{00000000-0005-0000-0000-0000B59E0000}"/>
    <cellStyle name="Input 26 70" xfId="40395" xr:uid="{00000000-0005-0000-0000-0000B69E0000}"/>
    <cellStyle name="Input 26 71" xfId="40396" xr:uid="{00000000-0005-0000-0000-0000B79E0000}"/>
    <cellStyle name="Input 26 72" xfId="40397" xr:uid="{00000000-0005-0000-0000-0000B89E0000}"/>
    <cellStyle name="Input 26 73" xfId="40398" xr:uid="{00000000-0005-0000-0000-0000B99E0000}"/>
    <cellStyle name="Input 26 74" xfId="40399" xr:uid="{00000000-0005-0000-0000-0000BA9E0000}"/>
    <cellStyle name="Input 26 8" xfId="40400" xr:uid="{00000000-0005-0000-0000-0000BB9E0000}"/>
    <cellStyle name="Input 26 9" xfId="40401" xr:uid="{00000000-0005-0000-0000-0000BC9E0000}"/>
    <cellStyle name="Input 27" xfId="40402" xr:uid="{00000000-0005-0000-0000-0000BD9E0000}"/>
    <cellStyle name="Input 27 10" xfId="40403" xr:uid="{00000000-0005-0000-0000-0000BE9E0000}"/>
    <cellStyle name="Input 27 11" xfId="40404" xr:uid="{00000000-0005-0000-0000-0000BF9E0000}"/>
    <cellStyle name="Input 27 12" xfId="40405" xr:uid="{00000000-0005-0000-0000-0000C09E0000}"/>
    <cellStyle name="Input 27 13" xfId="40406" xr:uid="{00000000-0005-0000-0000-0000C19E0000}"/>
    <cellStyle name="Input 27 14" xfId="40407" xr:uid="{00000000-0005-0000-0000-0000C29E0000}"/>
    <cellStyle name="Input 27 15" xfId="40408" xr:uid="{00000000-0005-0000-0000-0000C39E0000}"/>
    <cellStyle name="Input 27 16" xfId="40409" xr:uid="{00000000-0005-0000-0000-0000C49E0000}"/>
    <cellStyle name="Input 27 17" xfId="40410" xr:uid="{00000000-0005-0000-0000-0000C59E0000}"/>
    <cellStyle name="Input 27 18" xfId="40411" xr:uid="{00000000-0005-0000-0000-0000C69E0000}"/>
    <cellStyle name="Input 27 19" xfId="40412" xr:uid="{00000000-0005-0000-0000-0000C79E0000}"/>
    <cellStyle name="Input 27 2" xfId="40413" xr:uid="{00000000-0005-0000-0000-0000C89E0000}"/>
    <cellStyle name="Input 27 2 10" xfId="40414" xr:uid="{00000000-0005-0000-0000-0000C99E0000}"/>
    <cellStyle name="Input 27 2 11" xfId="40415" xr:uid="{00000000-0005-0000-0000-0000CA9E0000}"/>
    <cellStyle name="Input 27 2 12" xfId="40416" xr:uid="{00000000-0005-0000-0000-0000CB9E0000}"/>
    <cellStyle name="Input 27 2 13" xfId="40417" xr:uid="{00000000-0005-0000-0000-0000CC9E0000}"/>
    <cellStyle name="Input 27 2 14" xfId="40418" xr:uid="{00000000-0005-0000-0000-0000CD9E0000}"/>
    <cellStyle name="Input 27 2 15" xfId="40419" xr:uid="{00000000-0005-0000-0000-0000CE9E0000}"/>
    <cellStyle name="Input 27 2 16" xfId="40420" xr:uid="{00000000-0005-0000-0000-0000CF9E0000}"/>
    <cellStyle name="Input 27 2 17" xfId="40421" xr:uid="{00000000-0005-0000-0000-0000D09E0000}"/>
    <cellStyle name="Input 27 2 18" xfId="40422" xr:uid="{00000000-0005-0000-0000-0000D19E0000}"/>
    <cellStyle name="Input 27 2 19" xfId="40423" xr:uid="{00000000-0005-0000-0000-0000D29E0000}"/>
    <cellStyle name="Input 27 2 2" xfId="40424" xr:uid="{00000000-0005-0000-0000-0000D39E0000}"/>
    <cellStyle name="Input 27 2 20" xfId="40425" xr:uid="{00000000-0005-0000-0000-0000D49E0000}"/>
    <cellStyle name="Input 27 2 21" xfId="40426" xr:uid="{00000000-0005-0000-0000-0000D59E0000}"/>
    <cellStyle name="Input 27 2 22" xfId="40427" xr:uid="{00000000-0005-0000-0000-0000D69E0000}"/>
    <cellStyle name="Input 27 2 23" xfId="40428" xr:uid="{00000000-0005-0000-0000-0000D79E0000}"/>
    <cellStyle name="Input 27 2 24" xfId="40429" xr:uid="{00000000-0005-0000-0000-0000D89E0000}"/>
    <cellStyle name="Input 27 2 25" xfId="40430" xr:uid="{00000000-0005-0000-0000-0000D99E0000}"/>
    <cellStyle name="Input 27 2 26" xfId="40431" xr:uid="{00000000-0005-0000-0000-0000DA9E0000}"/>
    <cellStyle name="Input 27 2 27" xfId="40432" xr:uid="{00000000-0005-0000-0000-0000DB9E0000}"/>
    <cellStyle name="Input 27 2 28" xfId="40433" xr:uid="{00000000-0005-0000-0000-0000DC9E0000}"/>
    <cellStyle name="Input 27 2 29" xfId="40434" xr:uid="{00000000-0005-0000-0000-0000DD9E0000}"/>
    <cellStyle name="Input 27 2 3" xfId="40435" xr:uid="{00000000-0005-0000-0000-0000DE9E0000}"/>
    <cellStyle name="Input 27 2 30" xfId="40436" xr:uid="{00000000-0005-0000-0000-0000DF9E0000}"/>
    <cellStyle name="Input 27 2 31" xfId="40437" xr:uid="{00000000-0005-0000-0000-0000E09E0000}"/>
    <cellStyle name="Input 27 2 32" xfId="40438" xr:uid="{00000000-0005-0000-0000-0000E19E0000}"/>
    <cellStyle name="Input 27 2 33" xfId="40439" xr:uid="{00000000-0005-0000-0000-0000E29E0000}"/>
    <cellStyle name="Input 27 2 34" xfId="40440" xr:uid="{00000000-0005-0000-0000-0000E39E0000}"/>
    <cellStyle name="Input 27 2 35" xfId="40441" xr:uid="{00000000-0005-0000-0000-0000E49E0000}"/>
    <cellStyle name="Input 27 2 36" xfId="40442" xr:uid="{00000000-0005-0000-0000-0000E59E0000}"/>
    <cellStyle name="Input 27 2 37" xfId="40443" xr:uid="{00000000-0005-0000-0000-0000E69E0000}"/>
    <cellStyle name="Input 27 2 38" xfId="40444" xr:uid="{00000000-0005-0000-0000-0000E79E0000}"/>
    <cellStyle name="Input 27 2 39" xfId="40445" xr:uid="{00000000-0005-0000-0000-0000E89E0000}"/>
    <cellStyle name="Input 27 2 4" xfId="40446" xr:uid="{00000000-0005-0000-0000-0000E99E0000}"/>
    <cellStyle name="Input 27 2 40" xfId="40447" xr:uid="{00000000-0005-0000-0000-0000EA9E0000}"/>
    <cellStyle name="Input 27 2 41" xfId="40448" xr:uid="{00000000-0005-0000-0000-0000EB9E0000}"/>
    <cellStyle name="Input 27 2 42" xfId="40449" xr:uid="{00000000-0005-0000-0000-0000EC9E0000}"/>
    <cellStyle name="Input 27 2 43" xfId="40450" xr:uid="{00000000-0005-0000-0000-0000ED9E0000}"/>
    <cellStyle name="Input 27 2 44" xfId="40451" xr:uid="{00000000-0005-0000-0000-0000EE9E0000}"/>
    <cellStyle name="Input 27 2 45" xfId="40452" xr:uid="{00000000-0005-0000-0000-0000EF9E0000}"/>
    <cellStyle name="Input 27 2 46" xfId="40453" xr:uid="{00000000-0005-0000-0000-0000F09E0000}"/>
    <cellStyle name="Input 27 2 47" xfId="40454" xr:uid="{00000000-0005-0000-0000-0000F19E0000}"/>
    <cellStyle name="Input 27 2 48" xfId="40455" xr:uid="{00000000-0005-0000-0000-0000F29E0000}"/>
    <cellStyle name="Input 27 2 49" xfId="40456" xr:uid="{00000000-0005-0000-0000-0000F39E0000}"/>
    <cellStyle name="Input 27 2 5" xfId="40457" xr:uid="{00000000-0005-0000-0000-0000F49E0000}"/>
    <cellStyle name="Input 27 2 50" xfId="40458" xr:uid="{00000000-0005-0000-0000-0000F59E0000}"/>
    <cellStyle name="Input 27 2 51" xfId="40459" xr:uid="{00000000-0005-0000-0000-0000F69E0000}"/>
    <cellStyle name="Input 27 2 52" xfId="40460" xr:uid="{00000000-0005-0000-0000-0000F79E0000}"/>
    <cellStyle name="Input 27 2 53" xfId="40461" xr:uid="{00000000-0005-0000-0000-0000F89E0000}"/>
    <cellStyle name="Input 27 2 54" xfId="40462" xr:uid="{00000000-0005-0000-0000-0000F99E0000}"/>
    <cellStyle name="Input 27 2 55" xfId="40463" xr:uid="{00000000-0005-0000-0000-0000FA9E0000}"/>
    <cellStyle name="Input 27 2 56" xfId="40464" xr:uid="{00000000-0005-0000-0000-0000FB9E0000}"/>
    <cellStyle name="Input 27 2 57" xfId="40465" xr:uid="{00000000-0005-0000-0000-0000FC9E0000}"/>
    <cellStyle name="Input 27 2 58" xfId="40466" xr:uid="{00000000-0005-0000-0000-0000FD9E0000}"/>
    <cellStyle name="Input 27 2 59" xfId="40467" xr:uid="{00000000-0005-0000-0000-0000FE9E0000}"/>
    <cellStyle name="Input 27 2 6" xfId="40468" xr:uid="{00000000-0005-0000-0000-0000FF9E0000}"/>
    <cellStyle name="Input 27 2 60" xfId="40469" xr:uid="{00000000-0005-0000-0000-0000009F0000}"/>
    <cellStyle name="Input 27 2 61" xfId="40470" xr:uid="{00000000-0005-0000-0000-0000019F0000}"/>
    <cellStyle name="Input 27 2 62" xfId="40471" xr:uid="{00000000-0005-0000-0000-0000029F0000}"/>
    <cellStyle name="Input 27 2 63" xfId="40472" xr:uid="{00000000-0005-0000-0000-0000039F0000}"/>
    <cellStyle name="Input 27 2 64" xfId="40473" xr:uid="{00000000-0005-0000-0000-0000049F0000}"/>
    <cellStyle name="Input 27 2 65" xfId="40474" xr:uid="{00000000-0005-0000-0000-0000059F0000}"/>
    <cellStyle name="Input 27 2 66" xfId="40475" xr:uid="{00000000-0005-0000-0000-0000069F0000}"/>
    <cellStyle name="Input 27 2 67" xfId="40476" xr:uid="{00000000-0005-0000-0000-0000079F0000}"/>
    <cellStyle name="Input 27 2 68" xfId="40477" xr:uid="{00000000-0005-0000-0000-0000089F0000}"/>
    <cellStyle name="Input 27 2 69" xfId="40478" xr:uid="{00000000-0005-0000-0000-0000099F0000}"/>
    <cellStyle name="Input 27 2 7" xfId="40479" xr:uid="{00000000-0005-0000-0000-00000A9F0000}"/>
    <cellStyle name="Input 27 2 70" xfId="40480" xr:uid="{00000000-0005-0000-0000-00000B9F0000}"/>
    <cellStyle name="Input 27 2 71" xfId="40481" xr:uid="{00000000-0005-0000-0000-00000C9F0000}"/>
    <cellStyle name="Input 27 2 72" xfId="40482" xr:uid="{00000000-0005-0000-0000-00000D9F0000}"/>
    <cellStyle name="Input 27 2 73" xfId="40483" xr:uid="{00000000-0005-0000-0000-00000E9F0000}"/>
    <cellStyle name="Input 27 2 8" xfId="40484" xr:uid="{00000000-0005-0000-0000-00000F9F0000}"/>
    <cellStyle name="Input 27 2 9" xfId="40485" xr:uid="{00000000-0005-0000-0000-0000109F0000}"/>
    <cellStyle name="Input 27 20" xfId="40486" xr:uid="{00000000-0005-0000-0000-0000119F0000}"/>
    <cellStyle name="Input 27 21" xfId="40487" xr:uid="{00000000-0005-0000-0000-0000129F0000}"/>
    <cellStyle name="Input 27 22" xfId="40488" xr:uid="{00000000-0005-0000-0000-0000139F0000}"/>
    <cellStyle name="Input 27 23" xfId="40489" xr:uid="{00000000-0005-0000-0000-0000149F0000}"/>
    <cellStyle name="Input 27 24" xfId="40490" xr:uid="{00000000-0005-0000-0000-0000159F0000}"/>
    <cellStyle name="Input 27 25" xfId="40491" xr:uid="{00000000-0005-0000-0000-0000169F0000}"/>
    <cellStyle name="Input 27 26" xfId="40492" xr:uid="{00000000-0005-0000-0000-0000179F0000}"/>
    <cellStyle name="Input 27 27" xfId="40493" xr:uid="{00000000-0005-0000-0000-0000189F0000}"/>
    <cellStyle name="Input 27 28" xfId="40494" xr:uid="{00000000-0005-0000-0000-0000199F0000}"/>
    <cellStyle name="Input 27 29" xfId="40495" xr:uid="{00000000-0005-0000-0000-00001A9F0000}"/>
    <cellStyle name="Input 27 3" xfId="40496" xr:uid="{00000000-0005-0000-0000-00001B9F0000}"/>
    <cellStyle name="Input 27 30" xfId="40497" xr:uid="{00000000-0005-0000-0000-00001C9F0000}"/>
    <cellStyle name="Input 27 31" xfId="40498" xr:uid="{00000000-0005-0000-0000-00001D9F0000}"/>
    <cellStyle name="Input 27 32" xfId="40499" xr:uid="{00000000-0005-0000-0000-00001E9F0000}"/>
    <cellStyle name="Input 27 33" xfId="40500" xr:uid="{00000000-0005-0000-0000-00001F9F0000}"/>
    <cellStyle name="Input 27 34" xfId="40501" xr:uid="{00000000-0005-0000-0000-0000209F0000}"/>
    <cellStyle name="Input 27 35" xfId="40502" xr:uid="{00000000-0005-0000-0000-0000219F0000}"/>
    <cellStyle name="Input 27 36" xfId="40503" xr:uid="{00000000-0005-0000-0000-0000229F0000}"/>
    <cellStyle name="Input 27 37" xfId="40504" xr:uid="{00000000-0005-0000-0000-0000239F0000}"/>
    <cellStyle name="Input 27 38" xfId="40505" xr:uid="{00000000-0005-0000-0000-0000249F0000}"/>
    <cellStyle name="Input 27 39" xfId="40506" xr:uid="{00000000-0005-0000-0000-0000259F0000}"/>
    <cellStyle name="Input 27 4" xfId="40507" xr:uid="{00000000-0005-0000-0000-0000269F0000}"/>
    <cellStyle name="Input 27 40" xfId="40508" xr:uid="{00000000-0005-0000-0000-0000279F0000}"/>
    <cellStyle name="Input 27 41" xfId="40509" xr:uid="{00000000-0005-0000-0000-0000289F0000}"/>
    <cellStyle name="Input 27 42" xfId="40510" xr:uid="{00000000-0005-0000-0000-0000299F0000}"/>
    <cellStyle name="Input 27 43" xfId="40511" xr:uid="{00000000-0005-0000-0000-00002A9F0000}"/>
    <cellStyle name="Input 27 44" xfId="40512" xr:uid="{00000000-0005-0000-0000-00002B9F0000}"/>
    <cellStyle name="Input 27 45" xfId="40513" xr:uid="{00000000-0005-0000-0000-00002C9F0000}"/>
    <cellStyle name="Input 27 46" xfId="40514" xr:uid="{00000000-0005-0000-0000-00002D9F0000}"/>
    <cellStyle name="Input 27 47" xfId="40515" xr:uid="{00000000-0005-0000-0000-00002E9F0000}"/>
    <cellStyle name="Input 27 48" xfId="40516" xr:uid="{00000000-0005-0000-0000-00002F9F0000}"/>
    <cellStyle name="Input 27 49" xfId="40517" xr:uid="{00000000-0005-0000-0000-0000309F0000}"/>
    <cellStyle name="Input 27 5" xfId="40518" xr:uid="{00000000-0005-0000-0000-0000319F0000}"/>
    <cellStyle name="Input 27 50" xfId="40519" xr:uid="{00000000-0005-0000-0000-0000329F0000}"/>
    <cellStyle name="Input 27 51" xfId="40520" xr:uid="{00000000-0005-0000-0000-0000339F0000}"/>
    <cellStyle name="Input 27 52" xfId="40521" xr:uid="{00000000-0005-0000-0000-0000349F0000}"/>
    <cellStyle name="Input 27 53" xfId="40522" xr:uid="{00000000-0005-0000-0000-0000359F0000}"/>
    <cellStyle name="Input 27 54" xfId="40523" xr:uid="{00000000-0005-0000-0000-0000369F0000}"/>
    <cellStyle name="Input 27 55" xfId="40524" xr:uid="{00000000-0005-0000-0000-0000379F0000}"/>
    <cellStyle name="Input 27 56" xfId="40525" xr:uid="{00000000-0005-0000-0000-0000389F0000}"/>
    <cellStyle name="Input 27 57" xfId="40526" xr:uid="{00000000-0005-0000-0000-0000399F0000}"/>
    <cellStyle name="Input 27 58" xfId="40527" xr:uid="{00000000-0005-0000-0000-00003A9F0000}"/>
    <cellStyle name="Input 27 59" xfId="40528" xr:uid="{00000000-0005-0000-0000-00003B9F0000}"/>
    <cellStyle name="Input 27 6" xfId="40529" xr:uid="{00000000-0005-0000-0000-00003C9F0000}"/>
    <cellStyle name="Input 27 60" xfId="40530" xr:uid="{00000000-0005-0000-0000-00003D9F0000}"/>
    <cellStyle name="Input 27 61" xfId="40531" xr:uid="{00000000-0005-0000-0000-00003E9F0000}"/>
    <cellStyle name="Input 27 62" xfId="40532" xr:uid="{00000000-0005-0000-0000-00003F9F0000}"/>
    <cellStyle name="Input 27 63" xfId="40533" xr:uid="{00000000-0005-0000-0000-0000409F0000}"/>
    <cellStyle name="Input 27 64" xfId="40534" xr:uid="{00000000-0005-0000-0000-0000419F0000}"/>
    <cellStyle name="Input 27 65" xfId="40535" xr:uid="{00000000-0005-0000-0000-0000429F0000}"/>
    <cellStyle name="Input 27 66" xfId="40536" xr:uid="{00000000-0005-0000-0000-0000439F0000}"/>
    <cellStyle name="Input 27 67" xfId="40537" xr:uid="{00000000-0005-0000-0000-0000449F0000}"/>
    <cellStyle name="Input 27 68" xfId="40538" xr:uid="{00000000-0005-0000-0000-0000459F0000}"/>
    <cellStyle name="Input 27 69" xfId="40539" xr:uid="{00000000-0005-0000-0000-0000469F0000}"/>
    <cellStyle name="Input 27 7" xfId="40540" xr:uid="{00000000-0005-0000-0000-0000479F0000}"/>
    <cellStyle name="Input 27 70" xfId="40541" xr:uid="{00000000-0005-0000-0000-0000489F0000}"/>
    <cellStyle name="Input 27 71" xfId="40542" xr:uid="{00000000-0005-0000-0000-0000499F0000}"/>
    <cellStyle name="Input 27 72" xfId="40543" xr:uid="{00000000-0005-0000-0000-00004A9F0000}"/>
    <cellStyle name="Input 27 73" xfId="40544" xr:uid="{00000000-0005-0000-0000-00004B9F0000}"/>
    <cellStyle name="Input 27 74" xfId="40545" xr:uid="{00000000-0005-0000-0000-00004C9F0000}"/>
    <cellStyle name="Input 27 8" xfId="40546" xr:uid="{00000000-0005-0000-0000-00004D9F0000}"/>
    <cellStyle name="Input 27 9" xfId="40547" xr:uid="{00000000-0005-0000-0000-00004E9F0000}"/>
    <cellStyle name="Input 28" xfId="40548" xr:uid="{00000000-0005-0000-0000-00004F9F0000}"/>
    <cellStyle name="Input 28 10" xfId="40549" xr:uid="{00000000-0005-0000-0000-0000509F0000}"/>
    <cellStyle name="Input 28 11" xfId="40550" xr:uid="{00000000-0005-0000-0000-0000519F0000}"/>
    <cellStyle name="Input 28 12" xfId="40551" xr:uid="{00000000-0005-0000-0000-0000529F0000}"/>
    <cellStyle name="Input 28 13" xfId="40552" xr:uid="{00000000-0005-0000-0000-0000539F0000}"/>
    <cellStyle name="Input 28 14" xfId="40553" xr:uid="{00000000-0005-0000-0000-0000549F0000}"/>
    <cellStyle name="Input 28 15" xfId="40554" xr:uid="{00000000-0005-0000-0000-0000559F0000}"/>
    <cellStyle name="Input 28 16" xfId="40555" xr:uid="{00000000-0005-0000-0000-0000569F0000}"/>
    <cellStyle name="Input 28 17" xfId="40556" xr:uid="{00000000-0005-0000-0000-0000579F0000}"/>
    <cellStyle name="Input 28 18" xfId="40557" xr:uid="{00000000-0005-0000-0000-0000589F0000}"/>
    <cellStyle name="Input 28 19" xfId="40558" xr:uid="{00000000-0005-0000-0000-0000599F0000}"/>
    <cellStyle name="Input 28 2" xfId="40559" xr:uid="{00000000-0005-0000-0000-00005A9F0000}"/>
    <cellStyle name="Input 28 2 10" xfId="40560" xr:uid="{00000000-0005-0000-0000-00005B9F0000}"/>
    <cellStyle name="Input 28 2 11" xfId="40561" xr:uid="{00000000-0005-0000-0000-00005C9F0000}"/>
    <cellStyle name="Input 28 2 12" xfId="40562" xr:uid="{00000000-0005-0000-0000-00005D9F0000}"/>
    <cellStyle name="Input 28 2 13" xfId="40563" xr:uid="{00000000-0005-0000-0000-00005E9F0000}"/>
    <cellStyle name="Input 28 2 14" xfId="40564" xr:uid="{00000000-0005-0000-0000-00005F9F0000}"/>
    <cellStyle name="Input 28 2 15" xfId="40565" xr:uid="{00000000-0005-0000-0000-0000609F0000}"/>
    <cellStyle name="Input 28 2 16" xfId="40566" xr:uid="{00000000-0005-0000-0000-0000619F0000}"/>
    <cellStyle name="Input 28 2 17" xfId="40567" xr:uid="{00000000-0005-0000-0000-0000629F0000}"/>
    <cellStyle name="Input 28 2 18" xfId="40568" xr:uid="{00000000-0005-0000-0000-0000639F0000}"/>
    <cellStyle name="Input 28 2 19" xfId="40569" xr:uid="{00000000-0005-0000-0000-0000649F0000}"/>
    <cellStyle name="Input 28 2 2" xfId="40570" xr:uid="{00000000-0005-0000-0000-0000659F0000}"/>
    <cellStyle name="Input 28 2 20" xfId="40571" xr:uid="{00000000-0005-0000-0000-0000669F0000}"/>
    <cellStyle name="Input 28 2 21" xfId="40572" xr:uid="{00000000-0005-0000-0000-0000679F0000}"/>
    <cellStyle name="Input 28 2 22" xfId="40573" xr:uid="{00000000-0005-0000-0000-0000689F0000}"/>
    <cellStyle name="Input 28 2 23" xfId="40574" xr:uid="{00000000-0005-0000-0000-0000699F0000}"/>
    <cellStyle name="Input 28 2 24" xfId="40575" xr:uid="{00000000-0005-0000-0000-00006A9F0000}"/>
    <cellStyle name="Input 28 2 25" xfId="40576" xr:uid="{00000000-0005-0000-0000-00006B9F0000}"/>
    <cellStyle name="Input 28 2 26" xfId="40577" xr:uid="{00000000-0005-0000-0000-00006C9F0000}"/>
    <cellStyle name="Input 28 2 27" xfId="40578" xr:uid="{00000000-0005-0000-0000-00006D9F0000}"/>
    <cellStyle name="Input 28 2 28" xfId="40579" xr:uid="{00000000-0005-0000-0000-00006E9F0000}"/>
    <cellStyle name="Input 28 2 29" xfId="40580" xr:uid="{00000000-0005-0000-0000-00006F9F0000}"/>
    <cellStyle name="Input 28 2 3" xfId="40581" xr:uid="{00000000-0005-0000-0000-0000709F0000}"/>
    <cellStyle name="Input 28 2 30" xfId="40582" xr:uid="{00000000-0005-0000-0000-0000719F0000}"/>
    <cellStyle name="Input 28 2 31" xfId="40583" xr:uid="{00000000-0005-0000-0000-0000729F0000}"/>
    <cellStyle name="Input 28 2 32" xfId="40584" xr:uid="{00000000-0005-0000-0000-0000739F0000}"/>
    <cellStyle name="Input 28 2 33" xfId="40585" xr:uid="{00000000-0005-0000-0000-0000749F0000}"/>
    <cellStyle name="Input 28 2 34" xfId="40586" xr:uid="{00000000-0005-0000-0000-0000759F0000}"/>
    <cellStyle name="Input 28 2 35" xfId="40587" xr:uid="{00000000-0005-0000-0000-0000769F0000}"/>
    <cellStyle name="Input 28 2 36" xfId="40588" xr:uid="{00000000-0005-0000-0000-0000779F0000}"/>
    <cellStyle name="Input 28 2 37" xfId="40589" xr:uid="{00000000-0005-0000-0000-0000789F0000}"/>
    <cellStyle name="Input 28 2 38" xfId="40590" xr:uid="{00000000-0005-0000-0000-0000799F0000}"/>
    <cellStyle name="Input 28 2 39" xfId="40591" xr:uid="{00000000-0005-0000-0000-00007A9F0000}"/>
    <cellStyle name="Input 28 2 4" xfId="40592" xr:uid="{00000000-0005-0000-0000-00007B9F0000}"/>
    <cellStyle name="Input 28 2 40" xfId="40593" xr:uid="{00000000-0005-0000-0000-00007C9F0000}"/>
    <cellStyle name="Input 28 2 41" xfId="40594" xr:uid="{00000000-0005-0000-0000-00007D9F0000}"/>
    <cellStyle name="Input 28 2 42" xfId="40595" xr:uid="{00000000-0005-0000-0000-00007E9F0000}"/>
    <cellStyle name="Input 28 2 43" xfId="40596" xr:uid="{00000000-0005-0000-0000-00007F9F0000}"/>
    <cellStyle name="Input 28 2 44" xfId="40597" xr:uid="{00000000-0005-0000-0000-0000809F0000}"/>
    <cellStyle name="Input 28 2 45" xfId="40598" xr:uid="{00000000-0005-0000-0000-0000819F0000}"/>
    <cellStyle name="Input 28 2 46" xfId="40599" xr:uid="{00000000-0005-0000-0000-0000829F0000}"/>
    <cellStyle name="Input 28 2 47" xfId="40600" xr:uid="{00000000-0005-0000-0000-0000839F0000}"/>
    <cellStyle name="Input 28 2 48" xfId="40601" xr:uid="{00000000-0005-0000-0000-0000849F0000}"/>
    <cellStyle name="Input 28 2 49" xfId="40602" xr:uid="{00000000-0005-0000-0000-0000859F0000}"/>
    <cellStyle name="Input 28 2 5" xfId="40603" xr:uid="{00000000-0005-0000-0000-0000869F0000}"/>
    <cellStyle name="Input 28 2 50" xfId="40604" xr:uid="{00000000-0005-0000-0000-0000879F0000}"/>
    <cellStyle name="Input 28 2 51" xfId="40605" xr:uid="{00000000-0005-0000-0000-0000889F0000}"/>
    <cellStyle name="Input 28 2 52" xfId="40606" xr:uid="{00000000-0005-0000-0000-0000899F0000}"/>
    <cellStyle name="Input 28 2 53" xfId="40607" xr:uid="{00000000-0005-0000-0000-00008A9F0000}"/>
    <cellStyle name="Input 28 2 54" xfId="40608" xr:uid="{00000000-0005-0000-0000-00008B9F0000}"/>
    <cellStyle name="Input 28 2 55" xfId="40609" xr:uid="{00000000-0005-0000-0000-00008C9F0000}"/>
    <cellStyle name="Input 28 2 56" xfId="40610" xr:uid="{00000000-0005-0000-0000-00008D9F0000}"/>
    <cellStyle name="Input 28 2 57" xfId="40611" xr:uid="{00000000-0005-0000-0000-00008E9F0000}"/>
    <cellStyle name="Input 28 2 58" xfId="40612" xr:uid="{00000000-0005-0000-0000-00008F9F0000}"/>
    <cellStyle name="Input 28 2 59" xfId="40613" xr:uid="{00000000-0005-0000-0000-0000909F0000}"/>
    <cellStyle name="Input 28 2 6" xfId="40614" xr:uid="{00000000-0005-0000-0000-0000919F0000}"/>
    <cellStyle name="Input 28 2 60" xfId="40615" xr:uid="{00000000-0005-0000-0000-0000929F0000}"/>
    <cellStyle name="Input 28 2 61" xfId="40616" xr:uid="{00000000-0005-0000-0000-0000939F0000}"/>
    <cellStyle name="Input 28 2 62" xfId="40617" xr:uid="{00000000-0005-0000-0000-0000949F0000}"/>
    <cellStyle name="Input 28 2 63" xfId="40618" xr:uid="{00000000-0005-0000-0000-0000959F0000}"/>
    <cellStyle name="Input 28 2 64" xfId="40619" xr:uid="{00000000-0005-0000-0000-0000969F0000}"/>
    <cellStyle name="Input 28 2 65" xfId="40620" xr:uid="{00000000-0005-0000-0000-0000979F0000}"/>
    <cellStyle name="Input 28 2 66" xfId="40621" xr:uid="{00000000-0005-0000-0000-0000989F0000}"/>
    <cellStyle name="Input 28 2 67" xfId="40622" xr:uid="{00000000-0005-0000-0000-0000999F0000}"/>
    <cellStyle name="Input 28 2 68" xfId="40623" xr:uid="{00000000-0005-0000-0000-00009A9F0000}"/>
    <cellStyle name="Input 28 2 69" xfId="40624" xr:uid="{00000000-0005-0000-0000-00009B9F0000}"/>
    <cellStyle name="Input 28 2 7" xfId="40625" xr:uid="{00000000-0005-0000-0000-00009C9F0000}"/>
    <cellStyle name="Input 28 2 70" xfId="40626" xr:uid="{00000000-0005-0000-0000-00009D9F0000}"/>
    <cellStyle name="Input 28 2 71" xfId="40627" xr:uid="{00000000-0005-0000-0000-00009E9F0000}"/>
    <cellStyle name="Input 28 2 72" xfId="40628" xr:uid="{00000000-0005-0000-0000-00009F9F0000}"/>
    <cellStyle name="Input 28 2 73" xfId="40629" xr:uid="{00000000-0005-0000-0000-0000A09F0000}"/>
    <cellStyle name="Input 28 2 8" xfId="40630" xr:uid="{00000000-0005-0000-0000-0000A19F0000}"/>
    <cellStyle name="Input 28 2 9" xfId="40631" xr:uid="{00000000-0005-0000-0000-0000A29F0000}"/>
    <cellStyle name="Input 28 20" xfId="40632" xr:uid="{00000000-0005-0000-0000-0000A39F0000}"/>
    <cellStyle name="Input 28 21" xfId="40633" xr:uid="{00000000-0005-0000-0000-0000A49F0000}"/>
    <cellStyle name="Input 28 22" xfId="40634" xr:uid="{00000000-0005-0000-0000-0000A59F0000}"/>
    <cellStyle name="Input 28 23" xfId="40635" xr:uid="{00000000-0005-0000-0000-0000A69F0000}"/>
    <cellStyle name="Input 28 24" xfId="40636" xr:uid="{00000000-0005-0000-0000-0000A79F0000}"/>
    <cellStyle name="Input 28 25" xfId="40637" xr:uid="{00000000-0005-0000-0000-0000A89F0000}"/>
    <cellStyle name="Input 28 26" xfId="40638" xr:uid="{00000000-0005-0000-0000-0000A99F0000}"/>
    <cellStyle name="Input 28 27" xfId="40639" xr:uid="{00000000-0005-0000-0000-0000AA9F0000}"/>
    <cellStyle name="Input 28 28" xfId="40640" xr:uid="{00000000-0005-0000-0000-0000AB9F0000}"/>
    <cellStyle name="Input 28 29" xfId="40641" xr:uid="{00000000-0005-0000-0000-0000AC9F0000}"/>
    <cellStyle name="Input 28 3" xfId="40642" xr:uid="{00000000-0005-0000-0000-0000AD9F0000}"/>
    <cellStyle name="Input 28 30" xfId="40643" xr:uid="{00000000-0005-0000-0000-0000AE9F0000}"/>
    <cellStyle name="Input 28 31" xfId="40644" xr:uid="{00000000-0005-0000-0000-0000AF9F0000}"/>
    <cellStyle name="Input 28 32" xfId="40645" xr:uid="{00000000-0005-0000-0000-0000B09F0000}"/>
    <cellStyle name="Input 28 33" xfId="40646" xr:uid="{00000000-0005-0000-0000-0000B19F0000}"/>
    <cellStyle name="Input 28 34" xfId="40647" xr:uid="{00000000-0005-0000-0000-0000B29F0000}"/>
    <cellStyle name="Input 28 35" xfId="40648" xr:uid="{00000000-0005-0000-0000-0000B39F0000}"/>
    <cellStyle name="Input 28 36" xfId="40649" xr:uid="{00000000-0005-0000-0000-0000B49F0000}"/>
    <cellStyle name="Input 28 37" xfId="40650" xr:uid="{00000000-0005-0000-0000-0000B59F0000}"/>
    <cellStyle name="Input 28 38" xfId="40651" xr:uid="{00000000-0005-0000-0000-0000B69F0000}"/>
    <cellStyle name="Input 28 39" xfId="40652" xr:uid="{00000000-0005-0000-0000-0000B79F0000}"/>
    <cellStyle name="Input 28 4" xfId="40653" xr:uid="{00000000-0005-0000-0000-0000B89F0000}"/>
    <cellStyle name="Input 28 40" xfId="40654" xr:uid="{00000000-0005-0000-0000-0000B99F0000}"/>
    <cellStyle name="Input 28 41" xfId="40655" xr:uid="{00000000-0005-0000-0000-0000BA9F0000}"/>
    <cellStyle name="Input 28 42" xfId="40656" xr:uid="{00000000-0005-0000-0000-0000BB9F0000}"/>
    <cellStyle name="Input 28 43" xfId="40657" xr:uid="{00000000-0005-0000-0000-0000BC9F0000}"/>
    <cellStyle name="Input 28 44" xfId="40658" xr:uid="{00000000-0005-0000-0000-0000BD9F0000}"/>
    <cellStyle name="Input 28 45" xfId="40659" xr:uid="{00000000-0005-0000-0000-0000BE9F0000}"/>
    <cellStyle name="Input 28 46" xfId="40660" xr:uid="{00000000-0005-0000-0000-0000BF9F0000}"/>
    <cellStyle name="Input 28 47" xfId="40661" xr:uid="{00000000-0005-0000-0000-0000C09F0000}"/>
    <cellStyle name="Input 28 48" xfId="40662" xr:uid="{00000000-0005-0000-0000-0000C19F0000}"/>
    <cellStyle name="Input 28 49" xfId="40663" xr:uid="{00000000-0005-0000-0000-0000C29F0000}"/>
    <cellStyle name="Input 28 5" xfId="40664" xr:uid="{00000000-0005-0000-0000-0000C39F0000}"/>
    <cellStyle name="Input 28 50" xfId="40665" xr:uid="{00000000-0005-0000-0000-0000C49F0000}"/>
    <cellStyle name="Input 28 51" xfId="40666" xr:uid="{00000000-0005-0000-0000-0000C59F0000}"/>
    <cellStyle name="Input 28 52" xfId="40667" xr:uid="{00000000-0005-0000-0000-0000C69F0000}"/>
    <cellStyle name="Input 28 53" xfId="40668" xr:uid="{00000000-0005-0000-0000-0000C79F0000}"/>
    <cellStyle name="Input 28 54" xfId="40669" xr:uid="{00000000-0005-0000-0000-0000C89F0000}"/>
    <cellStyle name="Input 28 55" xfId="40670" xr:uid="{00000000-0005-0000-0000-0000C99F0000}"/>
    <cellStyle name="Input 28 56" xfId="40671" xr:uid="{00000000-0005-0000-0000-0000CA9F0000}"/>
    <cellStyle name="Input 28 57" xfId="40672" xr:uid="{00000000-0005-0000-0000-0000CB9F0000}"/>
    <cellStyle name="Input 28 58" xfId="40673" xr:uid="{00000000-0005-0000-0000-0000CC9F0000}"/>
    <cellStyle name="Input 28 59" xfId="40674" xr:uid="{00000000-0005-0000-0000-0000CD9F0000}"/>
    <cellStyle name="Input 28 6" xfId="40675" xr:uid="{00000000-0005-0000-0000-0000CE9F0000}"/>
    <cellStyle name="Input 28 60" xfId="40676" xr:uid="{00000000-0005-0000-0000-0000CF9F0000}"/>
    <cellStyle name="Input 28 61" xfId="40677" xr:uid="{00000000-0005-0000-0000-0000D09F0000}"/>
    <cellStyle name="Input 28 62" xfId="40678" xr:uid="{00000000-0005-0000-0000-0000D19F0000}"/>
    <cellStyle name="Input 28 63" xfId="40679" xr:uid="{00000000-0005-0000-0000-0000D29F0000}"/>
    <cellStyle name="Input 28 64" xfId="40680" xr:uid="{00000000-0005-0000-0000-0000D39F0000}"/>
    <cellStyle name="Input 28 65" xfId="40681" xr:uid="{00000000-0005-0000-0000-0000D49F0000}"/>
    <cellStyle name="Input 28 66" xfId="40682" xr:uid="{00000000-0005-0000-0000-0000D59F0000}"/>
    <cellStyle name="Input 28 67" xfId="40683" xr:uid="{00000000-0005-0000-0000-0000D69F0000}"/>
    <cellStyle name="Input 28 68" xfId="40684" xr:uid="{00000000-0005-0000-0000-0000D79F0000}"/>
    <cellStyle name="Input 28 69" xfId="40685" xr:uid="{00000000-0005-0000-0000-0000D89F0000}"/>
    <cellStyle name="Input 28 7" xfId="40686" xr:uid="{00000000-0005-0000-0000-0000D99F0000}"/>
    <cellStyle name="Input 28 70" xfId="40687" xr:uid="{00000000-0005-0000-0000-0000DA9F0000}"/>
    <cellStyle name="Input 28 71" xfId="40688" xr:uid="{00000000-0005-0000-0000-0000DB9F0000}"/>
    <cellStyle name="Input 28 72" xfId="40689" xr:uid="{00000000-0005-0000-0000-0000DC9F0000}"/>
    <cellStyle name="Input 28 73" xfId="40690" xr:uid="{00000000-0005-0000-0000-0000DD9F0000}"/>
    <cellStyle name="Input 28 74" xfId="40691" xr:uid="{00000000-0005-0000-0000-0000DE9F0000}"/>
    <cellStyle name="Input 28 8" xfId="40692" xr:uid="{00000000-0005-0000-0000-0000DF9F0000}"/>
    <cellStyle name="Input 28 9" xfId="40693" xr:uid="{00000000-0005-0000-0000-0000E09F0000}"/>
    <cellStyle name="Input 29" xfId="40694" xr:uid="{00000000-0005-0000-0000-0000E19F0000}"/>
    <cellStyle name="Input 29 10" xfId="40695" xr:uid="{00000000-0005-0000-0000-0000E29F0000}"/>
    <cellStyle name="Input 29 11" xfId="40696" xr:uid="{00000000-0005-0000-0000-0000E39F0000}"/>
    <cellStyle name="Input 29 12" xfId="40697" xr:uid="{00000000-0005-0000-0000-0000E49F0000}"/>
    <cellStyle name="Input 29 13" xfId="40698" xr:uid="{00000000-0005-0000-0000-0000E59F0000}"/>
    <cellStyle name="Input 29 14" xfId="40699" xr:uid="{00000000-0005-0000-0000-0000E69F0000}"/>
    <cellStyle name="Input 29 15" xfId="40700" xr:uid="{00000000-0005-0000-0000-0000E79F0000}"/>
    <cellStyle name="Input 29 16" xfId="40701" xr:uid="{00000000-0005-0000-0000-0000E89F0000}"/>
    <cellStyle name="Input 29 17" xfId="40702" xr:uid="{00000000-0005-0000-0000-0000E99F0000}"/>
    <cellStyle name="Input 29 18" xfId="40703" xr:uid="{00000000-0005-0000-0000-0000EA9F0000}"/>
    <cellStyle name="Input 29 19" xfId="40704" xr:uid="{00000000-0005-0000-0000-0000EB9F0000}"/>
    <cellStyle name="Input 29 2" xfId="40705" xr:uid="{00000000-0005-0000-0000-0000EC9F0000}"/>
    <cellStyle name="Input 29 2 10" xfId="40706" xr:uid="{00000000-0005-0000-0000-0000ED9F0000}"/>
    <cellStyle name="Input 29 2 11" xfId="40707" xr:uid="{00000000-0005-0000-0000-0000EE9F0000}"/>
    <cellStyle name="Input 29 2 12" xfId="40708" xr:uid="{00000000-0005-0000-0000-0000EF9F0000}"/>
    <cellStyle name="Input 29 2 13" xfId="40709" xr:uid="{00000000-0005-0000-0000-0000F09F0000}"/>
    <cellStyle name="Input 29 2 14" xfId="40710" xr:uid="{00000000-0005-0000-0000-0000F19F0000}"/>
    <cellStyle name="Input 29 2 15" xfId="40711" xr:uid="{00000000-0005-0000-0000-0000F29F0000}"/>
    <cellStyle name="Input 29 2 16" xfId="40712" xr:uid="{00000000-0005-0000-0000-0000F39F0000}"/>
    <cellStyle name="Input 29 2 17" xfId="40713" xr:uid="{00000000-0005-0000-0000-0000F49F0000}"/>
    <cellStyle name="Input 29 2 18" xfId="40714" xr:uid="{00000000-0005-0000-0000-0000F59F0000}"/>
    <cellStyle name="Input 29 2 19" xfId="40715" xr:uid="{00000000-0005-0000-0000-0000F69F0000}"/>
    <cellStyle name="Input 29 2 2" xfId="40716" xr:uid="{00000000-0005-0000-0000-0000F79F0000}"/>
    <cellStyle name="Input 29 2 20" xfId="40717" xr:uid="{00000000-0005-0000-0000-0000F89F0000}"/>
    <cellStyle name="Input 29 2 21" xfId="40718" xr:uid="{00000000-0005-0000-0000-0000F99F0000}"/>
    <cellStyle name="Input 29 2 22" xfId="40719" xr:uid="{00000000-0005-0000-0000-0000FA9F0000}"/>
    <cellStyle name="Input 29 2 23" xfId="40720" xr:uid="{00000000-0005-0000-0000-0000FB9F0000}"/>
    <cellStyle name="Input 29 2 24" xfId="40721" xr:uid="{00000000-0005-0000-0000-0000FC9F0000}"/>
    <cellStyle name="Input 29 2 25" xfId="40722" xr:uid="{00000000-0005-0000-0000-0000FD9F0000}"/>
    <cellStyle name="Input 29 2 26" xfId="40723" xr:uid="{00000000-0005-0000-0000-0000FE9F0000}"/>
    <cellStyle name="Input 29 2 27" xfId="40724" xr:uid="{00000000-0005-0000-0000-0000FF9F0000}"/>
    <cellStyle name="Input 29 2 28" xfId="40725" xr:uid="{00000000-0005-0000-0000-000000A00000}"/>
    <cellStyle name="Input 29 2 29" xfId="40726" xr:uid="{00000000-0005-0000-0000-000001A00000}"/>
    <cellStyle name="Input 29 2 3" xfId="40727" xr:uid="{00000000-0005-0000-0000-000002A00000}"/>
    <cellStyle name="Input 29 2 30" xfId="40728" xr:uid="{00000000-0005-0000-0000-000003A00000}"/>
    <cellStyle name="Input 29 2 31" xfId="40729" xr:uid="{00000000-0005-0000-0000-000004A00000}"/>
    <cellStyle name="Input 29 2 32" xfId="40730" xr:uid="{00000000-0005-0000-0000-000005A00000}"/>
    <cellStyle name="Input 29 2 33" xfId="40731" xr:uid="{00000000-0005-0000-0000-000006A00000}"/>
    <cellStyle name="Input 29 2 34" xfId="40732" xr:uid="{00000000-0005-0000-0000-000007A00000}"/>
    <cellStyle name="Input 29 2 35" xfId="40733" xr:uid="{00000000-0005-0000-0000-000008A00000}"/>
    <cellStyle name="Input 29 2 36" xfId="40734" xr:uid="{00000000-0005-0000-0000-000009A00000}"/>
    <cellStyle name="Input 29 2 37" xfId="40735" xr:uid="{00000000-0005-0000-0000-00000AA00000}"/>
    <cellStyle name="Input 29 2 38" xfId="40736" xr:uid="{00000000-0005-0000-0000-00000BA00000}"/>
    <cellStyle name="Input 29 2 39" xfId="40737" xr:uid="{00000000-0005-0000-0000-00000CA00000}"/>
    <cellStyle name="Input 29 2 4" xfId="40738" xr:uid="{00000000-0005-0000-0000-00000DA00000}"/>
    <cellStyle name="Input 29 2 40" xfId="40739" xr:uid="{00000000-0005-0000-0000-00000EA00000}"/>
    <cellStyle name="Input 29 2 41" xfId="40740" xr:uid="{00000000-0005-0000-0000-00000FA00000}"/>
    <cellStyle name="Input 29 2 42" xfId="40741" xr:uid="{00000000-0005-0000-0000-000010A00000}"/>
    <cellStyle name="Input 29 2 43" xfId="40742" xr:uid="{00000000-0005-0000-0000-000011A00000}"/>
    <cellStyle name="Input 29 2 44" xfId="40743" xr:uid="{00000000-0005-0000-0000-000012A00000}"/>
    <cellStyle name="Input 29 2 45" xfId="40744" xr:uid="{00000000-0005-0000-0000-000013A00000}"/>
    <cellStyle name="Input 29 2 46" xfId="40745" xr:uid="{00000000-0005-0000-0000-000014A00000}"/>
    <cellStyle name="Input 29 2 47" xfId="40746" xr:uid="{00000000-0005-0000-0000-000015A00000}"/>
    <cellStyle name="Input 29 2 48" xfId="40747" xr:uid="{00000000-0005-0000-0000-000016A00000}"/>
    <cellStyle name="Input 29 2 49" xfId="40748" xr:uid="{00000000-0005-0000-0000-000017A00000}"/>
    <cellStyle name="Input 29 2 5" xfId="40749" xr:uid="{00000000-0005-0000-0000-000018A00000}"/>
    <cellStyle name="Input 29 2 50" xfId="40750" xr:uid="{00000000-0005-0000-0000-000019A00000}"/>
    <cellStyle name="Input 29 2 51" xfId="40751" xr:uid="{00000000-0005-0000-0000-00001AA00000}"/>
    <cellStyle name="Input 29 2 52" xfId="40752" xr:uid="{00000000-0005-0000-0000-00001BA00000}"/>
    <cellStyle name="Input 29 2 53" xfId="40753" xr:uid="{00000000-0005-0000-0000-00001CA00000}"/>
    <cellStyle name="Input 29 2 54" xfId="40754" xr:uid="{00000000-0005-0000-0000-00001DA00000}"/>
    <cellStyle name="Input 29 2 55" xfId="40755" xr:uid="{00000000-0005-0000-0000-00001EA00000}"/>
    <cellStyle name="Input 29 2 56" xfId="40756" xr:uid="{00000000-0005-0000-0000-00001FA00000}"/>
    <cellStyle name="Input 29 2 57" xfId="40757" xr:uid="{00000000-0005-0000-0000-000020A00000}"/>
    <cellStyle name="Input 29 2 58" xfId="40758" xr:uid="{00000000-0005-0000-0000-000021A00000}"/>
    <cellStyle name="Input 29 2 59" xfId="40759" xr:uid="{00000000-0005-0000-0000-000022A00000}"/>
    <cellStyle name="Input 29 2 6" xfId="40760" xr:uid="{00000000-0005-0000-0000-000023A00000}"/>
    <cellStyle name="Input 29 2 60" xfId="40761" xr:uid="{00000000-0005-0000-0000-000024A00000}"/>
    <cellStyle name="Input 29 2 61" xfId="40762" xr:uid="{00000000-0005-0000-0000-000025A00000}"/>
    <cellStyle name="Input 29 2 62" xfId="40763" xr:uid="{00000000-0005-0000-0000-000026A00000}"/>
    <cellStyle name="Input 29 2 63" xfId="40764" xr:uid="{00000000-0005-0000-0000-000027A00000}"/>
    <cellStyle name="Input 29 2 64" xfId="40765" xr:uid="{00000000-0005-0000-0000-000028A00000}"/>
    <cellStyle name="Input 29 2 65" xfId="40766" xr:uid="{00000000-0005-0000-0000-000029A00000}"/>
    <cellStyle name="Input 29 2 66" xfId="40767" xr:uid="{00000000-0005-0000-0000-00002AA00000}"/>
    <cellStyle name="Input 29 2 67" xfId="40768" xr:uid="{00000000-0005-0000-0000-00002BA00000}"/>
    <cellStyle name="Input 29 2 68" xfId="40769" xr:uid="{00000000-0005-0000-0000-00002CA00000}"/>
    <cellStyle name="Input 29 2 69" xfId="40770" xr:uid="{00000000-0005-0000-0000-00002DA00000}"/>
    <cellStyle name="Input 29 2 7" xfId="40771" xr:uid="{00000000-0005-0000-0000-00002EA00000}"/>
    <cellStyle name="Input 29 2 70" xfId="40772" xr:uid="{00000000-0005-0000-0000-00002FA00000}"/>
    <cellStyle name="Input 29 2 71" xfId="40773" xr:uid="{00000000-0005-0000-0000-000030A00000}"/>
    <cellStyle name="Input 29 2 72" xfId="40774" xr:uid="{00000000-0005-0000-0000-000031A00000}"/>
    <cellStyle name="Input 29 2 73" xfId="40775" xr:uid="{00000000-0005-0000-0000-000032A00000}"/>
    <cellStyle name="Input 29 2 8" xfId="40776" xr:uid="{00000000-0005-0000-0000-000033A00000}"/>
    <cellStyle name="Input 29 2 9" xfId="40777" xr:uid="{00000000-0005-0000-0000-000034A00000}"/>
    <cellStyle name="Input 29 20" xfId="40778" xr:uid="{00000000-0005-0000-0000-000035A00000}"/>
    <cellStyle name="Input 29 21" xfId="40779" xr:uid="{00000000-0005-0000-0000-000036A00000}"/>
    <cellStyle name="Input 29 22" xfId="40780" xr:uid="{00000000-0005-0000-0000-000037A00000}"/>
    <cellStyle name="Input 29 23" xfId="40781" xr:uid="{00000000-0005-0000-0000-000038A00000}"/>
    <cellStyle name="Input 29 24" xfId="40782" xr:uid="{00000000-0005-0000-0000-000039A00000}"/>
    <cellStyle name="Input 29 25" xfId="40783" xr:uid="{00000000-0005-0000-0000-00003AA00000}"/>
    <cellStyle name="Input 29 26" xfId="40784" xr:uid="{00000000-0005-0000-0000-00003BA00000}"/>
    <cellStyle name="Input 29 27" xfId="40785" xr:uid="{00000000-0005-0000-0000-00003CA00000}"/>
    <cellStyle name="Input 29 28" xfId="40786" xr:uid="{00000000-0005-0000-0000-00003DA00000}"/>
    <cellStyle name="Input 29 29" xfId="40787" xr:uid="{00000000-0005-0000-0000-00003EA00000}"/>
    <cellStyle name="Input 29 3" xfId="40788" xr:uid="{00000000-0005-0000-0000-00003FA00000}"/>
    <cellStyle name="Input 29 30" xfId="40789" xr:uid="{00000000-0005-0000-0000-000040A00000}"/>
    <cellStyle name="Input 29 31" xfId="40790" xr:uid="{00000000-0005-0000-0000-000041A00000}"/>
    <cellStyle name="Input 29 32" xfId="40791" xr:uid="{00000000-0005-0000-0000-000042A00000}"/>
    <cellStyle name="Input 29 33" xfId="40792" xr:uid="{00000000-0005-0000-0000-000043A00000}"/>
    <cellStyle name="Input 29 34" xfId="40793" xr:uid="{00000000-0005-0000-0000-000044A00000}"/>
    <cellStyle name="Input 29 35" xfId="40794" xr:uid="{00000000-0005-0000-0000-000045A00000}"/>
    <cellStyle name="Input 29 36" xfId="40795" xr:uid="{00000000-0005-0000-0000-000046A00000}"/>
    <cellStyle name="Input 29 37" xfId="40796" xr:uid="{00000000-0005-0000-0000-000047A00000}"/>
    <cellStyle name="Input 29 38" xfId="40797" xr:uid="{00000000-0005-0000-0000-000048A00000}"/>
    <cellStyle name="Input 29 39" xfId="40798" xr:uid="{00000000-0005-0000-0000-000049A00000}"/>
    <cellStyle name="Input 29 4" xfId="40799" xr:uid="{00000000-0005-0000-0000-00004AA00000}"/>
    <cellStyle name="Input 29 40" xfId="40800" xr:uid="{00000000-0005-0000-0000-00004BA00000}"/>
    <cellStyle name="Input 29 41" xfId="40801" xr:uid="{00000000-0005-0000-0000-00004CA00000}"/>
    <cellStyle name="Input 29 42" xfId="40802" xr:uid="{00000000-0005-0000-0000-00004DA00000}"/>
    <cellStyle name="Input 29 43" xfId="40803" xr:uid="{00000000-0005-0000-0000-00004EA00000}"/>
    <cellStyle name="Input 29 44" xfId="40804" xr:uid="{00000000-0005-0000-0000-00004FA00000}"/>
    <cellStyle name="Input 29 45" xfId="40805" xr:uid="{00000000-0005-0000-0000-000050A00000}"/>
    <cellStyle name="Input 29 46" xfId="40806" xr:uid="{00000000-0005-0000-0000-000051A00000}"/>
    <cellStyle name="Input 29 47" xfId="40807" xr:uid="{00000000-0005-0000-0000-000052A00000}"/>
    <cellStyle name="Input 29 48" xfId="40808" xr:uid="{00000000-0005-0000-0000-000053A00000}"/>
    <cellStyle name="Input 29 49" xfId="40809" xr:uid="{00000000-0005-0000-0000-000054A00000}"/>
    <cellStyle name="Input 29 5" xfId="40810" xr:uid="{00000000-0005-0000-0000-000055A00000}"/>
    <cellStyle name="Input 29 50" xfId="40811" xr:uid="{00000000-0005-0000-0000-000056A00000}"/>
    <cellStyle name="Input 29 51" xfId="40812" xr:uid="{00000000-0005-0000-0000-000057A00000}"/>
    <cellStyle name="Input 29 52" xfId="40813" xr:uid="{00000000-0005-0000-0000-000058A00000}"/>
    <cellStyle name="Input 29 53" xfId="40814" xr:uid="{00000000-0005-0000-0000-000059A00000}"/>
    <cellStyle name="Input 29 54" xfId="40815" xr:uid="{00000000-0005-0000-0000-00005AA00000}"/>
    <cellStyle name="Input 29 55" xfId="40816" xr:uid="{00000000-0005-0000-0000-00005BA00000}"/>
    <cellStyle name="Input 29 56" xfId="40817" xr:uid="{00000000-0005-0000-0000-00005CA00000}"/>
    <cellStyle name="Input 29 57" xfId="40818" xr:uid="{00000000-0005-0000-0000-00005DA00000}"/>
    <cellStyle name="Input 29 58" xfId="40819" xr:uid="{00000000-0005-0000-0000-00005EA00000}"/>
    <cellStyle name="Input 29 59" xfId="40820" xr:uid="{00000000-0005-0000-0000-00005FA00000}"/>
    <cellStyle name="Input 29 6" xfId="40821" xr:uid="{00000000-0005-0000-0000-000060A00000}"/>
    <cellStyle name="Input 29 60" xfId="40822" xr:uid="{00000000-0005-0000-0000-000061A00000}"/>
    <cellStyle name="Input 29 61" xfId="40823" xr:uid="{00000000-0005-0000-0000-000062A00000}"/>
    <cellStyle name="Input 29 62" xfId="40824" xr:uid="{00000000-0005-0000-0000-000063A00000}"/>
    <cellStyle name="Input 29 63" xfId="40825" xr:uid="{00000000-0005-0000-0000-000064A00000}"/>
    <cellStyle name="Input 29 64" xfId="40826" xr:uid="{00000000-0005-0000-0000-000065A00000}"/>
    <cellStyle name="Input 29 65" xfId="40827" xr:uid="{00000000-0005-0000-0000-000066A00000}"/>
    <cellStyle name="Input 29 66" xfId="40828" xr:uid="{00000000-0005-0000-0000-000067A00000}"/>
    <cellStyle name="Input 29 67" xfId="40829" xr:uid="{00000000-0005-0000-0000-000068A00000}"/>
    <cellStyle name="Input 29 68" xfId="40830" xr:uid="{00000000-0005-0000-0000-000069A00000}"/>
    <cellStyle name="Input 29 69" xfId="40831" xr:uid="{00000000-0005-0000-0000-00006AA00000}"/>
    <cellStyle name="Input 29 7" xfId="40832" xr:uid="{00000000-0005-0000-0000-00006BA00000}"/>
    <cellStyle name="Input 29 70" xfId="40833" xr:uid="{00000000-0005-0000-0000-00006CA00000}"/>
    <cellStyle name="Input 29 71" xfId="40834" xr:uid="{00000000-0005-0000-0000-00006DA00000}"/>
    <cellStyle name="Input 29 72" xfId="40835" xr:uid="{00000000-0005-0000-0000-00006EA00000}"/>
    <cellStyle name="Input 29 73" xfId="40836" xr:uid="{00000000-0005-0000-0000-00006FA00000}"/>
    <cellStyle name="Input 29 74" xfId="40837" xr:uid="{00000000-0005-0000-0000-000070A00000}"/>
    <cellStyle name="Input 29 8" xfId="40838" xr:uid="{00000000-0005-0000-0000-000071A00000}"/>
    <cellStyle name="Input 29 9" xfId="40839" xr:uid="{00000000-0005-0000-0000-000072A00000}"/>
    <cellStyle name="Input 3" xfId="40840" xr:uid="{00000000-0005-0000-0000-000073A00000}"/>
    <cellStyle name="Input 3 10" xfId="40841" xr:uid="{00000000-0005-0000-0000-000074A00000}"/>
    <cellStyle name="Input 3 11" xfId="40842" xr:uid="{00000000-0005-0000-0000-000075A00000}"/>
    <cellStyle name="Input 3 12" xfId="40843" xr:uid="{00000000-0005-0000-0000-000076A00000}"/>
    <cellStyle name="Input 3 13" xfId="40844" xr:uid="{00000000-0005-0000-0000-000077A00000}"/>
    <cellStyle name="Input 3 14" xfId="40845" xr:uid="{00000000-0005-0000-0000-000078A00000}"/>
    <cellStyle name="Input 3 15" xfId="40846" xr:uid="{00000000-0005-0000-0000-000079A00000}"/>
    <cellStyle name="Input 3 16" xfId="40847" xr:uid="{00000000-0005-0000-0000-00007AA00000}"/>
    <cellStyle name="Input 3 17" xfId="40848" xr:uid="{00000000-0005-0000-0000-00007BA00000}"/>
    <cellStyle name="Input 3 18" xfId="40849" xr:uid="{00000000-0005-0000-0000-00007CA00000}"/>
    <cellStyle name="Input 3 19" xfId="40850" xr:uid="{00000000-0005-0000-0000-00007DA00000}"/>
    <cellStyle name="Input 3 2" xfId="40851" xr:uid="{00000000-0005-0000-0000-00007EA00000}"/>
    <cellStyle name="Input 3 20" xfId="40852" xr:uid="{00000000-0005-0000-0000-00007FA00000}"/>
    <cellStyle name="Input 3 21" xfId="40853" xr:uid="{00000000-0005-0000-0000-000080A00000}"/>
    <cellStyle name="Input 3 22" xfId="40854" xr:uid="{00000000-0005-0000-0000-000081A00000}"/>
    <cellStyle name="Input 3 23" xfId="40855" xr:uid="{00000000-0005-0000-0000-000082A00000}"/>
    <cellStyle name="Input 3 24" xfId="40856" xr:uid="{00000000-0005-0000-0000-000083A00000}"/>
    <cellStyle name="Input 3 25" xfId="40857" xr:uid="{00000000-0005-0000-0000-000084A00000}"/>
    <cellStyle name="Input 3 26" xfId="40858" xr:uid="{00000000-0005-0000-0000-000085A00000}"/>
    <cellStyle name="Input 3 27" xfId="40859" xr:uid="{00000000-0005-0000-0000-000086A00000}"/>
    <cellStyle name="Input 3 28" xfId="40860" xr:uid="{00000000-0005-0000-0000-000087A00000}"/>
    <cellStyle name="Input 3 29" xfId="40861" xr:uid="{00000000-0005-0000-0000-000088A00000}"/>
    <cellStyle name="Input 3 3" xfId="40862" xr:uid="{00000000-0005-0000-0000-000089A00000}"/>
    <cellStyle name="Input 3 30" xfId="40863" xr:uid="{00000000-0005-0000-0000-00008AA00000}"/>
    <cellStyle name="Input 3 31" xfId="40864" xr:uid="{00000000-0005-0000-0000-00008BA00000}"/>
    <cellStyle name="Input 3 32" xfId="40865" xr:uid="{00000000-0005-0000-0000-00008CA00000}"/>
    <cellStyle name="Input 3 33" xfId="40866" xr:uid="{00000000-0005-0000-0000-00008DA00000}"/>
    <cellStyle name="Input 3 34" xfId="40867" xr:uid="{00000000-0005-0000-0000-00008EA00000}"/>
    <cellStyle name="Input 3 35" xfId="40868" xr:uid="{00000000-0005-0000-0000-00008FA00000}"/>
    <cellStyle name="Input 3 36" xfId="40869" xr:uid="{00000000-0005-0000-0000-000090A00000}"/>
    <cellStyle name="Input 3 37" xfId="40870" xr:uid="{00000000-0005-0000-0000-000091A00000}"/>
    <cellStyle name="Input 3 38" xfId="40871" xr:uid="{00000000-0005-0000-0000-000092A00000}"/>
    <cellStyle name="Input 3 39" xfId="40872" xr:uid="{00000000-0005-0000-0000-000093A00000}"/>
    <cellStyle name="Input 3 4" xfId="40873" xr:uid="{00000000-0005-0000-0000-000094A00000}"/>
    <cellStyle name="Input 3 40" xfId="40874" xr:uid="{00000000-0005-0000-0000-000095A00000}"/>
    <cellStyle name="Input 3 41" xfId="40875" xr:uid="{00000000-0005-0000-0000-000096A00000}"/>
    <cellStyle name="Input 3 42" xfId="40876" xr:uid="{00000000-0005-0000-0000-000097A00000}"/>
    <cellStyle name="Input 3 43" xfId="40877" xr:uid="{00000000-0005-0000-0000-000098A00000}"/>
    <cellStyle name="Input 3 44" xfId="40878" xr:uid="{00000000-0005-0000-0000-000099A00000}"/>
    <cellStyle name="Input 3 45" xfId="40879" xr:uid="{00000000-0005-0000-0000-00009AA00000}"/>
    <cellStyle name="Input 3 46" xfId="40880" xr:uid="{00000000-0005-0000-0000-00009BA00000}"/>
    <cellStyle name="Input 3 47" xfId="40881" xr:uid="{00000000-0005-0000-0000-00009CA00000}"/>
    <cellStyle name="Input 3 48" xfId="40882" xr:uid="{00000000-0005-0000-0000-00009DA00000}"/>
    <cellStyle name="Input 3 49" xfId="40883" xr:uid="{00000000-0005-0000-0000-00009EA00000}"/>
    <cellStyle name="Input 3 5" xfId="40884" xr:uid="{00000000-0005-0000-0000-00009FA00000}"/>
    <cellStyle name="Input 3 50" xfId="40885" xr:uid="{00000000-0005-0000-0000-0000A0A00000}"/>
    <cellStyle name="Input 3 51" xfId="40886" xr:uid="{00000000-0005-0000-0000-0000A1A00000}"/>
    <cellStyle name="Input 3 52" xfId="40887" xr:uid="{00000000-0005-0000-0000-0000A2A00000}"/>
    <cellStyle name="Input 3 53" xfId="40888" xr:uid="{00000000-0005-0000-0000-0000A3A00000}"/>
    <cellStyle name="Input 3 54" xfId="40889" xr:uid="{00000000-0005-0000-0000-0000A4A00000}"/>
    <cellStyle name="Input 3 55" xfId="40890" xr:uid="{00000000-0005-0000-0000-0000A5A00000}"/>
    <cellStyle name="Input 3 56" xfId="40891" xr:uid="{00000000-0005-0000-0000-0000A6A00000}"/>
    <cellStyle name="Input 3 57" xfId="40892" xr:uid="{00000000-0005-0000-0000-0000A7A00000}"/>
    <cellStyle name="Input 3 58" xfId="40893" xr:uid="{00000000-0005-0000-0000-0000A8A00000}"/>
    <cellStyle name="Input 3 59" xfId="40894" xr:uid="{00000000-0005-0000-0000-0000A9A00000}"/>
    <cellStyle name="Input 3 6" xfId="40895" xr:uid="{00000000-0005-0000-0000-0000AAA00000}"/>
    <cellStyle name="Input 3 60" xfId="40896" xr:uid="{00000000-0005-0000-0000-0000ABA00000}"/>
    <cellStyle name="Input 3 61" xfId="40897" xr:uid="{00000000-0005-0000-0000-0000ACA00000}"/>
    <cellStyle name="Input 3 62" xfId="40898" xr:uid="{00000000-0005-0000-0000-0000ADA00000}"/>
    <cellStyle name="Input 3 63" xfId="40899" xr:uid="{00000000-0005-0000-0000-0000AEA00000}"/>
    <cellStyle name="Input 3 64" xfId="40900" xr:uid="{00000000-0005-0000-0000-0000AFA00000}"/>
    <cellStyle name="Input 3 65" xfId="40901" xr:uid="{00000000-0005-0000-0000-0000B0A00000}"/>
    <cellStyle name="Input 3 66" xfId="40902" xr:uid="{00000000-0005-0000-0000-0000B1A00000}"/>
    <cellStyle name="Input 3 67" xfId="40903" xr:uid="{00000000-0005-0000-0000-0000B2A00000}"/>
    <cellStyle name="Input 3 68" xfId="40904" xr:uid="{00000000-0005-0000-0000-0000B3A00000}"/>
    <cellStyle name="Input 3 69" xfId="40905" xr:uid="{00000000-0005-0000-0000-0000B4A00000}"/>
    <cellStyle name="Input 3 7" xfId="40906" xr:uid="{00000000-0005-0000-0000-0000B5A00000}"/>
    <cellStyle name="Input 3 70" xfId="40907" xr:uid="{00000000-0005-0000-0000-0000B6A00000}"/>
    <cellStyle name="Input 3 71" xfId="40908" xr:uid="{00000000-0005-0000-0000-0000B7A00000}"/>
    <cellStyle name="Input 3 72" xfId="40909" xr:uid="{00000000-0005-0000-0000-0000B8A00000}"/>
    <cellStyle name="Input 3 73" xfId="40910" xr:uid="{00000000-0005-0000-0000-0000B9A00000}"/>
    <cellStyle name="Input 3 74" xfId="53092" xr:uid="{00000000-0005-0000-0000-0000BAA00000}"/>
    <cellStyle name="Input 3 8" xfId="40911" xr:uid="{00000000-0005-0000-0000-0000BBA00000}"/>
    <cellStyle name="Input 3 9" xfId="40912" xr:uid="{00000000-0005-0000-0000-0000BCA00000}"/>
    <cellStyle name="Input 30" xfId="40913" xr:uid="{00000000-0005-0000-0000-0000BDA00000}"/>
    <cellStyle name="Input 30 10" xfId="40914" xr:uid="{00000000-0005-0000-0000-0000BEA00000}"/>
    <cellStyle name="Input 30 11" xfId="40915" xr:uid="{00000000-0005-0000-0000-0000BFA00000}"/>
    <cellStyle name="Input 30 12" xfId="40916" xr:uid="{00000000-0005-0000-0000-0000C0A00000}"/>
    <cellStyle name="Input 30 13" xfId="40917" xr:uid="{00000000-0005-0000-0000-0000C1A00000}"/>
    <cellStyle name="Input 30 14" xfId="40918" xr:uid="{00000000-0005-0000-0000-0000C2A00000}"/>
    <cellStyle name="Input 30 15" xfId="40919" xr:uid="{00000000-0005-0000-0000-0000C3A00000}"/>
    <cellStyle name="Input 30 16" xfId="40920" xr:uid="{00000000-0005-0000-0000-0000C4A00000}"/>
    <cellStyle name="Input 30 17" xfId="40921" xr:uid="{00000000-0005-0000-0000-0000C5A00000}"/>
    <cellStyle name="Input 30 18" xfId="40922" xr:uid="{00000000-0005-0000-0000-0000C6A00000}"/>
    <cellStyle name="Input 30 19" xfId="40923" xr:uid="{00000000-0005-0000-0000-0000C7A00000}"/>
    <cellStyle name="Input 30 2" xfId="40924" xr:uid="{00000000-0005-0000-0000-0000C8A00000}"/>
    <cellStyle name="Input 30 20" xfId="40925" xr:uid="{00000000-0005-0000-0000-0000C9A00000}"/>
    <cellStyle name="Input 30 21" xfId="40926" xr:uid="{00000000-0005-0000-0000-0000CAA00000}"/>
    <cellStyle name="Input 30 22" xfId="40927" xr:uid="{00000000-0005-0000-0000-0000CBA00000}"/>
    <cellStyle name="Input 30 23" xfId="40928" xr:uid="{00000000-0005-0000-0000-0000CCA00000}"/>
    <cellStyle name="Input 30 24" xfId="40929" xr:uid="{00000000-0005-0000-0000-0000CDA00000}"/>
    <cellStyle name="Input 30 25" xfId="40930" xr:uid="{00000000-0005-0000-0000-0000CEA00000}"/>
    <cellStyle name="Input 30 26" xfId="40931" xr:uid="{00000000-0005-0000-0000-0000CFA00000}"/>
    <cellStyle name="Input 30 27" xfId="40932" xr:uid="{00000000-0005-0000-0000-0000D0A00000}"/>
    <cellStyle name="Input 30 28" xfId="40933" xr:uid="{00000000-0005-0000-0000-0000D1A00000}"/>
    <cellStyle name="Input 30 29" xfId="40934" xr:uid="{00000000-0005-0000-0000-0000D2A00000}"/>
    <cellStyle name="Input 30 3" xfId="40935" xr:uid="{00000000-0005-0000-0000-0000D3A00000}"/>
    <cellStyle name="Input 30 30" xfId="40936" xr:uid="{00000000-0005-0000-0000-0000D4A00000}"/>
    <cellStyle name="Input 30 31" xfId="40937" xr:uid="{00000000-0005-0000-0000-0000D5A00000}"/>
    <cellStyle name="Input 30 32" xfId="40938" xr:uid="{00000000-0005-0000-0000-0000D6A00000}"/>
    <cellStyle name="Input 30 33" xfId="40939" xr:uid="{00000000-0005-0000-0000-0000D7A00000}"/>
    <cellStyle name="Input 30 34" xfId="40940" xr:uid="{00000000-0005-0000-0000-0000D8A00000}"/>
    <cellStyle name="Input 30 35" xfId="40941" xr:uid="{00000000-0005-0000-0000-0000D9A00000}"/>
    <cellStyle name="Input 30 36" xfId="40942" xr:uid="{00000000-0005-0000-0000-0000DAA00000}"/>
    <cellStyle name="Input 30 37" xfId="40943" xr:uid="{00000000-0005-0000-0000-0000DBA00000}"/>
    <cellStyle name="Input 30 38" xfId="40944" xr:uid="{00000000-0005-0000-0000-0000DCA00000}"/>
    <cellStyle name="Input 30 39" xfId="40945" xr:uid="{00000000-0005-0000-0000-0000DDA00000}"/>
    <cellStyle name="Input 30 4" xfId="40946" xr:uid="{00000000-0005-0000-0000-0000DEA00000}"/>
    <cellStyle name="Input 30 40" xfId="40947" xr:uid="{00000000-0005-0000-0000-0000DFA00000}"/>
    <cellStyle name="Input 30 41" xfId="40948" xr:uid="{00000000-0005-0000-0000-0000E0A00000}"/>
    <cellStyle name="Input 30 42" xfId="40949" xr:uid="{00000000-0005-0000-0000-0000E1A00000}"/>
    <cellStyle name="Input 30 43" xfId="40950" xr:uid="{00000000-0005-0000-0000-0000E2A00000}"/>
    <cellStyle name="Input 30 44" xfId="40951" xr:uid="{00000000-0005-0000-0000-0000E3A00000}"/>
    <cellStyle name="Input 30 45" xfId="40952" xr:uid="{00000000-0005-0000-0000-0000E4A00000}"/>
    <cellStyle name="Input 30 46" xfId="40953" xr:uid="{00000000-0005-0000-0000-0000E5A00000}"/>
    <cellStyle name="Input 30 47" xfId="40954" xr:uid="{00000000-0005-0000-0000-0000E6A00000}"/>
    <cellStyle name="Input 30 48" xfId="40955" xr:uid="{00000000-0005-0000-0000-0000E7A00000}"/>
    <cellStyle name="Input 30 49" xfId="40956" xr:uid="{00000000-0005-0000-0000-0000E8A00000}"/>
    <cellStyle name="Input 30 5" xfId="40957" xr:uid="{00000000-0005-0000-0000-0000E9A00000}"/>
    <cellStyle name="Input 30 50" xfId="40958" xr:uid="{00000000-0005-0000-0000-0000EAA00000}"/>
    <cellStyle name="Input 30 51" xfId="40959" xr:uid="{00000000-0005-0000-0000-0000EBA00000}"/>
    <cellStyle name="Input 30 52" xfId="40960" xr:uid="{00000000-0005-0000-0000-0000ECA00000}"/>
    <cellStyle name="Input 30 53" xfId="40961" xr:uid="{00000000-0005-0000-0000-0000EDA00000}"/>
    <cellStyle name="Input 30 54" xfId="40962" xr:uid="{00000000-0005-0000-0000-0000EEA00000}"/>
    <cellStyle name="Input 30 55" xfId="40963" xr:uid="{00000000-0005-0000-0000-0000EFA00000}"/>
    <cellStyle name="Input 30 56" xfId="40964" xr:uid="{00000000-0005-0000-0000-0000F0A00000}"/>
    <cellStyle name="Input 30 57" xfId="40965" xr:uid="{00000000-0005-0000-0000-0000F1A00000}"/>
    <cellStyle name="Input 30 58" xfId="40966" xr:uid="{00000000-0005-0000-0000-0000F2A00000}"/>
    <cellStyle name="Input 30 59" xfId="40967" xr:uid="{00000000-0005-0000-0000-0000F3A00000}"/>
    <cellStyle name="Input 30 6" xfId="40968" xr:uid="{00000000-0005-0000-0000-0000F4A00000}"/>
    <cellStyle name="Input 30 60" xfId="40969" xr:uid="{00000000-0005-0000-0000-0000F5A00000}"/>
    <cellStyle name="Input 30 61" xfId="40970" xr:uid="{00000000-0005-0000-0000-0000F6A00000}"/>
    <cellStyle name="Input 30 62" xfId="40971" xr:uid="{00000000-0005-0000-0000-0000F7A00000}"/>
    <cellStyle name="Input 30 63" xfId="40972" xr:uid="{00000000-0005-0000-0000-0000F8A00000}"/>
    <cellStyle name="Input 30 64" xfId="40973" xr:uid="{00000000-0005-0000-0000-0000F9A00000}"/>
    <cellStyle name="Input 30 65" xfId="40974" xr:uid="{00000000-0005-0000-0000-0000FAA00000}"/>
    <cellStyle name="Input 30 66" xfId="40975" xr:uid="{00000000-0005-0000-0000-0000FBA00000}"/>
    <cellStyle name="Input 30 67" xfId="40976" xr:uid="{00000000-0005-0000-0000-0000FCA00000}"/>
    <cellStyle name="Input 30 68" xfId="40977" xr:uid="{00000000-0005-0000-0000-0000FDA00000}"/>
    <cellStyle name="Input 30 69" xfId="40978" xr:uid="{00000000-0005-0000-0000-0000FEA00000}"/>
    <cellStyle name="Input 30 7" xfId="40979" xr:uid="{00000000-0005-0000-0000-0000FFA00000}"/>
    <cellStyle name="Input 30 70" xfId="40980" xr:uid="{00000000-0005-0000-0000-000000A10000}"/>
    <cellStyle name="Input 30 71" xfId="40981" xr:uid="{00000000-0005-0000-0000-000001A10000}"/>
    <cellStyle name="Input 30 72" xfId="40982" xr:uid="{00000000-0005-0000-0000-000002A10000}"/>
    <cellStyle name="Input 30 73" xfId="40983" xr:uid="{00000000-0005-0000-0000-000003A10000}"/>
    <cellStyle name="Input 30 8" xfId="40984" xr:uid="{00000000-0005-0000-0000-000004A10000}"/>
    <cellStyle name="Input 30 9" xfId="40985" xr:uid="{00000000-0005-0000-0000-000005A10000}"/>
    <cellStyle name="Input 31" xfId="40986" xr:uid="{00000000-0005-0000-0000-000006A10000}"/>
    <cellStyle name="Input 31 10" xfId="40987" xr:uid="{00000000-0005-0000-0000-000007A10000}"/>
    <cellStyle name="Input 31 11" xfId="40988" xr:uid="{00000000-0005-0000-0000-000008A10000}"/>
    <cellStyle name="Input 31 12" xfId="40989" xr:uid="{00000000-0005-0000-0000-000009A10000}"/>
    <cellStyle name="Input 31 13" xfId="40990" xr:uid="{00000000-0005-0000-0000-00000AA10000}"/>
    <cellStyle name="Input 31 14" xfId="40991" xr:uid="{00000000-0005-0000-0000-00000BA10000}"/>
    <cellStyle name="Input 31 15" xfId="40992" xr:uid="{00000000-0005-0000-0000-00000CA10000}"/>
    <cellStyle name="Input 31 16" xfId="40993" xr:uid="{00000000-0005-0000-0000-00000DA10000}"/>
    <cellStyle name="Input 31 17" xfId="40994" xr:uid="{00000000-0005-0000-0000-00000EA10000}"/>
    <cellStyle name="Input 31 18" xfId="40995" xr:uid="{00000000-0005-0000-0000-00000FA10000}"/>
    <cellStyle name="Input 31 19" xfId="40996" xr:uid="{00000000-0005-0000-0000-000010A10000}"/>
    <cellStyle name="Input 31 2" xfId="40997" xr:uid="{00000000-0005-0000-0000-000011A10000}"/>
    <cellStyle name="Input 31 20" xfId="40998" xr:uid="{00000000-0005-0000-0000-000012A10000}"/>
    <cellStyle name="Input 31 21" xfId="40999" xr:uid="{00000000-0005-0000-0000-000013A10000}"/>
    <cellStyle name="Input 31 22" xfId="41000" xr:uid="{00000000-0005-0000-0000-000014A10000}"/>
    <cellStyle name="Input 31 23" xfId="41001" xr:uid="{00000000-0005-0000-0000-000015A10000}"/>
    <cellStyle name="Input 31 24" xfId="41002" xr:uid="{00000000-0005-0000-0000-000016A10000}"/>
    <cellStyle name="Input 31 25" xfId="41003" xr:uid="{00000000-0005-0000-0000-000017A10000}"/>
    <cellStyle name="Input 31 26" xfId="41004" xr:uid="{00000000-0005-0000-0000-000018A10000}"/>
    <cellStyle name="Input 31 27" xfId="41005" xr:uid="{00000000-0005-0000-0000-000019A10000}"/>
    <cellStyle name="Input 31 28" xfId="41006" xr:uid="{00000000-0005-0000-0000-00001AA10000}"/>
    <cellStyle name="Input 31 29" xfId="41007" xr:uid="{00000000-0005-0000-0000-00001BA10000}"/>
    <cellStyle name="Input 31 3" xfId="41008" xr:uid="{00000000-0005-0000-0000-00001CA10000}"/>
    <cellStyle name="Input 31 30" xfId="41009" xr:uid="{00000000-0005-0000-0000-00001DA10000}"/>
    <cellStyle name="Input 31 31" xfId="41010" xr:uid="{00000000-0005-0000-0000-00001EA10000}"/>
    <cellStyle name="Input 31 32" xfId="41011" xr:uid="{00000000-0005-0000-0000-00001FA10000}"/>
    <cellStyle name="Input 31 33" xfId="41012" xr:uid="{00000000-0005-0000-0000-000020A10000}"/>
    <cellStyle name="Input 31 34" xfId="41013" xr:uid="{00000000-0005-0000-0000-000021A10000}"/>
    <cellStyle name="Input 31 35" xfId="41014" xr:uid="{00000000-0005-0000-0000-000022A10000}"/>
    <cellStyle name="Input 31 36" xfId="41015" xr:uid="{00000000-0005-0000-0000-000023A10000}"/>
    <cellStyle name="Input 31 37" xfId="41016" xr:uid="{00000000-0005-0000-0000-000024A10000}"/>
    <cellStyle name="Input 31 38" xfId="41017" xr:uid="{00000000-0005-0000-0000-000025A10000}"/>
    <cellStyle name="Input 31 39" xfId="41018" xr:uid="{00000000-0005-0000-0000-000026A10000}"/>
    <cellStyle name="Input 31 4" xfId="41019" xr:uid="{00000000-0005-0000-0000-000027A10000}"/>
    <cellStyle name="Input 31 40" xfId="41020" xr:uid="{00000000-0005-0000-0000-000028A10000}"/>
    <cellStyle name="Input 31 41" xfId="41021" xr:uid="{00000000-0005-0000-0000-000029A10000}"/>
    <cellStyle name="Input 31 42" xfId="41022" xr:uid="{00000000-0005-0000-0000-00002AA10000}"/>
    <cellStyle name="Input 31 43" xfId="41023" xr:uid="{00000000-0005-0000-0000-00002BA10000}"/>
    <cellStyle name="Input 31 44" xfId="41024" xr:uid="{00000000-0005-0000-0000-00002CA10000}"/>
    <cellStyle name="Input 31 45" xfId="41025" xr:uid="{00000000-0005-0000-0000-00002DA10000}"/>
    <cellStyle name="Input 31 46" xfId="41026" xr:uid="{00000000-0005-0000-0000-00002EA10000}"/>
    <cellStyle name="Input 31 47" xfId="41027" xr:uid="{00000000-0005-0000-0000-00002FA10000}"/>
    <cellStyle name="Input 31 48" xfId="41028" xr:uid="{00000000-0005-0000-0000-000030A10000}"/>
    <cellStyle name="Input 31 49" xfId="41029" xr:uid="{00000000-0005-0000-0000-000031A10000}"/>
    <cellStyle name="Input 31 5" xfId="41030" xr:uid="{00000000-0005-0000-0000-000032A10000}"/>
    <cellStyle name="Input 31 50" xfId="41031" xr:uid="{00000000-0005-0000-0000-000033A10000}"/>
    <cellStyle name="Input 31 51" xfId="41032" xr:uid="{00000000-0005-0000-0000-000034A10000}"/>
    <cellStyle name="Input 31 52" xfId="41033" xr:uid="{00000000-0005-0000-0000-000035A10000}"/>
    <cellStyle name="Input 31 53" xfId="41034" xr:uid="{00000000-0005-0000-0000-000036A10000}"/>
    <cellStyle name="Input 31 54" xfId="41035" xr:uid="{00000000-0005-0000-0000-000037A10000}"/>
    <cellStyle name="Input 31 55" xfId="41036" xr:uid="{00000000-0005-0000-0000-000038A10000}"/>
    <cellStyle name="Input 31 56" xfId="41037" xr:uid="{00000000-0005-0000-0000-000039A10000}"/>
    <cellStyle name="Input 31 57" xfId="41038" xr:uid="{00000000-0005-0000-0000-00003AA10000}"/>
    <cellStyle name="Input 31 58" xfId="41039" xr:uid="{00000000-0005-0000-0000-00003BA10000}"/>
    <cellStyle name="Input 31 59" xfId="41040" xr:uid="{00000000-0005-0000-0000-00003CA10000}"/>
    <cellStyle name="Input 31 6" xfId="41041" xr:uid="{00000000-0005-0000-0000-00003DA10000}"/>
    <cellStyle name="Input 31 60" xfId="41042" xr:uid="{00000000-0005-0000-0000-00003EA10000}"/>
    <cellStyle name="Input 31 61" xfId="41043" xr:uid="{00000000-0005-0000-0000-00003FA10000}"/>
    <cellStyle name="Input 31 62" xfId="41044" xr:uid="{00000000-0005-0000-0000-000040A10000}"/>
    <cellStyle name="Input 31 63" xfId="41045" xr:uid="{00000000-0005-0000-0000-000041A10000}"/>
    <cellStyle name="Input 31 64" xfId="41046" xr:uid="{00000000-0005-0000-0000-000042A10000}"/>
    <cellStyle name="Input 31 65" xfId="41047" xr:uid="{00000000-0005-0000-0000-000043A10000}"/>
    <cellStyle name="Input 31 66" xfId="41048" xr:uid="{00000000-0005-0000-0000-000044A10000}"/>
    <cellStyle name="Input 31 67" xfId="41049" xr:uid="{00000000-0005-0000-0000-000045A10000}"/>
    <cellStyle name="Input 31 68" xfId="41050" xr:uid="{00000000-0005-0000-0000-000046A10000}"/>
    <cellStyle name="Input 31 69" xfId="41051" xr:uid="{00000000-0005-0000-0000-000047A10000}"/>
    <cellStyle name="Input 31 7" xfId="41052" xr:uid="{00000000-0005-0000-0000-000048A10000}"/>
    <cellStyle name="Input 31 70" xfId="41053" xr:uid="{00000000-0005-0000-0000-000049A10000}"/>
    <cellStyle name="Input 31 71" xfId="41054" xr:uid="{00000000-0005-0000-0000-00004AA10000}"/>
    <cellStyle name="Input 31 72" xfId="41055" xr:uid="{00000000-0005-0000-0000-00004BA10000}"/>
    <cellStyle name="Input 31 73" xfId="41056" xr:uid="{00000000-0005-0000-0000-00004CA10000}"/>
    <cellStyle name="Input 31 8" xfId="41057" xr:uid="{00000000-0005-0000-0000-00004DA10000}"/>
    <cellStyle name="Input 31 9" xfId="41058" xr:uid="{00000000-0005-0000-0000-00004EA10000}"/>
    <cellStyle name="Input 32" xfId="41059" xr:uid="{00000000-0005-0000-0000-00004FA10000}"/>
    <cellStyle name="Input 32 10" xfId="41060" xr:uid="{00000000-0005-0000-0000-000050A10000}"/>
    <cellStyle name="Input 32 11" xfId="41061" xr:uid="{00000000-0005-0000-0000-000051A10000}"/>
    <cellStyle name="Input 32 12" xfId="41062" xr:uid="{00000000-0005-0000-0000-000052A10000}"/>
    <cellStyle name="Input 32 13" xfId="41063" xr:uid="{00000000-0005-0000-0000-000053A10000}"/>
    <cellStyle name="Input 32 14" xfId="41064" xr:uid="{00000000-0005-0000-0000-000054A10000}"/>
    <cellStyle name="Input 32 15" xfId="41065" xr:uid="{00000000-0005-0000-0000-000055A10000}"/>
    <cellStyle name="Input 32 16" xfId="41066" xr:uid="{00000000-0005-0000-0000-000056A10000}"/>
    <cellStyle name="Input 32 17" xfId="41067" xr:uid="{00000000-0005-0000-0000-000057A10000}"/>
    <cellStyle name="Input 32 18" xfId="41068" xr:uid="{00000000-0005-0000-0000-000058A10000}"/>
    <cellStyle name="Input 32 19" xfId="41069" xr:uid="{00000000-0005-0000-0000-000059A10000}"/>
    <cellStyle name="Input 32 2" xfId="41070" xr:uid="{00000000-0005-0000-0000-00005AA10000}"/>
    <cellStyle name="Input 32 20" xfId="41071" xr:uid="{00000000-0005-0000-0000-00005BA10000}"/>
    <cellStyle name="Input 32 21" xfId="41072" xr:uid="{00000000-0005-0000-0000-00005CA10000}"/>
    <cellStyle name="Input 32 22" xfId="41073" xr:uid="{00000000-0005-0000-0000-00005DA10000}"/>
    <cellStyle name="Input 32 23" xfId="41074" xr:uid="{00000000-0005-0000-0000-00005EA10000}"/>
    <cellStyle name="Input 32 24" xfId="41075" xr:uid="{00000000-0005-0000-0000-00005FA10000}"/>
    <cellStyle name="Input 32 25" xfId="41076" xr:uid="{00000000-0005-0000-0000-000060A10000}"/>
    <cellStyle name="Input 32 26" xfId="41077" xr:uid="{00000000-0005-0000-0000-000061A10000}"/>
    <cellStyle name="Input 32 27" xfId="41078" xr:uid="{00000000-0005-0000-0000-000062A10000}"/>
    <cellStyle name="Input 32 28" xfId="41079" xr:uid="{00000000-0005-0000-0000-000063A10000}"/>
    <cellStyle name="Input 32 29" xfId="41080" xr:uid="{00000000-0005-0000-0000-000064A10000}"/>
    <cellStyle name="Input 32 3" xfId="41081" xr:uid="{00000000-0005-0000-0000-000065A10000}"/>
    <cellStyle name="Input 32 30" xfId="41082" xr:uid="{00000000-0005-0000-0000-000066A10000}"/>
    <cellStyle name="Input 32 31" xfId="41083" xr:uid="{00000000-0005-0000-0000-000067A10000}"/>
    <cellStyle name="Input 32 32" xfId="41084" xr:uid="{00000000-0005-0000-0000-000068A10000}"/>
    <cellStyle name="Input 32 33" xfId="41085" xr:uid="{00000000-0005-0000-0000-000069A10000}"/>
    <cellStyle name="Input 32 34" xfId="41086" xr:uid="{00000000-0005-0000-0000-00006AA10000}"/>
    <cellStyle name="Input 32 35" xfId="41087" xr:uid="{00000000-0005-0000-0000-00006BA10000}"/>
    <cellStyle name="Input 32 36" xfId="41088" xr:uid="{00000000-0005-0000-0000-00006CA10000}"/>
    <cellStyle name="Input 32 37" xfId="41089" xr:uid="{00000000-0005-0000-0000-00006DA10000}"/>
    <cellStyle name="Input 32 38" xfId="41090" xr:uid="{00000000-0005-0000-0000-00006EA10000}"/>
    <cellStyle name="Input 32 39" xfId="41091" xr:uid="{00000000-0005-0000-0000-00006FA10000}"/>
    <cellStyle name="Input 32 4" xfId="41092" xr:uid="{00000000-0005-0000-0000-000070A10000}"/>
    <cellStyle name="Input 32 40" xfId="41093" xr:uid="{00000000-0005-0000-0000-000071A10000}"/>
    <cellStyle name="Input 32 41" xfId="41094" xr:uid="{00000000-0005-0000-0000-000072A10000}"/>
    <cellStyle name="Input 32 42" xfId="41095" xr:uid="{00000000-0005-0000-0000-000073A10000}"/>
    <cellStyle name="Input 32 43" xfId="41096" xr:uid="{00000000-0005-0000-0000-000074A10000}"/>
    <cellStyle name="Input 32 44" xfId="41097" xr:uid="{00000000-0005-0000-0000-000075A10000}"/>
    <cellStyle name="Input 32 45" xfId="41098" xr:uid="{00000000-0005-0000-0000-000076A10000}"/>
    <cellStyle name="Input 32 46" xfId="41099" xr:uid="{00000000-0005-0000-0000-000077A10000}"/>
    <cellStyle name="Input 32 47" xfId="41100" xr:uid="{00000000-0005-0000-0000-000078A10000}"/>
    <cellStyle name="Input 32 48" xfId="41101" xr:uid="{00000000-0005-0000-0000-000079A10000}"/>
    <cellStyle name="Input 32 49" xfId="41102" xr:uid="{00000000-0005-0000-0000-00007AA10000}"/>
    <cellStyle name="Input 32 5" xfId="41103" xr:uid="{00000000-0005-0000-0000-00007BA10000}"/>
    <cellStyle name="Input 32 50" xfId="41104" xr:uid="{00000000-0005-0000-0000-00007CA10000}"/>
    <cellStyle name="Input 32 51" xfId="41105" xr:uid="{00000000-0005-0000-0000-00007DA10000}"/>
    <cellStyle name="Input 32 52" xfId="41106" xr:uid="{00000000-0005-0000-0000-00007EA10000}"/>
    <cellStyle name="Input 32 53" xfId="41107" xr:uid="{00000000-0005-0000-0000-00007FA10000}"/>
    <cellStyle name="Input 32 54" xfId="41108" xr:uid="{00000000-0005-0000-0000-000080A10000}"/>
    <cellStyle name="Input 32 55" xfId="41109" xr:uid="{00000000-0005-0000-0000-000081A10000}"/>
    <cellStyle name="Input 32 56" xfId="41110" xr:uid="{00000000-0005-0000-0000-000082A10000}"/>
    <cellStyle name="Input 32 57" xfId="41111" xr:uid="{00000000-0005-0000-0000-000083A10000}"/>
    <cellStyle name="Input 32 58" xfId="41112" xr:uid="{00000000-0005-0000-0000-000084A10000}"/>
    <cellStyle name="Input 32 59" xfId="41113" xr:uid="{00000000-0005-0000-0000-000085A10000}"/>
    <cellStyle name="Input 32 6" xfId="41114" xr:uid="{00000000-0005-0000-0000-000086A10000}"/>
    <cellStyle name="Input 32 60" xfId="41115" xr:uid="{00000000-0005-0000-0000-000087A10000}"/>
    <cellStyle name="Input 32 61" xfId="41116" xr:uid="{00000000-0005-0000-0000-000088A10000}"/>
    <cellStyle name="Input 32 62" xfId="41117" xr:uid="{00000000-0005-0000-0000-000089A10000}"/>
    <cellStyle name="Input 32 63" xfId="41118" xr:uid="{00000000-0005-0000-0000-00008AA10000}"/>
    <cellStyle name="Input 32 64" xfId="41119" xr:uid="{00000000-0005-0000-0000-00008BA10000}"/>
    <cellStyle name="Input 32 65" xfId="41120" xr:uid="{00000000-0005-0000-0000-00008CA10000}"/>
    <cellStyle name="Input 32 66" xfId="41121" xr:uid="{00000000-0005-0000-0000-00008DA10000}"/>
    <cellStyle name="Input 32 67" xfId="41122" xr:uid="{00000000-0005-0000-0000-00008EA10000}"/>
    <cellStyle name="Input 32 68" xfId="41123" xr:uid="{00000000-0005-0000-0000-00008FA10000}"/>
    <cellStyle name="Input 32 69" xfId="41124" xr:uid="{00000000-0005-0000-0000-000090A10000}"/>
    <cellStyle name="Input 32 7" xfId="41125" xr:uid="{00000000-0005-0000-0000-000091A10000}"/>
    <cellStyle name="Input 32 70" xfId="41126" xr:uid="{00000000-0005-0000-0000-000092A10000}"/>
    <cellStyle name="Input 32 71" xfId="41127" xr:uid="{00000000-0005-0000-0000-000093A10000}"/>
    <cellStyle name="Input 32 72" xfId="41128" xr:uid="{00000000-0005-0000-0000-000094A10000}"/>
    <cellStyle name="Input 32 73" xfId="41129" xr:uid="{00000000-0005-0000-0000-000095A10000}"/>
    <cellStyle name="Input 32 8" xfId="41130" xr:uid="{00000000-0005-0000-0000-000096A10000}"/>
    <cellStyle name="Input 32 9" xfId="41131" xr:uid="{00000000-0005-0000-0000-000097A10000}"/>
    <cellStyle name="Input 33" xfId="41132" xr:uid="{00000000-0005-0000-0000-000098A10000}"/>
    <cellStyle name="Input 33 10" xfId="41133" xr:uid="{00000000-0005-0000-0000-000099A10000}"/>
    <cellStyle name="Input 33 11" xfId="41134" xr:uid="{00000000-0005-0000-0000-00009AA10000}"/>
    <cellStyle name="Input 33 12" xfId="41135" xr:uid="{00000000-0005-0000-0000-00009BA10000}"/>
    <cellStyle name="Input 33 13" xfId="41136" xr:uid="{00000000-0005-0000-0000-00009CA10000}"/>
    <cellStyle name="Input 33 14" xfId="41137" xr:uid="{00000000-0005-0000-0000-00009DA10000}"/>
    <cellStyle name="Input 33 15" xfId="41138" xr:uid="{00000000-0005-0000-0000-00009EA10000}"/>
    <cellStyle name="Input 33 16" xfId="41139" xr:uid="{00000000-0005-0000-0000-00009FA10000}"/>
    <cellStyle name="Input 33 17" xfId="41140" xr:uid="{00000000-0005-0000-0000-0000A0A10000}"/>
    <cellStyle name="Input 33 18" xfId="41141" xr:uid="{00000000-0005-0000-0000-0000A1A10000}"/>
    <cellStyle name="Input 33 19" xfId="41142" xr:uid="{00000000-0005-0000-0000-0000A2A10000}"/>
    <cellStyle name="Input 33 2" xfId="41143" xr:uid="{00000000-0005-0000-0000-0000A3A10000}"/>
    <cellStyle name="Input 33 20" xfId="41144" xr:uid="{00000000-0005-0000-0000-0000A4A10000}"/>
    <cellStyle name="Input 33 21" xfId="41145" xr:uid="{00000000-0005-0000-0000-0000A5A10000}"/>
    <cellStyle name="Input 33 22" xfId="41146" xr:uid="{00000000-0005-0000-0000-0000A6A10000}"/>
    <cellStyle name="Input 33 23" xfId="41147" xr:uid="{00000000-0005-0000-0000-0000A7A10000}"/>
    <cellStyle name="Input 33 24" xfId="41148" xr:uid="{00000000-0005-0000-0000-0000A8A10000}"/>
    <cellStyle name="Input 33 25" xfId="41149" xr:uid="{00000000-0005-0000-0000-0000A9A10000}"/>
    <cellStyle name="Input 33 26" xfId="41150" xr:uid="{00000000-0005-0000-0000-0000AAA10000}"/>
    <cellStyle name="Input 33 27" xfId="41151" xr:uid="{00000000-0005-0000-0000-0000ABA10000}"/>
    <cellStyle name="Input 33 28" xfId="41152" xr:uid="{00000000-0005-0000-0000-0000ACA10000}"/>
    <cellStyle name="Input 33 29" xfId="41153" xr:uid="{00000000-0005-0000-0000-0000ADA10000}"/>
    <cellStyle name="Input 33 3" xfId="41154" xr:uid="{00000000-0005-0000-0000-0000AEA10000}"/>
    <cellStyle name="Input 33 30" xfId="41155" xr:uid="{00000000-0005-0000-0000-0000AFA10000}"/>
    <cellStyle name="Input 33 31" xfId="41156" xr:uid="{00000000-0005-0000-0000-0000B0A10000}"/>
    <cellStyle name="Input 33 32" xfId="41157" xr:uid="{00000000-0005-0000-0000-0000B1A10000}"/>
    <cellStyle name="Input 33 33" xfId="41158" xr:uid="{00000000-0005-0000-0000-0000B2A10000}"/>
    <cellStyle name="Input 33 34" xfId="41159" xr:uid="{00000000-0005-0000-0000-0000B3A10000}"/>
    <cellStyle name="Input 33 35" xfId="41160" xr:uid="{00000000-0005-0000-0000-0000B4A10000}"/>
    <cellStyle name="Input 33 36" xfId="41161" xr:uid="{00000000-0005-0000-0000-0000B5A10000}"/>
    <cellStyle name="Input 33 37" xfId="41162" xr:uid="{00000000-0005-0000-0000-0000B6A10000}"/>
    <cellStyle name="Input 33 38" xfId="41163" xr:uid="{00000000-0005-0000-0000-0000B7A10000}"/>
    <cellStyle name="Input 33 39" xfId="41164" xr:uid="{00000000-0005-0000-0000-0000B8A10000}"/>
    <cellStyle name="Input 33 4" xfId="41165" xr:uid="{00000000-0005-0000-0000-0000B9A10000}"/>
    <cellStyle name="Input 33 40" xfId="41166" xr:uid="{00000000-0005-0000-0000-0000BAA10000}"/>
    <cellStyle name="Input 33 41" xfId="41167" xr:uid="{00000000-0005-0000-0000-0000BBA10000}"/>
    <cellStyle name="Input 33 42" xfId="41168" xr:uid="{00000000-0005-0000-0000-0000BCA10000}"/>
    <cellStyle name="Input 33 43" xfId="41169" xr:uid="{00000000-0005-0000-0000-0000BDA10000}"/>
    <cellStyle name="Input 33 44" xfId="41170" xr:uid="{00000000-0005-0000-0000-0000BEA10000}"/>
    <cellStyle name="Input 33 45" xfId="41171" xr:uid="{00000000-0005-0000-0000-0000BFA10000}"/>
    <cellStyle name="Input 33 46" xfId="41172" xr:uid="{00000000-0005-0000-0000-0000C0A10000}"/>
    <cellStyle name="Input 33 47" xfId="41173" xr:uid="{00000000-0005-0000-0000-0000C1A10000}"/>
    <cellStyle name="Input 33 48" xfId="41174" xr:uid="{00000000-0005-0000-0000-0000C2A10000}"/>
    <cellStyle name="Input 33 49" xfId="41175" xr:uid="{00000000-0005-0000-0000-0000C3A10000}"/>
    <cellStyle name="Input 33 5" xfId="41176" xr:uid="{00000000-0005-0000-0000-0000C4A10000}"/>
    <cellStyle name="Input 33 50" xfId="41177" xr:uid="{00000000-0005-0000-0000-0000C5A10000}"/>
    <cellStyle name="Input 33 51" xfId="41178" xr:uid="{00000000-0005-0000-0000-0000C6A10000}"/>
    <cellStyle name="Input 33 52" xfId="41179" xr:uid="{00000000-0005-0000-0000-0000C7A10000}"/>
    <cellStyle name="Input 33 53" xfId="41180" xr:uid="{00000000-0005-0000-0000-0000C8A10000}"/>
    <cellStyle name="Input 33 54" xfId="41181" xr:uid="{00000000-0005-0000-0000-0000C9A10000}"/>
    <cellStyle name="Input 33 55" xfId="41182" xr:uid="{00000000-0005-0000-0000-0000CAA10000}"/>
    <cellStyle name="Input 33 56" xfId="41183" xr:uid="{00000000-0005-0000-0000-0000CBA10000}"/>
    <cellStyle name="Input 33 57" xfId="41184" xr:uid="{00000000-0005-0000-0000-0000CCA10000}"/>
    <cellStyle name="Input 33 58" xfId="41185" xr:uid="{00000000-0005-0000-0000-0000CDA10000}"/>
    <cellStyle name="Input 33 59" xfId="41186" xr:uid="{00000000-0005-0000-0000-0000CEA10000}"/>
    <cellStyle name="Input 33 6" xfId="41187" xr:uid="{00000000-0005-0000-0000-0000CFA10000}"/>
    <cellStyle name="Input 33 60" xfId="41188" xr:uid="{00000000-0005-0000-0000-0000D0A10000}"/>
    <cellStyle name="Input 33 61" xfId="41189" xr:uid="{00000000-0005-0000-0000-0000D1A10000}"/>
    <cellStyle name="Input 33 62" xfId="41190" xr:uid="{00000000-0005-0000-0000-0000D2A10000}"/>
    <cellStyle name="Input 33 63" xfId="41191" xr:uid="{00000000-0005-0000-0000-0000D3A10000}"/>
    <cellStyle name="Input 33 64" xfId="41192" xr:uid="{00000000-0005-0000-0000-0000D4A10000}"/>
    <cellStyle name="Input 33 65" xfId="41193" xr:uid="{00000000-0005-0000-0000-0000D5A10000}"/>
    <cellStyle name="Input 33 66" xfId="41194" xr:uid="{00000000-0005-0000-0000-0000D6A10000}"/>
    <cellStyle name="Input 33 67" xfId="41195" xr:uid="{00000000-0005-0000-0000-0000D7A10000}"/>
    <cellStyle name="Input 33 68" xfId="41196" xr:uid="{00000000-0005-0000-0000-0000D8A10000}"/>
    <cellStyle name="Input 33 69" xfId="41197" xr:uid="{00000000-0005-0000-0000-0000D9A10000}"/>
    <cellStyle name="Input 33 7" xfId="41198" xr:uid="{00000000-0005-0000-0000-0000DAA10000}"/>
    <cellStyle name="Input 33 70" xfId="41199" xr:uid="{00000000-0005-0000-0000-0000DBA10000}"/>
    <cellStyle name="Input 33 71" xfId="41200" xr:uid="{00000000-0005-0000-0000-0000DCA10000}"/>
    <cellStyle name="Input 33 72" xfId="41201" xr:uid="{00000000-0005-0000-0000-0000DDA10000}"/>
    <cellStyle name="Input 33 73" xfId="41202" xr:uid="{00000000-0005-0000-0000-0000DEA10000}"/>
    <cellStyle name="Input 33 8" xfId="41203" xr:uid="{00000000-0005-0000-0000-0000DFA10000}"/>
    <cellStyle name="Input 33 9" xfId="41204" xr:uid="{00000000-0005-0000-0000-0000E0A10000}"/>
    <cellStyle name="Input 34" xfId="41205" xr:uid="{00000000-0005-0000-0000-0000E1A10000}"/>
    <cellStyle name="Input 34 10" xfId="41206" xr:uid="{00000000-0005-0000-0000-0000E2A10000}"/>
    <cellStyle name="Input 34 11" xfId="41207" xr:uid="{00000000-0005-0000-0000-0000E3A10000}"/>
    <cellStyle name="Input 34 12" xfId="41208" xr:uid="{00000000-0005-0000-0000-0000E4A10000}"/>
    <cellStyle name="Input 34 13" xfId="41209" xr:uid="{00000000-0005-0000-0000-0000E5A10000}"/>
    <cellStyle name="Input 34 14" xfId="41210" xr:uid="{00000000-0005-0000-0000-0000E6A10000}"/>
    <cellStyle name="Input 34 15" xfId="41211" xr:uid="{00000000-0005-0000-0000-0000E7A10000}"/>
    <cellStyle name="Input 34 16" xfId="41212" xr:uid="{00000000-0005-0000-0000-0000E8A10000}"/>
    <cellStyle name="Input 34 17" xfId="41213" xr:uid="{00000000-0005-0000-0000-0000E9A10000}"/>
    <cellStyle name="Input 34 18" xfId="41214" xr:uid="{00000000-0005-0000-0000-0000EAA10000}"/>
    <cellStyle name="Input 34 19" xfId="41215" xr:uid="{00000000-0005-0000-0000-0000EBA10000}"/>
    <cellStyle name="Input 34 2" xfId="41216" xr:uid="{00000000-0005-0000-0000-0000ECA10000}"/>
    <cellStyle name="Input 34 20" xfId="41217" xr:uid="{00000000-0005-0000-0000-0000EDA10000}"/>
    <cellStyle name="Input 34 21" xfId="41218" xr:uid="{00000000-0005-0000-0000-0000EEA10000}"/>
    <cellStyle name="Input 34 22" xfId="41219" xr:uid="{00000000-0005-0000-0000-0000EFA10000}"/>
    <cellStyle name="Input 34 23" xfId="41220" xr:uid="{00000000-0005-0000-0000-0000F0A10000}"/>
    <cellStyle name="Input 34 24" xfId="41221" xr:uid="{00000000-0005-0000-0000-0000F1A10000}"/>
    <cellStyle name="Input 34 25" xfId="41222" xr:uid="{00000000-0005-0000-0000-0000F2A10000}"/>
    <cellStyle name="Input 34 26" xfId="41223" xr:uid="{00000000-0005-0000-0000-0000F3A10000}"/>
    <cellStyle name="Input 34 27" xfId="41224" xr:uid="{00000000-0005-0000-0000-0000F4A10000}"/>
    <cellStyle name="Input 34 28" xfId="41225" xr:uid="{00000000-0005-0000-0000-0000F5A10000}"/>
    <cellStyle name="Input 34 29" xfId="41226" xr:uid="{00000000-0005-0000-0000-0000F6A10000}"/>
    <cellStyle name="Input 34 3" xfId="41227" xr:uid="{00000000-0005-0000-0000-0000F7A10000}"/>
    <cellStyle name="Input 34 30" xfId="41228" xr:uid="{00000000-0005-0000-0000-0000F8A10000}"/>
    <cellStyle name="Input 34 31" xfId="41229" xr:uid="{00000000-0005-0000-0000-0000F9A10000}"/>
    <cellStyle name="Input 34 32" xfId="41230" xr:uid="{00000000-0005-0000-0000-0000FAA10000}"/>
    <cellStyle name="Input 34 33" xfId="41231" xr:uid="{00000000-0005-0000-0000-0000FBA10000}"/>
    <cellStyle name="Input 34 34" xfId="41232" xr:uid="{00000000-0005-0000-0000-0000FCA10000}"/>
    <cellStyle name="Input 34 35" xfId="41233" xr:uid="{00000000-0005-0000-0000-0000FDA10000}"/>
    <cellStyle name="Input 34 36" xfId="41234" xr:uid="{00000000-0005-0000-0000-0000FEA10000}"/>
    <cellStyle name="Input 34 37" xfId="41235" xr:uid="{00000000-0005-0000-0000-0000FFA10000}"/>
    <cellStyle name="Input 34 38" xfId="41236" xr:uid="{00000000-0005-0000-0000-000000A20000}"/>
    <cellStyle name="Input 34 39" xfId="41237" xr:uid="{00000000-0005-0000-0000-000001A20000}"/>
    <cellStyle name="Input 34 4" xfId="41238" xr:uid="{00000000-0005-0000-0000-000002A20000}"/>
    <cellStyle name="Input 34 40" xfId="41239" xr:uid="{00000000-0005-0000-0000-000003A20000}"/>
    <cellStyle name="Input 34 41" xfId="41240" xr:uid="{00000000-0005-0000-0000-000004A20000}"/>
    <cellStyle name="Input 34 42" xfId="41241" xr:uid="{00000000-0005-0000-0000-000005A20000}"/>
    <cellStyle name="Input 34 43" xfId="41242" xr:uid="{00000000-0005-0000-0000-000006A20000}"/>
    <cellStyle name="Input 34 44" xfId="41243" xr:uid="{00000000-0005-0000-0000-000007A20000}"/>
    <cellStyle name="Input 34 45" xfId="41244" xr:uid="{00000000-0005-0000-0000-000008A20000}"/>
    <cellStyle name="Input 34 46" xfId="41245" xr:uid="{00000000-0005-0000-0000-000009A20000}"/>
    <cellStyle name="Input 34 47" xfId="41246" xr:uid="{00000000-0005-0000-0000-00000AA20000}"/>
    <cellStyle name="Input 34 48" xfId="41247" xr:uid="{00000000-0005-0000-0000-00000BA20000}"/>
    <cellStyle name="Input 34 49" xfId="41248" xr:uid="{00000000-0005-0000-0000-00000CA20000}"/>
    <cellStyle name="Input 34 5" xfId="41249" xr:uid="{00000000-0005-0000-0000-00000DA20000}"/>
    <cellStyle name="Input 34 50" xfId="41250" xr:uid="{00000000-0005-0000-0000-00000EA20000}"/>
    <cellStyle name="Input 34 51" xfId="41251" xr:uid="{00000000-0005-0000-0000-00000FA20000}"/>
    <cellStyle name="Input 34 52" xfId="41252" xr:uid="{00000000-0005-0000-0000-000010A20000}"/>
    <cellStyle name="Input 34 53" xfId="41253" xr:uid="{00000000-0005-0000-0000-000011A20000}"/>
    <cellStyle name="Input 34 54" xfId="41254" xr:uid="{00000000-0005-0000-0000-000012A20000}"/>
    <cellStyle name="Input 34 55" xfId="41255" xr:uid="{00000000-0005-0000-0000-000013A20000}"/>
    <cellStyle name="Input 34 56" xfId="41256" xr:uid="{00000000-0005-0000-0000-000014A20000}"/>
    <cellStyle name="Input 34 57" xfId="41257" xr:uid="{00000000-0005-0000-0000-000015A20000}"/>
    <cellStyle name="Input 34 58" xfId="41258" xr:uid="{00000000-0005-0000-0000-000016A20000}"/>
    <cellStyle name="Input 34 59" xfId="41259" xr:uid="{00000000-0005-0000-0000-000017A20000}"/>
    <cellStyle name="Input 34 6" xfId="41260" xr:uid="{00000000-0005-0000-0000-000018A20000}"/>
    <cellStyle name="Input 34 60" xfId="41261" xr:uid="{00000000-0005-0000-0000-000019A20000}"/>
    <cellStyle name="Input 34 61" xfId="41262" xr:uid="{00000000-0005-0000-0000-00001AA20000}"/>
    <cellStyle name="Input 34 62" xfId="41263" xr:uid="{00000000-0005-0000-0000-00001BA20000}"/>
    <cellStyle name="Input 34 63" xfId="41264" xr:uid="{00000000-0005-0000-0000-00001CA20000}"/>
    <cellStyle name="Input 34 64" xfId="41265" xr:uid="{00000000-0005-0000-0000-00001DA20000}"/>
    <cellStyle name="Input 34 65" xfId="41266" xr:uid="{00000000-0005-0000-0000-00001EA20000}"/>
    <cellStyle name="Input 34 66" xfId="41267" xr:uid="{00000000-0005-0000-0000-00001FA20000}"/>
    <cellStyle name="Input 34 67" xfId="41268" xr:uid="{00000000-0005-0000-0000-000020A20000}"/>
    <cellStyle name="Input 34 68" xfId="41269" xr:uid="{00000000-0005-0000-0000-000021A20000}"/>
    <cellStyle name="Input 34 69" xfId="41270" xr:uid="{00000000-0005-0000-0000-000022A20000}"/>
    <cellStyle name="Input 34 7" xfId="41271" xr:uid="{00000000-0005-0000-0000-000023A20000}"/>
    <cellStyle name="Input 34 70" xfId="41272" xr:uid="{00000000-0005-0000-0000-000024A20000}"/>
    <cellStyle name="Input 34 71" xfId="41273" xr:uid="{00000000-0005-0000-0000-000025A20000}"/>
    <cellStyle name="Input 34 72" xfId="41274" xr:uid="{00000000-0005-0000-0000-000026A20000}"/>
    <cellStyle name="Input 34 73" xfId="41275" xr:uid="{00000000-0005-0000-0000-000027A20000}"/>
    <cellStyle name="Input 34 8" xfId="41276" xr:uid="{00000000-0005-0000-0000-000028A20000}"/>
    <cellStyle name="Input 34 9" xfId="41277" xr:uid="{00000000-0005-0000-0000-000029A20000}"/>
    <cellStyle name="Input 35" xfId="41278" xr:uid="{00000000-0005-0000-0000-00002AA20000}"/>
    <cellStyle name="Input 35 10" xfId="41279" xr:uid="{00000000-0005-0000-0000-00002BA20000}"/>
    <cellStyle name="Input 35 11" xfId="41280" xr:uid="{00000000-0005-0000-0000-00002CA20000}"/>
    <cellStyle name="Input 35 12" xfId="41281" xr:uid="{00000000-0005-0000-0000-00002DA20000}"/>
    <cellStyle name="Input 35 13" xfId="41282" xr:uid="{00000000-0005-0000-0000-00002EA20000}"/>
    <cellStyle name="Input 35 14" xfId="41283" xr:uid="{00000000-0005-0000-0000-00002FA20000}"/>
    <cellStyle name="Input 35 15" xfId="41284" xr:uid="{00000000-0005-0000-0000-000030A20000}"/>
    <cellStyle name="Input 35 16" xfId="41285" xr:uid="{00000000-0005-0000-0000-000031A20000}"/>
    <cellStyle name="Input 35 17" xfId="41286" xr:uid="{00000000-0005-0000-0000-000032A20000}"/>
    <cellStyle name="Input 35 18" xfId="41287" xr:uid="{00000000-0005-0000-0000-000033A20000}"/>
    <cellStyle name="Input 35 19" xfId="41288" xr:uid="{00000000-0005-0000-0000-000034A20000}"/>
    <cellStyle name="Input 35 2" xfId="41289" xr:uid="{00000000-0005-0000-0000-000035A20000}"/>
    <cellStyle name="Input 35 20" xfId="41290" xr:uid="{00000000-0005-0000-0000-000036A20000}"/>
    <cellStyle name="Input 35 21" xfId="41291" xr:uid="{00000000-0005-0000-0000-000037A20000}"/>
    <cellStyle name="Input 35 22" xfId="41292" xr:uid="{00000000-0005-0000-0000-000038A20000}"/>
    <cellStyle name="Input 35 23" xfId="41293" xr:uid="{00000000-0005-0000-0000-000039A20000}"/>
    <cellStyle name="Input 35 24" xfId="41294" xr:uid="{00000000-0005-0000-0000-00003AA20000}"/>
    <cellStyle name="Input 35 25" xfId="41295" xr:uid="{00000000-0005-0000-0000-00003BA20000}"/>
    <cellStyle name="Input 35 26" xfId="41296" xr:uid="{00000000-0005-0000-0000-00003CA20000}"/>
    <cellStyle name="Input 35 27" xfId="41297" xr:uid="{00000000-0005-0000-0000-00003DA20000}"/>
    <cellStyle name="Input 35 28" xfId="41298" xr:uid="{00000000-0005-0000-0000-00003EA20000}"/>
    <cellStyle name="Input 35 29" xfId="41299" xr:uid="{00000000-0005-0000-0000-00003FA20000}"/>
    <cellStyle name="Input 35 3" xfId="41300" xr:uid="{00000000-0005-0000-0000-000040A20000}"/>
    <cellStyle name="Input 35 30" xfId="41301" xr:uid="{00000000-0005-0000-0000-000041A20000}"/>
    <cellStyle name="Input 35 31" xfId="41302" xr:uid="{00000000-0005-0000-0000-000042A20000}"/>
    <cellStyle name="Input 35 32" xfId="41303" xr:uid="{00000000-0005-0000-0000-000043A20000}"/>
    <cellStyle name="Input 35 33" xfId="41304" xr:uid="{00000000-0005-0000-0000-000044A20000}"/>
    <cellStyle name="Input 35 34" xfId="41305" xr:uid="{00000000-0005-0000-0000-000045A20000}"/>
    <cellStyle name="Input 35 35" xfId="41306" xr:uid="{00000000-0005-0000-0000-000046A20000}"/>
    <cellStyle name="Input 35 36" xfId="41307" xr:uid="{00000000-0005-0000-0000-000047A20000}"/>
    <cellStyle name="Input 35 37" xfId="41308" xr:uid="{00000000-0005-0000-0000-000048A20000}"/>
    <cellStyle name="Input 35 38" xfId="41309" xr:uid="{00000000-0005-0000-0000-000049A20000}"/>
    <cellStyle name="Input 35 39" xfId="41310" xr:uid="{00000000-0005-0000-0000-00004AA20000}"/>
    <cellStyle name="Input 35 4" xfId="41311" xr:uid="{00000000-0005-0000-0000-00004BA20000}"/>
    <cellStyle name="Input 35 40" xfId="41312" xr:uid="{00000000-0005-0000-0000-00004CA20000}"/>
    <cellStyle name="Input 35 41" xfId="41313" xr:uid="{00000000-0005-0000-0000-00004DA20000}"/>
    <cellStyle name="Input 35 42" xfId="41314" xr:uid="{00000000-0005-0000-0000-00004EA20000}"/>
    <cellStyle name="Input 35 43" xfId="41315" xr:uid="{00000000-0005-0000-0000-00004FA20000}"/>
    <cellStyle name="Input 35 44" xfId="41316" xr:uid="{00000000-0005-0000-0000-000050A20000}"/>
    <cellStyle name="Input 35 45" xfId="41317" xr:uid="{00000000-0005-0000-0000-000051A20000}"/>
    <cellStyle name="Input 35 46" xfId="41318" xr:uid="{00000000-0005-0000-0000-000052A20000}"/>
    <cellStyle name="Input 35 47" xfId="41319" xr:uid="{00000000-0005-0000-0000-000053A20000}"/>
    <cellStyle name="Input 35 48" xfId="41320" xr:uid="{00000000-0005-0000-0000-000054A20000}"/>
    <cellStyle name="Input 35 49" xfId="41321" xr:uid="{00000000-0005-0000-0000-000055A20000}"/>
    <cellStyle name="Input 35 5" xfId="41322" xr:uid="{00000000-0005-0000-0000-000056A20000}"/>
    <cellStyle name="Input 35 50" xfId="41323" xr:uid="{00000000-0005-0000-0000-000057A20000}"/>
    <cellStyle name="Input 35 51" xfId="41324" xr:uid="{00000000-0005-0000-0000-000058A20000}"/>
    <cellStyle name="Input 35 52" xfId="41325" xr:uid="{00000000-0005-0000-0000-000059A20000}"/>
    <cellStyle name="Input 35 53" xfId="41326" xr:uid="{00000000-0005-0000-0000-00005AA20000}"/>
    <cellStyle name="Input 35 54" xfId="41327" xr:uid="{00000000-0005-0000-0000-00005BA20000}"/>
    <cellStyle name="Input 35 55" xfId="41328" xr:uid="{00000000-0005-0000-0000-00005CA20000}"/>
    <cellStyle name="Input 35 56" xfId="41329" xr:uid="{00000000-0005-0000-0000-00005DA20000}"/>
    <cellStyle name="Input 35 57" xfId="41330" xr:uid="{00000000-0005-0000-0000-00005EA20000}"/>
    <cellStyle name="Input 35 58" xfId="41331" xr:uid="{00000000-0005-0000-0000-00005FA20000}"/>
    <cellStyle name="Input 35 59" xfId="41332" xr:uid="{00000000-0005-0000-0000-000060A20000}"/>
    <cellStyle name="Input 35 6" xfId="41333" xr:uid="{00000000-0005-0000-0000-000061A20000}"/>
    <cellStyle name="Input 35 60" xfId="41334" xr:uid="{00000000-0005-0000-0000-000062A20000}"/>
    <cellStyle name="Input 35 61" xfId="41335" xr:uid="{00000000-0005-0000-0000-000063A20000}"/>
    <cellStyle name="Input 35 62" xfId="41336" xr:uid="{00000000-0005-0000-0000-000064A20000}"/>
    <cellStyle name="Input 35 63" xfId="41337" xr:uid="{00000000-0005-0000-0000-000065A20000}"/>
    <cellStyle name="Input 35 64" xfId="41338" xr:uid="{00000000-0005-0000-0000-000066A20000}"/>
    <cellStyle name="Input 35 65" xfId="41339" xr:uid="{00000000-0005-0000-0000-000067A20000}"/>
    <cellStyle name="Input 35 66" xfId="41340" xr:uid="{00000000-0005-0000-0000-000068A20000}"/>
    <cellStyle name="Input 35 67" xfId="41341" xr:uid="{00000000-0005-0000-0000-000069A20000}"/>
    <cellStyle name="Input 35 68" xfId="41342" xr:uid="{00000000-0005-0000-0000-00006AA20000}"/>
    <cellStyle name="Input 35 69" xfId="41343" xr:uid="{00000000-0005-0000-0000-00006BA20000}"/>
    <cellStyle name="Input 35 7" xfId="41344" xr:uid="{00000000-0005-0000-0000-00006CA20000}"/>
    <cellStyle name="Input 35 70" xfId="41345" xr:uid="{00000000-0005-0000-0000-00006DA20000}"/>
    <cellStyle name="Input 35 71" xfId="41346" xr:uid="{00000000-0005-0000-0000-00006EA20000}"/>
    <cellStyle name="Input 35 72" xfId="41347" xr:uid="{00000000-0005-0000-0000-00006FA20000}"/>
    <cellStyle name="Input 35 73" xfId="41348" xr:uid="{00000000-0005-0000-0000-000070A20000}"/>
    <cellStyle name="Input 35 8" xfId="41349" xr:uid="{00000000-0005-0000-0000-000071A20000}"/>
    <cellStyle name="Input 35 9" xfId="41350" xr:uid="{00000000-0005-0000-0000-000072A20000}"/>
    <cellStyle name="Input 36" xfId="41351" xr:uid="{00000000-0005-0000-0000-000073A20000}"/>
    <cellStyle name="Input 36 10" xfId="41352" xr:uid="{00000000-0005-0000-0000-000074A20000}"/>
    <cellStyle name="Input 36 11" xfId="41353" xr:uid="{00000000-0005-0000-0000-000075A20000}"/>
    <cellStyle name="Input 36 12" xfId="41354" xr:uid="{00000000-0005-0000-0000-000076A20000}"/>
    <cellStyle name="Input 36 13" xfId="41355" xr:uid="{00000000-0005-0000-0000-000077A20000}"/>
    <cellStyle name="Input 36 14" xfId="41356" xr:uid="{00000000-0005-0000-0000-000078A20000}"/>
    <cellStyle name="Input 36 15" xfId="41357" xr:uid="{00000000-0005-0000-0000-000079A20000}"/>
    <cellStyle name="Input 36 16" xfId="41358" xr:uid="{00000000-0005-0000-0000-00007AA20000}"/>
    <cellStyle name="Input 36 17" xfId="41359" xr:uid="{00000000-0005-0000-0000-00007BA20000}"/>
    <cellStyle name="Input 36 18" xfId="41360" xr:uid="{00000000-0005-0000-0000-00007CA20000}"/>
    <cellStyle name="Input 36 19" xfId="41361" xr:uid="{00000000-0005-0000-0000-00007DA20000}"/>
    <cellStyle name="Input 36 2" xfId="41362" xr:uid="{00000000-0005-0000-0000-00007EA20000}"/>
    <cellStyle name="Input 36 20" xfId="41363" xr:uid="{00000000-0005-0000-0000-00007FA20000}"/>
    <cellStyle name="Input 36 21" xfId="41364" xr:uid="{00000000-0005-0000-0000-000080A20000}"/>
    <cellStyle name="Input 36 22" xfId="41365" xr:uid="{00000000-0005-0000-0000-000081A20000}"/>
    <cellStyle name="Input 36 23" xfId="41366" xr:uid="{00000000-0005-0000-0000-000082A20000}"/>
    <cellStyle name="Input 36 24" xfId="41367" xr:uid="{00000000-0005-0000-0000-000083A20000}"/>
    <cellStyle name="Input 36 25" xfId="41368" xr:uid="{00000000-0005-0000-0000-000084A20000}"/>
    <cellStyle name="Input 36 26" xfId="41369" xr:uid="{00000000-0005-0000-0000-000085A20000}"/>
    <cellStyle name="Input 36 27" xfId="41370" xr:uid="{00000000-0005-0000-0000-000086A20000}"/>
    <cellStyle name="Input 36 28" xfId="41371" xr:uid="{00000000-0005-0000-0000-000087A20000}"/>
    <cellStyle name="Input 36 29" xfId="41372" xr:uid="{00000000-0005-0000-0000-000088A20000}"/>
    <cellStyle name="Input 36 3" xfId="41373" xr:uid="{00000000-0005-0000-0000-000089A20000}"/>
    <cellStyle name="Input 36 30" xfId="41374" xr:uid="{00000000-0005-0000-0000-00008AA20000}"/>
    <cellStyle name="Input 36 31" xfId="41375" xr:uid="{00000000-0005-0000-0000-00008BA20000}"/>
    <cellStyle name="Input 36 32" xfId="41376" xr:uid="{00000000-0005-0000-0000-00008CA20000}"/>
    <cellStyle name="Input 36 33" xfId="41377" xr:uid="{00000000-0005-0000-0000-00008DA20000}"/>
    <cellStyle name="Input 36 34" xfId="41378" xr:uid="{00000000-0005-0000-0000-00008EA20000}"/>
    <cellStyle name="Input 36 35" xfId="41379" xr:uid="{00000000-0005-0000-0000-00008FA20000}"/>
    <cellStyle name="Input 36 36" xfId="41380" xr:uid="{00000000-0005-0000-0000-000090A20000}"/>
    <cellStyle name="Input 36 37" xfId="41381" xr:uid="{00000000-0005-0000-0000-000091A20000}"/>
    <cellStyle name="Input 36 38" xfId="41382" xr:uid="{00000000-0005-0000-0000-000092A20000}"/>
    <cellStyle name="Input 36 39" xfId="41383" xr:uid="{00000000-0005-0000-0000-000093A20000}"/>
    <cellStyle name="Input 36 4" xfId="41384" xr:uid="{00000000-0005-0000-0000-000094A20000}"/>
    <cellStyle name="Input 36 40" xfId="41385" xr:uid="{00000000-0005-0000-0000-000095A20000}"/>
    <cellStyle name="Input 36 41" xfId="41386" xr:uid="{00000000-0005-0000-0000-000096A20000}"/>
    <cellStyle name="Input 36 42" xfId="41387" xr:uid="{00000000-0005-0000-0000-000097A20000}"/>
    <cellStyle name="Input 36 43" xfId="41388" xr:uid="{00000000-0005-0000-0000-000098A20000}"/>
    <cellStyle name="Input 36 44" xfId="41389" xr:uid="{00000000-0005-0000-0000-000099A20000}"/>
    <cellStyle name="Input 36 45" xfId="41390" xr:uid="{00000000-0005-0000-0000-00009AA20000}"/>
    <cellStyle name="Input 36 46" xfId="41391" xr:uid="{00000000-0005-0000-0000-00009BA20000}"/>
    <cellStyle name="Input 36 47" xfId="41392" xr:uid="{00000000-0005-0000-0000-00009CA20000}"/>
    <cellStyle name="Input 36 48" xfId="41393" xr:uid="{00000000-0005-0000-0000-00009DA20000}"/>
    <cellStyle name="Input 36 49" xfId="41394" xr:uid="{00000000-0005-0000-0000-00009EA20000}"/>
    <cellStyle name="Input 36 5" xfId="41395" xr:uid="{00000000-0005-0000-0000-00009FA20000}"/>
    <cellStyle name="Input 36 50" xfId="41396" xr:uid="{00000000-0005-0000-0000-0000A0A20000}"/>
    <cellStyle name="Input 36 51" xfId="41397" xr:uid="{00000000-0005-0000-0000-0000A1A20000}"/>
    <cellStyle name="Input 36 52" xfId="41398" xr:uid="{00000000-0005-0000-0000-0000A2A20000}"/>
    <cellStyle name="Input 36 53" xfId="41399" xr:uid="{00000000-0005-0000-0000-0000A3A20000}"/>
    <cellStyle name="Input 36 54" xfId="41400" xr:uid="{00000000-0005-0000-0000-0000A4A20000}"/>
    <cellStyle name="Input 36 55" xfId="41401" xr:uid="{00000000-0005-0000-0000-0000A5A20000}"/>
    <cellStyle name="Input 36 56" xfId="41402" xr:uid="{00000000-0005-0000-0000-0000A6A20000}"/>
    <cellStyle name="Input 36 57" xfId="41403" xr:uid="{00000000-0005-0000-0000-0000A7A20000}"/>
    <cellStyle name="Input 36 58" xfId="41404" xr:uid="{00000000-0005-0000-0000-0000A8A20000}"/>
    <cellStyle name="Input 36 59" xfId="41405" xr:uid="{00000000-0005-0000-0000-0000A9A20000}"/>
    <cellStyle name="Input 36 6" xfId="41406" xr:uid="{00000000-0005-0000-0000-0000AAA20000}"/>
    <cellStyle name="Input 36 60" xfId="41407" xr:uid="{00000000-0005-0000-0000-0000ABA20000}"/>
    <cellStyle name="Input 36 61" xfId="41408" xr:uid="{00000000-0005-0000-0000-0000ACA20000}"/>
    <cellStyle name="Input 36 62" xfId="41409" xr:uid="{00000000-0005-0000-0000-0000ADA20000}"/>
    <cellStyle name="Input 36 63" xfId="41410" xr:uid="{00000000-0005-0000-0000-0000AEA20000}"/>
    <cellStyle name="Input 36 64" xfId="41411" xr:uid="{00000000-0005-0000-0000-0000AFA20000}"/>
    <cellStyle name="Input 36 65" xfId="41412" xr:uid="{00000000-0005-0000-0000-0000B0A20000}"/>
    <cellStyle name="Input 36 66" xfId="41413" xr:uid="{00000000-0005-0000-0000-0000B1A20000}"/>
    <cellStyle name="Input 36 67" xfId="41414" xr:uid="{00000000-0005-0000-0000-0000B2A20000}"/>
    <cellStyle name="Input 36 68" xfId="41415" xr:uid="{00000000-0005-0000-0000-0000B3A20000}"/>
    <cellStyle name="Input 36 69" xfId="41416" xr:uid="{00000000-0005-0000-0000-0000B4A20000}"/>
    <cellStyle name="Input 36 7" xfId="41417" xr:uid="{00000000-0005-0000-0000-0000B5A20000}"/>
    <cellStyle name="Input 36 70" xfId="41418" xr:uid="{00000000-0005-0000-0000-0000B6A20000}"/>
    <cellStyle name="Input 36 71" xfId="41419" xr:uid="{00000000-0005-0000-0000-0000B7A20000}"/>
    <cellStyle name="Input 36 72" xfId="41420" xr:uid="{00000000-0005-0000-0000-0000B8A20000}"/>
    <cellStyle name="Input 36 73" xfId="41421" xr:uid="{00000000-0005-0000-0000-0000B9A20000}"/>
    <cellStyle name="Input 36 8" xfId="41422" xr:uid="{00000000-0005-0000-0000-0000BAA20000}"/>
    <cellStyle name="Input 36 9" xfId="41423" xr:uid="{00000000-0005-0000-0000-0000BBA20000}"/>
    <cellStyle name="Input 37" xfId="41424" xr:uid="{00000000-0005-0000-0000-0000BCA20000}"/>
    <cellStyle name="Input 37 10" xfId="41425" xr:uid="{00000000-0005-0000-0000-0000BDA20000}"/>
    <cellStyle name="Input 37 11" xfId="41426" xr:uid="{00000000-0005-0000-0000-0000BEA20000}"/>
    <cellStyle name="Input 37 12" xfId="41427" xr:uid="{00000000-0005-0000-0000-0000BFA20000}"/>
    <cellStyle name="Input 37 13" xfId="41428" xr:uid="{00000000-0005-0000-0000-0000C0A20000}"/>
    <cellStyle name="Input 37 14" xfId="41429" xr:uid="{00000000-0005-0000-0000-0000C1A20000}"/>
    <cellStyle name="Input 37 15" xfId="41430" xr:uid="{00000000-0005-0000-0000-0000C2A20000}"/>
    <cellStyle name="Input 37 16" xfId="41431" xr:uid="{00000000-0005-0000-0000-0000C3A20000}"/>
    <cellStyle name="Input 37 17" xfId="41432" xr:uid="{00000000-0005-0000-0000-0000C4A20000}"/>
    <cellStyle name="Input 37 18" xfId="41433" xr:uid="{00000000-0005-0000-0000-0000C5A20000}"/>
    <cellStyle name="Input 37 19" xfId="41434" xr:uid="{00000000-0005-0000-0000-0000C6A20000}"/>
    <cellStyle name="Input 37 2" xfId="41435" xr:uid="{00000000-0005-0000-0000-0000C7A20000}"/>
    <cellStyle name="Input 37 20" xfId="41436" xr:uid="{00000000-0005-0000-0000-0000C8A20000}"/>
    <cellStyle name="Input 37 21" xfId="41437" xr:uid="{00000000-0005-0000-0000-0000C9A20000}"/>
    <cellStyle name="Input 37 22" xfId="41438" xr:uid="{00000000-0005-0000-0000-0000CAA20000}"/>
    <cellStyle name="Input 37 23" xfId="41439" xr:uid="{00000000-0005-0000-0000-0000CBA20000}"/>
    <cellStyle name="Input 37 24" xfId="41440" xr:uid="{00000000-0005-0000-0000-0000CCA20000}"/>
    <cellStyle name="Input 37 25" xfId="41441" xr:uid="{00000000-0005-0000-0000-0000CDA20000}"/>
    <cellStyle name="Input 37 26" xfId="41442" xr:uid="{00000000-0005-0000-0000-0000CEA20000}"/>
    <cellStyle name="Input 37 27" xfId="41443" xr:uid="{00000000-0005-0000-0000-0000CFA20000}"/>
    <cellStyle name="Input 37 28" xfId="41444" xr:uid="{00000000-0005-0000-0000-0000D0A20000}"/>
    <cellStyle name="Input 37 29" xfId="41445" xr:uid="{00000000-0005-0000-0000-0000D1A20000}"/>
    <cellStyle name="Input 37 3" xfId="41446" xr:uid="{00000000-0005-0000-0000-0000D2A20000}"/>
    <cellStyle name="Input 37 30" xfId="41447" xr:uid="{00000000-0005-0000-0000-0000D3A20000}"/>
    <cellStyle name="Input 37 31" xfId="41448" xr:uid="{00000000-0005-0000-0000-0000D4A20000}"/>
    <cellStyle name="Input 37 32" xfId="41449" xr:uid="{00000000-0005-0000-0000-0000D5A20000}"/>
    <cellStyle name="Input 37 33" xfId="41450" xr:uid="{00000000-0005-0000-0000-0000D6A20000}"/>
    <cellStyle name="Input 37 34" xfId="41451" xr:uid="{00000000-0005-0000-0000-0000D7A20000}"/>
    <cellStyle name="Input 37 35" xfId="41452" xr:uid="{00000000-0005-0000-0000-0000D8A20000}"/>
    <cellStyle name="Input 37 36" xfId="41453" xr:uid="{00000000-0005-0000-0000-0000D9A20000}"/>
    <cellStyle name="Input 37 37" xfId="41454" xr:uid="{00000000-0005-0000-0000-0000DAA20000}"/>
    <cellStyle name="Input 37 38" xfId="41455" xr:uid="{00000000-0005-0000-0000-0000DBA20000}"/>
    <cellStyle name="Input 37 39" xfId="41456" xr:uid="{00000000-0005-0000-0000-0000DCA20000}"/>
    <cellStyle name="Input 37 4" xfId="41457" xr:uid="{00000000-0005-0000-0000-0000DDA20000}"/>
    <cellStyle name="Input 37 40" xfId="41458" xr:uid="{00000000-0005-0000-0000-0000DEA20000}"/>
    <cellStyle name="Input 37 41" xfId="41459" xr:uid="{00000000-0005-0000-0000-0000DFA20000}"/>
    <cellStyle name="Input 37 42" xfId="41460" xr:uid="{00000000-0005-0000-0000-0000E0A20000}"/>
    <cellStyle name="Input 37 43" xfId="41461" xr:uid="{00000000-0005-0000-0000-0000E1A20000}"/>
    <cellStyle name="Input 37 44" xfId="41462" xr:uid="{00000000-0005-0000-0000-0000E2A20000}"/>
    <cellStyle name="Input 37 45" xfId="41463" xr:uid="{00000000-0005-0000-0000-0000E3A20000}"/>
    <cellStyle name="Input 37 46" xfId="41464" xr:uid="{00000000-0005-0000-0000-0000E4A20000}"/>
    <cellStyle name="Input 37 47" xfId="41465" xr:uid="{00000000-0005-0000-0000-0000E5A20000}"/>
    <cellStyle name="Input 37 48" xfId="41466" xr:uid="{00000000-0005-0000-0000-0000E6A20000}"/>
    <cellStyle name="Input 37 49" xfId="41467" xr:uid="{00000000-0005-0000-0000-0000E7A20000}"/>
    <cellStyle name="Input 37 5" xfId="41468" xr:uid="{00000000-0005-0000-0000-0000E8A20000}"/>
    <cellStyle name="Input 37 50" xfId="41469" xr:uid="{00000000-0005-0000-0000-0000E9A20000}"/>
    <cellStyle name="Input 37 51" xfId="41470" xr:uid="{00000000-0005-0000-0000-0000EAA20000}"/>
    <cellStyle name="Input 37 52" xfId="41471" xr:uid="{00000000-0005-0000-0000-0000EBA20000}"/>
    <cellStyle name="Input 37 53" xfId="41472" xr:uid="{00000000-0005-0000-0000-0000ECA20000}"/>
    <cellStyle name="Input 37 54" xfId="41473" xr:uid="{00000000-0005-0000-0000-0000EDA20000}"/>
    <cellStyle name="Input 37 55" xfId="41474" xr:uid="{00000000-0005-0000-0000-0000EEA20000}"/>
    <cellStyle name="Input 37 56" xfId="41475" xr:uid="{00000000-0005-0000-0000-0000EFA20000}"/>
    <cellStyle name="Input 37 57" xfId="41476" xr:uid="{00000000-0005-0000-0000-0000F0A20000}"/>
    <cellStyle name="Input 37 58" xfId="41477" xr:uid="{00000000-0005-0000-0000-0000F1A20000}"/>
    <cellStyle name="Input 37 59" xfId="41478" xr:uid="{00000000-0005-0000-0000-0000F2A20000}"/>
    <cellStyle name="Input 37 6" xfId="41479" xr:uid="{00000000-0005-0000-0000-0000F3A20000}"/>
    <cellStyle name="Input 37 60" xfId="41480" xr:uid="{00000000-0005-0000-0000-0000F4A20000}"/>
    <cellStyle name="Input 37 61" xfId="41481" xr:uid="{00000000-0005-0000-0000-0000F5A20000}"/>
    <cellStyle name="Input 37 62" xfId="41482" xr:uid="{00000000-0005-0000-0000-0000F6A20000}"/>
    <cellStyle name="Input 37 63" xfId="41483" xr:uid="{00000000-0005-0000-0000-0000F7A20000}"/>
    <cellStyle name="Input 37 64" xfId="41484" xr:uid="{00000000-0005-0000-0000-0000F8A20000}"/>
    <cellStyle name="Input 37 65" xfId="41485" xr:uid="{00000000-0005-0000-0000-0000F9A20000}"/>
    <cellStyle name="Input 37 66" xfId="41486" xr:uid="{00000000-0005-0000-0000-0000FAA20000}"/>
    <cellStyle name="Input 37 67" xfId="41487" xr:uid="{00000000-0005-0000-0000-0000FBA20000}"/>
    <cellStyle name="Input 37 68" xfId="41488" xr:uid="{00000000-0005-0000-0000-0000FCA20000}"/>
    <cellStyle name="Input 37 69" xfId="41489" xr:uid="{00000000-0005-0000-0000-0000FDA20000}"/>
    <cellStyle name="Input 37 7" xfId="41490" xr:uid="{00000000-0005-0000-0000-0000FEA20000}"/>
    <cellStyle name="Input 37 70" xfId="41491" xr:uid="{00000000-0005-0000-0000-0000FFA20000}"/>
    <cellStyle name="Input 37 71" xfId="41492" xr:uid="{00000000-0005-0000-0000-000000A30000}"/>
    <cellStyle name="Input 37 72" xfId="41493" xr:uid="{00000000-0005-0000-0000-000001A30000}"/>
    <cellStyle name="Input 37 73" xfId="41494" xr:uid="{00000000-0005-0000-0000-000002A30000}"/>
    <cellStyle name="Input 37 8" xfId="41495" xr:uid="{00000000-0005-0000-0000-000003A30000}"/>
    <cellStyle name="Input 37 9" xfId="41496" xr:uid="{00000000-0005-0000-0000-000004A30000}"/>
    <cellStyle name="Input 38" xfId="41497" xr:uid="{00000000-0005-0000-0000-000005A30000}"/>
    <cellStyle name="Input 38 10" xfId="41498" xr:uid="{00000000-0005-0000-0000-000006A30000}"/>
    <cellStyle name="Input 38 11" xfId="41499" xr:uid="{00000000-0005-0000-0000-000007A30000}"/>
    <cellStyle name="Input 38 12" xfId="41500" xr:uid="{00000000-0005-0000-0000-000008A30000}"/>
    <cellStyle name="Input 38 13" xfId="41501" xr:uid="{00000000-0005-0000-0000-000009A30000}"/>
    <cellStyle name="Input 38 14" xfId="41502" xr:uid="{00000000-0005-0000-0000-00000AA30000}"/>
    <cellStyle name="Input 38 15" xfId="41503" xr:uid="{00000000-0005-0000-0000-00000BA30000}"/>
    <cellStyle name="Input 38 16" xfId="41504" xr:uid="{00000000-0005-0000-0000-00000CA30000}"/>
    <cellStyle name="Input 38 17" xfId="41505" xr:uid="{00000000-0005-0000-0000-00000DA30000}"/>
    <cellStyle name="Input 38 18" xfId="41506" xr:uid="{00000000-0005-0000-0000-00000EA30000}"/>
    <cellStyle name="Input 38 19" xfId="41507" xr:uid="{00000000-0005-0000-0000-00000FA30000}"/>
    <cellStyle name="Input 38 2" xfId="41508" xr:uid="{00000000-0005-0000-0000-000010A30000}"/>
    <cellStyle name="Input 38 20" xfId="41509" xr:uid="{00000000-0005-0000-0000-000011A30000}"/>
    <cellStyle name="Input 38 21" xfId="41510" xr:uid="{00000000-0005-0000-0000-000012A30000}"/>
    <cellStyle name="Input 38 22" xfId="41511" xr:uid="{00000000-0005-0000-0000-000013A30000}"/>
    <cellStyle name="Input 38 23" xfId="41512" xr:uid="{00000000-0005-0000-0000-000014A30000}"/>
    <cellStyle name="Input 38 24" xfId="41513" xr:uid="{00000000-0005-0000-0000-000015A30000}"/>
    <cellStyle name="Input 38 25" xfId="41514" xr:uid="{00000000-0005-0000-0000-000016A30000}"/>
    <cellStyle name="Input 38 26" xfId="41515" xr:uid="{00000000-0005-0000-0000-000017A30000}"/>
    <cellStyle name="Input 38 27" xfId="41516" xr:uid="{00000000-0005-0000-0000-000018A30000}"/>
    <cellStyle name="Input 38 28" xfId="41517" xr:uid="{00000000-0005-0000-0000-000019A30000}"/>
    <cellStyle name="Input 38 29" xfId="41518" xr:uid="{00000000-0005-0000-0000-00001AA30000}"/>
    <cellStyle name="Input 38 3" xfId="41519" xr:uid="{00000000-0005-0000-0000-00001BA30000}"/>
    <cellStyle name="Input 38 30" xfId="41520" xr:uid="{00000000-0005-0000-0000-00001CA30000}"/>
    <cellStyle name="Input 38 31" xfId="41521" xr:uid="{00000000-0005-0000-0000-00001DA30000}"/>
    <cellStyle name="Input 38 32" xfId="41522" xr:uid="{00000000-0005-0000-0000-00001EA30000}"/>
    <cellStyle name="Input 38 33" xfId="41523" xr:uid="{00000000-0005-0000-0000-00001FA30000}"/>
    <cellStyle name="Input 38 34" xfId="41524" xr:uid="{00000000-0005-0000-0000-000020A30000}"/>
    <cellStyle name="Input 38 35" xfId="41525" xr:uid="{00000000-0005-0000-0000-000021A30000}"/>
    <cellStyle name="Input 38 36" xfId="41526" xr:uid="{00000000-0005-0000-0000-000022A30000}"/>
    <cellStyle name="Input 38 37" xfId="41527" xr:uid="{00000000-0005-0000-0000-000023A30000}"/>
    <cellStyle name="Input 38 38" xfId="41528" xr:uid="{00000000-0005-0000-0000-000024A30000}"/>
    <cellStyle name="Input 38 39" xfId="41529" xr:uid="{00000000-0005-0000-0000-000025A30000}"/>
    <cellStyle name="Input 38 4" xfId="41530" xr:uid="{00000000-0005-0000-0000-000026A30000}"/>
    <cellStyle name="Input 38 40" xfId="41531" xr:uid="{00000000-0005-0000-0000-000027A30000}"/>
    <cellStyle name="Input 38 41" xfId="41532" xr:uid="{00000000-0005-0000-0000-000028A30000}"/>
    <cellStyle name="Input 38 42" xfId="41533" xr:uid="{00000000-0005-0000-0000-000029A30000}"/>
    <cellStyle name="Input 38 43" xfId="41534" xr:uid="{00000000-0005-0000-0000-00002AA30000}"/>
    <cellStyle name="Input 38 44" xfId="41535" xr:uid="{00000000-0005-0000-0000-00002BA30000}"/>
    <cellStyle name="Input 38 45" xfId="41536" xr:uid="{00000000-0005-0000-0000-00002CA30000}"/>
    <cellStyle name="Input 38 46" xfId="41537" xr:uid="{00000000-0005-0000-0000-00002DA30000}"/>
    <cellStyle name="Input 38 47" xfId="41538" xr:uid="{00000000-0005-0000-0000-00002EA30000}"/>
    <cellStyle name="Input 38 48" xfId="41539" xr:uid="{00000000-0005-0000-0000-00002FA30000}"/>
    <cellStyle name="Input 38 49" xfId="41540" xr:uid="{00000000-0005-0000-0000-000030A30000}"/>
    <cellStyle name="Input 38 5" xfId="41541" xr:uid="{00000000-0005-0000-0000-000031A30000}"/>
    <cellStyle name="Input 38 50" xfId="41542" xr:uid="{00000000-0005-0000-0000-000032A30000}"/>
    <cellStyle name="Input 38 51" xfId="41543" xr:uid="{00000000-0005-0000-0000-000033A30000}"/>
    <cellStyle name="Input 38 52" xfId="41544" xr:uid="{00000000-0005-0000-0000-000034A30000}"/>
    <cellStyle name="Input 38 53" xfId="41545" xr:uid="{00000000-0005-0000-0000-000035A30000}"/>
    <cellStyle name="Input 38 54" xfId="41546" xr:uid="{00000000-0005-0000-0000-000036A30000}"/>
    <cellStyle name="Input 38 55" xfId="41547" xr:uid="{00000000-0005-0000-0000-000037A30000}"/>
    <cellStyle name="Input 38 56" xfId="41548" xr:uid="{00000000-0005-0000-0000-000038A30000}"/>
    <cellStyle name="Input 38 57" xfId="41549" xr:uid="{00000000-0005-0000-0000-000039A30000}"/>
    <cellStyle name="Input 38 58" xfId="41550" xr:uid="{00000000-0005-0000-0000-00003AA30000}"/>
    <cellStyle name="Input 38 59" xfId="41551" xr:uid="{00000000-0005-0000-0000-00003BA30000}"/>
    <cellStyle name="Input 38 6" xfId="41552" xr:uid="{00000000-0005-0000-0000-00003CA30000}"/>
    <cellStyle name="Input 38 60" xfId="41553" xr:uid="{00000000-0005-0000-0000-00003DA30000}"/>
    <cellStyle name="Input 38 61" xfId="41554" xr:uid="{00000000-0005-0000-0000-00003EA30000}"/>
    <cellStyle name="Input 38 62" xfId="41555" xr:uid="{00000000-0005-0000-0000-00003FA30000}"/>
    <cellStyle name="Input 38 63" xfId="41556" xr:uid="{00000000-0005-0000-0000-000040A30000}"/>
    <cellStyle name="Input 38 64" xfId="41557" xr:uid="{00000000-0005-0000-0000-000041A30000}"/>
    <cellStyle name="Input 38 65" xfId="41558" xr:uid="{00000000-0005-0000-0000-000042A30000}"/>
    <cellStyle name="Input 38 66" xfId="41559" xr:uid="{00000000-0005-0000-0000-000043A30000}"/>
    <cellStyle name="Input 38 67" xfId="41560" xr:uid="{00000000-0005-0000-0000-000044A30000}"/>
    <cellStyle name="Input 38 68" xfId="41561" xr:uid="{00000000-0005-0000-0000-000045A30000}"/>
    <cellStyle name="Input 38 69" xfId="41562" xr:uid="{00000000-0005-0000-0000-000046A30000}"/>
    <cellStyle name="Input 38 7" xfId="41563" xr:uid="{00000000-0005-0000-0000-000047A30000}"/>
    <cellStyle name="Input 38 70" xfId="41564" xr:uid="{00000000-0005-0000-0000-000048A30000}"/>
    <cellStyle name="Input 38 71" xfId="41565" xr:uid="{00000000-0005-0000-0000-000049A30000}"/>
    <cellStyle name="Input 38 72" xfId="41566" xr:uid="{00000000-0005-0000-0000-00004AA30000}"/>
    <cellStyle name="Input 38 73" xfId="41567" xr:uid="{00000000-0005-0000-0000-00004BA30000}"/>
    <cellStyle name="Input 38 8" xfId="41568" xr:uid="{00000000-0005-0000-0000-00004CA30000}"/>
    <cellStyle name="Input 38 9" xfId="41569" xr:uid="{00000000-0005-0000-0000-00004DA30000}"/>
    <cellStyle name="Input 39" xfId="41570" xr:uid="{00000000-0005-0000-0000-00004EA30000}"/>
    <cellStyle name="Input 39 10" xfId="41571" xr:uid="{00000000-0005-0000-0000-00004FA30000}"/>
    <cellStyle name="Input 39 11" xfId="41572" xr:uid="{00000000-0005-0000-0000-000050A30000}"/>
    <cellStyle name="Input 39 12" xfId="41573" xr:uid="{00000000-0005-0000-0000-000051A30000}"/>
    <cellStyle name="Input 39 13" xfId="41574" xr:uid="{00000000-0005-0000-0000-000052A30000}"/>
    <cellStyle name="Input 39 14" xfId="41575" xr:uid="{00000000-0005-0000-0000-000053A30000}"/>
    <cellStyle name="Input 39 15" xfId="41576" xr:uid="{00000000-0005-0000-0000-000054A30000}"/>
    <cellStyle name="Input 39 16" xfId="41577" xr:uid="{00000000-0005-0000-0000-000055A30000}"/>
    <cellStyle name="Input 39 17" xfId="41578" xr:uid="{00000000-0005-0000-0000-000056A30000}"/>
    <cellStyle name="Input 39 18" xfId="41579" xr:uid="{00000000-0005-0000-0000-000057A30000}"/>
    <cellStyle name="Input 39 19" xfId="41580" xr:uid="{00000000-0005-0000-0000-000058A30000}"/>
    <cellStyle name="Input 39 2" xfId="41581" xr:uid="{00000000-0005-0000-0000-000059A30000}"/>
    <cellStyle name="Input 39 20" xfId="41582" xr:uid="{00000000-0005-0000-0000-00005AA30000}"/>
    <cellStyle name="Input 39 21" xfId="41583" xr:uid="{00000000-0005-0000-0000-00005BA30000}"/>
    <cellStyle name="Input 39 22" xfId="41584" xr:uid="{00000000-0005-0000-0000-00005CA30000}"/>
    <cellStyle name="Input 39 23" xfId="41585" xr:uid="{00000000-0005-0000-0000-00005DA30000}"/>
    <cellStyle name="Input 39 24" xfId="41586" xr:uid="{00000000-0005-0000-0000-00005EA30000}"/>
    <cellStyle name="Input 39 25" xfId="41587" xr:uid="{00000000-0005-0000-0000-00005FA30000}"/>
    <cellStyle name="Input 39 26" xfId="41588" xr:uid="{00000000-0005-0000-0000-000060A30000}"/>
    <cellStyle name="Input 39 27" xfId="41589" xr:uid="{00000000-0005-0000-0000-000061A30000}"/>
    <cellStyle name="Input 39 28" xfId="41590" xr:uid="{00000000-0005-0000-0000-000062A30000}"/>
    <cellStyle name="Input 39 29" xfId="41591" xr:uid="{00000000-0005-0000-0000-000063A30000}"/>
    <cellStyle name="Input 39 3" xfId="41592" xr:uid="{00000000-0005-0000-0000-000064A30000}"/>
    <cellStyle name="Input 39 30" xfId="41593" xr:uid="{00000000-0005-0000-0000-000065A30000}"/>
    <cellStyle name="Input 39 31" xfId="41594" xr:uid="{00000000-0005-0000-0000-000066A30000}"/>
    <cellStyle name="Input 39 32" xfId="41595" xr:uid="{00000000-0005-0000-0000-000067A30000}"/>
    <cellStyle name="Input 39 33" xfId="41596" xr:uid="{00000000-0005-0000-0000-000068A30000}"/>
    <cellStyle name="Input 39 34" xfId="41597" xr:uid="{00000000-0005-0000-0000-000069A30000}"/>
    <cellStyle name="Input 39 35" xfId="41598" xr:uid="{00000000-0005-0000-0000-00006AA30000}"/>
    <cellStyle name="Input 39 36" xfId="41599" xr:uid="{00000000-0005-0000-0000-00006BA30000}"/>
    <cellStyle name="Input 39 37" xfId="41600" xr:uid="{00000000-0005-0000-0000-00006CA30000}"/>
    <cellStyle name="Input 39 38" xfId="41601" xr:uid="{00000000-0005-0000-0000-00006DA30000}"/>
    <cellStyle name="Input 39 39" xfId="41602" xr:uid="{00000000-0005-0000-0000-00006EA30000}"/>
    <cellStyle name="Input 39 4" xfId="41603" xr:uid="{00000000-0005-0000-0000-00006FA30000}"/>
    <cellStyle name="Input 39 40" xfId="41604" xr:uid="{00000000-0005-0000-0000-000070A30000}"/>
    <cellStyle name="Input 39 41" xfId="41605" xr:uid="{00000000-0005-0000-0000-000071A30000}"/>
    <cellStyle name="Input 39 42" xfId="41606" xr:uid="{00000000-0005-0000-0000-000072A30000}"/>
    <cellStyle name="Input 39 43" xfId="41607" xr:uid="{00000000-0005-0000-0000-000073A30000}"/>
    <cellStyle name="Input 39 44" xfId="41608" xr:uid="{00000000-0005-0000-0000-000074A30000}"/>
    <cellStyle name="Input 39 45" xfId="41609" xr:uid="{00000000-0005-0000-0000-000075A30000}"/>
    <cellStyle name="Input 39 46" xfId="41610" xr:uid="{00000000-0005-0000-0000-000076A30000}"/>
    <cellStyle name="Input 39 47" xfId="41611" xr:uid="{00000000-0005-0000-0000-000077A30000}"/>
    <cellStyle name="Input 39 48" xfId="41612" xr:uid="{00000000-0005-0000-0000-000078A30000}"/>
    <cellStyle name="Input 39 49" xfId="41613" xr:uid="{00000000-0005-0000-0000-000079A30000}"/>
    <cellStyle name="Input 39 5" xfId="41614" xr:uid="{00000000-0005-0000-0000-00007AA30000}"/>
    <cellStyle name="Input 39 50" xfId="41615" xr:uid="{00000000-0005-0000-0000-00007BA30000}"/>
    <cellStyle name="Input 39 51" xfId="41616" xr:uid="{00000000-0005-0000-0000-00007CA30000}"/>
    <cellStyle name="Input 39 52" xfId="41617" xr:uid="{00000000-0005-0000-0000-00007DA30000}"/>
    <cellStyle name="Input 39 53" xfId="41618" xr:uid="{00000000-0005-0000-0000-00007EA30000}"/>
    <cellStyle name="Input 39 54" xfId="41619" xr:uid="{00000000-0005-0000-0000-00007FA30000}"/>
    <cellStyle name="Input 39 55" xfId="41620" xr:uid="{00000000-0005-0000-0000-000080A30000}"/>
    <cellStyle name="Input 39 56" xfId="41621" xr:uid="{00000000-0005-0000-0000-000081A30000}"/>
    <cellStyle name="Input 39 57" xfId="41622" xr:uid="{00000000-0005-0000-0000-000082A30000}"/>
    <cellStyle name="Input 39 58" xfId="41623" xr:uid="{00000000-0005-0000-0000-000083A30000}"/>
    <cellStyle name="Input 39 59" xfId="41624" xr:uid="{00000000-0005-0000-0000-000084A30000}"/>
    <cellStyle name="Input 39 6" xfId="41625" xr:uid="{00000000-0005-0000-0000-000085A30000}"/>
    <cellStyle name="Input 39 60" xfId="41626" xr:uid="{00000000-0005-0000-0000-000086A30000}"/>
    <cellStyle name="Input 39 61" xfId="41627" xr:uid="{00000000-0005-0000-0000-000087A30000}"/>
    <cellStyle name="Input 39 62" xfId="41628" xr:uid="{00000000-0005-0000-0000-000088A30000}"/>
    <cellStyle name="Input 39 63" xfId="41629" xr:uid="{00000000-0005-0000-0000-000089A30000}"/>
    <cellStyle name="Input 39 64" xfId="41630" xr:uid="{00000000-0005-0000-0000-00008AA30000}"/>
    <cellStyle name="Input 39 65" xfId="41631" xr:uid="{00000000-0005-0000-0000-00008BA30000}"/>
    <cellStyle name="Input 39 66" xfId="41632" xr:uid="{00000000-0005-0000-0000-00008CA30000}"/>
    <cellStyle name="Input 39 67" xfId="41633" xr:uid="{00000000-0005-0000-0000-00008DA30000}"/>
    <cellStyle name="Input 39 68" xfId="41634" xr:uid="{00000000-0005-0000-0000-00008EA30000}"/>
    <cellStyle name="Input 39 69" xfId="41635" xr:uid="{00000000-0005-0000-0000-00008FA30000}"/>
    <cellStyle name="Input 39 7" xfId="41636" xr:uid="{00000000-0005-0000-0000-000090A30000}"/>
    <cellStyle name="Input 39 70" xfId="41637" xr:uid="{00000000-0005-0000-0000-000091A30000}"/>
    <cellStyle name="Input 39 71" xfId="41638" xr:uid="{00000000-0005-0000-0000-000092A30000}"/>
    <cellStyle name="Input 39 72" xfId="41639" xr:uid="{00000000-0005-0000-0000-000093A30000}"/>
    <cellStyle name="Input 39 73" xfId="41640" xr:uid="{00000000-0005-0000-0000-000094A30000}"/>
    <cellStyle name="Input 39 8" xfId="41641" xr:uid="{00000000-0005-0000-0000-000095A30000}"/>
    <cellStyle name="Input 39 9" xfId="41642" xr:uid="{00000000-0005-0000-0000-000096A30000}"/>
    <cellStyle name="Input 4" xfId="41643" xr:uid="{00000000-0005-0000-0000-000097A30000}"/>
    <cellStyle name="Input 4 10" xfId="41644" xr:uid="{00000000-0005-0000-0000-000098A30000}"/>
    <cellStyle name="Input 4 11" xfId="41645" xr:uid="{00000000-0005-0000-0000-000099A30000}"/>
    <cellStyle name="Input 4 12" xfId="41646" xr:uid="{00000000-0005-0000-0000-00009AA30000}"/>
    <cellStyle name="Input 4 13" xfId="41647" xr:uid="{00000000-0005-0000-0000-00009BA30000}"/>
    <cellStyle name="Input 4 14" xfId="41648" xr:uid="{00000000-0005-0000-0000-00009CA30000}"/>
    <cellStyle name="Input 4 15" xfId="41649" xr:uid="{00000000-0005-0000-0000-00009DA30000}"/>
    <cellStyle name="Input 4 16" xfId="41650" xr:uid="{00000000-0005-0000-0000-00009EA30000}"/>
    <cellStyle name="Input 4 17" xfId="41651" xr:uid="{00000000-0005-0000-0000-00009FA30000}"/>
    <cellStyle name="Input 4 18" xfId="41652" xr:uid="{00000000-0005-0000-0000-0000A0A30000}"/>
    <cellStyle name="Input 4 19" xfId="41653" xr:uid="{00000000-0005-0000-0000-0000A1A30000}"/>
    <cellStyle name="Input 4 2" xfId="41654" xr:uid="{00000000-0005-0000-0000-0000A2A30000}"/>
    <cellStyle name="Input 4 20" xfId="41655" xr:uid="{00000000-0005-0000-0000-0000A3A30000}"/>
    <cellStyle name="Input 4 21" xfId="41656" xr:uid="{00000000-0005-0000-0000-0000A4A30000}"/>
    <cellStyle name="Input 4 22" xfId="41657" xr:uid="{00000000-0005-0000-0000-0000A5A30000}"/>
    <cellStyle name="Input 4 23" xfId="41658" xr:uid="{00000000-0005-0000-0000-0000A6A30000}"/>
    <cellStyle name="Input 4 24" xfId="41659" xr:uid="{00000000-0005-0000-0000-0000A7A30000}"/>
    <cellStyle name="Input 4 25" xfId="41660" xr:uid="{00000000-0005-0000-0000-0000A8A30000}"/>
    <cellStyle name="Input 4 26" xfId="41661" xr:uid="{00000000-0005-0000-0000-0000A9A30000}"/>
    <cellStyle name="Input 4 27" xfId="41662" xr:uid="{00000000-0005-0000-0000-0000AAA30000}"/>
    <cellStyle name="Input 4 28" xfId="41663" xr:uid="{00000000-0005-0000-0000-0000ABA30000}"/>
    <cellStyle name="Input 4 29" xfId="41664" xr:uid="{00000000-0005-0000-0000-0000ACA30000}"/>
    <cellStyle name="Input 4 3" xfId="41665" xr:uid="{00000000-0005-0000-0000-0000ADA30000}"/>
    <cellStyle name="Input 4 30" xfId="41666" xr:uid="{00000000-0005-0000-0000-0000AEA30000}"/>
    <cellStyle name="Input 4 31" xfId="41667" xr:uid="{00000000-0005-0000-0000-0000AFA30000}"/>
    <cellStyle name="Input 4 32" xfId="41668" xr:uid="{00000000-0005-0000-0000-0000B0A30000}"/>
    <cellStyle name="Input 4 33" xfId="41669" xr:uid="{00000000-0005-0000-0000-0000B1A30000}"/>
    <cellStyle name="Input 4 34" xfId="41670" xr:uid="{00000000-0005-0000-0000-0000B2A30000}"/>
    <cellStyle name="Input 4 35" xfId="41671" xr:uid="{00000000-0005-0000-0000-0000B3A30000}"/>
    <cellStyle name="Input 4 36" xfId="41672" xr:uid="{00000000-0005-0000-0000-0000B4A30000}"/>
    <cellStyle name="Input 4 37" xfId="41673" xr:uid="{00000000-0005-0000-0000-0000B5A30000}"/>
    <cellStyle name="Input 4 38" xfId="41674" xr:uid="{00000000-0005-0000-0000-0000B6A30000}"/>
    <cellStyle name="Input 4 39" xfId="41675" xr:uid="{00000000-0005-0000-0000-0000B7A30000}"/>
    <cellStyle name="Input 4 4" xfId="41676" xr:uid="{00000000-0005-0000-0000-0000B8A30000}"/>
    <cellStyle name="Input 4 40" xfId="41677" xr:uid="{00000000-0005-0000-0000-0000B9A30000}"/>
    <cellStyle name="Input 4 41" xfId="41678" xr:uid="{00000000-0005-0000-0000-0000BAA30000}"/>
    <cellStyle name="Input 4 42" xfId="41679" xr:uid="{00000000-0005-0000-0000-0000BBA30000}"/>
    <cellStyle name="Input 4 43" xfId="41680" xr:uid="{00000000-0005-0000-0000-0000BCA30000}"/>
    <cellStyle name="Input 4 44" xfId="41681" xr:uid="{00000000-0005-0000-0000-0000BDA30000}"/>
    <cellStyle name="Input 4 45" xfId="41682" xr:uid="{00000000-0005-0000-0000-0000BEA30000}"/>
    <cellStyle name="Input 4 46" xfId="41683" xr:uid="{00000000-0005-0000-0000-0000BFA30000}"/>
    <cellStyle name="Input 4 47" xfId="41684" xr:uid="{00000000-0005-0000-0000-0000C0A30000}"/>
    <cellStyle name="Input 4 48" xfId="41685" xr:uid="{00000000-0005-0000-0000-0000C1A30000}"/>
    <cellStyle name="Input 4 49" xfId="41686" xr:uid="{00000000-0005-0000-0000-0000C2A30000}"/>
    <cellStyle name="Input 4 5" xfId="41687" xr:uid="{00000000-0005-0000-0000-0000C3A30000}"/>
    <cellStyle name="Input 4 50" xfId="41688" xr:uid="{00000000-0005-0000-0000-0000C4A30000}"/>
    <cellStyle name="Input 4 51" xfId="41689" xr:uid="{00000000-0005-0000-0000-0000C5A30000}"/>
    <cellStyle name="Input 4 52" xfId="41690" xr:uid="{00000000-0005-0000-0000-0000C6A30000}"/>
    <cellStyle name="Input 4 53" xfId="41691" xr:uid="{00000000-0005-0000-0000-0000C7A30000}"/>
    <cellStyle name="Input 4 54" xfId="41692" xr:uid="{00000000-0005-0000-0000-0000C8A30000}"/>
    <cellStyle name="Input 4 55" xfId="41693" xr:uid="{00000000-0005-0000-0000-0000C9A30000}"/>
    <cellStyle name="Input 4 56" xfId="41694" xr:uid="{00000000-0005-0000-0000-0000CAA30000}"/>
    <cellStyle name="Input 4 57" xfId="41695" xr:uid="{00000000-0005-0000-0000-0000CBA30000}"/>
    <cellStyle name="Input 4 58" xfId="41696" xr:uid="{00000000-0005-0000-0000-0000CCA30000}"/>
    <cellStyle name="Input 4 59" xfId="41697" xr:uid="{00000000-0005-0000-0000-0000CDA30000}"/>
    <cellStyle name="Input 4 6" xfId="41698" xr:uid="{00000000-0005-0000-0000-0000CEA30000}"/>
    <cellStyle name="Input 4 60" xfId="41699" xr:uid="{00000000-0005-0000-0000-0000CFA30000}"/>
    <cellStyle name="Input 4 61" xfId="41700" xr:uid="{00000000-0005-0000-0000-0000D0A30000}"/>
    <cellStyle name="Input 4 62" xfId="41701" xr:uid="{00000000-0005-0000-0000-0000D1A30000}"/>
    <cellStyle name="Input 4 63" xfId="41702" xr:uid="{00000000-0005-0000-0000-0000D2A30000}"/>
    <cellStyle name="Input 4 64" xfId="41703" xr:uid="{00000000-0005-0000-0000-0000D3A30000}"/>
    <cellStyle name="Input 4 65" xfId="41704" xr:uid="{00000000-0005-0000-0000-0000D4A30000}"/>
    <cellStyle name="Input 4 66" xfId="41705" xr:uid="{00000000-0005-0000-0000-0000D5A30000}"/>
    <cellStyle name="Input 4 67" xfId="41706" xr:uid="{00000000-0005-0000-0000-0000D6A30000}"/>
    <cellStyle name="Input 4 68" xfId="41707" xr:uid="{00000000-0005-0000-0000-0000D7A30000}"/>
    <cellStyle name="Input 4 69" xfId="41708" xr:uid="{00000000-0005-0000-0000-0000D8A30000}"/>
    <cellStyle name="Input 4 7" xfId="41709" xr:uid="{00000000-0005-0000-0000-0000D9A30000}"/>
    <cellStyle name="Input 4 70" xfId="41710" xr:uid="{00000000-0005-0000-0000-0000DAA30000}"/>
    <cellStyle name="Input 4 71" xfId="41711" xr:uid="{00000000-0005-0000-0000-0000DBA30000}"/>
    <cellStyle name="Input 4 72" xfId="41712" xr:uid="{00000000-0005-0000-0000-0000DCA30000}"/>
    <cellStyle name="Input 4 73" xfId="41713" xr:uid="{00000000-0005-0000-0000-0000DDA30000}"/>
    <cellStyle name="Input 4 8" xfId="41714" xr:uid="{00000000-0005-0000-0000-0000DEA30000}"/>
    <cellStyle name="Input 4 9" xfId="41715" xr:uid="{00000000-0005-0000-0000-0000DFA30000}"/>
    <cellStyle name="Input 40" xfId="41716" xr:uid="{00000000-0005-0000-0000-0000E0A30000}"/>
    <cellStyle name="Input 40 10" xfId="41717" xr:uid="{00000000-0005-0000-0000-0000E1A30000}"/>
    <cellStyle name="Input 40 11" xfId="41718" xr:uid="{00000000-0005-0000-0000-0000E2A30000}"/>
    <cellStyle name="Input 40 12" xfId="41719" xr:uid="{00000000-0005-0000-0000-0000E3A30000}"/>
    <cellStyle name="Input 40 13" xfId="41720" xr:uid="{00000000-0005-0000-0000-0000E4A30000}"/>
    <cellStyle name="Input 40 14" xfId="41721" xr:uid="{00000000-0005-0000-0000-0000E5A30000}"/>
    <cellStyle name="Input 40 15" xfId="41722" xr:uid="{00000000-0005-0000-0000-0000E6A30000}"/>
    <cellStyle name="Input 40 16" xfId="41723" xr:uid="{00000000-0005-0000-0000-0000E7A30000}"/>
    <cellStyle name="Input 40 17" xfId="41724" xr:uid="{00000000-0005-0000-0000-0000E8A30000}"/>
    <cellStyle name="Input 40 18" xfId="41725" xr:uid="{00000000-0005-0000-0000-0000E9A30000}"/>
    <cellStyle name="Input 40 19" xfId="41726" xr:uid="{00000000-0005-0000-0000-0000EAA30000}"/>
    <cellStyle name="Input 40 2" xfId="41727" xr:uid="{00000000-0005-0000-0000-0000EBA30000}"/>
    <cellStyle name="Input 40 20" xfId="41728" xr:uid="{00000000-0005-0000-0000-0000ECA30000}"/>
    <cellStyle name="Input 40 21" xfId="41729" xr:uid="{00000000-0005-0000-0000-0000EDA30000}"/>
    <cellStyle name="Input 40 22" xfId="41730" xr:uid="{00000000-0005-0000-0000-0000EEA30000}"/>
    <cellStyle name="Input 40 23" xfId="41731" xr:uid="{00000000-0005-0000-0000-0000EFA30000}"/>
    <cellStyle name="Input 40 24" xfId="41732" xr:uid="{00000000-0005-0000-0000-0000F0A30000}"/>
    <cellStyle name="Input 40 25" xfId="41733" xr:uid="{00000000-0005-0000-0000-0000F1A30000}"/>
    <cellStyle name="Input 40 26" xfId="41734" xr:uid="{00000000-0005-0000-0000-0000F2A30000}"/>
    <cellStyle name="Input 40 27" xfId="41735" xr:uid="{00000000-0005-0000-0000-0000F3A30000}"/>
    <cellStyle name="Input 40 28" xfId="41736" xr:uid="{00000000-0005-0000-0000-0000F4A30000}"/>
    <cellStyle name="Input 40 29" xfId="41737" xr:uid="{00000000-0005-0000-0000-0000F5A30000}"/>
    <cellStyle name="Input 40 3" xfId="41738" xr:uid="{00000000-0005-0000-0000-0000F6A30000}"/>
    <cellStyle name="Input 40 30" xfId="41739" xr:uid="{00000000-0005-0000-0000-0000F7A30000}"/>
    <cellStyle name="Input 40 31" xfId="41740" xr:uid="{00000000-0005-0000-0000-0000F8A30000}"/>
    <cellStyle name="Input 40 32" xfId="41741" xr:uid="{00000000-0005-0000-0000-0000F9A30000}"/>
    <cellStyle name="Input 40 33" xfId="41742" xr:uid="{00000000-0005-0000-0000-0000FAA30000}"/>
    <cellStyle name="Input 40 34" xfId="41743" xr:uid="{00000000-0005-0000-0000-0000FBA30000}"/>
    <cellStyle name="Input 40 35" xfId="41744" xr:uid="{00000000-0005-0000-0000-0000FCA30000}"/>
    <cellStyle name="Input 40 36" xfId="41745" xr:uid="{00000000-0005-0000-0000-0000FDA30000}"/>
    <cellStyle name="Input 40 37" xfId="41746" xr:uid="{00000000-0005-0000-0000-0000FEA30000}"/>
    <cellStyle name="Input 40 38" xfId="41747" xr:uid="{00000000-0005-0000-0000-0000FFA30000}"/>
    <cellStyle name="Input 40 39" xfId="41748" xr:uid="{00000000-0005-0000-0000-000000A40000}"/>
    <cellStyle name="Input 40 4" xfId="41749" xr:uid="{00000000-0005-0000-0000-000001A40000}"/>
    <cellStyle name="Input 40 40" xfId="41750" xr:uid="{00000000-0005-0000-0000-000002A40000}"/>
    <cellStyle name="Input 40 41" xfId="41751" xr:uid="{00000000-0005-0000-0000-000003A40000}"/>
    <cellStyle name="Input 40 42" xfId="41752" xr:uid="{00000000-0005-0000-0000-000004A40000}"/>
    <cellStyle name="Input 40 43" xfId="41753" xr:uid="{00000000-0005-0000-0000-000005A40000}"/>
    <cellStyle name="Input 40 44" xfId="41754" xr:uid="{00000000-0005-0000-0000-000006A40000}"/>
    <cellStyle name="Input 40 45" xfId="41755" xr:uid="{00000000-0005-0000-0000-000007A40000}"/>
    <cellStyle name="Input 40 46" xfId="41756" xr:uid="{00000000-0005-0000-0000-000008A40000}"/>
    <cellStyle name="Input 40 47" xfId="41757" xr:uid="{00000000-0005-0000-0000-000009A40000}"/>
    <cellStyle name="Input 40 48" xfId="41758" xr:uid="{00000000-0005-0000-0000-00000AA40000}"/>
    <cellStyle name="Input 40 49" xfId="41759" xr:uid="{00000000-0005-0000-0000-00000BA40000}"/>
    <cellStyle name="Input 40 5" xfId="41760" xr:uid="{00000000-0005-0000-0000-00000CA40000}"/>
    <cellStyle name="Input 40 50" xfId="41761" xr:uid="{00000000-0005-0000-0000-00000DA40000}"/>
    <cellStyle name="Input 40 51" xfId="41762" xr:uid="{00000000-0005-0000-0000-00000EA40000}"/>
    <cellStyle name="Input 40 52" xfId="41763" xr:uid="{00000000-0005-0000-0000-00000FA40000}"/>
    <cellStyle name="Input 40 53" xfId="41764" xr:uid="{00000000-0005-0000-0000-000010A40000}"/>
    <cellStyle name="Input 40 54" xfId="41765" xr:uid="{00000000-0005-0000-0000-000011A40000}"/>
    <cellStyle name="Input 40 55" xfId="41766" xr:uid="{00000000-0005-0000-0000-000012A40000}"/>
    <cellStyle name="Input 40 56" xfId="41767" xr:uid="{00000000-0005-0000-0000-000013A40000}"/>
    <cellStyle name="Input 40 57" xfId="41768" xr:uid="{00000000-0005-0000-0000-000014A40000}"/>
    <cellStyle name="Input 40 58" xfId="41769" xr:uid="{00000000-0005-0000-0000-000015A40000}"/>
    <cellStyle name="Input 40 59" xfId="41770" xr:uid="{00000000-0005-0000-0000-000016A40000}"/>
    <cellStyle name="Input 40 6" xfId="41771" xr:uid="{00000000-0005-0000-0000-000017A40000}"/>
    <cellStyle name="Input 40 60" xfId="41772" xr:uid="{00000000-0005-0000-0000-000018A40000}"/>
    <cellStyle name="Input 40 61" xfId="41773" xr:uid="{00000000-0005-0000-0000-000019A40000}"/>
    <cellStyle name="Input 40 62" xfId="41774" xr:uid="{00000000-0005-0000-0000-00001AA40000}"/>
    <cellStyle name="Input 40 63" xfId="41775" xr:uid="{00000000-0005-0000-0000-00001BA40000}"/>
    <cellStyle name="Input 40 64" xfId="41776" xr:uid="{00000000-0005-0000-0000-00001CA40000}"/>
    <cellStyle name="Input 40 65" xfId="41777" xr:uid="{00000000-0005-0000-0000-00001DA40000}"/>
    <cellStyle name="Input 40 66" xfId="41778" xr:uid="{00000000-0005-0000-0000-00001EA40000}"/>
    <cellStyle name="Input 40 67" xfId="41779" xr:uid="{00000000-0005-0000-0000-00001FA40000}"/>
    <cellStyle name="Input 40 68" xfId="41780" xr:uid="{00000000-0005-0000-0000-000020A40000}"/>
    <cellStyle name="Input 40 69" xfId="41781" xr:uid="{00000000-0005-0000-0000-000021A40000}"/>
    <cellStyle name="Input 40 7" xfId="41782" xr:uid="{00000000-0005-0000-0000-000022A40000}"/>
    <cellStyle name="Input 40 70" xfId="41783" xr:uid="{00000000-0005-0000-0000-000023A40000}"/>
    <cellStyle name="Input 40 71" xfId="41784" xr:uid="{00000000-0005-0000-0000-000024A40000}"/>
    <cellStyle name="Input 40 72" xfId="41785" xr:uid="{00000000-0005-0000-0000-000025A40000}"/>
    <cellStyle name="Input 40 73" xfId="41786" xr:uid="{00000000-0005-0000-0000-000026A40000}"/>
    <cellStyle name="Input 40 8" xfId="41787" xr:uid="{00000000-0005-0000-0000-000027A40000}"/>
    <cellStyle name="Input 40 9" xfId="41788" xr:uid="{00000000-0005-0000-0000-000028A40000}"/>
    <cellStyle name="Input 5" xfId="41789" xr:uid="{00000000-0005-0000-0000-000029A40000}"/>
    <cellStyle name="Input 5 10" xfId="41790" xr:uid="{00000000-0005-0000-0000-00002AA40000}"/>
    <cellStyle name="Input 5 11" xfId="41791" xr:uid="{00000000-0005-0000-0000-00002BA40000}"/>
    <cellStyle name="Input 5 12" xfId="41792" xr:uid="{00000000-0005-0000-0000-00002CA40000}"/>
    <cellStyle name="Input 5 13" xfId="41793" xr:uid="{00000000-0005-0000-0000-00002DA40000}"/>
    <cellStyle name="Input 5 14" xfId="41794" xr:uid="{00000000-0005-0000-0000-00002EA40000}"/>
    <cellStyle name="Input 5 15" xfId="41795" xr:uid="{00000000-0005-0000-0000-00002FA40000}"/>
    <cellStyle name="Input 5 16" xfId="41796" xr:uid="{00000000-0005-0000-0000-000030A40000}"/>
    <cellStyle name="Input 5 17" xfId="41797" xr:uid="{00000000-0005-0000-0000-000031A40000}"/>
    <cellStyle name="Input 5 18" xfId="41798" xr:uid="{00000000-0005-0000-0000-000032A40000}"/>
    <cellStyle name="Input 5 19" xfId="41799" xr:uid="{00000000-0005-0000-0000-000033A40000}"/>
    <cellStyle name="Input 5 2" xfId="41800" xr:uid="{00000000-0005-0000-0000-000034A40000}"/>
    <cellStyle name="Input 5 20" xfId="41801" xr:uid="{00000000-0005-0000-0000-000035A40000}"/>
    <cellStyle name="Input 5 21" xfId="41802" xr:uid="{00000000-0005-0000-0000-000036A40000}"/>
    <cellStyle name="Input 5 22" xfId="41803" xr:uid="{00000000-0005-0000-0000-000037A40000}"/>
    <cellStyle name="Input 5 23" xfId="41804" xr:uid="{00000000-0005-0000-0000-000038A40000}"/>
    <cellStyle name="Input 5 24" xfId="41805" xr:uid="{00000000-0005-0000-0000-000039A40000}"/>
    <cellStyle name="Input 5 25" xfId="41806" xr:uid="{00000000-0005-0000-0000-00003AA40000}"/>
    <cellStyle name="Input 5 26" xfId="41807" xr:uid="{00000000-0005-0000-0000-00003BA40000}"/>
    <cellStyle name="Input 5 27" xfId="41808" xr:uid="{00000000-0005-0000-0000-00003CA40000}"/>
    <cellStyle name="Input 5 28" xfId="41809" xr:uid="{00000000-0005-0000-0000-00003DA40000}"/>
    <cellStyle name="Input 5 29" xfId="41810" xr:uid="{00000000-0005-0000-0000-00003EA40000}"/>
    <cellStyle name="Input 5 3" xfId="41811" xr:uid="{00000000-0005-0000-0000-00003FA40000}"/>
    <cellStyle name="Input 5 30" xfId="41812" xr:uid="{00000000-0005-0000-0000-000040A40000}"/>
    <cellStyle name="Input 5 31" xfId="41813" xr:uid="{00000000-0005-0000-0000-000041A40000}"/>
    <cellStyle name="Input 5 32" xfId="41814" xr:uid="{00000000-0005-0000-0000-000042A40000}"/>
    <cellStyle name="Input 5 33" xfId="41815" xr:uid="{00000000-0005-0000-0000-000043A40000}"/>
    <cellStyle name="Input 5 34" xfId="41816" xr:uid="{00000000-0005-0000-0000-000044A40000}"/>
    <cellStyle name="Input 5 35" xfId="41817" xr:uid="{00000000-0005-0000-0000-000045A40000}"/>
    <cellStyle name="Input 5 36" xfId="41818" xr:uid="{00000000-0005-0000-0000-000046A40000}"/>
    <cellStyle name="Input 5 37" xfId="41819" xr:uid="{00000000-0005-0000-0000-000047A40000}"/>
    <cellStyle name="Input 5 38" xfId="41820" xr:uid="{00000000-0005-0000-0000-000048A40000}"/>
    <cellStyle name="Input 5 39" xfId="41821" xr:uid="{00000000-0005-0000-0000-000049A40000}"/>
    <cellStyle name="Input 5 4" xfId="41822" xr:uid="{00000000-0005-0000-0000-00004AA40000}"/>
    <cellStyle name="Input 5 40" xfId="41823" xr:uid="{00000000-0005-0000-0000-00004BA40000}"/>
    <cellStyle name="Input 5 41" xfId="41824" xr:uid="{00000000-0005-0000-0000-00004CA40000}"/>
    <cellStyle name="Input 5 42" xfId="41825" xr:uid="{00000000-0005-0000-0000-00004DA40000}"/>
    <cellStyle name="Input 5 43" xfId="41826" xr:uid="{00000000-0005-0000-0000-00004EA40000}"/>
    <cellStyle name="Input 5 44" xfId="41827" xr:uid="{00000000-0005-0000-0000-00004FA40000}"/>
    <cellStyle name="Input 5 45" xfId="41828" xr:uid="{00000000-0005-0000-0000-000050A40000}"/>
    <cellStyle name="Input 5 46" xfId="41829" xr:uid="{00000000-0005-0000-0000-000051A40000}"/>
    <cellStyle name="Input 5 47" xfId="41830" xr:uid="{00000000-0005-0000-0000-000052A40000}"/>
    <cellStyle name="Input 5 48" xfId="41831" xr:uid="{00000000-0005-0000-0000-000053A40000}"/>
    <cellStyle name="Input 5 49" xfId="41832" xr:uid="{00000000-0005-0000-0000-000054A40000}"/>
    <cellStyle name="Input 5 5" xfId="41833" xr:uid="{00000000-0005-0000-0000-000055A40000}"/>
    <cellStyle name="Input 5 50" xfId="41834" xr:uid="{00000000-0005-0000-0000-000056A40000}"/>
    <cellStyle name="Input 5 51" xfId="41835" xr:uid="{00000000-0005-0000-0000-000057A40000}"/>
    <cellStyle name="Input 5 52" xfId="41836" xr:uid="{00000000-0005-0000-0000-000058A40000}"/>
    <cellStyle name="Input 5 53" xfId="41837" xr:uid="{00000000-0005-0000-0000-000059A40000}"/>
    <cellStyle name="Input 5 54" xfId="41838" xr:uid="{00000000-0005-0000-0000-00005AA40000}"/>
    <cellStyle name="Input 5 55" xfId="41839" xr:uid="{00000000-0005-0000-0000-00005BA40000}"/>
    <cellStyle name="Input 5 56" xfId="41840" xr:uid="{00000000-0005-0000-0000-00005CA40000}"/>
    <cellStyle name="Input 5 57" xfId="41841" xr:uid="{00000000-0005-0000-0000-00005DA40000}"/>
    <cellStyle name="Input 5 58" xfId="41842" xr:uid="{00000000-0005-0000-0000-00005EA40000}"/>
    <cellStyle name="Input 5 59" xfId="41843" xr:uid="{00000000-0005-0000-0000-00005FA40000}"/>
    <cellStyle name="Input 5 6" xfId="41844" xr:uid="{00000000-0005-0000-0000-000060A40000}"/>
    <cellStyle name="Input 5 60" xfId="41845" xr:uid="{00000000-0005-0000-0000-000061A40000}"/>
    <cellStyle name="Input 5 61" xfId="41846" xr:uid="{00000000-0005-0000-0000-000062A40000}"/>
    <cellStyle name="Input 5 62" xfId="41847" xr:uid="{00000000-0005-0000-0000-000063A40000}"/>
    <cellStyle name="Input 5 63" xfId="41848" xr:uid="{00000000-0005-0000-0000-000064A40000}"/>
    <cellStyle name="Input 5 64" xfId="41849" xr:uid="{00000000-0005-0000-0000-000065A40000}"/>
    <cellStyle name="Input 5 65" xfId="41850" xr:uid="{00000000-0005-0000-0000-000066A40000}"/>
    <cellStyle name="Input 5 66" xfId="41851" xr:uid="{00000000-0005-0000-0000-000067A40000}"/>
    <cellStyle name="Input 5 67" xfId="41852" xr:uid="{00000000-0005-0000-0000-000068A40000}"/>
    <cellStyle name="Input 5 68" xfId="41853" xr:uid="{00000000-0005-0000-0000-000069A40000}"/>
    <cellStyle name="Input 5 69" xfId="41854" xr:uid="{00000000-0005-0000-0000-00006AA40000}"/>
    <cellStyle name="Input 5 7" xfId="41855" xr:uid="{00000000-0005-0000-0000-00006BA40000}"/>
    <cellStyle name="Input 5 70" xfId="41856" xr:uid="{00000000-0005-0000-0000-00006CA40000}"/>
    <cellStyle name="Input 5 71" xfId="41857" xr:uid="{00000000-0005-0000-0000-00006DA40000}"/>
    <cellStyle name="Input 5 72" xfId="41858" xr:uid="{00000000-0005-0000-0000-00006EA40000}"/>
    <cellStyle name="Input 5 73" xfId="41859" xr:uid="{00000000-0005-0000-0000-00006FA40000}"/>
    <cellStyle name="Input 5 8" xfId="41860" xr:uid="{00000000-0005-0000-0000-000070A40000}"/>
    <cellStyle name="Input 5 9" xfId="41861" xr:uid="{00000000-0005-0000-0000-000071A40000}"/>
    <cellStyle name="Input 6" xfId="41862" xr:uid="{00000000-0005-0000-0000-000072A40000}"/>
    <cellStyle name="Input 6 10" xfId="41863" xr:uid="{00000000-0005-0000-0000-000073A40000}"/>
    <cellStyle name="Input 6 11" xfId="41864" xr:uid="{00000000-0005-0000-0000-000074A40000}"/>
    <cellStyle name="Input 6 12" xfId="41865" xr:uid="{00000000-0005-0000-0000-000075A40000}"/>
    <cellStyle name="Input 6 13" xfId="41866" xr:uid="{00000000-0005-0000-0000-000076A40000}"/>
    <cellStyle name="Input 6 14" xfId="41867" xr:uid="{00000000-0005-0000-0000-000077A40000}"/>
    <cellStyle name="Input 6 15" xfId="41868" xr:uid="{00000000-0005-0000-0000-000078A40000}"/>
    <cellStyle name="Input 6 16" xfId="41869" xr:uid="{00000000-0005-0000-0000-000079A40000}"/>
    <cellStyle name="Input 6 17" xfId="41870" xr:uid="{00000000-0005-0000-0000-00007AA40000}"/>
    <cellStyle name="Input 6 18" xfId="41871" xr:uid="{00000000-0005-0000-0000-00007BA40000}"/>
    <cellStyle name="Input 6 19" xfId="41872" xr:uid="{00000000-0005-0000-0000-00007CA40000}"/>
    <cellStyle name="Input 6 2" xfId="41873" xr:uid="{00000000-0005-0000-0000-00007DA40000}"/>
    <cellStyle name="Input 6 20" xfId="41874" xr:uid="{00000000-0005-0000-0000-00007EA40000}"/>
    <cellStyle name="Input 6 21" xfId="41875" xr:uid="{00000000-0005-0000-0000-00007FA40000}"/>
    <cellStyle name="Input 6 22" xfId="41876" xr:uid="{00000000-0005-0000-0000-000080A40000}"/>
    <cellStyle name="Input 6 23" xfId="41877" xr:uid="{00000000-0005-0000-0000-000081A40000}"/>
    <cellStyle name="Input 6 24" xfId="41878" xr:uid="{00000000-0005-0000-0000-000082A40000}"/>
    <cellStyle name="Input 6 25" xfId="41879" xr:uid="{00000000-0005-0000-0000-000083A40000}"/>
    <cellStyle name="Input 6 26" xfId="41880" xr:uid="{00000000-0005-0000-0000-000084A40000}"/>
    <cellStyle name="Input 6 27" xfId="41881" xr:uid="{00000000-0005-0000-0000-000085A40000}"/>
    <cellStyle name="Input 6 28" xfId="41882" xr:uid="{00000000-0005-0000-0000-000086A40000}"/>
    <cellStyle name="Input 6 29" xfId="41883" xr:uid="{00000000-0005-0000-0000-000087A40000}"/>
    <cellStyle name="Input 6 3" xfId="41884" xr:uid="{00000000-0005-0000-0000-000088A40000}"/>
    <cellStyle name="Input 6 30" xfId="41885" xr:uid="{00000000-0005-0000-0000-000089A40000}"/>
    <cellStyle name="Input 6 31" xfId="41886" xr:uid="{00000000-0005-0000-0000-00008AA40000}"/>
    <cellStyle name="Input 6 32" xfId="41887" xr:uid="{00000000-0005-0000-0000-00008BA40000}"/>
    <cellStyle name="Input 6 33" xfId="41888" xr:uid="{00000000-0005-0000-0000-00008CA40000}"/>
    <cellStyle name="Input 6 34" xfId="41889" xr:uid="{00000000-0005-0000-0000-00008DA40000}"/>
    <cellStyle name="Input 6 35" xfId="41890" xr:uid="{00000000-0005-0000-0000-00008EA40000}"/>
    <cellStyle name="Input 6 36" xfId="41891" xr:uid="{00000000-0005-0000-0000-00008FA40000}"/>
    <cellStyle name="Input 6 37" xfId="41892" xr:uid="{00000000-0005-0000-0000-000090A40000}"/>
    <cellStyle name="Input 6 38" xfId="41893" xr:uid="{00000000-0005-0000-0000-000091A40000}"/>
    <cellStyle name="Input 6 39" xfId="41894" xr:uid="{00000000-0005-0000-0000-000092A40000}"/>
    <cellStyle name="Input 6 4" xfId="41895" xr:uid="{00000000-0005-0000-0000-000093A40000}"/>
    <cellStyle name="Input 6 40" xfId="41896" xr:uid="{00000000-0005-0000-0000-000094A40000}"/>
    <cellStyle name="Input 6 41" xfId="41897" xr:uid="{00000000-0005-0000-0000-000095A40000}"/>
    <cellStyle name="Input 6 42" xfId="41898" xr:uid="{00000000-0005-0000-0000-000096A40000}"/>
    <cellStyle name="Input 6 43" xfId="41899" xr:uid="{00000000-0005-0000-0000-000097A40000}"/>
    <cellStyle name="Input 6 44" xfId="41900" xr:uid="{00000000-0005-0000-0000-000098A40000}"/>
    <cellStyle name="Input 6 45" xfId="41901" xr:uid="{00000000-0005-0000-0000-000099A40000}"/>
    <cellStyle name="Input 6 46" xfId="41902" xr:uid="{00000000-0005-0000-0000-00009AA40000}"/>
    <cellStyle name="Input 6 47" xfId="41903" xr:uid="{00000000-0005-0000-0000-00009BA40000}"/>
    <cellStyle name="Input 6 48" xfId="41904" xr:uid="{00000000-0005-0000-0000-00009CA40000}"/>
    <cellStyle name="Input 6 49" xfId="41905" xr:uid="{00000000-0005-0000-0000-00009DA40000}"/>
    <cellStyle name="Input 6 5" xfId="41906" xr:uid="{00000000-0005-0000-0000-00009EA40000}"/>
    <cellStyle name="Input 6 50" xfId="41907" xr:uid="{00000000-0005-0000-0000-00009FA40000}"/>
    <cellStyle name="Input 6 51" xfId="41908" xr:uid="{00000000-0005-0000-0000-0000A0A40000}"/>
    <cellStyle name="Input 6 52" xfId="41909" xr:uid="{00000000-0005-0000-0000-0000A1A40000}"/>
    <cellStyle name="Input 6 53" xfId="41910" xr:uid="{00000000-0005-0000-0000-0000A2A40000}"/>
    <cellStyle name="Input 6 54" xfId="41911" xr:uid="{00000000-0005-0000-0000-0000A3A40000}"/>
    <cellStyle name="Input 6 55" xfId="41912" xr:uid="{00000000-0005-0000-0000-0000A4A40000}"/>
    <cellStyle name="Input 6 56" xfId="41913" xr:uid="{00000000-0005-0000-0000-0000A5A40000}"/>
    <cellStyle name="Input 6 57" xfId="41914" xr:uid="{00000000-0005-0000-0000-0000A6A40000}"/>
    <cellStyle name="Input 6 58" xfId="41915" xr:uid="{00000000-0005-0000-0000-0000A7A40000}"/>
    <cellStyle name="Input 6 59" xfId="41916" xr:uid="{00000000-0005-0000-0000-0000A8A40000}"/>
    <cellStyle name="Input 6 6" xfId="41917" xr:uid="{00000000-0005-0000-0000-0000A9A40000}"/>
    <cellStyle name="Input 6 60" xfId="41918" xr:uid="{00000000-0005-0000-0000-0000AAA40000}"/>
    <cellStyle name="Input 6 61" xfId="41919" xr:uid="{00000000-0005-0000-0000-0000ABA40000}"/>
    <cellStyle name="Input 6 62" xfId="41920" xr:uid="{00000000-0005-0000-0000-0000ACA40000}"/>
    <cellStyle name="Input 6 63" xfId="41921" xr:uid="{00000000-0005-0000-0000-0000ADA40000}"/>
    <cellStyle name="Input 6 64" xfId="41922" xr:uid="{00000000-0005-0000-0000-0000AEA40000}"/>
    <cellStyle name="Input 6 65" xfId="41923" xr:uid="{00000000-0005-0000-0000-0000AFA40000}"/>
    <cellStyle name="Input 6 66" xfId="41924" xr:uid="{00000000-0005-0000-0000-0000B0A40000}"/>
    <cellStyle name="Input 6 67" xfId="41925" xr:uid="{00000000-0005-0000-0000-0000B1A40000}"/>
    <cellStyle name="Input 6 68" xfId="41926" xr:uid="{00000000-0005-0000-0000-0000B2A40000}"/>
    <cellStyle name="Input 6 69" xfId="41927" xr:uid="{00000000-0005-0000-0000-0000B3A40000}"/>
    <cellStyle name="Input 6 7" xfId="41928" xr:uid="{00000000-0005-0000-0000-0000B4A40000}"/>
    <cellStyle name="Input 6 70" xfId="41929" xr:uid="{00000000-0005-0000-0000-0000B5A40000}"/>
    <cellStyle name="Input 6 71" xfId="41930" xr:uid="{00000000-0005-0000-0000-0000B6A40000}"/>
    <cellStyle name="Input 6 72" xfId="41931" xr:uid="{00000000-0005-0000-0000-0000B7A40000}"/>
    <cellStyle name="Input 6 73" xfId="41932" xr:uid="{00000000-0005-0000-0000-0000B8A40000}"/>
    <cellStyle name="Input 6 8" xfId="41933" xr:uid="{00000000-0005-0000-0000-0000B9A40000}"/>
    <cellStyle name="Input 6 9" xfId="41934" xr:uid="{00000000-0005-0000-0000-0000BAA40000}"/>
    <cellStyle name="Input 7" xfId="41935" xr:uid="{00000000-0005-0000-0000-0000BBA40000}"/>
    <cellStyle name="Input 7 10" xfId="41936" xr:uid="{00000000-0005-0000-0000-0000BCA40000}"/>
    <cellStyle name="Input 7 11" xfId="41937" xr:uid="{00000000-0005-0000-0000-0000BDA40000}"/>
    <cellStyle name="Input 7 12" xfId="41938" xr:uid="{00000000-0005-0000-0000-0000BEA40000}"/>
    <cellStyle name="Input 7 13" xfId="41939" xr:uid="{00000000-0005-0000-0000-0000BFA40000}"/>
    <cellStyle name="Input 7 14" xfId="41940" xr:uid="{00000000-0005-0000-0000-0000C0A40000}"/>
    <cellStyle name="Input 7 15" xfId="41941" xr:uid="{00000000-0005-0000-0000-0000C1A40000}"/>
    <cellStyle name="Input 7 16" xfId="41942" xr:uid="{00000000-0005-0000-0000-0000C2A40000}"/>
    <cellStyle name="Input 7 17" xfId="41943" xr:uid="{00000000-0005-0000-0000-0000C3A40000}"/>
    <cellStyle name="Input 7 18" xfId="41944" xr:uid="{00000000-0005-0000-0000-0000C4A40000}"/>
    <cellStyle name="Input 7 19" xfId="41945" xr:uid="{00000000-0005-0000-0000-0000C5A40000}"/>
    <cellStyle name="Input 7 2" xfId="41946" xr:uid="{00000000-0005-0000-0000-0000C6A40000}"/>
    <cellStyle name="Input 7 20" xfId="41947" xr:uid="{00000000-0005-0000-0000-0000C7A40000}"/>
    <cellStyle name="Input 7 21" xfId="41948" xr:uid="{00000000-0005-0000-0000-0000C8A40000}"/>
    <cellStyle name="Input 7 22" xfId="41949" xr:uid="{00000000-0005-0000-0000-0000C9A40000}"/>
    <cellStyle name="Input 7 23" xfId="41950" xr:uid="{00000000-0005-0000-0000-0000CAA40000}"/>
    <cellStyle name="Input 7 24" xfId="41951" xr:uid="{00000000-0005-0000-0000-0000CBA40000}"/>
    <cellStyle name="Input 7 25" xfId="41952" xr:uid="{00000000-0005-0000-0000-0000CCA40000}"/>
    <cellStyle name="Input 7 26" xfId="41953" xr:uid="{00000000-0005-0000-0000-0000CDA40000}"/>
    <cellStyle name="Input 7 27" xfId="41954" xr:uid="{00000000-0005-0000-0000-0000CEA40000}"/>
    <cellStyle name="Input 7 28" xfId="41955" xr:uid="{00000000-0005-0000-0000-0000CFA40000}"/>
    <cellStyle name="Input 7 29" xfId="41956" xr:uid="{00000000-0005-0000-0000-0000D0A40000}"/>
    <cellStyle name="Input 7 3" xfId="41957" xr:uid="{00000000-0005-0000-0000-0000D1A40000}"/>
    <cellStyle name="Input 7 30" xfId="41958" xr:uid="{00000000-0005-0000-0000-0000D2A40000}"/>
    <cellStyle name="Input 7 31" xfId="41959" xr:uid="{00000000-0005-0000-0000-0000D3A40000}"/>
    <cellStyle name="Input 7 32" xfId="41960" xr:uid="{00000000-0005-0000-0000-0000D4A40000}"/>
    <cellStyle name="Input 7 33" xfId="41961" xr:uid="{00000000-0005-0000-0000-0000D5A40000}"/>
    <cellStyle name="Input 7 34" xfId="41962" xr:uid="{00000000-0005-0000-0000-0000D6A40000}"/>
    <cellStyle name="Input 7 35" xfId="41963" xr:uid="{00000000-0005-0000-0000-0000D7A40000}"/>
    <cellStyle name="Input 7 36" xfId="41964" xr:uid="{00000000-0005-0000-0000-0000D8A40000}"/>
    <cellStyle name="Input 7 37" xfId="41965" xr:uid="{00000000-0005-0000-0000-0000D9A40000}"/>
    <cellStyle name="Input 7 38" xfId="41966" xr:uid="{00000000-0005-0000-0000-0000DAA40000}"/>
    <cellStyle name="Input 7 39" xfId="41967" xr:uid="{00000000-0005-0000-0000-0000DBA40000}"/>
    <cellStyle name="Input 7 4" xfId="41968" xr:uid="{00000000-0005-0000-0000-0000DCA40000}"/>
    <cellStyle name="Input 7 40" xfId="41969" xr:uid="{00000000-0005-0000-0000-0000DDA40000}"/>
    <cellStyle name="Input 7 41" xfId="41970" xr:uid="{00000000-0005-0000-0000-0000DEA40000}"/>
    <cellStyle name="Input 7 42" xfId="41971" xr:uid="{00000000-0005-0000-0000-0000DFA40000}"/>
    <cellStyle name="Input 7 43" xfId="41972" xr:uid="{00000000-0005-0000-0000-0000E0A40000}"/>
    <cellStyle name="Input 7 44" xfId="41973" xr:uid="{00000000-0005-0000-0000-0000E1A40000}"/>
    <cellStyle name="Input 7 45" xfId="41974" xr:uid="{00000000-0005-0000-0000-0000E2A40000}"/>
    <cellStyle name="Input 7 46" xfId="41975" xr:uid="{00000000-0005-0000-0000-0000E3A40000}"/>
    <cellStyle name="Input 7 47" xfId="41976" xr:uid="{00000000-0005-0000-0000-0000E4A40000}"/>
    <cellStyle name="Input 7 48" xfId="41977" xr:uid="{00000000-0005-0000-0000-0000E5A40000}"/>
    <cellStyle name="Input 7 49" xfId="41978" xr:uid="{00000000-0005-0000-0000-0000E6A40000}"/>
    <cellStyle name="Input 7 5" xfId="41979" xr:uid="{00000000-0005-0000-0000-0000E7A40000}"/>
    <cellStyle name="Input 7 50" xfId="41980" xr:uid="{00000000-0005-0000-0000-0000E8A40000}"/>
    <cellStyle name="Input 7 51" xfId="41981" xr:uid="{00000000-0005-0000-0000-0000E9A40000}"/>
    <cellStyle name="Input 7 52" xfId="41982" xr:uid="{00000000-0005-0000-0000-0000EAA40000}"/>
    <cellStyle name="Input 7 53" xfId="41983" xr:uid="{00000000-0005-0000-0000-0000EBA40000}"/>
    <cellStyle name="Input 7 54" xfId="41984" xr:uid="{00000000-0005-0000-0000-0000ECA40000}"/>
    <cellStyle name="Input 7 55" xfId="41985" xr:uid="{00000000-0005-0000-0000-0000EDA40000}"/>
    <cellStyle name="Input 7 56" xfId="41986" xr:uid="{00000000-0005-0000-0000-0000EEA40000}"/>
    <cellStyle name="Input 7 57" xfId="41987" xr:uid="{00000000-0005-0000-0000-0000EFA40000}"/>
    <cellStyle name="Input 7 58" xfId="41988" xr:uid="{00000000-0005-0000-0000-0000F0A40000}"/>
    <cellStyle name="Input 7 59" xfId="41989" xr:uid="{00000000-0005-0000-0000-0000F1A40000}"/>
    <cellStyle name="Input 7 6" xfId="41990" xr:uid="{00000000-0005-0000-0000-0000F2A40000}"/>
    <cellStyle name="Input 7 60" xfId="41991" xr:uid="{00000000-0005-0000-0000-0000F3A40000}"/>
    <cellStyle name="Input 7 61" xfId="41992" xr:uid="{00000000-0005-0000-0000-0000F4A40000}"/>
    <cellStyle name="Input 7 62" xfId="41993" xr:uid="{00000000-0005-0000-0000-0000F5A40000}"/>
    <cellStyle name="Input 7 63" xfId="41994" xr:uid="{00000000-0005-0000-0000-0000F6A40000}"/>
    <cellStyle name="Input 7 64" xfId="41995" xr:uid="{00000000-0005-0000-0000-0000F7A40000}"/>
    <cellStyle name="Input 7 65" xfId="41996" xr:uid="{00000000-0005-0000-0000-0000F8A40000}"/>
    <cellStyle name="Input 7 66" xfId="41997" xr:uid="{00000000-0005-0000-0000-0000F9A40000}"/>
    <cellStyle name="Input 7 67" xfId="41998" xr:uid="{00000000-0005-0000-0000-0000FAA40000}"/>
    <cellStyle name="Input 7 68" xfId="41999" xr:uid="{00000000-0005-0000-0000-0000FBA40000}"/>
    <cellStyle name="Input 7 69" xfId="42000" xr:uid="{00000000-0005-0000-0000-0000FCA40000}"/>
    <cellStyle name="Input 7 7" xfId="42001" xr:uid="{00000000-0005-0000-0000-0000FDA40000}"/>
    <cellStyle name="Input 7 70" xfId="42002" xr:uid="{00000000-0005-0000-0000-0000FEA40000}"/>
    <cellStyle name="Input 7 71" xfId="42003" xr:uid="{00000000-0005-0000-0000-0000FFA40000}"/>
    <cellStyle name="Input 7 72" xfId="42004" xr:uid="{00000000-0005-0000-0000-000000A50000}"/>
    <cellStyle name="Input 7 73" xfId="42005" xr:uid="{00000000-0005-0000-0000-000001A50000}"/>
    <cellStyle name="Input 7 8" xfId="42006" xr:uid="{00000000-0005-0000-0000-000002A50000}"/>
    <cellStyle name="Input 7 9" xfId="42007" xr:uid="{00000000-0005-0000-0000-000003A50000}"/>
    <cellStyle name="Input 8" xfId="42008" xr:uid="{00000000-0005-0000-0000-000004A50000}"/>
    <cellStyle name="Input 8 10" xfId="42009" xr:uid="{00000000-0005-0000-0000-000005A50000}"/>
    <cellStyle name="Input 8 11" xfId="42010" xr:uid="{00000000-0005-0000-0000-000006A50000}"/>
    <cellStyle name="Input 8 12" xfId="42011" xr:uid="{00000000-0005-0000-0000-000007A50000}"/>
    <cellStyle name="Input 8 13" xfId="42012" xr:uid="{00000000-0005-0000-0000-000008A50000}"/>
    <cellStyle name="Input 8 14" xfId="42013" xr:uid="{00000000-0005-0000-0000-000009A50000}"/>
    <cellStyle name="Input 8 15" xfId="42014" xr:uid="{00000000-0005-0000-0000-00000AA50000}"/>
    <cellStyle name="Input 8 16" xfId="42015" xr:uid="{00000000-0005-0000-0000-00000BA50000}"/>
    <cellStyle name="Input 8 17" xfId="42016" xr:uid="{00000000-0005-0000-0000-00000CA50000}"/>
    <cellStyle name="Input 8 18" xfId="42017" xr:uid="{00000000-0005-0000-0000-00000DA50000}"/>
    <cellStyle name="Input 8 19" xfId="42018" xr:uid="{00000000-0005-0000-0000-00000EA50000}"/>
    <cellStyle name="Input 8 2" xfId="42019" xr:uid="{00000000-0005-0000-0000-00000FA50000}"/>
    <cellStyle name="Input 8 20" xfId="42020" xr:uid="{00000000-0005-0000-0000-000010A50000}"/>
    <cellStyle name="Input 8 21" xfId="42021" xr:uid="{00000000-0005-0000-0000-000011A50000}"/>
    <cellStyle name="Input 8 22" xfId="42022" xr:uid="{00000000-0005-0000-0000-000012A50000}"/>
    <cellStyle name="Input 8 23" xfId="42023" xr:uid="{00000000-0005-0000-0000-000013A50000}"/>
    <cellStyle name="Input 8 24" xfId="42024" xr:uid="{00000000-0005-0000-0000-000014A50000}"/>
    <cellStyle name="Input 8 25" xfId="42025" xr:uid="{00000000-0005-0000-0000-000015A50000}"/>
    <cellStyle name="Input 8 26" xfId="42026" xr:uid="{00000000-0005-0000-0000-000016A50000}"/>
    <cellStyle name="Input 8 27" xfId="42027" xr:uid="{00000000-0005-0000-0000-000017A50000}"/>
    <cellStyle name="Input 8 28" xfId="42028" xr:uid="{00000000-0005-0000-0000-000018A50000}"/>
    <cellStyle name="Input 8 29" xfId="42029" xr:uid="{00000000-0005-0000-0000-000019A50000}"/>
    <cellStyle name="Input 8 3" xfId="42030" xr:uid="{00000000-0005-0000-0000-00001AA50000}"/>
    <cellStyle name="Input 8 30" xfId="42031" xr:uid="{00000000-0005-0000-0000-00001BA50000}"/>
    <cellStyle name="Input 8 31" xfId="42032" xr:uid="{00000000-0005-0000-0000-00001CA50000}"/>
    <cellStyle name="Input 8 32" xfId="42033" xr:uid="{00000000-0005-0000-0000-00001DA50000}"/>
    <cellStyle name="Input 8 33" xfId="42034" xr:uid="{00000000-0005-0000-0000-00001EA50000}"/>
    <cellStyle name="Input 8 34" xfId="42035" xr:uid="{00000000-0005-0000-0000-00001FA50000}"/>
    <cellStyle name="Input 8 35" xfId="42036" xr:uid="{00000000-0005-0000-0000-000020A50000}"/>
    <cellStyle name="Input 8 36" xfId="42037" xr:uid="{00000000-0005-0000-0000-000021A50000}"/>
    <cellStyle name="Input 8 37" xfId="42038" xr:uid="{00000000-0005-0000-0000-000022A50000}"/>
    <cellStyle name="Input 8 38" xfId="42039" xr:uid="{00000000-0005-0000-0000-000023A50000}"/>
    <cellStyle name="Input 8 39" xfId="42040" xr:uid="{00000000-0005-0000-0000-000024A50000}"/>
    <cellStyle name="Input 8 4" xfId="42041" xr:uid="{00000000-0005-0000-0000-000025A50000}"/>
    <cellStyle name="Input 8 40" xfId="42042" xr:uid="{00000000-0005-0000-0000-000026A50000}"/>
    <cellStyle name="Input 8 41" xfId="42043" xr:uid="{00000000-0005-0000-0000-000027A50000}"/>
    <cellStyle name="Input 8 42" xfId="42044" xr:uid="{00000000-0005-0000-0000-000028A50000}"/>
    <cellStyle name="Input 8 43" xfId="42045" xr:uid="{00000000-0005-0000-0000-000029A50000}"/>
    <cellStyle name="Input 8 44" xfId="42046" xr:uid="{00000000-0005-0000-0000-00002AA50000}"/>
    <cellStyle name="Input 8 45" xfId="42047" xr:uid="{00000000-0005-0000-0000-00002BA50000}"/>
    <cellStyle name="Input 8 46" xfId="42048" xr:uid="{00000000-0005-0000-0000-00002CA50000}"/>
    <cellStyle name="Input 8 47" xfId="42049" xr:uid="{00000000-0005-0000-0000-00002DA50000}"/>
    <cellStyle name="Input 8 48" xfId="42050" xr:uid="{00000000-0005-0000-0000-00002EA50000}"/>
    <cellStyle name="Input 8 49" xfId="42051" xr:uid="{00000000-0005-0000-0000-00002FA50000}"/>
    <cellStyle name="Input 8 5" xfId="42052" xr:uid="{00000000-0005-0000-0000-000030A50000}"/>
    <cellStyle name="Input 8 50" xfId="42053" xr:uid="{00000000-0005-0000-0000-000031A50000}"/>
    <cellStyle name="Input 8 51" xfId="42054" xr:uid="{00000000-0005-0000-0000-000032A50000}"/>
    <cellStyle name="Input 8 52" xfId="42055" xr:uid="{00000000-0005-0000-0000-000033A50000}"/>
    <cellStyle name="Input 8 53" xfId="42056" xr:uid="{00000000-0005-0000-0000-000034A50000}"/>
    <cellStyle name="Input 8 54" xfId="42057" xr:uid="{00000000-0005-0000-0000-000035A50000}"/>
    <cellStyle name="Input 8 55" xfId="42058" xr:uid="{00000000-0005-0000-0000-000036A50000}"/>
    <cellStyle name="Input 8 56" xfId="42059" xr:uid="{00000000-0005-0000-0000-000037A50000}"/>
    <cellStyle name="Input 8 57" xfId="42060" xr:uid="{00000000-0005-0000-0000-000038A50000}"/>
    <cellStyle name="Input 8 58" xfId="42061" xr:uid="{00000000-0005-0000-0000-000039A50000}"/>
    <cellStyle name="Input 8 59" xfId="42062" xr:uid="{00000000-0005-0000-0000-00003AA50000}"/>
    <cellStyle name="Input 8 6" xfId="42063" xr:uid="{00000000-0005-0000-0000-00003BA50000}"/>
    <cellStyle name="Input 8 60" xfId="42064" xr:uid="{00000000-0005-0000-0000-00003CA50000}"/>
    <cellStyle name="Input 8 61" xfId="42065" xr:uid="{00000000-0005-0000-0000-00003DA50000}"/>
    <cellStyle name="Input 8 62" xfId="42066" xr:uid="{00000000-0005-0000-0000-00003EA50000}"/>
    <cellStyle name="Input 8 63" xfId="42067" xr:uid="{00000000-0005-0000-0000-00003FA50000}"/>
    <cellStyle name="Input 8 64" xfId="42068" xr:uid="{00000000-0005-0000-0000-000040A50000}"/>
    <cellStyle name="Input 8 65" xfId="42069" xr:uid="{00000000-0005-0000-0000-000041A50000}"/>
    <cellStyle name="Input 8 66" xfId="42070" xr:uid="{00000000-0005-0000-0000-000042A50000}"/>
    <cellStyle name="Input 8 67" xfId="42071" xr:uid="{00000000-0005-0000-0000-000043A50000}"/>
    <cellStyle name="Input 8 68" xfId="42072" xr:uid="{00000000-0005-0000-0000-000044A50000}"/>
    <cellStyle name="Input 8 69" xfId="42073" xr:uid="{00000000-0005-0000-0000-000045A50000}"/>
    <cellStyle name="Input 8 7" xfId="42074" xr:uid="{00000000-0005-0000-0000-000046A50000}"/>
    <cellStyle name="Input 8 70" xfId="42075" xr:uid="{00000000-0005-0000-0000-000047A50000}"/>
    <cellStyle name="Input 8 71" xfId="42076" xr:uid="{00000000-0005-0000-0000-000048A50000}"/>
    <cellStyle name="Input 8 72" xfId="42077" xr:uid="{00000000-0005-0000-0000-000049A50000}"/>
    <cellStyle name="Input 8 73" xfId="42078" xr:uid="{00000000-0005-0000-0000-00004AA50000}"/>
    <cellStyle name="Input 8 8" xfId="42079" xr:uid="{00000000-0005-0000-0000-00004BA50000}"/>
    <cellStyle name="Input 8 9" xfId="42080" xr:uid="{00000000-0005-0000-0000-00004CA50000}"/>
    <cellStyle name="Input 9" xfId="42081" xr:uid="{00000000-0005-0000-0000-00004DA50000}"/>
    <cellStyle name="Input 9 10" xfId="42082" xr:uid="{00000000-0005-0000-0000-00004EA50000}"/>
    <cellStyle name="Input 9 11" xfId="42083" xr:uid="{00000000-0005-0000-0000-00004FA50000}"/>
    <cellStyle name="Input 9 12" xfId="42084" xr:uid="{00000000-0005-0000-0000-000050A50000}"/>
    <cellStyle name="Input 9 13" xfId="42085" xr:uid="{00000000-0005-0000-0000-000051A50000}"/>
    <cellStyle name="Input 9 14" xfId="42086" xr:uid="{00000000-0005-0000-0000-000052A50000}"/>
    <cellStyle name="Input 9 15" xfId="42087" xr:uid="{00000000-0005-0000-0000-000053A50000}"/>
    <cellStyle name="Input 9 16" xfId="42088" xr:uid="{00000000-0005-0000-0000-000054A50000}"/>
    <cellStyle name="Input 9 17" xfId="42089" xr:uid="{00000000-0005-0000-0000-000055A50000}"/>
    <cellStyle name="Input 9 18" xfId="42090" xr:uid="{00000000-0005-0000-0000-000056A50000}"/>
    <cellStyle name="Input 9 19" xfId="42091" xr:uid="{00000000-0005-0000-0000-000057A50000}"/>
    <cellStyle name="Input 9 2" xfId="42092" xr:uid="{00000000-0005-0000-0000-000058A50000}"/>
    <cellStyle name="Input 9 20" xfId="42093" xr:uid="{00000000-0005-0000-0000-000059A50000}"/>
    <cellStyle name="Input 9 21" xfId="42094" xr:uid="{00000000-0005-0000-0000-00005AA50000}"/>
    <cellStyle name="Input 9 22" xfId="42095" xr:uid="{00000000-0005-0000-0000-00005BA50000}"/>
    <cellStyle name="Input 9 23" xfId="42096" xr:uid="{00000000-0005-0000-0000-00005CA50000}"/>
    <cellStyle name="Input 9 24" xfId="42097" xr:uid="{00000000-0005-0000-0000-00005DA50000}"/>
    <cellStyle name="Input 9 25" xfId="42098" xr:uid="{00000000-0005-0000-0000-00005EA50000}"/>
    <cellStyle name="Input 9 26" xfId="42099" xr:uid="{00000000-0005-0000-0000-00005FA50000}"/>
    <cellStyle name="Input 9 27" xfId="42100" xr:uid="{00000000-0005-0000-0000-000060A50000}"/>
    <cellStyle name="Input 9 28" xfId="42101" xr:uid="{00000000-0005-0000-0000-000061A50000}"/>
    <cellStyle name="Input 9 29" xfId="42102" xr:uid="{00000000-0005-0000-0000-000062A50000}"/>
    <cellStyle name="Input 9 3" xfId="42103" xr:uid="{00000000-0005-0000-0000-000063A50000}"/>
    <cellStyle name="Input 9 30" xfId="42104" xr:uid="{00000000-0005-0000-0000-000064A50000}"/>
    <cellStyle name="Input 9 31" xfId="42105" xr:uid="{00000000-0005-0000-0000-000065A50000}"/>
    <cellStyle name="Input 9 32" xfId="42106" xr:uid="{00000000-0005-0000-0000-000066A50000}"/>
    <cellStyle name="Input 9 33" xfId="42107" xr:uid="{00000000-0005-0000-0000-000067A50000}"/>
    <cellStyle name="Input 9 34" xfId="42108" xr:uid="{00000000-0005-0000-0000-000068A50000}"/>
    <cellStyle name="Input 9 35" xfId="42109" xr:uid="{00000000-0005-0000-0000-000069A50000}"/>
    <cellStyle name="Input 9 36" xfId="42110" xr:uid="{00000000-0005-0000-0000-00006AA50000}"/>
    <cellStyle name="Input 9 37" xfId="42111" xr:uid="{00000000-0005-0000-0000-00006BA50000}"/>
    <cellStyle name="Input 9 38" xfId="42112" xr:uid="{00000000-0005-0000-0000-00006CA50000}"/>
    <cellStyle name="Input 9 39" xfId="42113" xr:uid="{00000000-0005-0000-0000-00006DA50000}"/>
    <cellStyle name="Input 9 4" xfId="42114" xr:uid="{00000000-0005-0000-0000-00006EA50000}"/>
    <cellStyle name="Input 9 40" xfId="42115" xr:uid="{00000000-0005-0000-0000-00006FA50000}"/>
    <cellStyle name="Input 9 41" xfId="42116" xr:uid="{00000000-0005-0000-0000-000070A50000}"/>
    <cellStyle name="Input 9 42" xfId="42117" xr:uid="{00000000-0005-0000-0000-000071A50000}"/>
    <cellStyle name="Input 9 43" xfId="42118" xr:uid="{00000000-0005-0000-0000-000072A50000}"/>
    <cellStyle name="Input 9 44" xfId="42119" xr:uid="{00000000-0005-0000-0000-000073A50000}"/>
    <cellStyle name="Input 9 45" xfId="42120" xr:uid="{00000000-0005-0000-0000-000074A50000}"/>
    <cellStyle name="Input 9 46" xfId="42121" xr:uid="{00000000-0005-0000-0000-000075A50000}"/>
    <cellStyle name="Input 9 47" xfId="42122" xr:uid="{00000000-0005-0000-0000-000076A50000}"/>
    <cellStyle name="Input 9 48" xfId="42123" xr:uid="{00000000-0005-0000-0000-000077A50000}"/>
    <cellStyle name="Input 9 49" xfId="42124" xr:uid="{00000000-0005-0000-0000-000078A50000}"/>
    <cellStyle name="Input 9 5" xfId="42125" xr:uid="{00000000-0005-0000-0000-000079A50000}"/>
    <cellStyle name="Input 9 50" xfId="42126" xr:uid="{00000000-0005-0000-0000-00007AA50000}"/>
    <cellStyle name="Input 9 51" xfId="42127" xr:uid="{00000000-0005-0000-0000-00007BA50000}"/>
    <cellStyle name="Input 9 52" xfId="42128" xr:uid="{00000000-0005-0000-0000-00007CA50000}"/>
    <cellStyle name="Input 9 53" xfId="42129" xr:uid="{00000000-0005-0000-0000-00007DA50000}"/>
    <cellStyle name="Input 9 54" xfId="42130" xr:uid="{00000000-0005-0000-0000-00007EA50000}"/>
    <cellStyle name="Input 9 55" xfId="42131" xr:uid="{00000000-0005-0000-0000-00007FA50000}"/>
    <cellStyle name="Input 9 56" xfId="42132" xr:uid="{00000000-0005-0000-0000-000080A50000}"/>
    <cellStyle name="Input 9 57" xfId="42133" xr:uid="{00000000-0005-0000-0000-000081A50000}"/>
    <cellStyle name="Input 9 58" xfId="42134" xr:uid="{00000000-0005-0000-0000-000082A50000}"/>
    <cellStyle name="Input 9 59" xfId="42135" xr:uid="{00000000-0005-0000-0000-000083A50000}"/>
    <cellStyle name="Input 9 6" xfId="42136" xr:uid="{00000000-0005-0000-0000-000084A50000}"/>
    <cellStyle name="Input 9 60" xfId="42137" xr:uid="{00000000-0005-0000-0000-000085A50000}"/>
    <cellStyle name="Input 9 61" xfId="42138" xr:uid="{00000000-0005-0000-0000-000086A50000}"/>
    <cellStyle name="Input 9 62" xfId="42139" xr:uid="{00000000-0005-0000-0000-000087A50000}"/>
    <cellStyle name="Input 9 63" xfId="42140" xr:uid="{00000000-0005-0000-0000-000088A50000}"/>
    <cellStyle name="Input 9 64" xfId="42141" xr:uid="{00000000-0005-0000-0000-000089A50000}"/>
    <cellStyle name="Input 9 65" xfId="42142" xr:uid="{00000000-0005-0000-0000-00008AA50000}"/>
    <cellStyle name="Input 9 66" xfId="42143" xr:uid="{00000000-0005-0000-0000-00008BA50000}"/>
    <cellStyle name="Input 9 67" xfId="42144" xr:uid="{00000000-0005-0000-0000-00008CA50000}"/>
    <cellStyle name="Input 9 68" xfId="42145" xr:uid="{00000000-0005-0000-0000-00008DA50000}"/>
    <cellStyle name="Input 9 69" xfId="42146" xr:uid="{00000000-0005-0000-0000-00008EA50000}"/>
    <cellStyle name="Input 9 7" xfId="42147" xr:uid="{00000000-0005-0000-0000-00008FA50000}"/>
    <cellStyle name="Input 9 70" xfId="42148" xr:uid="{00000000-0005-0000-0000-000090A50000}"/>
    <cellStyle name="Input 9 71" xfId="42149" xr:uid="{00000000-0005-0000-0000-000091A50000}"/>
    <cellStyle name="Input 9 72" xfId="42150" xr:uid="{00000000-0005-0000-0000-000092A50000}"/>
    <cellStyle name="Input 9 73" xfId="42151" xr:uid="{00000000-0005-0000-0000-000093A50000}"/>
    <cellStyle name="Input 9 8" xfId="42152" xr:uid="{00000000-0005-0000-0000-000094A50000}"/>
    <cellStyle name="Input 9 9" xfId="42153" xr:uid="{00000000-0005-0000-0000-000095A50000}"/>
    <cellStyle name="Input Cells" xfId="42154" xr:uid="{00000000-0005-0000-0000-000096A50000}"/>
    <cellStyle name="Input Cells Percent" xfId="42155" xr:uid="{00000000-0005-0000-0000-000097A50000}"/>
    <cellStyle name="LINKED" xfId="42156" xr:uid="{00000000-0005-0000-0000-000098A50000}"/>
    <cellStyle name="Linked Cell 10" xfId="42157" xr:uid="{00000000-0005-0000-0000-000099A50000}"/>
    <cellStyle name="Linked Cell 11" xfId="42158" xr:uid="{00000000-0005-0000-0000-00009AA50000}"/>
    <cellStyle name="Linked Cell 12" xfId="42159" xr:uid="{00000000-0005-0000-0000-00009BA50000}"/>
    <cellStyle name="Linked Cell 13" xfId="42160" xr:uid="{00000000-0005-0000-0000-00009CA50000}"/>
    <cellStyle name="Linked Cell 14" xfId="42161" xr:uid="{00000000-0005-0000-0000-00009DA50000}"/>
    <cellStyle name="Linked Cell 15" xfId="42162" xr:uid="{00000000-0005-0000-0000-00009EA50000}"/>
    <cellStyle name="Linked Cell 16" xfId="42163" xr:uid="{00000000-0005-0000-0000-00009FA50000}"/>
    <cellStyle name="Linked Cell 17" xfId="42164" xr:uid="{00000000-0005-0000-0000-0000A0A50000}"/>
    <cellStyle name="Linked Cell 18" xfId="42165" xr:uid="{00000000-0005-0000-0000-0000A1A50000}"/>
    <cellStyle name="Linked Cell 19" xfId="42166" xr:uid="{00000000-0005-0000-0000-0000A2A50000}"/>
    <cellStyle name="Linked Cell 2" xfId="42167" xr:uid="{00000000-0005-0000-0000-0000A3A50000}"/>
    <cellStyle name="Linked Cell 2 2" xfId="53070" xr:uid="{00000000-0005-0000-0000-0000A4A50000}"/>
    <cellStyle name="Linked Cell 20" xfId="42168" xr:uid="{00000000-0005-0000-0000-0000A5A50000}"/>
    <cellStyle name="Linked Cell 21" xfId="42169" xr:uid="{00000000-0005-0000-0000-0000A6A50000}"/>
    <cellStyle name="Linked Cell 22" xfId="42170" xr:uid="{00000000-0005-0000-0000-0000A7A50000}"/>
    <cellStyle name="Linked Cell 23" xfId="42171" xr:uid="{00000000-0005-0000-0000-0000A8A50000}"/>
    <cellStyle name="Linked Cell 24" xfId="42172" xr:uid="{00000000-0005-0000-0000-0000A9A50000}"/>
    <cellStyle name="Linked Cell 25" xfId="42173" xr:uid="{00000000-0005-0000-0000-0000AAA50000}"/>
    <cellStyle name="Linked Cell 26" xfId="42174" xr:uid="{00000000-0005-0000-0000-0000ABA50000}"/>
    <cellStyle name="Linked Cell 27" xfId="42175" xr:uid="{00000000-0005-0000-0000-0000ACA50000}"/>
    <cellStyle name="Linked Cell 28" xfId="42176" xr:uid="{00000000-0005-0000-0000-0000ADA50000}"/>
    <cellStyle name="Linked Cell 29" xfId="42177" xr:uid="{00000000-0005-0000-0000-0000AEA50000}"/>
    <cellStyle name="Linked Cell 3" xfId="42178" xr:uid="{00000000-0005-0000-0000-0000AFA50000}"/>
    <cellStyle name="Linked Cell 3 2" xfId="53095" xr:uid="{00000000-0005-0000-0000-0000B0A50000}"/>
    <cellStyle name="Linked Cell 30" xfId="42179" xr:uid="{00000000-0005-0000-0000-0000B1A50000}"/>
    <cellStyle name="Linked Cell 31" xfId="42180" xr:uid="{00000000-0005-0000-0000-0000B2A50000}"/>
    <cellStyle name="Linked Cell 32" xfId="42181" xr:uid="{00000000-0005-0000-0000-0000B3A50000}"/>
    <cellStyle name="Linked Cell 33" xfId="42182" xr:uid="{00000000-0005-0000-0000-0000B4A50000}"/>
    <cellStyle name="Linked Cell 34" xfId="42183" xr:uid="{00000000-0005-0000-0000-0000B5A50000}"/>
    <cellStyle name="Linked Cell 35" xfId="42184" xr:uid="{00000000-0005-0000-0000-0000B6A50000}"/>
    <cellStyle name="Linked Cell 36" xfId="42185" xr:uid="{00000000-0005-0000-0000-0000B7A50000}"/>
    <cellStyle name="Linked Cell 37" xfId="42186" xr:uid="{00000000-0005-0000-0000-0000B8A50000}"/>
    <cellStyle name="Linked Cell 38" xfId="42187" xr:uid="{00000000-0005-0000-0000-0000B9A50000}"/>
    <cellStyle name="Linked Cell 39" xfId="42188" xr:uid="{00000000-0005-0000-0000-0000BAA50000}"/>
    <cellStyle name="Linked Cell 4" xfId="42189" xr:uid="{00000000-0005-0000-0000-0000BBA50000}"/>
    <cellStyle name="Linked Cell 40" xfId="42190" xr:uid="{00000000-0005-0000-0000-0000BCA50000}"/>
    <cellStyle name="Linked Cell 41" xfId="53337" xr:uid="{FD047094-9168-4C09-B911-E0DF2DA663CB}"/>
    <cellStyle name="Linked Cell 5" xfId="42191" xr:uid="{00000000-0005-0000-0000-0000BDA50000}"/>
    <cellStyle name="Linked Cell 6" xfId="42192" xr:uid="{00000000-0005-0000-0000-0000BEA50000}"/>
    <cellStyle name="Linked Cell 7" xfId="42193" xr:uid="{00000000-0005-0000-0000-0000BFA50000}"/>
    <cellStyle name="Linked Cell 8" xfId="42194" xr:uid="{00000000-0005-0000-0000-0000C0A50000}"/>
    <cellStyle name="Linked Cell 9" xfId="42195" xr:uid="{00000000-0005-0000-0000-0000C1A50000}"/>
    <cellStyle name="Neutral 10" xfId="42196" xr:uid="{00000000-0005-0000-0000-0000C2A50000}"/>
    <cellStyle name="Neutral 11" xfId="42197" xr:uid="{00000000-0005-0000-0000-0000C3A50000}"/>
    <cellStyle name="Neutral 12" xfId="42198" xr:uid="{00000000-0005-0000-0000-0000C4A50000}"/>
    <cellStyle name="Neutral 13" xfId="42199" xr:uid="{00000000-0005-0000-0000-0000C5A50000}"/>
    <cellStyle name="Neutral 14" xfId="42200" xr:uid="{00000000-0005-0000-0000-0000C6A50000}"/>
    <cellStyle name="Neutral 15" xfId="42201" xr:uid="{00000000-0005-0000-0000-0000C7A50000}"/>
    <cellStyle name="Neutral 16" xfId="42202" xr:uid="{00000000-0005-0000-0000-0000C8A50000}"/>
    <cellStyle name="Neutral 17" xfId="42203" xr:uid="{00000000-0005-0000-0000-0000C9A50000}"/>
    <cellStyle name="Neutral 18" xfId="42204" xr:uid="{00000000-0005-0000-0000-0000CAA50000}"/>
    <cellStyle name="Neutral 19" xfId="42205" xr:uid="{00000000-0005-0000-0000-0000CBA50000}"/>
    <cellStyle name="Neutral 2" xfId="42206" xr:uid="{00000000-0005-0000-0000-0000CCA50000}"/>
    <cellStyle name="Neutral 2 2" xfId="53071" xr:uid="{00000000-0005-0000-0000-0000CDA50000}"/>
    <cellStyle name="Neutral 20" xfId="42207" xr:uid="{00000000-0005-0000-0000-0000CEA50000}"/>
    <cellStyle name="Neutral 21" xfId="42208" xr:uid="{00000000-0005-0000-0000-0000CFA50000}"/>
    <cellStyle name="Neutral 22" xfId="42209" xr:uid="{00000000-0005-0000-0000-0000D0A50000}"/>
    <cellStyle name="Neutral 23" xfId="42210" xr:uid="{00000000-0005-0000-0000-0000D1A50000}"/>
    <cellStyle name="Neutral 24" xfId="42211" xr:uid="{00000000-0005-0000-0000-0000D2A50000}"/>
    <cellStyle name="Neutral 25" xfId="42212" xr:uid="{00000000-0005-0000-0000-0000D3A50000}"/>
    <cellStyle name="Neutral 26" xfId="42213" xr:uid="{00000000-0005-0000-0000-0000D4A50000}"/>
    <cellStyle name="Neutral 27" xfId="42214" xr:uid="{00000000-0005-0000-0000-0000D5A50000}"/>
    <cellStyle name="Neutral 28" xfId="42215" xr:uid="{00000000-0005-0000-0000-0000D6A50000}"/>
    <cellStyle name="Neutral 29" xfId="42216" xr:uid="{00000000-0005-0000-0000-0000D7A50000}"/>
    <cellStyle name="Neutral 3" xfId="42217" xr:uid="{00000000-0005-0000-0000-0000D8A50000}"/>
    <cellStyle name="Neutral 3 2" xfId="53091" xr:uid="{00000000-0005-0000-0000-0000D9A50000}"/>
    <cellStyle name="Neutral 30" xfId="42218" xr:uid="{00000000-0005-0000-0000-0000DAA50000}"/>
    <cellStyle name="Neutral 31" xfId="42219" xr:uid="{00000000-0005-0000-0000-0000DBA50000}"/>
    <cellStyle name="Neutral 32" xfId="42220" xr:uid="{00000000-0005-0000-0000-0000DCA50000}"/>
    <cellStyle name="Neutral 33" xfId="42221" xr:uid="{00000000-0005-0000-0000-0000DDA50000}"/>
    <cellStyle name="Neutral 34" xfId="42222" xr:uid="{00000000-0005-0000-0000-0000DEA50000}"/>
    <cellStyle name="Neutral 35" xfId="42223" xr:uid="{00000000-0005-0000-0000-0000DFA50000}"/>
    <cellStyle name="Neutral 36" xfId="42224" xr:uid="{00000000-0005-0000-0000-0000E0A50000}"/>
    <cellStyle name="Neutral 37" xfId="42225" xr:uid="{00000000-0005-0000-0000-0000E1A50000}"/>
    <cellStyle name="Neutral 38" xfId="42226" xr:uid="{00000000-0005-0000-0000-0000E2A50000}"/>
    <cellStyle name="Neutral 39" xfId="42227" xr:uid="{00000000-0005-0000-0000-0000E3A50000}"/>
    <cellStyle name="Neutral 4" xfId="42228" xr:uid="{00000000-0005-0000-0000-0000E4A50000}"/>
    <cellStyle name="Neutral 40" xfId="42229" xr:uid="{00000000-0005-0000-0000-0000E5A50000}"/>
    <cellStyle name="Neutral 5" xfId="42230" xr:uid="{00000000-0005-0000-0000-0000E6A50000}"/>
    <cellStyle name="Neutral 6" xfId="42231" xr:uid="{00000000-0005-0000-0000-0000E7A50000}"/>
    <cellStyle name="Neutral 7" xfId="42232" xr:uid="{00000000-0005-0000-0000-0000E8A50000}"/>
    <cellStyle name="Neutral 8" xfId="42233" xr:uid="{00000000-0005-0000-0000-0000E9A50000}"/>
    <cellStyle name="Neutral 9" xfId="42234" xr:uid="{00000000-0005-0000-0000-0000EAA50000}"/>
    <cellStyle name="Normal" xfId="0" builtinId="0" customBuiltin="1"/>
    <cellStyle name="Normal 10" xfId="42235" xr:uid="{00000000-0005-0000-0000-0000ECA50000}"/>
    <cellStyle name="Normal 11" xfId="6" xr:uid="{00000000-0005-0000-0000-0000EDA50000}"/>
    <cellStyle name="Normal 12" xfId="42236" xr:uid="{00000000-0005-0000-0000-0000EEA50000}"/>
    <cellStyle name="Normal 13" xfId="42237" xr:uid="{00000000-0005-0000-0000-0000EFA50000}"/>
    <cellStyle name="Normal 13 2" xfId="53318" xr:uid="{72A11537-64FC-48A0-9FD0-4772544FD006}"/>
    <cellStyle name="Normal 13 2 3 2 2" xfId="53320" xr:uid="{9BBAA004-F345-41F5-AFC1-244537024D8D}"/>
    <cellStyle name="Normal 14" xfId="42238" xr:uid="{00000000-0005-0000-0000-0000F0A50000}"/>
    <cellStyle name="Normal 15" xfId="42239" xr:uid="{00000000-0005-0000-0000-0000F1A50000}"/>
    <cellStyle name="Normal 16" xfId="42240" xr:uid="{00000000-0005-0000-0000-0000F2A50000}"/>
    <cellStyle name="Normal 16 10" xfId="42241" xr:uid="{00000000-0005-0000-0000-0000F3A50000}"/>
    <cellStyle name="Normal 16 11" xfId="42242" xr:uid="{00000000-0005-0000-0000-0000F4A50000}"/>
    <cellStyle name="Normal 16 12" xfId="42243" xr:uid="{00000000-0005-0000-0000-0000F5A50000}"/>
    <cellStyle name="Normal 16 13" xfId="42244" xr:uid="{00000000-0005-0000-0000-0000F6A50000}"/>
    <cellStyle name="Normal 16 14" xfId="42245" xr:uid="{00000000-0005-0000-0000-0000F7A50000}"/>
    <cellStyle name="Normal 16 15" xfId="42246" xr:uid="{00000000-0005-0000-0000-0000F8A50000}"/>
    <cellStyle name="Normal 16 16" xfId="42247" xr:uid="{00000000-0005-0000-0000-0000F9A50000}"/>
    <cellStyle name="Normal 16 17" xfId="42248" xr:uid="{00000000-0005-0000-0000-0000FAA50000}"/>
    <cellStyle name="Normal 16 18" xfId="42249" xr:uid="{00000000-0005-0000-0000-0000FBA50000}"/>
    <cellStyle name="Normal 16 19" xfId="42250" xr:uid="{00000000-0005-0000-0000-0000FCA50000}"/>
    <cellStyle name="Normal 16 2" xfId="42251" xr:uid="{00000000-0005-0000-0000-0000FDA50000}"/>
    <cellStyle name="Normal 16 20" xfId="42252" xr:uid="{00000000-0005-0000-0000-0000FEA50000}"/>
    <cellStyle name="Normal 16 21" xfId="42253" xr:uid="{00000000-0005-0000-0000-0000FFA50000}"/>
    <cellStyle name="Normal 16 22" xfId="42254" xr:uid="{00000000-0005-0000-0000-000000A60000}"/>
    <cellStyle name="Normal 16 23" xfId="42255" xr:uid="{00000000-0005-0000-0000-000001A60000}"/>
    <cellStyle name="Normal 16 24" xfId="42256" xr:uid="{00000000-0005-0000-0000-000002A60000}"/>
    <cellStyle name="Normal 16 25" xfId="42257" xr:uid="{00000000-0005-0000-0000-000003A60000}"/>
    <cellStyle name="Normal 16 26" xfId="42258" xr:uid="{00000000-0005-0000-0000-000004A60000}"/>
    <cellStyle name="Normal 16 27" xfId="42259" xr:uid="{00000000-0005-0000-0000-000005A60000}"/>
    <cellStyle name="Normal 16 28" xfId="42260" xr:uid="{00000000-0005-0000-0000-000006A60000}"/>
    <cellStyle name="Normal 16 29" xfId="42261" xr:uid="{00000000-0005-0000-0000-000007A60000}"/>
    <cellStyle name="Normal 16 3" xfId="42262" xr:uid="{00000000-0005-0000-0000-000008A60000}"/>
    <cellStyle name="Normal 16 30" xfId="42263" xr:uid="{00000000-0005-0000-0000-000009A60000}"/>
    <cellStyle name="Normal 16 31" xfId="42264" xr:uid="{00000000-0005-0000-0000-00000AA60000}"/>
    <cellStyle name="Normal 16 32" xfId="42265" xr:uid="{00000000-0005-0000-0000-00000BA60000}"/>
    <cellStyle name="Normal 16 33" xfId="42266" xr:uid="{00000000-0005-0000-0000-00000CA60000}"/>
    <cellStyle name="Normal 16 34" xfId="42267" xr:uid="{00000000-0005-0000-0000-00000DA60000}"/>
    <cellStyle name="Normal 16 35" xfId="42268" xr:uid="{00000000-0005-0000-0000-00000EA60000}"/>
    <cellStyle name="Normal 16 36" xfId="42269" xr:uid="{00000000-0005-0000-0000-00000FA60000}"/>
    <cellStyle name="Normal 16 37" xfId="42270" xr:uid="{00000000-0005-0000-0000-000010A60000}"/>
    <cellStyle name="Normal 16 38" xfId="42271" xr:uid="{00000000-0005-0000-0000-000011A60000}"/>
    <cellStyle name="Normal 16 39" xfId="42272" xr:uid="{00000000-0005-0000-0000-000012A60000}"/>
    <cellStyle name="Normal 16 4" xfId="42273" xr:uid="{00000000-0005-0000-0000-000013A60000}"/>
    <cellStyle name="Normal 16 40" xfId="42274" xr:uid="{00000000-0005-0000-0000-000014A60000}"/>
    <cellStyle name="Normal 16 41" xfId="42275" xr:uid="{00000000-0005-0000-0000-000015A60000}"/>
    <cellStyle name="Normal 16 42" xfId="42276" xr:uid="{00000000-0005-0000-0000-000016A60000}"/>
    <cellStyle name="Normal 16 43" xfId="42277" xr:uid="{00000000-0005-0000-0000-000017A60000}"/>
    <cellStyle name="Normal 16 44" xfId="42278" xr:uid="{00000000-0005-0000-0000-000018A60000}"/>
    <cellStyle name="Normal 16 45" xfId="42279" xr:uid="{00000000-0005-0000-0000-000019A60000}"/>
    <cellStyle name="Normal 16 46" xfId="42280" xr:uid="{00000000-0005-0000-0000-00001AA60000}"/>
    <cellStyle name="Normal 16 47" xfId="42281" xr:uid="{00000000-0005-0000-0000-00001BA60000}"/>
    <cellStyle name="Normal 16 48" xfId="42282" xr:uid="{00000000-0005-0000-0000-00001CA60000}"/>
    <cellStyle name="Normal 16 49" xfId="42283" xr:uid="{00000000-0005-0000-0000-00001DA60000}"/>
    <cellStyle name="Normal 16 5" xfId="42284" xr:uid="{00000000-0005-0000-0000-00001EA60000}"/>
    <cellStyle name="Normal 16 50" xfId="42285" xr:uid="{00000000-0005-0000-0000-00001FA60000}"/>
    <cellStyle name="Normal 16 51" xfId="42286" xr:uid="{00000000-0005-0000-0000-000020A60000}"/>
    <cellStyle name="Normal 16 52" xfId="42287" xr:uid="{00000000-0005-0000-0000-000021A60000}"/>
    <cellStyle name="Normal 16 53" xfId="42288" xr:uid="{00000000-0005-0000-0000-000022A60000}"/>
    <cellStyle name="Normal 16 54" xfId="42289" xr:uid="{00000000-0005-0000-0000-000023A60000}"/>
    <cellStyle name="Normal 16 55" xfId="42290" xr:uid="{00000000-0005-0000-0000-000024A60000}"/>
    <cellStyle name="Normal 16 56" xfId="42291" xr:uid="{00000000-0005-0000-0000-000025A60000}"/>
    <cellStyle name="Normal 16 57" xfId="42292" xr:uid="{00000000-0005-0000-0000-000026A60000}"/>
    <cellStyle name="Normal 16 58" xfId="42293" xr:uid="{00000000-0005-0000-0000-000027A60000}"/>
    <cellStyle name="Normal 16 59" xfId="42294" xr:uid="{00000000-0005-0000-0000-000028A60000}"/>
    <cellStyle name="Normal 16 6" xfId="42295" xr:uid="{00000000-0005-0000-0000-000029A60000}"/>
    <cellStyle name="Normal 16 60" xfId="42296" xr:uid="{00000000-0005-0000-0000-00002AA60000}"/>
    <cellStyle name="Normal 16 61" xfId="42297" xr:uid="{00000000-0005-0000-0000-00002BA60000}"/>
    <cellStyle name="Normal 16 62" xfId="42298" xr:uid="{00000000-0005-0000-0000-00002CA60000}"/>
    <cellStyle name="Normal 16 63" xfId="42299" xr:uid="{00000000-0005-0000-0000-00002DA60000}"/>
    <cellStyle name="Normal 16 64" xfId="42300" xr:uid="{00000000-0005-0000-0000-00002EA60000}"/>
    <cellStyle name="Normal 16 65" xfId="42301" xr:uid="{00000000-0005-0000-0000-00002FA60000}"/>
    <cellStyle name="Normal 16 66" xfId="42302" xr:uid="{00000000-0005-0000-0000-000030A60000}"/>
    <cellStyle name="Normal 16 67" xfId="42303" xr:uid="{00000000-0005-0000-0000-000031A60000}"/>
    <cellStyle name="Normal 16 68" xfId="42304" xr:uid="{00000000-0005-0000-0000-000032A60000}"/>
    <cellStyle name="Normal 16 69" xfId="42305" xr:uid="{00000000-0005-0000-0000-000033A60000}"/>
    <cellStyle name="Normal 16 7" xfId="42306" xr:uid="{00000000-0005-0000-0000-000034A60000}"/>
    <cellStyle name="Normal 16 70" xfId="42307" xr:uid="{00000000-0005-0000-0000-000035A60000}"/>
    <cellStyle name="Normal 16 71" xfId="42308" xr:uid="{00000000-0005-0000-0000-000036A60000}"/>
    <cellStyle name="Normal 16 72" xfId="42309" xr:uid="{00000000-0005-0000-0000-000037A60000}"/>
    <cellStyle name="Normal 16 73" xfId="42310" xr:uid="{00000000-0005-0000-0000-000038A60000}"/>
    <cellStyle name="Normal 16 74" xfId="42311" xr:uid="{00000000-0005-0000-0000-000039A60000}"/>
    <cellStyle name="Normal 16 8" xfId="42312" xr:uid="{00000000-0005-0000-0000-00003AA60000}"/>
    <cellStyle name="Normal 16 9" xfId="42313" xr:uid="{00000000-0005-0000-0000-00003BA60000}"/>
    <cellStyle name="Normal 17" xfId="42314" xr:uid="{00000000-0005-0000-0000-00003CA60000}"/>
    <cellStyle name="Normal 18" xfId="42315" xr:uid="{00000000-0005-0000-0000-00003DA60000}"/>
    <cellStyle name="Normal 19" xfId="42316" xr:uid="{00000000-0005-0000-0000-00003EA60000}"/>
    <cellStyle name="Normal 2" xfId="1" xr:uid="{00000000-0005-0000-0000-00003FA60000}"/>
    <cellStyle name="Normal 2 10" xfId="42318" xr:uid="{00000000-0005-0000-0000-000040A60000}"/>
    <cellStyle name="Normal 2 11" xfId="42319" xr:uid="{00000000-0005-0000-0000-000041A60000}"/>
    <cellStyle name="Normal 2 12" xfId="42320" xr:uid="{00000000-0005-0000-0000-000042A60000}"/>
    <cellStyle name="Normal 2 13" xfId="42321" xr:uid="{00000000-0005-0000-0000-000043A60000}"/>
    <cellStyle name="Normal 2 14" xfId="42322" xr:uid="{00000000-0005-0000-0000-000044A60000}"/>
    <cellStyle name="Normal 2 15" xfId="42323" xr:uid="{00000000-0005-0000-0000-000045A60000}"/>
    <cellStyle name="Normal 2 16" xfId="42324" xr:uid="{00000000-0005-0000-0000-000046A60000}"/>
    <cellStyle name="Normal 2 17" xfId="42325" xr:uid="{00000000-0005-0000-0000-000047A60000}"/>
    <cellStyle name="Normal 2 18" xfId="42326" xr:uid="{00000000-0005-0000-0000-000048A60000}"/>
    <cellStyle name="Normal 2 19" xfId="42327" xr:uid="{00000000-0005-0000-0000-000049A60000}"/>
    <cellStyle name="Normal 2 2" xfId="42328" xr:uid="{00000000-0005-0000-0000-00004AA60000}"/>
    <cellStyle name="Normal 2 2 2" xfId="42329" xr:uid="{00000000-0005-0000-0000-00004BA60000}"/>
    <cellStyle name="Normal 2 2 2 2" xfId="42330" xr:uid="{00000000-0005-0000-0000-00004CA60000}"/>
    <cellStyle name="Normal 2 2 2 2 2" xfId="53234" xr:uid="{00000000-0005-0000-0000-00004DA60000}"/>
    <cellStyle name="Normal 2 2 2 3" xfId="53073" xr:uid="{00000000-0005-0000-0000-00004EA60000}"/>
    <cellStyle name="Normal 2 2 3" xfId="52999" xr:uid="{00000000-0005-0000-0000-00004FA60000}"/>
    <cellStyle name="Normal 2 2 4" xfId="53303" xr:uid="{00000000-0005-0000-0000-000050A60000}"/>
    <cellStyle name="Normal 2 20" xfId="42331" xr:uid="{00000000-0005-0000-0000-000051A60000}"/>
    <cellStyle name="Normal 2 21" xfId="42332" xr:uid="{00000000-0005-0000-0000-000052A60000}"/>
    <cellStyle name="Normal 2 22" xfId="42333" xr:uid="{00000000-0005-0000-0000-000053A60000}"/>
    <cellStyle name="Normal 2 23" xfId="42334" xr:uid="{00000000-0005-0000-0000-000054A60000}"/>
    <cellStyle name="Normal 2 24" xfId="42335" xr:uid="{00000000-0005-0000-0000-000055A60000}"/>
    <cellStyle name="Normal 2 25" xfId="42336" xr:uid="{00000000-0005-0000-0000-000056A60000}"/>
    <cellStyle name="Normal 2 26" xfId="42337" xr:uid="{00000000-0005-0000-0000-000057A60000}"/>
    <cellStyle name="Normal 2 27" xfId="42338" xr:uid="{00000000-0005-0000-0000-000058A60000}"/>
    <cellStyle name="Normal 2 28" xfId="42339" xr:uid="{00000000-0005-0000-0000-000059A60000}"/>
    <cellStyle name="Normal 2 29" xfId="42340" xr:uid="{00000000-0005-0000-0000-00005AA60000}"/>
    <cellStyle name="Normal 2 3" xfId="42341" xr:uid="{00000000-0005-0000-0000-00005BA60000}"/>
    <cellStyle name="Normal 2 3 2" xfId="53177" xr:uid="{00000000-0005-0000-0000-00005CA60000}"/>
    <cellStyle name="Normal 2 3 2 2" xfId="53267" xr:uid="{00000000-0005-0000-0000-00005DA60000}"/>
    <cellStyle name="Normal 2 3 3" xfId="53074" xr:uid="{00000000-0005-0000-0000-00005EA60000}"/>
    <cellStyle name="Normal 2 3 3 2" xfId="53235" xr:uid="{00000000-0005-0000-0000-00005FA60000}"/>
    <cellStyle name="Normal 2 3 4" xfId="52996" xr:uid="{00000000-0005-0000-0000-000060A60000}"/>
    <cellStyle name="Normal 2 30" xfId="42342" xr:uid="{00000000-0005-0000-0000-000061A60000}"/>
    <cellStyle name="Normal 2 31" xfId="42343" xr:uid="{00000000-0005-0000-0000-000062A60000}"/>
    <cellStyle name="Normal 2 32" xfId="42344" xr:uid="{00000000-0005-0000-0000-000063A60000}"/>
    <cellStyle name="Normal 2 33" xfId="42345" xr:uid="{00000000-0005-0000-0000-000064A60000}"/>
    <cellStyle name="Normal 2 34" xfId="42346" xr:uid="{00000000-0005-0000-0000-000065A60000}"/>
    <cellStyle name="Normal 2 35" xfId="42347" xr:uid="{00000000-0005-0000-0000-000066A60000}"/>
    <cellStyle name="Normal 2 36" xfId="42348" xr:uid="{00000000-0005-0000-0000-000067A60000}"/>
    <cellStyle name="Normal 2 37" xfId="42349" xr:uid="{00000000-0005-0000-0000-000068A60000}"/>
    <cellStyle name="Normal 2 38" xfId="42350" xr:uid="{00000000-0005-0000-0000-000069A60000}"/>
    <cellStyle name="Normal 2 39" xfId="42351" xr:uid="{00000000-0005-0000-0000-00006AA60000}"/>
    <cellStyle name="Normal 2 4" xfId="42352" xr:uid="{00000000-0005-0000-0000-00006BA60000}"/>
    <cellStyle name="Normal 2 4 2" xfId="53139" xr:uid="{00000000-0005-0000-0000-00006CA60000}"/>
    <cellStyle name="Normal 2 4 2 2" xfId="53298" xr:uid="{00000000-0005-0000-0000-00006DA60000}"/>
    <cellStyle name="Normal 2 4 2 3" xfId="53203" xr:uid="{00000000-0005-0000-0000-00006EA60000}"/>
    <cellStyle name="Normal 2 4 3" xfId="53072" xr:uid="{00000000-0005-0000-0000-00006FA60000}"/>
    <cellStyle name="Normal 2 40" xfId="42353" xr:uid="{00000000-0005-0000-0000-000070A60000}"/>
    <cellStyle name="Normal 2 41" xfId="42354" xr:uid="{00000000-0005-0000-0000-000071A60000}"/>
    <cellStyle name="Normal 2 42" xfId="42317" xr:uid="{00000000-0005-0000-0000-000072A60000}"/>
    <cellStyle name="Normal 2 5" xfId="42355" xr:uid="{00000000-0005-0000-0000-000073A60000}"/>
    <cellStyle name="Normal 2 5 2" xfId="52991" xr:uid="{00000000-0005-0000-0000-000074A60000}"/>
    <cellStyle name="Normal 2 5 3" xfId="53277" xr:uid="{00000000-0005-0000-0000-000075A60000}"/>
    <cellStyle name="Normal 2 6" xfId="42356" xr:uid="{00000000-0005-0000-0000-000076A60000}"/>
    <cellStyle name="Normal 2 6 2" xfId="53185" xr:uid="{00000000-0005-0000-0000-000077A60000}"/>
    <cellStyle name="Normal 2 7" xfId="42357" xr:uid="{00000000-0005-0000-0000-000078A60000}"/>
    <cellStyle name="Normal 2 8" xfId="42358" xr:uid="{00000000-0005-0000-0000-000079A60000}"/>
    <cellStyle name="Normal 2 9" xfId="42359" xr:uid="{00000000-0005-0000-0000-00007AA60000}"/>
    <cellStyle name="Normal 20" xfId="42360" xr:uid="{00000000-0005-0000-0000-00007BA60000}"/>
    <cellStyle name="Normal 21" xfId="42361" xr:uid="{00000000-0005-0000-0000-00007CA60000}"/>
    <cellStyle name="Normal 21 10" xfId="42362" xr:uid="{00000000-0005-0000-0000-00007DA60000}"/>
    <cellStyle name="Normal 21 11" xfId="42363" xr:uid="{00000000-0005-0000-0000-00007EA60000}"/>
    <cellStyle name="Normal 21 12" xfId="42364" xr:uid="{00000000-0005-0000-0000-00007FA60000}"/>
    <cellStyle name="Normal 21 13" xfId="42365" xr:uid="{00000000-0005-0000-0000-000080A60000}"/>
    <cellStyle name="Normal 21 14" xfId="42366" xr:uid="{00000000-0005-0000-0000-000081A60000}"/>
    <cellStyle name="Normal 21 15" xfId="42367" xr:uid="{00000000-0005-0000-0000-000082A60000}"/>
    <cellStyle name="Normal 21 16" xfId="42368" xr:uid="{00000000-0005-0000-0000-000083A60000}"/>
    <cellStyle name="Normal 21 17" xfId="42369" xr:uid="{00000000-0005-0000-0000-000084A60000}"/>
    <cellStyle name="Normal 21 18" xfId="42370" xr:uid="{00000000-0005-0000-0000-000085A60000}"/>
    <cellStyle name="Normal 21 19" xfId="42371" xr:uid="{00000000-0005-0000-0000-000086A60000}"/>
    <cellStyle name="Normal 21 2" xfId="42372" xr:uid="{00000000-0005-0000-0000-000087A60000}"/>
    <cellStyle name="Normal 21 20" xfId="42373" xr:uid="{00000000-0005-0000-0000-000088A60000}"/>
    <cellStyle name="Normal 21 21" xfId="42374" xr:uid="{00000000-0005-0000-0000-000089A60000}"/>
    <cellStyle name="Normal 21 22" xfId="42375" xr:uid="{00000000-0005-0000-0000-00008AA60000}"/>
    <cellStyle name="Normal 21 23" xfId="42376" xr:uid="{00000000-0005-0000-0000-00008BA60000}"/>
    <cellStyle name="Normal 21 24" xfId="42377" xr:uid="{00000000-0005-0000-0000-00008CA60000}"/>
    <cellStyle name="Normal 21 25" xfId="42378" xr:uid="{00000000-0005-0000-0000-00008DA60000}"/>
    <cellStyle name="Normal 21 26" xfId="42379" xr:uid="{00000000-0005-0000-0000-00008EA60000}"/>
    <cellStyle name="Normal 21 27" xfId="42380" xr:uid="{00000000-0005-0000-0000-00008FA60000}"/>
    <cellStyle name="Normal 21 28" xfId="42381" xr:uid="{00000000-0005-0000-0000-000090A60000}"/>
    <cellStyle name="Normal 21 29" xfId="42382" xr:uid="{00000000-0005-0000-0000-000091A60000}"/>
    <cellStyle name="Normal 21 3" xfId="42383" xr:uid="{00000000-0005-0000-0000-000092A60000}"/>
    <cellStyle name="Normal 21 30" xfId="42384" xr:uid="{00000000-0005-0000-0000-000093A60000}"/>
    <cellStyle name="Normal 21 31" xfId="42385" xr:uid="{00000000-0005-0000-0000-000094A60000}"/>
    <cellStyle name="Normal 21 32" xfId="42386" xr:uid="{00000000-0005-0000-0000-000095A60000}"/>
    <cellStyle name="Normal 21 33" xfId="42387" xr:uid="{00000000-0005-0000-0000-000096A60000}"/>
    <cellStyle name="Normal 21 34" xfId="42388" xr:uid="{00000000-0005-0000-0000-000097A60000}"/>
    <cellStyle name="Normal 21 35" xfId="42389" xr:uid="{00000000-0005-0000-0000-000098A60000}"/>
    <cellStyle name="Normal 21 36" xfId="42390" xr:uid="{00000000-0005-0000-0000-000099A60000}"/>
    <cellStyle name="Normal 21 37" xfId="42391" xr:uid="{00000000-0005-0000-0000-00009AA60000}"/>
    <cellStyle name="Normal 21 38" xfId="42392" xr:uid="{00000000-0005-0000-0000-00009BA60000}"/>
    <cellStyle name="Normal 21 39" xfId="42393" xr:uid="{00000000-0005-0000-0000-00009CA60000}"/>
    <cellStyle name="Normal 21 4" xfId="42394" xr:uid="{00000000-0005-0000-0000-00009DA60000}"/>
    <cellStyle name="Normal 21 40" xfId="42395" xr:uid="{00000000-0005-0000-0000-00009EA60000}"/>
    <cellStyle name="Normal 21 41" xfId="42396" xr:uid="{00000000-0005-0000-0000-00009FA60000}"/>
    <cellStyle name="Normal 21 42" xfId="42397" xr:uid="{00000000-0005-0000-0000-0000A0A60000}"/>
    <cellStyle name="Normal 21 43" xfId="42398" xr:uid="{00000000-0005-0000-0000-0000A1A60000}"/>
    <cellStyle name="Normal 21 44" xfId="42399" xr:uid="{00000000-0005-0000-0000-0000A2A60000}"/>
    <cellStyle name="Normal 21 45" xfId="42400" xr:uid="{00000000-0005-0000-0000-0000A3A60000}"/>
    <cellStyle name="Normal 21 46" xfId="42401" xr:uid="{00000000-0005-0000-0000-0000A4A60000}"/>
    <cellStyle name="Normal 21 47" xfId="42402" xr:uid="{00000000-0005-0000-0000-0000A5A60000}"/>
    <cellStyle name="Normal 21 48" xfId="42403" xr:uid="{00000000-0005-0000-0000-0000A6A60000}"/>
    <cellStyle name="Normal 21 49" xfId="42404" xr:uid="{00000000-0005-0000-0000-0000A7A60000}"/>
    <cellStyle name="Normal 21 5" xfId="42405" xr:uid="{00000000-0005-0000-0000-0000A8A60000}"/>
    <cellStyle name="Normal 21 50" xfId="42406" xr:uid="{00000000-0005-0000-0000-0000A9A60000}"/>
    <cellStyle name="Normal 21 51" xfId="42407" xr:uid="{00000000-0005-0000-0000-0000AAA60000}"/>
    <cellStyle name="Normal 21 52" xfId="42408" xr:uid="{00000000-0005-0000-0000-0000ABA60000}"/>
    <cellStyle name="Normal 21 53" xfId="42409" xr:uid="{00000000-0005-0000-0000-0000ACA60000}"/>
    <cellStyle name="Normal 21 54" xfId="42410" xr:uid="{00000000-0005-0000-0000-0000ADA60000}"/>
    <cellStyle name="Normal 21 55" xfId="42411" xr:uid="{00000000-0005-0000-0000-0000AEA60000}"/>
    <cellStyle name="Normal 21 56" xfId="42412" xr:uid="{00000000-0005-0000-0000-0000AFA60000}"/>
    <cellStyle name="Normal 21 57" xfId="42413" xr:uid="{00000000-0005-0000-0000-0000B0A60000}"/>
    <cellStyle name="Normal 21 58" xfId="42414" xr:uid="{00000000-0005-0000-0000-0000B1A60000}"/>
    <cellStyle name="Normal 21 59" xfId="42415" xr:uid="{00000000-0005-0000-0000-0000B2A60000}"/>
    <cellStyle name="Normal 21 6" xfId="42416" xr:uid="{00000000-0005-0000-0000-0000B3A60000}"/>
    <cellStyle name="Normal 21 60" xfId="42417" xr:uid="{00000000-0005-0000-0000-0000B4A60000}"/>
    <cellStyle name="Normal 21 61" xfId="42418" xr:uid="{00000000-0005-0000-0000-0000B5A60000}"/>
    <cellStyle name="Normal 21 62" xfId="42419" xr:uid="{00000000-0005-0000-0000-0000B6A60000}"/>
    <cellStyle name="Normal 21 63" xfId="42420" xr:uid="{00000000-0005-0000-0000-0000B7A60000}"/>
    <cellStyle name="Normal 21 64" xfId="42421" xr:uid="{00000000-0005-0000-0000-0000B8A60000}"/>
    <cellStyle name="Normal 21 65" xfId="42422" xr:uid="{00000000-0005-0000-0000-0000B9A60000}"/>
    <cellStyle name="Normal 21 66" xfId="42423" xr:uid="{00000000-0005-0000-0000-0000BAA60000}"/>
    <cellStyle name="Normal 21 67" xfId="42424" xr:uid="{00000000-0005-0000-0000-0000BBA60000}"/>
    <cellStyle name="Normal 21 68" xfId="42425" xr:uid="{00000000-0005-0000-0000-0000BCA60000}"/>
    <cellStyle name="Normal 21 69" xfId="42426" xr:uid="{00000000-0005-0000-0000-0000BDA60000}"/>
    <cellStyle name="Normal 21 7" xfId="42427" xr:uid="{00000000-0005-0000-0000-0000BEA60000}"/>
    <cellStyle name="Normal 21 70" xfId="42428" xr:uid="{00000000-0005-0000-0000-0000BFA60000}"/>
    <cellStyle name="Normal 21 71" xfId="42429" xr:uid="{00000000-0005-0000-0000-0000C0A60000}"/>
    <cellStyle name="Normal 21 72" xfId="42430" xr:uid="{00000000-0005-0000-0000-0000C1A60000}"/>
    <cellStyle name="Normal 21 73" xfId="42431" xr:uid="{00000000-0005-0000-0000-0000C2A60000}"/>
    <cellStyle name="Normal 21 74" xfId="42432" xr:uid="{00000000-0005-0000-0000-0000C3A60000}"/>
    <cellStyle name="Normal 21 8" xfId="42433" xr:uid="{00000000-0005-0000-0000-0000C4A60000}"/>
    <cellStyle name="Normal 21 9" xfId="42434" xr:uid="{00000000-0005-0000-0000-0000C5A60000}"/>
    <cellStyle name="Normal 22" xfId="42435" xr:uid="{00000000-0005-0000-0000-0000C6A60000}"/>
    <cellStyle name="Normal 23" xfId="42436" xr:uid="{00000000-0005-0000-0000-0000C7A60000}"/>
    <cellStyle name="Normal 23 10" xfId="42437" xr:uid="{00000000-0005-0000-0000-0000C8A60000}"/>
    <cellStyle name="Normal 23 11" xfId="42438" xr:uid="{00000000-0005-0000-0000-0000C9A60000}"/>
    <cellStyle name="Normal 23 12" xfId="42439" xr:uid="{00000000-0005-0000-0000-0000CAA60000}"/>
    <cellStyle name="Normal 23 13" xfId="42440" xr:uid="{00000000-0005-0000-0000-0000CBA60000}"/>
    <cellStyle name="Normal 23 14" xfId="42441" xr:uid="{00000000-0005-0000-0000-0000CCA60000}"/>
    <cellStyle name="Normal 23 15" xfId="42442" xr:uid="{00000000-0005-0000-0000-0000CDA60000}"/>
    <cellStyle name="Normal 23 16" xfId="42443" xr:uid="{00000000-0005-0000-0000-0000CEA60000}"/>
    <cellStyle name="Normal 23 17" xfId="42444" xr:uid="{00000000-0005-0000-0000-0000CFA60000}"/>
    <cellStyle name="Normal 23 18" xfId="42445" xr:uid="{00000000-0005-0000-0000-0000D0A60000}"/>
    <cellStyle name="Normal 23 19" xfId="42446" xr:uid="{00000000-0005-0000-0000-0000D1A60000}"/>
    <cellStyle name="Normal 23 2" xfId="42447" xr:uid="{00000000-0005-0000-0000-0000D2A60000}"/>
    <cellStyle name="Normal 23 20" xfId="42448" xr:uid="{00000000-0005-0000-0000-0000D3A60000}"/>
    <cellStyle name="Normal 23 21" xfId="42449" xr:uid="{00000000-0005-0000-0000-0000D4A60000}"/>
    <cellStyle name="Normal 23 22" xfId="42450" xr:uid="{00000000-0005-0000-0000-0000D5A60000}"/>
    <cellStyle name="Normal 23 23" xfId="42451" xr:uid="{00000000-0005-0000-0000-0000D6A60000}"/>
    <cellStyle name="Normal 23 24" xfId="42452" xr:uid="{00000000-0005-0000-0000-0000D7A60000}"/>
    <cellStyle name="Normal 23 25" xfId="42453" xr:uid="{00000000-0005-0000-0000-0000D8A60000}"/>
    <cellStyle name="Normal 23 26" xfId="42454" xr:uid="{00000000-0005-0000-0000-0000D9A60000}"/>
    <cellStyle name="Normal 23 27" xfId="42455" xr:uid="{00000000-0005-0000-0000-0000DAA60000}"/>
    <cellStyle name="Normal 23 28" xfId="42456" xr:uid="{00000000-0005-0000-0000-0000DBA60000}"/>
    <cellStyle name="Normal 23 29" xfId="42457" xr:uid="{00000000-0005-0000-0000-0000DCA60000}"/>
    <cellStyle name="Normal 23 3" xfId="42458" xr:uid="{00000000-0005-0000-0000-0000DDA60000}"/>
    <cellStyle name="Normal 23 30" xfId="42459" xr:uid="{00000000-0005-0000-0000-0000DEA60000}"/>
    <cellStyle name="Normal 23 31" xfId="42460" xr:uid="{00000000-0005-0000-0000-0000DFA60000}"/>
    <cellStyle name="Normal 23 32" xfId="42461" xr:uid="{00000000-0005-0000-0000-0000E0A60000}"/>
    <cellStyle name="Normal 23 33" xfId="42462" xr:uid="{00000000-0005-0000-0000-0000E1A60000}"/>
    <cellStyle name="Normal 23 34" xfId="42463" xr:uid="{00000000-0005-0000-0000-0000E2A60000}"/>
    <cellStyle name="Normal 23 35" xfId="42464" xr:uid="{00000000-0005-0000-0000-0000E3A60000}"/>
    <cellStyle name="Normal 23 36" xfId="42465" xr:uid="{00000000-0005-0000-0000-0000E4A60000}"/>
    <cellStyle name="Normal 23 37" xfId="42466" xr:uid="{00000000-0005-0000-0000-0000E5A60000}"/>
    <cellStyle name="Normal 23 38" xfId="42467" xr:uid="{00000000-0005-0000-0000-0000E6A60000}"/>
    <cellStyle name="Normal 23 39" xfId="42468" xr:uid="{00000000-0005-0000-0000-0000E7A60000}"/>
    <cellStyle name="Normal 23 4" xfId="42469" xr:uid="{00000000-0005-0000-0000-0000E8A60000}"/>
    <cellStyle name="Normal 23 40" xfId="42470" xr:uid="{00000000-0005-0000-0000-0000E9A60000}"/>
    <cellStyle name="Normal 23 41" xfId="42471" xr:uid="{00000000-0005-0000-0000-0000EAA60000}"/>
    <cellStyle name="Normal 23 42" xfId="42472" xr:uid="{00000000-0005-0000-0000-0000EBA60000}"/>
    <cellStyle name="Normal 23 43" xfId="42473" xr:uid="{00000000-0005-0000-0000-0000ECA60000}"/>
    <cellStyle name="Normal 23 44" xfId="42474" xr:uid="{00000000-0005-0000-0000-0000EDA60000}"/>
    <cellStyle name="Normal 23 45" xfId="42475" xr:uid="{00000000-0005-0000-0000-0000EEA60000}"/>
    <cellStyle name="Normal 23 46" xfId="42476" xr:uid="{00000000-0005-0000-0000-0000EFA60000}"/>
    <cellStyle name="Normal 23 47" xfId="42477" xr:uid="{00000000-0005-0000-0000-0000F0A60000}"/>
    <cellStyle name="Normal 23 48" xfId="42478" xr:uid="{00000000-0005-0000-0000-0000F1A60000}"/>
    <cellStyle name="Normal 23 49" xfId="42479" xr:uid="{00000000-0005-0000-0000-0000F2A60000}"/>
    <cellStyle name="Normal 23 5" xfId="42480" xr:uid="{00000000-0005-0000-0000-0000F3A60000}"/>
    <cellStyle name="Normal 23 50" xfId="42481" xr:uid="{00000000-0005-0000-0000-0000F4A60000}"/>
    <cellStyle name="Normal 23 51" xfId="42482" xr:uid="{00000000-0005-0000-0000-0000F5A60000}"/>
    <cellStyle name="Normal 23 52" xfId="42483" xr:uid="{00000000-0005-0000-0000-0000F6A60000}"/>
    <cellStyle name="Normal 23 53" xfId="42484" xr:uid="{00000000-0005-0000-0000-0000F7A60000}"/>
    <cellStyle name="Normal 23 54" xfId="42485" xr:uid="{00000000-0005-0000-0000-0000F8A60000}"/>
    <cellStyle name="Normal 23 55" xfId="42486" xr:uid="{00000000-0005-0000-0000-0000F9A60000}"/>
    <cellStyle name="Normal 23 56" xfId="42487" xr:uid="{00000000-0005-0000-0000-0000FAA60000}"/>
    <cellStyle name="Normal 23 57" xfId="42488" xr:uid="{00000000-0005-0000-0000-0000FBA60000}"/>
    <cellStyle name="Normal 23 58" xfId="42489" xr:uid="{00000000-0005-0000-0000-0000FCA60000}"/>
    <cellStyle name="Normal 23 59" xfId="42490" xr:uid="{00000000-0005-0000-0000-0000FDA60000}"/>
    <cellStyle name="Normal 23 6" xfId="42491" xr:uid="{00000000-0005-0000-0000-0000FEA60000}"/>
    <cellStyle name="Normal 23 60" xfId="42492" xr:uid="{00000000-0005-0000-0000-0000FFA60000}"/>
    <cellStyle name="Normal 23 61" xfId="42493" xr:uid="{00000000-0005-0000-0000-000000A70000}"/>
    <cellStyle name="Normal 23 62" xfId="42494" xr:uid="{00000000-0005-0000-0000-000001A70000}"/>
    <cellStyle name="Normal 23 63" xfId="42495" xr:uid="{00000000-0005-0000-0000-000002A70000}"/>
    <cellStyle name="Normal 23 64" xfId="42496" xr:uid="{00000000-0005-0000-0000-000003A70000}"/>
    <cellStyle name="Normal 23 65" xfId="42497" xr:uid="{00000000-0005-0000-0000-000004A70000}"/>
    <cellStyle name="Normal 23 66" xfId="42498" xr:uid="{00000000-0005-0000-0000-000005A70000}"/>
    <cellStyle name="Normal 23 67" xfId="42499" xr:uid="{00000000-0005-0000-0000-000006A70000}"/>
    <cellStyle name="Normal 23 68" xfId="42500" xr:uid="{00000000-0005-0000-0000-000007A70000}"/>
    <cellStyle name="Normal 23 69" xfId="42501" xr:uid="{00000000-0005-0000-0000-000008A70000}"/>
    <cellStyle name="Normal 23 7" xfId="42502" xr:uid="{00000000-0005-0000-0000-000009A70000}"/>
    <cellStyle name="Normal 23 70" xfId="42503" xr:uid="{00000000-0005-0000-0000-00000AA70000}"/>
    <cellStyle name="Normal 23 71" xfId="42504" xr:uid="{00000000-0005-0000-0000-00000BA70000}"/>
    <cellStyle name="Normal 23 72" xfId="42505" xr:uid="{00000000-0005-0000-0000-00000CA70000}"/>
    <cellStyle name="Normal 23 73" xfId="42506" xr:uid="{00000000-0005-0000-0000-00000DA70000}"/>
    <cellStyle name="Normal 23 74" xfId="42507" xr:uid="{00000000-0005-0000-0000-00000EA70000}"/>
    <cellStyle name="Normal 23 8" xfId="42508" xr:uid="{00000000-0005-0000-0000-00000FA70000}"/>
    <cellStyle name="Normal 23 9" xfId="42509" xr:uid="{00000000-0005-0000-0000-000010A70000}"/>
    <cellStyle name="Normal 24" xfId="42510" xr:uid="{00000000-0005-0000-0000-000011A70000}"/>
    <cellStyle name="Normal 24 10" xfId="42511" xr:uid="{00000000-0005-0000-0000-000012A70000}"/>
    <cellStyle name="Normal 24 11" xfId="42512" xr:uid="{00000000-0005-0000-0000-000013A70000}"/>
    <cellStyle name="Normal 24 12" xfId="42513" xr:uid="{00000000-0005-0000-0000-000014A70000}"/>
    <cellStyle name="Normal 24 13" xfId="42514" xr:uid="{00000000-0005-0000-0000-000015A70000}"/>
    <cellStyle name="Normal 24 14" xfId="42515" xr:uid="{00000000-0005-0000-0000-000016A70000}"/>
    <cellStyle name="Normal 24 15" xfId="42516" xr:uid="{00000000-0005-0000-0000-000017A70000}"/>
    <cellStyle name="Normal 24 16" xfId="42517" xr:uid="{00000000-0005-0000-0000-000018A70000}"/>
    <cellStyle name="Normal 24 17" xfId="42518" xr:uid="{00000000-0005-0000-0000-000019A70000}"/>
    <cellStyle name="Normal 24 18" xfId="42519" xr:uid="{00000000-0005-0000-0000-00001AA70000}"/>
    <cellStyle name="Normal 24 19" xfId="42520" xr:uid="{00000000-0005-0000-0000-00001BA70000}"/>
    <cellStyle name="Normal 24 2" xfId="42521" xr:uid="{00000000-0005-0000-0000-00001CA70000}"/>
    <cellStyle name="Normal 24 20" xfId="42522" xr:uid="{00000000-0005-0000-0000-00001DA70000}"/>
    <cellStyle name="Normal 24 21" xfId="42523" xr:uid="{00000000-0005-0000-0000-00001EA70000}"/>
    <cellStyle name="Normal 24 22" xfId="42524" xr:uid="{00000000-0005-0000-0000-00001FA70000}"/>
    <cellStyle name="Normal 24 23" xfId="42525" xr:uid="{00000000-0005-0000-0000-000020A70000}"/>
    <cellStyle name="Normal 24 24" xfId="42526" xr:uid="{00000000-0005-0000-0000-000021A70000}"/>
    <cellStyle name="Normal 24 25" xfId="42527" xr:uid="{00000000-0005-0000-0000-000022A70000}"/>
    <cellStyle name="Normal 24 26" xfId="42528" xr:uid="{00000000-0005-0000-0000-000023A70000}"/>
    <cellStyle name="Normal 24 27" xfId="42529" xr:uid="{00000000-0005-0000-0000-000024A70000}"/>
    <cellStyle name="Normal 24 28" xfId="42530" xr:uid="{00000000-0005-0000-0000-000025A70000}"/>
    <cellStyle name="Normal 24 29" xfId="42531" xr:uid="{00000000-0005-0000-0000-000026A70000}"/>
    <cellStyle name="Normal 24 3" xfId="42532" xr:uid="{00000000-0005-0000-0000-000027A70000}"/>
    <cellStyle name="Normal 24 30" xfId="42533" xr:uid="{00000000-0005-0000-0000-000028A70000}"/>
    <cellStyle name="Normal 24 31" xfId="42534" xr:uid="{00000000-0005-0000-0000-000029A70000}"/>
    <cellStyle name="Normal 24 32" xfId="42535" xr:uid="{00000000-0005-0000-0000-00002AA70000}"/>
    <cellStyle name="Normal 24 33" xfId="42536" xr:uid="{00000000-0005-0000-0000-00002BA70000}"/>
    <cellStyle name="Normal 24 34" xfId="42537" xr:uid="{00000000-0005-0000-0000-00002CA70000}"/>
    <cellStyle name="Normal 24 35" xfId="42538" xr:uid="{00000000-0005-0000-0000-00002DA70000}"/>
    <cellStyle name="Normal 24 36" xfId="42539" xr:uid="{00000000-0005-0000-0000-00002EA70000}"/>
    <cellStyle name="Normal 24 37" xfId="42540" xr:uid="{00000000-0005-0000-0000-00002FA70000}"/>
    <cellStyle name="Normal 24 38" xfId="42541" xr:uid="{00000000-0005-0000-0000-000030A70000}"/>
    <cellStyle name="Normal 24 39" xfId="42542" xr:uid="{00000000-0005-0000-0000-000031A70000}"/>
    <cellStyle name="Normal 24 4" xfId="42543" xr:uid="{00000000-0005-0000-0000-000032A70000}"/>
    <cellStyle name="Normal 24 40" xfId="42544" xr:uid="{00000000-0005-0000-0000-000033A70000}"/>
    <cellStyle name="Normal 24 41" xfId="42545" xr:uid="{00000000-0005-0000-0000-000034A70000}"/>
    <cellStyle name="Normal 24 42" xfId="42546" xr:uid="{00000000-0005-0000-0000-000035A70000}"/>
    <cellStyle name="Normal 24 43" xfId="42547" xr:uid="{00000000-0005-0000-0000-000036A70000}"/>
    <cellStyle name="Normal 24 44" xfId="42548" xr:uid="{00000000-0005-0000-0000-000037A70000}"/>
    <cellStyle name="Normal 24 45" xfId="42549" xr:uid="{00000000-0005-0000-0000-000038A70000}"/>
    <cellStyle name="Normal 24 46" xfId="42550" xr:uid="{00000000-0005-0000-0000-000039A70000}"/>
    <cellStyle name="Normal 24 47" xfId="42551" xr:uid="{00000000-0005-0000-0000-00003AA70000}"/>
    <cellStyle name="Normal 24 48" xfId="42552" xr:uid="{00000000-0005-0000-0000-00003BA70000}"/>
    <cellStyle name="Normal 24 49" xfId="42553" xr:uid="{00000000-0005-0000-0000-00003CA70000}"/>
    <cellStyle name="Normal 24 5" xfId="42554" xr:uid="{00000000-0005-0000-0000-00003DA70000}"/>
    <cellStyle name="Normal 24 50" xfId="42555" xr:uid="{00000000-0005-0000-0000-00003EA70000}"/>
    <cellStyle name="Normal 24 51" xfId="42556" xr:uid="{00000000-0005-0000-0000-00003FA70000}"/>
    <cellStyle name="Normal 24 52" xfId="42557" xr:uid="{00000000-0005-0000-0000-000040A70000}"/>
    <cellStyle name="Normal 24 53" xfId="42558" xr:uid="{00000000-0005-0000-0000-000041A70000}"/>
    <cellStyle name="Normal 24 54" xfId="42559" xr:uid="{00000000-0005-0000-0000-000042A70000}"/>
    <cellStyle name="Normal 24 55" xfId="42560" xr:uid="{00000000-0005-0000-0000-000043A70000}"/>
    <cellStyle name="Normal 24 56" xfId="42561" xr:uid="{00000000-0005-0000-0000-000044A70000}"/>
    <cellStyle name="Normal 24 57" xfId="42562" xr:uid="{00000000-0005-0000-0000-000045A70000}"/>
    <cellStyle name="Normal 24 58" xfId="42563" xr:uid="{00000000-0005-0000-0000-000046A70000}"/>
    <cellStyle name="Normal 24 59" xfId="42564" xr:uid="{00000000-0005-0000-0000-000047A70000}"/>
    <cellStyle name="Normal 24 6" xfId="42565" xr:uid="{00000000-0005-0000-0000-000048A70000}"/>
    <cellStyle name="Normal 24 60" xfId="42566" xr:uid="{00000000-0005-0000-0000-000049A70000}"/>
    <cellStyle name="Normal 24 61" xfId="42567" xr:uid="{00000000-0005-0000-0000-00004AA70000}"/>
    <cellStyle name="Normal 24 62" xfId="42568" xr:uid="{00000000-0005-0000-0000-00004BA70000}"/>
    <cellStyle name="Normal 24 63" xfId="42569" xr:uid="{00000000-0005-0000-0000-00004CA70000}"/>
    <cellStyle name="Normal 24 64" xfId="42570" xr:uid="{00000000-0005-0000-0000-00004DA70000}"/>
    <cellStyle name="Normal 24 65" xfId="42571" xr:uid="{00000000-0005-0000-0000-00004EA70000}"/>
    <cellStyle name="Normal 24 66" xfId="42572" xr:uid="{00000000-0005-0000-0000-00004FA70000}"/>
    <cellStyle name="Normal 24 67" xfId="42573" xr:uid="{00000000-0005-0000-0000-000050A70000}"/>
    <cellStyle name="Normal 24 68" xfId="42574" xr:uid="{00000000-0005-0000-0000-000051A70000}"/>
    <cellStyle name="Normal 24 69" xfId="42575" xr:uid="{00000000-0005-0000-0000-000052A70000}"/>
    <cellStyle name="Normal 24 7" xfId="42576" xr:uid="{00000000-0005-0000-0000-000053A70000}"/>
    <cellStyle name="Normal 24 70" xfId="42577" xr:uid="{00000000-0005-0000-0000-000054A70000}"/>
    <cellStyle name="Normal 24 71" xfId="42578" xr:uid="{00000000-0005-0000-0000-000055A70000}"/>
    <cellStyle name="Normal 24 72" xfId="42579" xr:uid="{00000000-0005-0000-0000-000056A70000}"/>
    <cellStyle name="Normal 24 73" xfId="42580" xr:uid="{00000000-0005-0000-0000-000057A70000}"/>
    <cellStyle name="Normal 24 74" xfId="42581" xr:uid="{00000000-0005-0000-0000-000058A70000}"/>
    <cellStyle name="Normal 24 8" xfId="42582" xr:uid="{00000000-0005-0000-0000-000059A70000}"/>
    <cellStyle name="Normal 24 9" xfId="42583" xr:uid="{00000000-0005-0000-0000-00005AA70000}"/>
    <cellStyle name="Normal 25" xfId="42584" xr:uid="{00000000-0005-0000-0000-00005BA70000}"/>
    <cellStyle name="Normal 26" xfId="42585" xr:uid="{00000000-0005-0000-0000-00005CA70000}"/>
    <cellStyle name="Normal 27" xfId="42586" xr:uid="{00000000-0005-0000-0000-00005DA70000}"/>
    <cellStyle name="Normal 28" xfId="42587" xr:uid="{00000000-0005-0000-0000-00005EA70000}"/>
    <cellStyle name="Normal 28 10" xfId="42588" xr:uid="{00000000-0005-0000-0000-00005FA70000}"/>
    <cellStyle name="Normal 28 11" xfId="42589" xr:uid="{00000000-0005-0000-0000-000060A70000}"/>
    <cellStyle name="Normal 28 12" xfId="42590" xr:uid="{00000000-0005-0000-0000-000061A70000}"/>
    <cellStyle name="Normal 28 13" xfId="42591" xr:uid="{00000000-0005-0000-0000-000062A70000}"/>
    <cellStyle name="Normal 28 14" xfId="42592" xr:uid="{00000000-0005-0000-0000-000063A70000}"/>
    <cellStyle name="Normal 28 15" xfId="42593" xr:uid="{00000000-0005-0000-0000-000064A70000}"/>
    <cellStyle name="Normal 28 16" xfId="42594" xr:uid="{00000000-0005-0000-0000-000065A70000}"/>
    <cellStyle name="Normal 28 17" xfId="42595" xr:uid="{00000000-0005-0000-0000-000066A70000}"/>
    <cellStyle name="Normal 28 18" xfId="42596" xr:uid="{00000000-0005-0000-0000-000067A70000}"/>
    <cellStyle name="Normal 28 19" xfId="42597" xr:uid="{00000000-0005-0000-0000-000068A70000}"/>
    <cellStyle name="Normal 28 2" xfId="42598" xr:uid="{00000000-0005-0000-0000-000069A70000}"/>
    <cellStyle name="Normal 28 20" xfId="42599" xr:uid="{00000000-0005-0000-0000-00006AA70000}"/>
    <cellStyle name="Normal 28 21" xfId="42600" xr:uid="{00000000-0005-0000-0000-00006BA70000}"/>
    <cellStyle name="Normal 28 22" xfId="42601" xr:uid="{00000000-0005-0000-0000-00006CA70000}"/>
    <cellStyle name="Normal 28 23" xfId="42602" xr:uid="{00000000-0005-0000-0000-00006DA70000}"/>
    <cellStyle name="Normal 28 24" xfId="42603" xr:uid="{00000000-0005-0000-0000-00006EA70000}"/>
    <cellStyle name="Normal 28 25" xfId="42604" xr:uid="{00000000-0005-0000-0000-00006FA70000}"/>
    <cellStyle name="Normal 28 26" xfId="42605" xr:uid="{00000000-0005-0000-0000-000070A70000}"/>
    <cellStyle name="Normal 28 27" xfId="42606" xr:uid="{00000000-0005-0000-0000-000071A70000}"/>
    <cellStyle name="Normal 28 28" xfId="42607" xr:uid="{00000000-0005-0000-0000-000072A70000}"/>
    <cellStyle name="Normal 28 29" xfId="42608" xr:uid="{00000000-0005-0000-0000-000073A70000}"/>
    <cellStyle name="Normal 28 3" xfId="42609" xr:uid="{00000000-0005-0000-0000-000074A70000}"/>
    <cellStyle name="Normal 28 30" xfId="42610" xr:uid="{00000000-0005-0000-0000-000075A70000}"/>
    <cellStyle name="Normal 28 31" xfId="42611" xr:uid="{00000000-0005-0000-0000-000076A70000}"/>
    <cellStyle name="Normal 28 32" xfId="42612" xr:uid="{00000000-0005-0000-0000-000077A70000}"/>
    <cellStyle name="Normal 28 33" xfId="42613" xr:uid="{00000000-0005-0000-0000-000078A70000}"/>
    <cellStyle name="Normal 28 34" xfId="42614" xr:uid="{00000000-0005-0000-0000-000079A70000}"/>
    <cellStyle name="Normal 28 35" xfId="42615" xr:uid="{00000000-0005-0000-0000-00007AA70000}"/>
    <cellStyle name="Normal 28 36" xfId="42616" xr:uid="{00000000-0005-0000-0000-00007BA70000}"/>
    <cellStyle name="Normal 28 37" xfId="42617" xr:uid="{00000000-0005-0000-0000-00007CA70000}"/>
    <cellStyle name="Normal 28 38" xfId="42618" xr:uid="{00000000-0005-0000-0000-00007DA70000}"/>
    <cellStyle name="Normal 28 39" xfId="42619" xr:uid="{00000000-0005-0000-0000-00007EA70000}"/>
    <cellStyle name="Normal 28 4" xfId="42620" xr:uid="{00000000-0005-0000-0000-00007FA70000}"/>
    <cellStyle name="Normal 28 40" xfId="42621" xr:uid="{00000000-0005-0000-0000-000080A70000}"/>
    <cellStyle name="Normal 28 41" xfId="42622" xr:uid="{00000000-0005-0000-0000-000081A70000}"/>
    <cellStyle name="Normal 28 42" xfId="42623" xr:uid="{00000000-0005-0000-0000-000082A70000}"/>
    <cellStyle name="Normal 28 43" xfId="42624" xr:uid="{00000000-0005-0000-0000-000083A70000}"/>
    <cellStyle name="Normal 28 44" xfId="42625" xr:uid="{00000000-0005-0000-0000-000084A70000}"/>
    <cellStyle name="Normal 28 45" xfId="42626" xr:uid="{00000000-0005-0000-0000-000085A70000}"/>
    <cellStyle name="Normal 28 46" xfId="42627" xr:uid="{00000000-0005-0000-0000-000086A70000}"/>
    <cellStyle name="Normal 28 47" xfId="42628" xr:uid="{00000000-0005-0000-0000-000087A70000}"/>
    <cellStyle name="Normal 28 48" xfId="42629" xr:uid="{00000000-0005-0000-0000-000088A70000}"/>
    <cellStyle name="Normal 28 49" xfId="42630" xr:uid="{00000000-0005-0000-0000-000089A70000}"/>
    <cellStyle name="Normal 28 5" xfId="42631" xr:uid="{00000000-0005-0000-0000-00008AA70000}"/>
    <cellStyle name="Normal 28 50" xfId="42632" xr:uid="{00000000-0005-0000-0000-00008BA70000}"/>
    <cellStyle name="Normal 28 51" xfId="42633" xr:uid="{00000000-0005-0000-0000-00008CA70000}"/>
    <cellStyle name="Normal 28 52" xfId="42634" xr:uid="{00000000-0005-0000-0000-00008DA70000}"/>
    <cellStyle name="Normal 28 53" xfId="42635" xr:uid="{00000000-0005-0000-0000-00008EA70000}"/>
    <cellStyle name="Normal 28 54" xfId="42636" xr:uid="{00000000-0005-0000-0000-00008FA70000}"/>
    <cellStyle name="Normal 28 55" xfId="42637" xr:uid="{00000000-0005-0000-0000-000090A70000}"/>
    <cellStyle name="Normal 28 56" xfId="42638" xr:uid="{00000000-0005-0000-0000-000091A70000}"/>
    <cellStyle name="Normal 28 57" xfId="42639" xr:uid="{00000000-0005-0000-0000-000092A70000}"/>
    <cellStyle name="Normal 28 58" xfId="42640" xr:uid="{00000000-0005-0000-0000-000093A70000}"/>
    <cellStyle name="Normal 28 59" xfId="42641" xr:uid="{00000000-0005-0000-0000-000094A70000}"/>
    <cellStyle name="Normal 28 6" xfId="42642" xr:uid="{00000000-0005-0000-0000-000095A70000}"/>
    <cellStyle name="Normal 28 60" xfId="42643" xr:uid="{00000000-0005-0000-0000-000096A70000}"/>
    <cellStyle name="Normal 28 61" xfId="42644" xr:uid="{00000000-0005-0000-0000-000097A70000}"/>
    <cellStyle name="Normal 28 62" xfId="42645" xr:uid="{00000000-0005-0000-0000-000098A70000}"/>
    <cellStyle name="Normal 28 63" xfId="42646" xr:uid="{00000000-0005-0000-0000-000099A70000}"/>
    <cellStyle name="Normal 28 64" xfId="42647" xr:uid="{00000000-0005-0000-0000-00009AA70000}"/>
    <cellStyle name="Normal 28 65" xfId="42648" xr:uid="{00000000-0005-0000-0000-00009BA70000}"/>
    <cellStyle name="Normal 28 66" xfId="42649" xr:uid="{00000000-0005-0000-0000-00009CA70000}"/>
    <cellStyle name="Normal 28 67" xfId="42650" xr:uid="{00000000-0005-0000-0000-00009DA70000}"/>
    <cellStyle name="Normal 28 68" xfId="42651" xr:uid="{00000000-0005-0000-0000-00009EA70000}"/>
    <cellStyle name="Normal 28 69" xfId="42652" xr:uid="{00000000-0005-0000-0000-00009FA70000}"/>
    <cellStyle name="Normal 28 7" xfId="42653" xr:uid="{00000000-0005-0000-0000-0000A0A70000}"/>
    <cellStyle name="Normal 28 70" xfId="42654" xr:uid="{00000000-0005-0000-0000-0000A1A70000}"/>
    <cellStyle name="Normal 28 71" xfId="42655" xr:uid="{00000000-0005-0000-0000-0000A2A70000}"/>
    <cellStyle name="Normal 28 72" xfId="42656" xr:uid="{00000000-0005-0000-0000-0000A3A70000}"/>
    <cellStyle name="Normal 28 73" xfId="42657" xr:uid="{00000000-0005-0000-0000-0000A4A70000}"/>
    <cellStyle name="Normal 28 74" xfId="42658" xr:uid="{00000000-0005-0000-0000-0000A5A70000}"/>
    <cellStyle name="Normal 28 8" xfId="42659" xr:uid="{00000000-0005-0000-0000-0000A6A70000}"/>
    <cellStyle name="Normal 28 9" xfId="42660" xr:uid="{00000000-0005-0000-0000-0000A7A70000}"/>
    <cellStyle name="Normal 29" xfId="42661" xr:uid="{00000000-0005-0000-0000-0000A8A70000}"/>
    <cellStyle name="Normal 3" xfId="42662" xr:uid="{00000000-0005-0000-0000-0000A9A70000}"/>
    <cellStyle name="Normal 3 2" xfId="42663" xr:uid="{00000000-0005-0000-0000-0000AAA70000}"/>
    <cellStyle name="Normal 3 2 2" xfId="53075" xr:uid="{00000000-0005-0000-0000-0000ABA70000}"/>
    <cellStyle name="Normal 3 2 2 2" xfId="53284" xr:uid="{00000000-0005-0000-0000-0000ACA70000}"/>
    <cellStyle name="Normal 3 2 2 3" xfId="53189" xr:uid="{00000000-0005-0000-0000-0000ADA70000}"/>
    <cellStyle name="Normal 3 3" xfId="52997" xr:uid="{00000000-0005-0000-0000-0000AEA70000}"/>
    <cellStyle name="Normal 3 3 2" xfId="53003" xr:uid="{00000000-0005-0000-0000-0000AFA70000}"/>
    <cellStyle name="Normal 3 3 3" xfId="53205" xr:uid="{00000000-0005-0000-0000-0000B0A70000}"/>
    <cellStyle name="Normal 3 4" xfId="52992" xr:uid="{00000000-0005-0000-0000-0000B1A70000}"/>
    <cellStyle name="Normal 3 5" xfId="52989" xr:uid="{00000000-0005-0000-0000-0000B2A70000}"/>
    <cellStyle name="Normal 30" xfId="42664" xr:uid="{00000000-0005-0000-0000-0000B3A70000}"/>
    <cellStyle name="Normal 30 10" xfId="42665" xr:uid="{00000000-0005-0000-0000-0000B4A70000}"/>
    <cellStyle name="Normal 30 11" xfId="42666" xr:uid="{00000000-0005-0000-0000-0000B5A70000}"/>
    <cellStyle name="Normal 30 12" xfId="42667" xr:uid="{00000000-0005-0000-0000-0000B6A70000}"/>
    <cellStyle name="Normal 30 13" xfId="42668" xr:uid="{00000000-0005-0000-0000-0000B7A70000}"/>
    <cellStyle name="Normal 30 14" xfId="42669" xr:uid="{00000000-0005-0000-0000-0000B8A70000}"/>
    <cellStyle name="Normal 30 15" xfId="42670" xr:uid="{00000000-0005-0000-0000-0000B9A70000}"/>
    <cellStyle name="Normal 30 16" xfId="42671" xr:uid="{00000000-0005-0000-0000-0000BAA70000}"/>
    <cellStyle name="Normal 30 17" xfId="42672" xr:uid="{00000000-0005-0000-0000-0000BBA70000}"/>
    <cellStyle name="Normal 30 18" xfId="42673" xr:uid="{00000000-0005-0000-0000-0000BCA70000}"/>
    <cellStyle name="Normal 30 19" xfId="42674" xr:uid="{00000000-0005-0000-0000-0000BDA70000}"/>
    <cellStyle name="Normal 30 2" xfId="42675" xr:uid="{00000000-0005-0000-0000-0000BEA70000}"/>
    <cellStyle name="Normal 30 20" xfId="42676" xr:uid="{00000000-0005-0000-0000-0000BFA70000}"/>
    <cellStyle name="Normal 30 21" xfId="42677" xr:uid="{00000000-0005-0000-0000-0000C0A70000}"/>
    <cellStyle name="Normal 30 22" xfId="42678" xr:uid="{00000000-0005-0000-0000-0000C1A70000}"/>
    <cellStyle name="Normal 30 23" xfId="42679" xr:uid="{00000000-0005-0000-0000-0000C2A70000}"/>
    <cellStyle name="Normal 30 24" xfId="42680" xr:uid="{00000000-0005-0000-0000-0000C3A70000}"/>
    <cellStyle name="Normal 30 25" xfId="42681" xr:uid="{00000000-0005-0000-0000-0000C4A70000}"/>
    <cellStyle name="Normal 30 26" xfId="42682" xr:uid="{00000000-0005-0000-0000-0000C5A70000}"/>
    <cellStyle name="Normal 30 27" xfId="42683" xr:uid="{00000000-0005-0000-0000-0000C6A70000}"/>
    <cellStyle name="Normal 30 28" xfId="42684" xr:uid="{00000000-0005-0000-0000-0000C7A70000}"/>
    <cellStyle name="Normal 30 29" xfId="42685" xr:uid="{00000000-0005-0000-0000-0000C8A70000}"/>
    <cellStyle name="Normal 30 3" xfId="42686" xr:uid="{00000000-0005-0000-0000-0000C9A70000}"/>
    <cellStyle name="Normal 30 30" xfId="42687" xr:uid="{00000000-0005-0000-0000-0000CAA70000}"/>
    <cellStyle name="Normal 30 31" xfId="42688" xr:uid="{00000000-0005-0000-0000-0000CBA70000}"/>
    <cellStyle name="Normal 30 32" xfId="42689" xr:uid="{00000000-0005-0000-0000-0000CCA70000}"/>
    <cellStyle name="Normal 30 33" xfId="42690" xr:uid="{00000000-0005-0000-0000-0000CDA70000}"/>
    <cellStyle name="Normal 30 34" xfId="42691" xr:uid="{00000000-0005-0000-0000-0000CEA70000}"/>
    <cellStyle name="Normal 30 35" xfId="42692" xr:uid="{00000000-0005-0000-0000-0000CFA70000}"/>
    <cellStyle name="Normal 30 36" xfId="42693" xr:uid="{00000000-0005-0000-0000-0000D0A70000}"/>
    <cellStyle name="Normal 30 37" xfId="42694" xr:uid="{00000000-0005-0000-0000-0000D1A70000}"/>
    <cellStyle name="Normal 30 38" xfId="42695" xr:uid="{00000000-0005-0000-0000-0000D2A70000}"/>
    <cellStyle name="Normal 30 39" xfId="42696" xr:uid="{00000000-0005-0000-0000-0000D3A70000}"/>
    <cellStyle name="Normal 30 4" xfId="42697" xr:uid="{00000000-0005-0000-0000-0000D4A70000}"/>
    <cellStyle name="Normal 30 40" xfId="42698" xr:uid="{00000000-0005-0000-0000-0000D5A70000}"/>
    <cellStyle name="Normal 30 41" xfId="42699" xr:uid="{00000000-0005-0000-0000-0000D6A70000}"/>
    <cellStyle name="Normal 30 42" xfId="42700" xr:uid="{00000000-0005-0000-0000-0000D7A70000}"/>
    <cellStyle name="Normal 30 43" xfId="42701" xr:uid="{00000000-0005-0000-0000-0000D8A70000}"/>
    <cellStyle name="Normal 30 44" xfId="42702" xr:uid="{00000000-0005-0000-0000-0000D9A70000}"/>
    <cellStyle name="Normal 30 45" xfId="42703" xr:uid="{00000000-0005-0000-0000-0000DAA70000}"/>
    <cellStyle name="Normal 30 46" xfId="42704" xr:uid="{00000000-0005-0000-0000-0000DBA70000}"/>
    <cellStyle name="Normal 30 47" xfId="42705" xr:uid="{00000000-0005-0000-0000-0000DCA70000}"/>
    <cellStyle name="Normal 30 48" xfId="42706" xr:uid="{00000000-0005-0000-0000-0000DDA70000}"/>
    <cellStyle name="Normal 30 49" xfId="42707" xr:uid="{00000000-0005-0000-0000-0000DEA70000}"/>
    <cellStyle name="Normal 30 5" xfId="42708" xr:uid="{00000000-0005-0000-0000-0000DFA70000}"/>
    <cellStyle name="Normal 30 50" xfId="42709" xr:uid="{00000000-0005-0000-0000-0000E0A70000}"/>
    <cellStyle name="Normal 30 51" xfId="42710" xr:uid="{00000000-0005-0000-0000-0000E1A70000}"/>
    <cellStyle name="Normal 30 52" xfId="42711" xr:uid="{00000000-0005-0000-0000-0000E2A70000}"/>
    <cellStyle name="Normal 30 53" xfId="42712" xr:uid="{00000000-0005-0000-0000-0000E3A70000}"/>
    <cellStyle name="Normal 30 54" xfId="42713" xr:uid="{00000000-0005-0000-0000-0000E4A70000}"/>
    <cellStyle name="Normal 30 55" xfId="42714" xr:uid="{00000000-0005-0000-0000-0000E5A70000}"/>
    <cellStyle name="Normal 30 56" xfId="42715" xr:uid="{00000000-0005-0000-0000-0000E6A70000}"/>
    <cellStyle name="Normal 30 57" xfId="42716" xr:uid="{00000000-0005-0000-0000-0000E7A70000}"/>
    <cellStyle name="Normal 30 58" xfId="42717" xr:uid="{00000000-0005-0000-0000-0000E8A70000}"/>
    <cellStyle name="Normal 30 59" xfId="42718" xr:uid="{00000000-0005-0000-0000-0000E9A70000}"/>
    <cellStyle name="Normal 30 6" xfId="42719" xr:uid="{00000000-0005-0000-0000-0000EAA70000}"/>
    <cellStyle name="Normal 30 60" xfId="42720" xr:uid="{00000000-0005-0000-0000-0000EBA70000}"/>
    <cellStyle name="Normal 30 61" xfId="42721" xr:uid="{00000000-0005-0000-0000-0000ECA70000}"/>
    <cellStyle name="Normal 30 62" xfId="42722" xr:uid="{00000000-0005-0000-0000-0000EDA70000}"/>
    <cellStyle name="Normal 30 63" xfId="42723" xr:uid="{00000000-0005-0000-0000-0000EEA70000}"/>
    <cellStyle name="Normal 30 64" xfId="42724" xr:uid="{00000000-0005-0000-0000-0000EFA70000}"/>
    <cellStyle name="Normal 30 65" xfId="42725" xr:uid="{00000000-0005-0000-0000-0000F0A70000}"/>
    <cellStyle name="Normal 30 66" xfId="42726" xr:uid="{00000000-0005-0000-0000-0000F1A70000}"/>
    <cellStyle name="Normal 30 67" xfId="42727" xr:uid="{00000000-0005-0000-0000-0000F2A70000}"/>
    <cellStyle name="Normal 30 68" xfId="42728" xr:uid="{00000000-0005-0000-0000-0000F3A70000}"/>
    <cellStyle name="Normal 30 69" xfId="42729" xr:uid="{00000000-0005-0000-0000-0000F4A70000}"/>
    <cellStyle name="Normal 30 7" xfId="42730" xr:uid="{00000000-0005-0000-0000-0000F5A70000}"/>
    <cellStyle name="Normal 30 70" xfId="42731" xr:uid="{00000000-0005-0000-0000-0000F6A70000}"/>
    <cellStyle name="Normal 30 71" xfId="42732" xr:uid="{00000000-0005-0000-0000-0000F7A70000}"/>
    <cellStyle name="Normal 30 72" xfId="42733" xr:uid="{00000000-0005-0000-0000-0000F8A70000}"/>
    <cellStyle name="Normal 30 73" xfId="42734" xr:uid="{00000000-0005-0000-0000-0000F9A70000}"/>
    <cellStyle name="Normal 30 74" xfId="42735" xr:uid="{00000000-0005-0000-0000-0000FAA70000}"/>
    <cellStyle name="Normal 30 8" xfId="42736" xr:uid="{00000000-0005-0000-0000-0000FBA70000}"/>
    <cellStyle name="Normal 30 9" xfId="42737" xr:uid="{00000000-0005-0000-0000-0000FCA70000}"/>
    <cellStyle name="Normal 31" xfId="42738" xr:uid="{00000000-0005-0000-0000-0000FDA70000}"/>
    <cellStyle name="Normal 31 10" xfId="42739" xr:uid="{00000000-0005-0000-0000-0000FEA70000}"/>
    <cellStyle name="Normal 31 11" xfId="42740" xr:uid="{00000000-0005-0000-0000-0000FFA70000}"/>
    <cellStyle name="Normal 31 12" xfId="42741" xr:uid="{00000000-0005-0000-0000-000000A80000}"/>
    <cellStyle name="Normal 31 13" xfId="42742" xr:uid="{00000000-0005-0000-0000-000001A80000}"/>
    <cellStyle name="Normal 31 14" xfId="42743" xr:uid="{00000000-0005-0000-0000-000002A80000}"/>
    <cellStyle name="Normal 31 15" xfId="42744" xr:uid="{00000000-0005-0000-0000-000003A80000}"/>
    <cellStyle name="Normal 31 16" xfId="42745" xr:uid="{00000000-0005-0000-0000-000004A80000}"/>
    <cellStyle name="Normal 31 17" xfId="42746" xr:uid="{00000000-0005-0000-0000-000005A80000}"/>
    <cellStyle name="Normal 31 18" xfId="42747" xr:uid="{00000000-0005-0000-0000-000006A80000}"/>
    <cellStyle name="Normal 31 19" xfId="42748" xr:uid="{00000000-0005-0000-0000-000007A80000}"/>
    <cellStyle name="Normal 31 2" xfId="42749" xr:uid="{00000000-0005-0000-0000-000008A80000}"/>
    <cellStyle name="Normal 31 20" xfId="42750" xr:uid="{00000000-0005-0000-0000-000009A80000}"/>
    <cellStyle name="Normal 31 21" xfId="42751" xr:uid="{00000000-0005-0000-0000-00000AA80000}"/>
    <cellStyle name="Normal 31 22" xfId="42752" xr:uid="{00000000-0005-0000-0000-00000BA80000}"/>
    <cellStyle name="Normal 31 23" xfId="42753" xr:uid="{00000000-0005-0000-0000-00000CA80000}"/>
    <cellStyle name="Normal 31 24" xfId="42754" xr:uid="{00000000-0005-0000-0000-00000DA80000}"/>
    <cellStyle name="Normal 31 25" xfId="42755" xr:uid="{00000000-0005-0000-0000-00000EA80000}"/>
    <cellStyle name="Normal 31 26" xfId="42756" xr:uid="{00000000-0005-0000-0000-00000FA80000}"/>
    <cellStyle name="Normal 31 27" xfId="42757" xr:uid="{00000000-0005-0000-0000-000010A80000}"/>
    <cellStyle name="Normal 31 28" xfId="42758" xr:uid="{00000000-0005-0000-0000-000011A80000}"/>
    <cellStyle name="Normal 31 29" xfId="42759" xr:uid="{00000000-0005-0000-0000-000012A80000}"/>
    <cellStyle name="Normal 31 3" xfId="42760" xr:uid="{00000000-0005-0000-0000-000013A80000}"/>
    <cellStyle name="Normal 31 30" xfId="42761" xr:uid="{00000000-0005-0000-0000-000014A80000}"/>
    <cellStyle name="Normal 31 31" xfId="42762" xr:uid="{00000000-0005-0000-0000-000015A80000}"/>
    <cellStyle name="Normal 31 32" xfId="42763" xr:uid="{00000000-0005-0000-0000-000016A80000}"/>
    <cellStyle name="Normal 31 33" xfId="42764" xr:uid="{00000000-0005-0000-0000-000017A80000}"/>
    <cellStyle name="Normal 31 34" xfId="42765" xr:uid="{00000000-0005-0000-0000-000018A80000}"/>
    <cellStyle name="Normal 31 35" xfId="42766" xr:uid="{00000000-0005-0000-0000-000019A80000}"/>
    <cellStyle name="Normal 31 36" xfId="42767" xr:uid="{00000000-0005-0000-0000-00001AA80000}"/>
    <cellStyle name="Normal 31 37" xfId="42768" xr:uid="{00000000-0005-0000-0000-00001BA80000}"/>
    <cellStyle name="Normal 31 38" xfId="42769" xr:uid="{00000000-0005-0000-0000-00001CA80000}"/>
    <cellStyle name="Normal 31 39" xfId="42770" xr:uid="{00000000-0005-0000-0000-00001DA80000}"/>
    <cellStyle name="Normal 31 4" xfId="42771" xr:uid="{00000000-0005-0000-0000-00001EA80000}"/>
    <cellStyle name="Normal 31 40" xfId="42772" xr:uid="{00000000-0005-0000-0000-00001FA80000}"/>
    <cellStyle name="Normal 31 41" xfId="42773" xr:uid="{00000000-0005-0000-0000-000020A80000}"/>
    <cellStyle name="Normal 31 42" xfId="42774" xr:uid="{00000000-0005-0000-0000-000021A80000}"/>
    <cellStyle name="Normal 31 43" xfId="42775" xr:uid="{00000000-0005-0000-0000-000022A80000}"/>
    <cellStyle name="Normal 31 44" xfId="42776" xr:uid="{00000000-0005-0000-0000-000023A80000}"/>
    <cellStyle name="Normal 31 45" xfId="42777" xr:uid="{00000000-0005-0000-0000-000024A80000}"/>
    <cellStyle name="Normal 31 46" xfId="42778" xr:uid="{00000000-0005-0000-0000-000025A80000}"/>
    <cellStyle name="Normal 31 47" xfId="42779" xr:uid="{00000000-0005-0000-0000-000026A80000}"/>
    <cellStyle name="Normal 31 48" xfId="42780" xr:uid="{00000000-0005-0000-0000-000027A80000}"/>
    <cellStyle name="Normal 31 49" xfId="42781" xr:uid="{00000000-0005-0000-0000-000028A80000}"/>
    <cellStyle name="Normal 31 5" xfId="42782" xr:uid="{00000000-0005-0000-0000-000029A80000}"/>
    <cellStyle name="Normal 31 50" xfId="42783" xr:uid="{00000000-0005-0000-0000-00002AA80000}"/>
    <cellStyle name="Normal 31 51" xfId="42784" xr:uid="{00000000-0005-0000-0000-00002BA80000}"/>
    <cellStyle name="Normal 31 52" xfId="42785" xr:uid="{00000000-0005-0000-0000-00002CA80000}"/>
    <cellStyle name="Normal 31 53" xfId="42786" xr:uid="{00000000-0005-0000-0000-00002DA80000}"/>
    <cellStyle name="Normal 31 54" xfId="42787" xr:uid="{00000000-0005-0000-0000-00002EA80000}"/>
    <cellStyle name="Normal 31 55" xfId="42788" xr:uid="{00000000-0005-0000-0000-00002FA80000}"/>
    <cellStyle name="Normal 31 56" xfId="42789" xr:uid="{00000000-0005-0000-0000-000030A80000}"/>
    <cellStyle name="Normal 31 57" xfId="42790" xr:uid="{00000000-0005-0000-0000-000031A80000}"/>
    <cellStyle name="Normal 31 58" xfId="42791" xr:uid="{00000000-0005-0000-0000-000032A80000}"/>
    <cellStyle name="Normal 31 59" xfId="42792" xr:uid="{00000000-0005-0000-0000-000033A80000}"/>
    <cellStyle name="Normal 31 6" xfId="42793" xr:uid="{00000000-0005-0000-0000-000034A80000}"/>
    <cellStyle name="Normal 31 60" xfId="42794" xr:uid="{00000000-0005-0000-0000-000035A80000}"/>
    <cellStyle name="Normal 31 61" xfId="42795" xr:uid="{00000000-0005-0000-0000-000036A80000}"/>
    <cellStyle name="Normal 31 62" xfId="42796" xr:uid="{00000000-0005-0000-0000-000037A80000}"/>
    <cellStyle name="Normal 31 63" xfId="42797" xr:uid="{00000000-0005-0000-0000-000038A80000}"/>
    <cellStyle name="Normal 31 64" xfId="42798" xr:uid="{00000000-0005-0000-0000-000039A80000}"/>
    <cellStyle name="Normal 31 65" xfId="42799" xr:uid="{00000000-0005-0000-0000-00003AA80000}"/>
    <cellStyle name="Normal 31 66" xfId="42800" xr:uid="{00000000-0005-0000-0000-00003BA80000}"/>
    <cellStyle name="Normal 31 67" xfId="42801" xr:uid="{00000000-0005-0000-0000-00003CA80000}"/>
    <cellStyle name="Normal 31 68" xfId="42802" xr:uid="{00000000-0005-0000-0000-00003DA80000}"/>
    <cellStyle name="Normal 31 69" xfId="42803" xr:uid="{00000000-0005-0000-0000-00003EA80000}"/>
    <cellStyle name="Normal 31 7" xfId="42804" xr:uid="{00000000-0005-0000-0000-00003FA80000}"/>
    <cellStyle name="Normal 31 70" xfId="42805" xr:uid="{00000000-0005-0000-0000-000040A80000}"/>
    <cellStyle name="Normal 31 71" xfId="42806" xr:uid="{00000000-0005-0000-0000-000041A80000}"/>
    <cellStyle name="Normal 31 72" xfId="42807" xr:uid="{00000000-0005-0000-0000-000042A80000}"/>
    <cellStyle name="Normal 31 73" xfId="42808" xr:uid="{00000000-0005-0000-0000-000043A80000}"/>
    <cellStyle name="Normal 31 74" xfId="42809" xr:uid="{00000000-0005-0000-0000-000044A80000}"/>
    <cellStyle name="Normal 31 8" xfId="42810" xr:uid="{00000000-0005-0000-0000-000045A80000}"/>
    <cellStyle name="Normal 31 9" xfId="42811" xr:uid="{00000000-0005-0000-0000-000046A80000}"/>
    <cellStyle name="Normal 32" xfId="42812" xr:uid="{00000000-0005-0000-0000-000047A80000}"/>
    <cellStyle name="Normal 32 10" xfId="42813" xr:uid="{00000000-0005-0000-0000-000048A80000}"/>
    <cellStyle name="Normal 32 11" xfId="42814" xr:uid="{00000000-0005-0000-0000-000049A80000}"/>
    <cellStyle name="Normal 32 12" xfId="42815" xr:uid="{00000000-0005-0000-0000-00004AA80000}"/>
    <cellStyle name="Normal 32 13" xfId="42816" xr:uid="{00000000-0005-0000-0000-00004BA80000}"/>
    <cellStyle name="Normal 32 14" xfId="42817" xr:uid="{00000000-0005-0000-0000-00004CA80000}"/>
    <cellStyle name="Normal 32 15" xfId="42818" xr:uid="{00000000-0005-0000-0000-00004DA80000}"/>
    <cellStyle name="Normal 32 16" xfId="42819" xr:uid="{00000000-0005-0000-0000-00004EA80000}"/>
    <cellStyle name="Normal 32 17" xfId="42820" xr:uid="{00000000-0005-0000-0000-00004FA80000}"/>
    <cellStyle name="Normal 32 18" xfId="42821" xr:uid="{00000000-0005-0000-0000-000050A80000}"/>
    <cellStyle name="Normal 32 19" xfId="42822" xr:uid="{00000000-0005-0000-0000-000051A80000}"/>
    <cellStyle name="Normal 32 2" xfId="42823" xr:uid="{00000000-0005-0000-0000-000052A80000}"/>
    <cellStyle name="Normal 32 20" xfId="42824" xr:uid="{00000000-0005-0000-0000-000053A80000}"/>
    <cellStyle name="Normal 32 21" xfId="42825" xr:uid="{00000000-0005-0000-0000-000054A80000}"/>
    <cellStyle name="Normal 32 22" xfId="42826" xr:uid="{00000000-0005-0000-0000-000055A80000}"/>
    <cellStyle name="Normal 32 23" xfId="42827" xr:uid="{00000000-0005-0000-0000-000056A80000}"/>
    <cellStyle name="Normal 32 24" xfId="42828" xr:uid="{00000000-0005-0000-0000-000057A80000}"/>
    <cellStyle name="Normal 32 25" xfId="42829" xr:uid="{00000000-0005-0000-0000-000058A80000}"/>
    <cellStyle name="Normal 32 26" xfId="42830" xr:uid="{00000000-0005-0000-0000-000059A80000}"/>
    <cellStyle name="Normal 32 27" xfId="42831" xr:uid="{00000000-0005-0000-0000-00005AA80000}"/>
    <cellStyle name="Normal 32 28" xfId="42832" xr:uid="{00000000-0005-0000-0000-00005BA80000}"/>
    <cellStyle name="Normal 32 29" xfId="42833" xr:uid="{00000000-0005-0000-0000-00005CA80000}"/>
    <cellStyle name="Normal 32 3" xfId="42834" xr:uid="{00000000-0005-0000-0000-00005DA80000}"/>
    <cellStyle name="Normal 32 30" xfId="42835" xr:uid="{00000000-0005-0000-0000-00005EA80000}"/>
    <cellStyle name="Normal 32 31" xfId="42836" xr:uid="{00000000-0005-0000-0000-00005FA80000}"/>
    <cellStyle name="Normal 32 32" xfId="42837" xr:uid="{00000000-0005-0000-0000-000060A80000}"/>
    <cellStyle name="Normal 32 33" xfId="42838" xr:uid="{00000000-0005-0000-0000-000061A80000}"/>
    <cellStyle name="Normal 32 34" xfId="42839" xr:uid="{00000000-0005-0000-0000-000062A80000}"/>
    <cellStyle name="Normal 32 35" xfId="42840" xr:uid="{00000000-0005-0000-0000-000063A80000}"/>
    <cellStyle name="Normal 32 36" xfId="42841" xr:uid="{00000000-0005-0000-0000-000064A80000}"/>
    <cellStyle name="Normal 32 37" xfId="42842" xr:uid="{00000000-0005-0000-0000-000065A80000}"/>
    <cellStyle name="Normal 32 38" xfId="42843" xr:uid="{00000000-0005-0000-0000-000066A80000}"/>
    <cellStyle name="Normal 32 39" xfId="42844" xr:uid="{00000000-0005-0000-0000-000067A80000}"/>
    <cellStyle name="Normal 32 4" xfId="42845" xr:uid="{00000000-0005-0000-0000-000068A80000}"/>
    <cellStyle name="Normal 32 40" xfId="42846" xr:uid="{00000000-0005-0000-0000-000069A80000}"/>
    <cellStyle name="Normal 32 41" xfId="42847" xr:uid="{00000000-0005-0000-0000-00006AA80000}"/>
    <cellStyle name="Normal 32 42" xfId="42848" xr:uid="{00000000-0005-0000-0000-00006BA80000}"/>
    <cellStyle name="Normal 32 43" xfId="42849" xr:uid="{00000000-0005-0000-0000-00006CA80000}"/>
    <cellStyle name="Normal 32 44" xfId="42850" xr:uid="{00000000-0005-0000-0000-00006DA80000}"/>
    <cellStyle name="Normal 32 45" xfId="42851" xr:uid="{00000000-0005-0000-0000-00006EA80000}"/>
    <cellStyle name="Normal 32 46" xfId="42852" xr:uid="{00000000-0005-0000-0000-00006FA80000}"/>
    <cellStyle name="Normal 32 47" xfId="42853" xr:uid="{00000000-0005-0000-0000-000070A80000}"/>
    <cellStyle name="Normal 32 48" xfId="42854" xr:uid="{00000000-0005-0000-0000-000071A80000}"/>
    <cellStyle name="Normal 32 49" xfId="42855" xr:uid="{00000000-0005-0000-0000-000072A80000}"/>
    <cellStyle name="Normal 32 5" xfId="42856" xr:uid="{00000000-0005-0000-0000-000073A80000}"/>
    <cellStyle name="Normal 32 50" xfId="42857" xr:uid="{00000000-0005-0000-0000-000074A80000}"/>
    <cellStyle name="Normal 32 51" xfId="42858" xr:uid="{00000000-0005-0000-0000-000075A80000}"/>
    <cellStyle name="Normal 32 52" xfId="42859" xr:uid="{00000000-0005-0000-0000-000076A80000}"/>
    <cellStyle name="Normal 32 53" xfId="42860" xr:uid="{00000000-0005-0000-0000-000077A80000}"/>
    <cellStyle name="Normal 32 54" xfId="42861" xr:uid="{00000000-0005-0000-0000-000078A80000}"/>
    <cellStyle name="Normal 32 55" xfId="42862" xr:uid="{00000000-0005-0000-0000-000079A80000}"/>
    <cellStyle name="Normal 32 56" xfId="42863" xr:uid="{00000000-0005-0000-0000-00007AA80000}"/>
    <cellStyle name="Normal 32 57" xfId="42864" xr:uid="{00000000-0005-0000-0000-00007BA80000}"/>
    <cellStyle name="Normal 32 58" xfId="42865" xr:uid="{00000000-0005-0000-0000-00007CA80000}"/>
    <cellStyle name="Normal 32 59" xfId="42866" xr:uid="{00000000-0005-0000-0000-00007DA80000}"/>
    <cellStyle name="Normal 32 6" xfId="42867" xr:uid="{00000000-0005-0000-0000-00007EA80000}"/>
    <cellStyle name="Normal 32 60" xfId="42868" xr:uid="{00000000-0005-0000-0000-00007FA80000}"/>
    <cellStyle name="Normal 32 61" xfId="42869" xr:uid="{00000000-0005-0000-0000-000080A80000}"/>
    <cellStyle name="Normal 32 62" xfId="42870" xr:uid="{00000000-0005-0000-0000-000081A80000}"/>
    <cellStyle name="Normal 32 63" xfId="42871" xr:uid="{00000000-0005-0000-0000-000082A80000}"/>
    <cellStyle name="Normal 32 64" xfId="42872" xr:uid="{00000000-0005-0000-0000-000083A80000}"/>
    <cellStyle name="Normal 32 65" xfId="42873" xr:uid="{00000000-0005-0000-0000-000084A80000}"/>
    <cellStyle name="Normal 32 66" xfId="42874" xr:uid="{00000000-0005-0000-0000-000085A80000}"/>
    <cellStyle name="Normal 32 67" xfId="42875" xr:uid="{00000000-0005-0000-0000-000086A80000}"/>
    <cellStyle name="Normal 32 68" xfId="42876" xr:uid="{00000000-0005-0000-0000-000087A80000}"/>
    <cellStyle name="Normal 32 69" xfId="42877" xr:uid="{00000000-0005-0000-0000-000088A80000}"/>
    <cellStyle name="Normal 32 7" xfId="42878" xr:uid="{00000000-0005-0000-0000-000089A80000}"/>
    <cellStyle name="Normal 32 70" xfId="42879" xr:uid="{00000000-0005-0000-0000-00008AA80000}"/>
    <cellStyle name="Normal 32 71" xfId="42880" xr:uid="{00000000-0005-0000-0000-00008BA80000}"/>
    <cellStyle name="Normal 32 72" xfId="42881" xr:uid="{00000000-0005-0000-0000-00008CA80000}"/>
    <cellStyle name="Normal 32 73" xfId="42882" xr:uid="{00000000-0005-0000-0000-00008DA80000}"/>
    <cellStyle name="Normal 32 74" xfId="42883" xr:uid="{00000000-0005-0000-0000-00008EA80000}"/>
    <cellStyle name="Normal 32 8" xfId="42884" xr:uid="{00000000-0005-0000-0000-00008FA80000}"/>
    <cellStyle name="Normal 32 9" xfId="42885" xr:uid="{00000000-0005-0000-0000-000090A80000}"/>
    <cellStyle name="Normal 33" xfId="7" xr:uid="{00000000-0005-0000-0000-000091A80000}"/>
    <cellStyle name="Normal 34" xfId="42886" xr:uid="{00000000-0005-0000-0000-000092A80000}"/>
    <cellStyle name="Normal 35" xfId="42887" xr:uid="{00000000-0005-0000-0000-000093A80000}"/>
    <cellStyle name="Normal 36" xfId="42888" xr:uid="{00000000-0005-0000-0000-000094A80000}"/>
    <cellStyle name="Normal 37" xfId="42889" xr:uid="{00000000-0005-0000-0000-000095A80000}"/>
    <cellStyle name="Normal 38" xfId="2" xr:uid="{00000000-0005-0000-0000-000096A80000}"/>
    <cellStyle name="Normal 39" xfId="52986" xr:uid="{00000000-0005-0000-0000-000097A80000}"/>
    <cellStyle name="Normal 4" xfId="42890" xr:uid="{00000000-0005-0000-0000-000098A80000}"/>
    <cellStyle name="Normal 4 2" xfId="53077" xr:uid="{00000000-0005-0000-0000-000099A80000}"/>
    <cellStyle name="Normal 4 2 2" xfId="53178" xr:uid="{00000000-0005-0000-0000-00009AA80000}"/>
    <cellStyle name="Normal 4 2 2 2" xfId="53268" xr:uid="{00000000-0005-0000-0000-00009BA80000}"/>
    <cellStyle name="Normal 4 2 3" xfId="53237" xr:uid="{00000000-0005-0000-0000-00009CA80000}"/>
    <cellStyle name="Normal 4 3" xfId="53076" xr:uid="{00000000-0005-0000-0000-00009DA80000}"/>
    <cellStyle name="Normal 4 3 2" xfId="53236" xr:uid="{00000000-0005-0000-0000-00009EA80000}"/>
    <cellStyle name="Normal 4 4" xfId="53004" xr:uid="{00000000-0005-0000-0000-00009FA80000}"/>
    <cellStyle name="Normal 4 5" xfId="52998" xr:uid="{00000000-0005-0000-0000-0000A0A80000}"/>
    <cellStyle name="Normal 4 6" xfId="53272" xr:uid="{00000000-0005-0000-0000-0000A1A80000}"/>
    <cellStyle name="Normal 40" xfId="53182" xr:uid="{00000000-0005-0000-0000-0000A2A80000}"/>
    <cellStyle name="Normal 40 2" xfId="53315" xr:uid="{D0AC911F-B4DC-4DD6-A60A-406DC3863644}"/>
    <cellStyle name="Normal 41" xfId="53301" xr:uid="{00000000-0005-0000-0000-0000A3A80000}"/>
    <cellStyle name="Normal 42" xfId="53311" xr:uid="{662E722D-A6CA-4AAA-87C7-4C82B1AE7D9E}"/>
    <cellStyle name="Normal 43" xfId="53313" xr:uid="{972E5B26-5E65-4583-BFC6-69F4E503B333}"/>
    <cellStyle name="Normal 44" xfId="53317" xr:uid="{55100A7A-1B74-4111-9C43-971293CB4409}"/>
    <cellStyle name="Normal 45" xfId="53325" xr:uid="{D7EBD65D-62D4-46F4-9670-D16F2C452197}"/>
    <cellStyle name="Normal 5" xfId="42891" xr:uid="{00000000-0005-0000-0000-0000A4A80000}"/>
    <cellStyle name="Normal 5 2" xfId="53078" xr:uid="{00000000-0005-0000-0000-0000A5A80000}"/>
    <cellStyle name="Normal 5 2 2" xfId="53238" xr:uid="{00000000-0005-0000-0000-0000A6A80000}"/>
    <cellStyle name="Normal 5 3" xfId="52995" xr:uid="{00000000-0005-0000-0000-0000A7A80000}"/>
    <cellStyle name="Normal 5 3 2" xfId="53274" xr:uid="{00000000-0005-0000-0000-0000A8A80000}"/>
    <cellStyle name="Normal 6" xfId="5" xr:uid="{00000000-0005-0000-0000-0000A9A80000}"/>
    <cellStyle name="Normal 6 2" xfId="53125" xr:uid="{00000000-0005-0000-0000-0000AAA80000}"/>
    <cellStyle name="Normal 6 2 2" xfId="53241" xr:uid="{00000000-0005-0000-0000-0000ABA80000}"/>
    <cellStyle name="Normal 6 3" xfId="53006" xr:uid="{00000000-0005-0000-0000-0000ACA80000}"/>
    <cellStyle name="Normal 6 3 2" xfId="53281" xr:uid="{00000000-0005-0000-0000-0000ADA80000}"/>
    <cellStyle name="Normal 6 3 3" xfId="53186" xr:uid="{00000000-0005-0000-0000-0000AEA80000}"/>
    <cellStyle name="Normal 6 4" xfId="52993" xr:uid="{00000000-0005-0000-0000-0000AFA80000}"/>
    <cellStyle name="Normal 6 4 2" xfId="53271" xr:uid="{00000000-0005-0000-0000-0000B0A80000}"/>
    <cellStyle name="Normal 7" xfId="42892" xr:uid="{00000000-0005-0000-0000-0000B1A80000}"/>
    <cellStyle name="Normal 7 2" xfId="53001" xr:uid="{00000000-0005-0000-0000-0000B2A80000}"/>
    <cellStyle name="Normal 7 3" xfId="53273" xr:uid="{00000000-0005-0000-0000-0000B3A80000}"/>
    <cellStyle name="Normal 8" xfId="42893" xr:uid="{00000000-0005-0000-0000-0000B4A80000}"/>
    <cellStyle name="Normal 8 2" xfId="53000" xr:uid="{00000000-0005-0000-0000-0000B5A80000}"/>
    <cellStyle name="Normal 8 3" xfId="53322" xr:uid="{EC29A302-DF1B-43B9-81A0-11E903299058}"/>
    <cellStyle name="Normal 9" xfId="42894" xr:uid="{00000000-0005-0000-0000-0000B6A80000}"/>
    <cellStyle name="Normal 9 2" xfId="52990" xr:uid="{00000000-0005-0000-0000-0000B7A80000}"/>
    <cellStyle name="Normal_DATOS VENTAS Y GENERACION -EXTRAPOLACION" xfId="53310" xr:uid="{0F989FE6-9851-48DD-8AF7-A213299A49A4}"/>
    <cellStyle name="Note 10" xfId="42895" xr:uid="{00000000-0005-0000-0000-0000B8A80000}"/>
    <cellStyle name="Note 10 10" xfId="42896" xr:uid="{00000000-0005-0000-0000-0000B9A80000}"/>
    <cellStyle name="Note 10 11" xfId="42897" xr:uid="{00000000-0005-0000-0000-0000BAA80000}"/>
    <cellStyle name="Note 10 12" xfId="42898" xr:uid="{00000000-0005-0000-0000-0000BBA80000}"/>
    <cellStyle name="Note 10 13" xfId="42899" xr:uid="{00000000-0005-0000-0000-0000BCA80000}"/>
    <cellStyle name="Note 10 14" xfId="42900" xr:uid="{00000000-0005-0000-0000-0000BDA80000}"/>
    <cellStyle name="Note 10 15" xfId="42901" xr:uid="{00000000-0005-0000-0000-0000BEA80000}"/>
    <cellStyle name="Note 10 16" xfId="42902" xr:uid="{00000000-0005-0000-0000-0000BFA80000}"/>
    <cellStyle name="Note 10 17" xfId="42903" xr:uid="{00000000-0005-0000-0000-0000C0A80000}"/>
    <cellStyle name="Note 10 18" xfId="42904" xr:uid="{00000000-0005-0000-0000-0000C1A80000}"/>
    <cellStyle name="Note 10 19" xfId="42905" xr:uid="{00000000-0005-0000-0000-0000C2A80000}"/>
    <cellStyle name="Note 10 2" xfId="42906" xr:uid="{00000000-0005-0000-0000-0000C3A80000}"/>
    <cellStyle name="Note 10 20" xfId="42907" xr:uid="{00000000-0005-0000-0000-0000C4A80000}"/>
    <cellStyle name="Note 10 21" xfId="42908" xr:uid="{00000000-0005-0000-0000-0000C5A80000}"/>
    <cellStyle name="Note 10 22" xfId="42909" xr:uid="{00000000-0005-0000-0000-0000C6A80000}"/>
    <cellStyle name="Note 10 23" xfId="42910" xr:uid="{00000000-0005-0000-0000-0000C7A80000}"/>
    <cellStyle name="Note 10 24" xfId="42911" xr:uid="{00000000-0005-0000-0000-0000C8A80000}"/>
    <cellStyle name="Note 10 25" xfId="42912" xr:uid="{00000000-0005-0000-0000-0000C9A80000}"/>
    <cellStyle name="Note 10 26" xfId="42913" xr:uid="{00000000-0005-0000-0000-0000CAA80000}"/>
    <cellStyle name="Note 10 27" xfId="42914" xr:uid="{00000000-0005-0000-0000-0000CBA80000}"/>
    <cellStyle name="Note 10 28" xfId="42915" xr:uid="{00000000-0005-0000-0000-0000CCA80000}"/>
    <cellStyle name="Note 10 29" xfId="42916" xr:uid="{00000000-0005-0000-0000-0000CDA80000}"/>
    <cellStyle name="Note 10 3" xfId="42917" xr:uid="{00000000-0005-0000-0000-0000CEA80000}"/>
    <cellStyle name="Note 10 30" xfId="42918" xr:uid="{00000000-0005-0000-0000-0000CFA80000}"/>
    <cellStyle name="Note 10 31" xfId="42919" xr:uid="{00000000-0005-0000-0000-0000D0A80000}"/>
    <cellStyle name="Note 10 32" xfId="42920" xr:uid="{00000000-0005-0000-0000-0000D1A80000}"/>
    <cellStyle name="Note 10 33" xfId="42921" xr:uid="{00000000-0005-0000-0000-0000D2A80000}"/>
    <cellStyle name="Note 10 34" xfId="42922" xr:uid="{00000000-0005-0000-0000-0000D3A80000}"/>
    <cellStyle name="Note 10 35" xfId="42923" xr:uid="{00000000-0005-0000-0000-0000D4A80000}"/>
    <cellStyle name="Note 10 36" xfId="42924" xr:uid="{00000000-0005-0000-0000-0000D5A80000}"/>
    <cellStyle name="Note 10 37" xfId="42925" xr:uid="{00000000-0005-0000-0000-0000D6A80000}"/>
    <cellStyle name="Note 10 38" xfId="42926" xr:uid="{00000000-0005-0000-0000-0000D7A80000}"/>
    <cellStyle name="Note 10 39" xfId="42927" xr:uid="{00000000-0005-0000-0000-0000D8A80000}"/>
    <cellStyle name="Note 10 4" xfId="42928" xr:uid="{00000000-0005-0000-0000-0000D9A80000}"/>
    <cellStyle name="Note 10 5" xfId="42929" xr:uid="{00000000-0005-0000-0000-0000DAA80000}"/>
    <cellStyle name="Note 10 6" xfId="42930" xr:uid="{00000000-0005-0000-0000-0000DBA80000}"/>
    <cellStyle name="Note 10 7" xfId="42931" xr:uid="{00000000-0005-0000-0000-0000DCA80000}"/>
    <cellStyle name="Note 10 8" xfId="42932" xr:uid="{00000000-0005-0000-0000-0000DDA80000}"/>
    <cellStyle name="Note 10 9" xfId="42933" xr:uid="{00000000-0005-0000-0000-0000DEA80000}"/>
    <cellStyle name="Note 11" xfId="42934" xr:uid="{00000000-0005-0000-0000-0000DFA80000}"/>
    <cellStyle name="Note 11 10" xfId="42935" xr:uid="{00000000-0005-0000-0000-0000E0A80000}"/>
    <cellStyle name="Note 11 11" xfId="42936" xr:uid="{00000000-0005-0000-0000-0000E1A80000}"/>
    <cellStyle name="Note 11 12" xfId="42937" xr:uid="{00000000-0005-0000-0000-0000E2A80000}"/>
    <cellStyle name="Note 11 13" xfId="42938" xr:uid="{00000000-0005-0000-0000-0000E3A80000}"/>
    <cellStyle name="Note 11 14" xfId="42939" xr:uid="{00000000-0005-0000-0000-0000E4A80000}"/>
    <cellStyle name="Note 11 15" xfId="42940" xr:uid="{00000000-0005-0000-0000-0000E5A80000}"/>
    <cellStyle name="Note 11 16" xfId="42941" xr:uid="{00000000-0005-0000-0000-0000E6A80000}"/>
    <cellStyle name="Note 11 17" xfId="42942" xr:uid="{00000000-0005-0000-0000-0000E7A80000}"/>
    <cellStyle name="Note 11 18" xfId="42943" xr:uid="{00000000-0005-0000-0000-0000E8A80000}"/>
    <cellStyle name="Note 11 19" xfId="42944" xr:uid="{00000000-0005-0000-0000-0000E9A80000}"/>
    <cellStyle name="Note 11 2" xfId="42945" xr:uid="{00000000-0005-0000-0000-0000EAA80000}"/>
    <cellStyle name="Note 11 20" xfId="42946" xr:uid="{00000000-0005-0000-0000-0000EBA80000}"/>
    <cellStyle name="Note 11 21" xfId="42947" xr:uid="{00000000-0005-0000-0000-0000ECA80000}"/>
    <cellStyle name="Note 11 22" xfId="42948" xr:uid="{00000000-0005-0000-0000-0000EDA80000}"/>
    <cellStyle name="Note 11 23" xfId="42949" xr:uid="{00000000-0005-0000-0000-0000EEA80000}"/>
    <cellStyle name="Note 11 24" xfId="42950" xr:uid="{00000000-0005-0000-0000-0000EFA80000}"/>
    <cellStyle name="Note 11 25" xfId="42951" xr:uid="{00000000-0005-0000-0000-0000F0A80000}"/>
    <cellStyle name="Note 11 26" xfId="42952" xr:uid="{00000000-0005-0000-0000-0000F1A80000}"/>
    <cellStyle name="Note 11 27" xfId="42953" xr:uid="{00000000-0005-0000-0000-0000F2A80000}"/>
    <cellStyle name="Note 11 28" xfId="42954" xr:uid="{00000000-0005-0000-0000-0000F3A80000}"/>
    <cellStyle name="Note 11 29" xfId="42955" xr:uid="{00000000-0005-0000-0000-0000F4A80000}"/>
    <cellStyle name="Note 11 3" xfId="42956" xr:uid="{00000000-0005-0000-0000-0000F5A80000}"/>
    <cellStyle name="Note 11 30" xfId="42957" xr:uid="{00000000-0005-0000-0000-0000F6A80000}"/>
    <cellStyle name="Note 11 31" xfId="42958" xr:uid="{00000000-0005-0000-0000-0000F7A80000}"/>
    <cellStyle name="Note 11 32" xfId="42959" xr:uid="{00000000-0005-0000-0000-0000F8A80000}"/>
    <cellStyle name="Note 11 33" xfId="42960" xr:uid="{00000000-0005-0000-0000-0000F9A80000}"/>
    <cellStyle name="Note 11 34" xfId="42961" xr:uid="{00000000-0005-0000-0000-0000FAA80000}"/>
    <cellStyle name="Note 11 35" xfId="42962" xr:uid="{00000000-0005-0000-0000-0000FBA80000}"/>
    <cellStyle name="Note 11 36" xfId="42963" xr:uid="{00000000-0005-0000-0000-0000FCA80000}"/>
    <cellStyle name="Note 11 37" xfId="42964" xr:uid="{00000000-0005-0000-0000-0000FDA80000}"/>
    <cellStyle name="Note 11 38" xfId="42965" xr:uid="{00000000-0005-0000-0000-0000FEA80000}"/>
    <cellStyle name="Note 11 39" xfId="42966" xr:uid="{00000000-0005-0000-0000-0000FFA80000}"/>
    <cellStyle name="Note 11 4" xfId="42967" xr:uid="{00000000-0005-0000-0000-000000A90000}"/>
    <cellStyle name="Note 11 5" xfId="42968" xr:uid="{00000000-0005-0000-0000-000001A90000}"/>
    <cellStyle name="Note 11 6" xfId="42969" xr:uid="{00000000-0005-0000-0000-000002A90000}"/>
    <cellStyle name="Note 11 7" xfId="42970" xr:uid="{00000000-0005-0000-0000-000003A90000}"/>
    <cellStyle name="Note 11 8" xfId="42971" xr:uid="{00000000-0005-0000-0000-000004A90000}"/>
    <cellStyle name="Note 11 9" xfId="42972" xr:uid="{00000000-0005-0000-0000-000005A90000}"/>
    <cellStyle name="Note 12" xfId="42973" xr:uid="{00000000-0005-0000-0000-000006A90000}"/>
    <cellStyle name="Note 12 10" xfId="42974" xr:uid="{00000000-0005-0000-0000-000007A90000}"/>
    <cellStyle name="Note 12 11" xfId="42975" xr:uid="{00000000-0005-0000-0000-000008A90000}"/>
    <cellStyle name="Note 12 12" xfId="42976" xr:uid="{00000000-0005-0000-0000-000009A90000}"/>
    <cellStyle name="Note 12 13" xfId="42977" xr:uid="{00000000-0005-0000-0000-00000AA90000}"/>
    <cellStyle name="Note 12 14" xfId="42978" xr:uid="{00000000-0005-0000-0000-00000BA90000}"/>
    <cellStyle name="Note 12 15" xfId="42979" xr:uid="{00000000-0005-0000-0000-00000CA90000}"/>
    <cellStyle name="Note 12 16" xfId="42980" xr:uid="{00000000-0005-0000-0000-00000DA90000}"/>
    <cellStyle name="Note 12 17" xfId="42981" xr:uid="{00000000-0005-0000-0000-00000EA90000}"/>
    <cellStyle name="Note 12 18" xfId="42982" xr:uid="{00000000-0005-0000-0000-00000FA90000}"/>
    <cellStyle name="Note 12 19" xfId="42983" xr:uid="{00000000-0005-0000-0000-000010A90000}"/>
    <cellStyle name="Note 12 2" xfId="42984" xr:uid="{00000000-0005-0000-0000-000011A90000}"/>
    <cellStyle name="Note 12 20" xfId="42985" xr:uid="{00000000-0005-0000-0000-000012A90000}"/>
    <cellStyle name="Note 12 21" xfId="42986" xr:uid="{00000000-0005-0000-0000-000013A90000}"/>
    <cellStyle name="Note 12 22" xfId="42987" xr:uid="{00000000-0005-0000-0000-000014A90000}"/>
    <cellStyle name="Note 12 23" xfId="42988" xr:uid="{00000000-0005-0000-0000-000015A90000}"/>
    <cellStyle name="Note 12 24" xfId="42989" xr:uid="{00000000-0005-0000-0000-000016A90000}"/>
    <cellStyle name="Note 12 25" xfId="42990" xr:uid="{00000000-0005-0000-0000-000017A90000}"/>
    <cellStyle name="Note 12 26" xfId="42991" xr:uid="{00000000-0005-0000-0000-000018A90000}"/>
    <cellStyle name="Note 12 27" xfId="42992" xr:uid="{00000000-0005-0000-0000-000019A90000}"/>
    <cellStyle name="Note 12 28" xfId="42993" xr:uid="{00000000-0005-0000-0000-00001AA90000}"/>
    <cellStyle name="Note 12 29" xfId="42994" xr:uid="{00000000-0005-0000-0000-00001BA90000}"/>
    <cellStyle name="Note 12 3" xfId="42995" xr:uid="{00000000-0005-0000-0000-00001CA90000}"/>
    <cellStyle name="Note 12 30" xfId="42996" xr:uid="{00000000-0005-0000-0000-00001DA90000}"/>
    <cellStyle name="Note 12 31" xfId="42997" xr:uid="{00000000-0005-0000-0000-00001EA90000}"/>
    <cellStyle name="Note 12 32" xfId="42998" xr:uid="{00000000-0005-0000-0000-00001FA90000}"/>
    <cellStyle name="Note 12 33" xfId="42999" xr:uid="{00000000-0005-0000-0000-000020A90000}"/>
    <cellStyle name="Note 12 34" xfId="43000" xr:uid="{00000000-0005-0000-0000-000021A90000}"/>
    <cellStyle name="Note 12 35" xfId="43001" xr:uid="{00000000-0005-0000-0000-000022A90000}"/>
    <cellStyle name="Note 12 36" xfId="43002" xr:uid="{00000000-0005-0000-0000-000023A90000}"/>
    <cellStyle name="Note 12 37" xfId="43003" xr:uid="{00000000-0005-0000-0000-000024A90000}"/>
    <cellStyle name="Note 12 38" xfId="43004" xr:uid="{00000000-0005-0000-0000-000025A90000}"/>
    <cellStyle name="Note 12 39" xfId="43005" xr:uid="{00000000-0005-0000-0000-000026A90000}"/>
    <cellStyle name="Note 12 4" xfId="43006" xr:uid="{00000000-0005-0000-0000-000027A90000}"/>
    <cellStyle name="Note 12 5" xfId="43007" xr:uid="{00000000-0005-0000-0000-000028A90000}"/>
    <cellStyle name="Note 12 6" xfId="43008" xr:uid="{00000000-0005-0000-0000-000029A90000}"/>
    <cellStyle name="Note 12 7" xfId="43009" xr:uid="{00000000-0005-0000-0000-00002AA90000}"/>
    <cellStyle name="Note 12 8" xfId="43010" xr:uid="{00000000-0005-0000-0000-00002BA90000}"/>
    <cellStyle name="Note 12 9" xfId="43011" xr:uid="{00000000-0005-0000-0000-00002CA90000}"/>
    <cellStyle name="Note 13" xfId="43012" xr:uid="{00000000-0005-0000-0000-00002DA90000}"/>
    <cellStyle name="Note 13 10" xfId="43013" xr:uid="{00000000-0005-0000-0000-00002EA90000}"/>
    <cellStyle name="Note 13 11" xfId="43014" xr:uid="{00000000-0005-0000-0000-00002FA90000}"/>
    <cellStyle name="Note 13 12" xfId="43015" xr:uid="{00000000-0005-0000-0000-000030A90000}"/>
    <cellStyle name="Note 13 13" xfId="43016" xr:uid="{00000000-0005-0000-0000-000031A90000}"/>
    <cellStyle name="Note 13 14" xfId="43017" xr:uid="{00000000-0005-0000-0000-000032A90000}"/>
    <cellStyle name="Note 13 15" xfId="43018" xr:uid="{00000000-0005-0000-0000-000033A90000}"/>
    <cellStyle name="Note 13 16" xfId="43019" xr:uid="{00000000-0005-0000-0000-000034A90000}"/>
    <cellStyle name="Note 13 17" xfId="43020" xr:uid="{00000000-0005-0000-0000-000035A90000}"/>
    <cellStyle name="Note 13 18" xfId="43021" xr:uid="{00000000-0005-0000-0000-000036A90000}"/>
    <cellStyle name="Note 13 19" xfId="43022" xr:uid="{00000000-0005-0000-0000-000037A90000}"/>
    <cellStyle name="Note 13 2" xfId="43023" xr:uid="{00000000-0005-0000-0000-000038A90000}"/>
    <cellStyle name="Note 13 20" xfId="43024" xr:uid="{00000000-0005-0000-0000-000039A90000}"/>
    <cellStyle name="Note 13 21" xfId="43025" xr:uid="{00000000-0005-0000-0000-00003AA90000}"/>
    <cellStyle name="Note 13 22" xfId="43026" xr:uid="{00000000-0005-0000-0000-00003BA90000}"/>
    <cellStyle name="Note 13 23" xfId="43027" xr:uid="{00000000-0005-0000-0000-00003CA90000}"/>
    <cellStyle name="Note 13 24" xfId="43028" xr:uid="{00000000-0005-0000-0000-00003DA90000}"/>
    <cellStyle name="Note 13 25" xfId="43029" xr:uid="{00000000-0005-0000-0000-00003EA90000}"/>
    <cellStyle name="Note 13 26" xfId="43030" xr:uid="{00000000-0005-0000-0000-00003FA90000}"/>
    <cellStyle name="Note 13 27" xfId="43031" xr:uid="{00000000-0005-0000-0000-000040A90000}"/>
    <cellStyle name="Note 13 28" xfId="43032" xr:uid="{00000000-0005-0000-0000-000041A90000}"/>
    <cellStyle name="Note 13 29" xfId="43033" xr:uid="{00000000-0005-0000-0000-000042A90000}"/>
    <cellStyle name="Note 13 3" xfId="43034" xr:uid="{00000000-0005-0000-0000-000043A90000}"/>
    <cellStyle name="Note 13 30" xfId="43035" xr:uid="{00000000-0005-0000-0000-000044A90000}"/>
    <cellStyle name="Note 13 31" xfId="43036" xr:uid="{00000000-0005-0000-0000-000045A90000}"/>
    <cellStyle name="Note 13 32" xfId="43037" xr:uid="{00000000-0005-0000-0000-000046A90000}"/>
    <cellStyle name="Note 13 33" xfId="43038" xr:uid="{00000000-0005-0000-0000-000047A90000}"/>
    <cellStyle name="Note 13 34" xfId="43039" xr:uid="{00000000-0005-0000-0000-000048A90000}"/>
    <cellStyle name="Note 13 35" xfId="43040" xr:uid="{00000000-0005-0000-0000-000049A90000}"/>
    <cellStyle name="Note 13 36" xfId="43041" xr:uid="{00000000-0005-0000-0000-00004AA90000}"/>
    <cellStyle name="Note 13 37" xfId="43042" xr:uid="{00000000-0005-0000-0000-00004BA90000}"/>
    <cellStyle name="Note 13 38" xfId="43043" xr:uid="{00000000-0005-0000-0000-00004CA90000}"/>
    <cellStyle name="Note 13 39" xfId="43044" xr:uid="{00000000-0005-0000-0000-00004DA90000}"/>
    <cellStyle name="Note 13 4" xfId="43045" xr:uid="{00000000-0005-0000-0000-00004EA90000}"/>
    <cellStyle name="Note 13 5" xfId="43046" xr:uid="{00000000-0005-0000-0000-00004FA90000}"/>
    <cellStyle name="Note 13 6" xfId="43047" xr:uid="{00000000-0005-0000-0000-000050A90000}"/>
    <cellStyle name="Note 13 7" xfId="43048" xr:uid="{00000000-0005-0000-0000-000051A90000}"/>
    <cellStyle name="Note 13 8" xfId="43049" xr:uid="{00000000-0005-0000-0000-000052A90000}"/>
    <cellStyle name="Note 13 9" xfId="43050" xr:uid="{00000000-0005-0000-0000-000053A90000}"/>
    <cellStyle name="Note 14" xfId="43051" xr:uid="{00000000-0005-0000-0000-000054A90000}"/>
    <cellStyle name="Note 14 10" xfId="43052" xr:uid="{00000000-0005-0000-0000-000055A90000}"/>
    <cellStyle name="Note 14 11" xfId="43053" xr:uid="{00000000-0005-0000-0000-000056A90000}"/>
    <cellStyle name="Note 14 12" xfId="43054" xr:uid="{00000000-0005-0000-0000-000057A90000}"/>
    <cellStyle name="Note 14 13" xfId="43055" xr:uid="{00000000-0005-0000-0000-000058A90000}"/>
    <cellStyle name="Note 14 14" xfId="43056" xr:uid="{00000000-0005-0000-0000-000059A90000}"/>
    <cellStyle name="Note 14 15" xfId="43057" xr:uid="{00000000-0005-0000-0000-00005AA90000}"/>
    <cellStyle name="Note 14 16" xfId="43058" xr:uid="{00000000-0005-0000-0000-00005BA90000}"/>
    <cellStyle name="Note 14 17" xfId="43059" xr:uid="{00000000-0005-0000-0000-00005CA90000}"/>
    <cellStyle name="Note 14 18" xfId="43060" xr:uid="{00000000-0005-0000-0000-00005DA90000}"/>
    <cellStyle name="Note 14 19" xfId="43061" xr:uid="{00000000-0005-0000-0000-00005EA90000}"/>
    <cellStyle name="Note 14 2" xfId="43062" xr:uid="{00000000-0005-0000-0000-00005FA90000}"/>
    <cellStyle name="Note 14 20" xfId="43063" xr:uid="{00000000-0005-0000-0000-000060A90000}"/>
    <cellStyle name="Note 14 21" xfId="43064" xr:uid="{00000000-0005-0000-0000-000061A90000}"/>
    <cellStyle name="Note 14 22" xfId="43065" xr:uid="{00000000-0005-0000-0000-000062A90000}"/>
    <cellStyle name="Note 14 23" xfId="43066" xr:uid="{00000000-0005-0000-0000-000063A90000}"/>
    <cellStyle name="Note 14 24" xfId="43067" xr:uid="{00000000-0005-0000-0000-000064A90000}"/>
    <cellStyle name="Note 14 25" xfId="43068" xr:uid="{00000000-0005-0000-0000-000065A90000}"/>
    <cellStyle name="Note 14 26" xfId="43069" xr:uid="{00000000-0005-0000-0000-000066A90000}"/>
    <cellStyle name="Note 14 27" xfId="43070" xr:uid="{00000000-0005-0000-0000-000067A90000}"/>
    <cellStyle name="Note 14 28" xfId="43071" xr:uid="{00000000-0005-0000-0000-000068A90000}"/>
    <cellStyle name="Note 14 29" xfId="43072" xr:uid="{00000000-0005-0000-0000-000069A90000}"/>
    <cellStyle name="Note 14 3" xfId="43073" xr:uid="{00000000-0005-0000-0000-00006AA90000}"/>
    <cellStyle name="Note 14 30" xfId="43074" xr:uid="{00000000-0005-0000-0000-00006BA90000}"/>
    <cellStyle name="Note 14 31" xfId="43075" xr:uid="{00000000-0005-0000-0000-00006CA90000}"/>
    <cellStyle name="Note 14 32" xfId="43076" xr:uid="{00000000-0005-0000-0000-00006DA90000}"/>
    <cellStyle name="Note 14 33" xfId="43077" xr:uid="{00000000-0005-0000-0000-00006EA90000}"/>
    <cellStyle name="Note 14 34" xfId="43078" xr:uid="{00000000-0005-0000-0000-00006FA90000}"/>
    <cellStyle name="Note 14 35" xfId="43079" xr:uid="{00000000-0005-0000-0000-000070A90000}"/>
    <cellStyle name="Note 14 36" xfId="43080" xr:uid="{00000000-0005-0000-0000-000071A90000}"/>
    <cellStyle name="Note 14 37" xfId="43081" xr:uid="{00000000-0005-0000-0000-000072A90000}"/>
    <cellStyle name="Note 14 38" xfId="43082" xr:uid="{00000000-0005-0000-0000-000073A90000}"/>
    <cellStyle name="Note 14 39" xfId="43083" xr:uid="{00000000-0005-0000-0000-000074A90000}"/>
    <cellStyle name="Note 14 4" xfId="43084" xr:uid="{00000000-0005-0000-0000-000075A90000}"/>
    <cellStyle name="Note 14 5" xfId="43085" xr:uid="{00000000-0005-0000-0000-000076A90000}"/>
    <cellStyle name="Note 14 6" xfId="43086" xr:uid="{00000000-0005-0000-0000-000077A90000}"/>
    <cellStyle name="Note 14 7" xfId="43087" xr:uid="{00000000-0005-0000-0000-000078A90000}"/>
    <cellStyle name="Note 14 8" xfId="43088" xr:uid="{00000000-0005-0000-0000-000079A90000}"/>
    <cellStyle name="Note 14 9" xfId="43089" xr:uid="{00000000-0005-0000-0000-00007AA90000}"/>
    <cellStyle name="Note 15" xfId="43090" xr:uid="{00000000-0005-0000-0000-00007BA90000}"/>
    <cellStyle name="Note 15 10" xfId="43091" xr:uid="{00000000-0005-0000-0000-00007CA90000}"/>
    <cellStyle name="Note 15 11" xfId="43092" xr:uid="{00000000-0005-0000-0000-00007DA90000}"/>
    <cellStyle name="Note 15 12" xfId="43093" xr:uid="{00000000-0005-0000-0000-00007EA90000}"/>
    <cellStyle name="Note 15 13" xfId="43094" xr:uid="{00000000-0005-0000-0000-00007FA90000}"/>
    <cellStyle name="Note 15 14" xfId="43095" xr:uid="{00000000-0005-0000-0000-000080A90000}"/>
    <cellStyle name="Note 15 15" xfId="43096" xr:uid="{00000000-0005-0000-0000-000081A90000}"/>
    <cellStyle name="Note 15 16" xfId="43097" xr:uid="{00000000-0005-0000-0000-000082A90000}"/>
    <cellStyle name="Note 15 17" xfId="43098" xr:uid="{00000000-0005-0000-0000-000083A90000}"/>
    <cellStyle name="Note 15 18" xfId="43099" xr:uid="{00000000-0005-0000-0000-000084A90000}"/>
    <cellStyle name="Note 15 19" xfId="43100" xr:uid="{00000000-0005-0000-0000-000085A90000}"/>
    <cellStyle name="Note 15 2" xfId="43101" xr:uid="{00000000-0005-0000-0000-000086A90000}"/>
    <cellStyle name="Note 15 20" xfId="43102" xr:uid="{00000000-0005-0000-0000-000087A90000}"/>
    <cellStyle name="Note 15 21" xfId="43103" xr:uid="{00000000-0005-0000-0000-000088A90000}"/>
    <cellStyle name="Note 15 22" xfId="43104" xr:uid="{00000000-0005-0000-0000-000089A90000}"/>
    <cellStyle name="Note 15 23" xfId="43105" xr:uid="{00000000-0005-0000-0000-00008AA90000}"/>
    <cellStyle name="Note 15 24" xfId="43106" xr:uid="{00000000-0005-0000-0000-00008BA90000}"/>
    <cellStyle name="Note 15 25" xfId="43107" xr:uid="{00000000-0005-0000-0000-00008CA90000}"/>
    <cellStyle name="Note 15 26" xfId="43108" xr:uid="{00000000-0005-0000-0000-00008DA90000}"/>
    <cellStyle name="Note 15 27" xfId="43109" xr:uid="{00000000-0005-0000-0000-00008EA90000}"/>
    <cellStyle name="Note 15 28" xfId="43110" xr:uid="{00000000-0005-0000-0000-00008FA90000}"/>
    <cellStyle name="Note 15 29" xfId="43111" xr:uid="{00000000-0005-0000-0000-000090A90000}"/>
    <cellStyle name="Note 15 3" xfId="43112" xr:uid="{00000000-0005-0000-0000-000091A90000}"/>
    <cellStyle name="Note 15 30" xfId="43113" xr:uid="{00000000-0005-0000-0000-000092A90000}"/>
    <cellStyle name="Note 15 31" xfId="43114" xr:uid="{00000000-0005-0000-0000-000093A90000}"/>
    <cellStyle name="Note 15 32" xfId="43115" xr:uid="{00000000-0005-0000-0000-000094A90000}"/>
    <cellStyle name="Note 15 33" xfId="43116" xr:uid="{00000000-0005-0000-0000-000095A90000}"/>
    <cellStyle name="Note 15 34" xfId="43117" xr:uid="{00000000-0005-0000-0000-000096A90000}"/>
    <cellStyle name="Note 15 35" xfId="43118" xr:uid="{00000000-0005-0000-0000-000097A90000}"/>
    <cellStyle name="Note 15 36" xfId="43119" xr:uid="{00000000-0005-0000-0000-000098A90000}"/>
    <cellStyle name="Note 15 37" xfId="43120" xr:uid="{00000000-0005-0000-0000-000099A90000}"/>
    <cellStyle name="Note 15 38" xfId="43121" xr:uid="{00000000-0005-0000-0000-00009AA90000}"/>
    <cellStyle name="Note 15 39" xfId="43122" xr:uid="{00000000-0005-0000-0000-00009BA90000}"/>
    <cellStyle name="Note 15 4" xfId="43123" xr:uid="{00000000-0005-0000-0000-00009CA90000}"/>
    <cellStyle name="Note 15 5" xfId="43124" xr:uid="{00000000-0005-0000-0000-00009DA90000}"/>
    <cellStyle name="Note 15 6" xfId="43125" xr:uid="{00000000-0005-0000-0000-00009EA90000}"/>
    <cellStyle name="Note 15 7" xfId="43126" xr:uid="{00000000-0005-0000-0000-00009FA90000}"/>
    <cellStyle name="Note 15 8" xfId="43127" xr:uid="{00000000-0005-0000-0000-0000A0A90000}"/>
    <cellStyle name="Note 15 9" xfId="43128" xr:uid="{00000000-0005-0000-0000-0000A1A90000}"/>
    <cellStyle name="Note 16" xfId="43129" xr:uid="{00000000-0005-0000-0000-0000A2A90000}"/>
    <cellStyle name="Note 16 10" xfId="43130" xr:uid="{00000000-0005-0000-0000-0000A3A90000}"/>
    <cellStyle name="Note 16 11" xfId="43131" xr:uid="{00000000-0005-0000-0000-0000A4A90000}"/>
    <cellStyle name="Note 16 12" xfId="43132" xr:uid="{00000000-0005-0000-0000-0000A5A90000}"/>
    <cellStyle name="Note 16 13" xfId="43133" xr:uid="{00000000-0005-0000-0000-0000A6A90000}"/>
    <cellStyle name="Note 16 14" xfId="43134" xr:uid="{00000000-0005-0000-0000-0000A7A90000}"/>
    <cellStyle name="Note 16 15" xfId="43135" xr:uid="{00000000-0005-0000-0000-0000A8A90000}"/>
    <cellStyle name="Note 16 16" xfId="43136" xr:uid="{00000000-0005-0000-0000-0000A9A90000}"/>
    <cellStyle name="Note 16 17" xfId="43137" xr:uid="{00000000-0005-0000-0000-0000AAA90000}"/>
    <cellStyle name="Note 16 18" xfId="43138" xr:uid="{00000000-0005-0000-0000-0000ABA90000}"/>
    <cellStyle name="Note 16 19" xfId="43139" xr:uid="{00000000-0005-0000-0000-0000ACA90000}"/>
    <cellStyle name="Note 16 2" xfId="43140" xr:uid="{00000000-0005-0000-0000-0000ADA90000}"/>
    <cellStyle name="Note 16 2 10" xfId="43141" xr:uid="{00000000-0005-0000-0000-0000AEA90000}"/>
    <cellStyle name="Note 16 2 11" xfId="43142" xr:uid="{00000000-0005-0000-0000-0000AFA90000}"/>
    <cellStyle name="Note 16 2 12" xfId="43143" xr:uid="{00000000-0005-0000-0000-0000B0A90000}"/>
    <cellStyle name="Note 16 2 13" xfId="43144" xr:uid="{00000000-0005-0000-0000-0000B1A90000}"/>
    <cellStyle name="Note 16 2 14" xfId="43145" xr:uid="{00000000-0005-0000-0000-0000B2A90000}"/>
    <cellStyle name="Note 16 2 15" xfId="43146" xr:uid="{00000000-0005-0000-0000-0000B3A90000}"/>
    <cellStyle name="Note 16 2 16" xfId="43147" xr:uid="{00000000-0005-0000-0000-0000B4A90000}"/>
    <cellStyle name="Note 16 2 17" xfId="43148" xr:uid="{00000000-0005-0000-0000-0000B5A90000}"/>
    <cellStyle name="Note 16 2 18" xfId="43149" xr:uid="{00000000-0005-0000-0000-0000B6A90000}"/>
    <cellStyle name="Note 16 2 19" xfId="43150" xr:uid="{00000000-0005-0000-0000-0000B7A90000}"/>
    <cellStyle name="Note 16 2 2" xfId="43151" xr:uid="{00000000-0005-0000-0000-0000B8A90000}"/>
    <cellStyle name="Note 16 2 20" xfId="43152" xr:uid="{00000000-0005-0000-0000-0000B9A90000}"/>
    <cellStyle name="Note 16 2 21" xfId="43153" xr:uid="{00000000-0005-0000-0000-0000BAA90000}"/>
    <cellStyle name="Note 16 2 22" xfId="43154" xr:uid="{00000000-0005-0000-0000-0000BBA90000}"/>
    <cellStyle name="Note 16 2 23" xfId="43155" xr:uid="{00000000-0005-0000-0000-0000BCA90000}"/>
    <cellStyle name="Note 16 2 24" xfId="43156" xr:uid="{00000000-0005-0000-0000-0000BDA90000}"/>
    <cellStyle name="Note 16 2 25" xfId="43157" xr:uid="{00000000-0005-0000-0000-0000BEA90000}"/>
    <cellStyle name="Note 16 2 26" xfId="43158" xr:uid="{00000000-0005-0000-0000-0000BFA90000}"/>
    <cellStyle name="Note 16 2 27" xfId="43159" xr:uid="{00000000-0005-0000-0000-0000C0A90000}"/>
    <cellStyle name="Note 16 2 28" xfId="43160" xr:uid="{00000000-0005-0000-0000-0000C1A90000}"/>
    <cellStyle name="Note 16 2 29" xfId="43161" xr:uid="{00000000-0005-0000-0000-0000C2A90000}"/>
    <cellStyle name="Note 16 2 3" xfId="43162" xr:uid="{00000000-0005-0000-0000-0000C3A90000}"/>
    <cellStyle name="Note 16 2 30" xfId="43163" xr:uid="{00000000-0005-0000-0000-0000C4A90000}"/>
    <cellStyle name="Note 16 2 31" xfId="43164" xr:uid="{00000000-0005-0000-0000-0000C5A90000}"/>
    <cellStyle name="Note 16 2 32" xfId="43165" xr:uid="{00000000-0005-0000-0000-0000C6A90000}"/>
    <cellStyle name="Note 16 2 33" xfId="43166" xr:uid="{00000000-0005-0000-0000-0000C7A90000}"/>
    <cellStyle name="Note 16 2 34" xfId="43167" xr:uid="{00000000-0005-0000-0000-0000C8A90000}"/>
    <cellStyle name="Note 16 2 35" xfId="43168" xr:uid="{00000000-0005-0000-0000-0000C9A90000}"/>
    <cellStyle name="Note 16 2 36" xfId="43169" xr:uid="{00000000-0005-0000-0000-0000CAA90000}"/>
    <cellStyle name="Note 16 2 37" xfId="43170" xr:uid="{00000000-0005-0000-0000-0000CBA90000}"/>
    <cellStyle name="Note 16 2 38" xfId="43171" xr:uid="{00000000-0005-0000-0000-0000CCA90000}"/>
    <cellStyle name="Note 16 2 39" xfId="43172" xr:uid="{00000000-0005-0000-0000-0000CDA90000}"/>
    <cellStyle name="Note 16 2 4" xfId="43173" xr:uid="{00000000-0005-0000-0000-0000CEA90000}"/>
    <cellStyle name="Note 16 2 5" xfId="43174" xr:uid="{00000000-0005-0000-0000-0000CFA90000}"/>
    <cellStyle name="Note 16 2 6" xfId="43175" xr:uid="{00000000-0005-0000-0000-0000D0A90000}"/>
    <cellStyle name="Note 16 2 7" xfId="43176" xr:uid="{00000000-0005-0000-0000-0000D1A90000}"/>
    <cellStyle name="Note 16 2 8" xfId="43177" xr:uid="{00000000-0005-0000-0000-0000D2A90000}"/>
    <cellStyle name="Note 16 2 9" xfId="43178" xr:uid="{00000000-0005-0000-0000-0000D3A90000}"/>
    <cellStyle name="Note 16 20" xfId="43179" xr:uid="{00000000-0005-0000-0000-0000D4A90000}"/>
    <cellStyle name="Note 16 21" xfId="43180" xr:uid="{00000000-0005-0000-0000-0000D5A90000}"/>
    <cellStyle name="Note 16 22" xfId="43181" xr:uid="{00000000-0005-0000-0000-0000D6A90000}"/>
    <cellStyle name="Note 16 23" xfId="43182" xr:uid="{00000000-0005-0000-0000-0000D7A90000}"/>
    <cellStyle name="Note 16 24" xfId="43183" xr:uid="{00000000-0005-0000-0000-0000D8A90000}"/>
    <cellStyle name="Note 16 25" xfId="43184" xr:uid="{00000000-0005-0000-0000-0000D9A90000}"/>
    <cellStyle name="Note 16 26" xfId="43185" xr:uid="{00000000-0005-0000-0000-0000DAA90000}"/>
    <cellStyle name="Note 16 27" xfId="43186" xr:uid="{00000000-0005-0000-0000-0000DBA90000}"/>
    <cellStyle name="Note 16 28" xfId="43187" xr:uid="{00000000-0005-0000-0000-0000DCA90000}"/>
    <cellStyle name="Note 16 29" xfId="43188" xr:uid="{00000000-0005-0000-0000-0000DDA90000}"/>
    <cellStyle name="Note 16 3" xfId="43189" xr:uid="{00000000-0005-0000-0000-0000DEA90000}"/>
    <cellStyle name="Note 16 30" xfId="43190" xr:uid="{00000000-0005-0000-0000-0000DFA90000}"/>
    <cellStyle name="Note 16 31" xfId="43191" xr:uid="{00000000-0005-0000-0000-0000E0A90000}"/>
    <cellStyle name="Note 16 32" xfId="43192" xr:uid="{00000000-0005-0000-0000-0000E1A90000}"/>
    <cellStyle name="Note 16 33" xfId="43193" xr:uid="{00000000-0005-0000-0000-0000E2A90000}"/>
    <cellStyle name="Note 16 34" xfId="43194" xr:uid="{00000000-0005-0000-0000-0000E3A90000}"/>
    <cellStyle name="Note 16 35" xfId="43195" xr:uid="{00000000-0005-0000-0000-0000E4A90000}"/>
    <cellStyle name="Note 16 36" xfId="43196" xr:uid="{00000000-0005-0000-0000-0000E5A90000}"/>
    <cellStyle name="Note 16 37" xfId="43197" xr:uid="{00000000-0005-0000-0000-0000E6A90000}"/>
    <cellStyle name="Note 16 38" xfId="43198" xr:uid="{00000000-0005-0000-0000-0000E7A90000}"/>
    <cellStyle name="Note 16 39" xfId="43199" xr:uid="{00000000-0005-0000-0000-0000E8A90000}"/>
    <cellStyle name="Note 16 4" xfId="43200" xr:uid="{00000000-0005-0000-0000-0000E9A90000}"/>
    <cellStyle name="Note 16 40" xfId="43201" xr:uid="{00000000-0005-0000-0000-0000EAA90000}"/>
    <cellStyle name="Note 16 41" xfId="43202" xr:uid="{00000000-0005-0000-0000-0000EBA90000}"/>
    <cellStyle name="Note 16 42" xfId="43203" xr:uid="{00000000-0005-0000-0000-0000ECA90000}"/>
    <cellStyle name="Note 16 43" xfId="43204" xr:uid="{00000000-0005-0000-0000-0000EDA90000}"/>
    <cellStyle name="Note 16 44" xfId="43205" xr:uid="{00000000-0005-0000-0000-0000EEA90000}"/>
    <cellStyle name="Note 16 45" xfId="43206" xr:uid="{00000000-0005-0000-0000-0000EFA90000}"/>
    <cellStyle name="Note 16 46" xfId="43207" xr:uid="{00000000-0005-0000-0000-0000F0A90000}"/>
    <cellStyle name="Note 16 47" xfId="43208" xr:uid="{00000000-0005-0000-0000-0000F1A90000}"/>
    <cellStyle name="Note 16 48" xfId="43209" xr:uid="{00000000-0005-0000-0000-0000F2A90000}"/>
    <cellStyle name="Note 16 49" xfId="43210" xr:uid="{00000000-0005-0000-0000-0000F3A90000}"/>
    <cellStyle name="Note 16 5" xfId="43211" xr:uid="{00000000-0005-0000-0000-0000F4A90000}"/>
    <cellStyle name="Note 16 50" xfId="43212" xr:uid="{00000000-0005-0000-0000-0000F5A90000}"/>
    <cellStyle name="Note 16 51" xfId="43213" xr:uid="{00000000-0005-0000-0000-0000F6A90000}"/>
    <cellStyle name="Note 16 52" xfId="43214" xr:uid="{00000000-0005-0000-0000-0000F7A90000}"/>
    <cellStyle name="Note 16 53" xfId="43215" xr:uid="{00000000-0005-0000-0000-0000F8A90000}"/>
    <cellStyle name="Note 16 54" xfId="43216" xr:uid="{00000000-0005-0000-0000-0000F9A90000}"/>
    <cellStyle name="Note 16 55" xfId="43217" xr:uid="{00000000-0005-0000-0000-0000FAA90000}"/>
    <cellStyle name="Note 16 56" xfId="43218" xr:uid="{00000000-0005-0000-0000-0000FBA90000}"/>
    <cellStyle name="Note 16 57" xfId="43219" xr:uid="{00000000-0005-0000-0000-0000FCA90000}"/>
    <cellStyle name="Note 16 58" xfId="43220" xr:uid="{00000000-0005-0000-0000-0000FDA90000}"/>
    <cellStyle name="Note 16 59" xfId="43221" xr:uid="{00000000-0005-0000-0000-0000FEA90000}"/>
    <cellStyle name="Note 16 6" xfId="43222" xr:uid="{00000000-0005-0000-0000-0000FFA90000}"/>
    <cellStyle name="Note 16 60" xfId="43223" xr:uid="{00000000-0005-0000-0000-000000AA0000}"/>
    <cellStyle name="Note 16 61" xfId="43224" xr:uid="{00000000-0005-0000-0000-000001AA0000}"/>
    <cellStyle name="Note 16 62" xfId="43225" xr:uid="{00000000-0005-0000-0000-000002AA0000}"/>
    <cellStyle name="Note 16 63" xfId="43226" xr:uid="{00000000-0005-0000-0000-000003AA0000}"/>
    <cellStyle name="Note 16 64" xfId="43227" xr:uid="{00000000-0005-0000-0000-000004AA0000}"/>
    <cellStyle name="Note 16 65" xfId="43228" xr:uid="{00000000-0005-0000-0000-000005AA0000}"/>
    <cellStyle name="Note 16 66" xfId="43229" xr:uid="{00000000-0005-0000-0000-000006AA0000}"/>
    <cellStyle name="Note 16 67" xfId="43230" xr:uid="{00000000-0005-0000-0000-000007AA0000}"/>
    <cellStyle name="Note 16 68" xfId="43231" xr:uid="{00000000-0005-0000-0000-000008AA0000}"/>
    <cellStyle name="Note 16 69" xfId="43232" xr:uid="{00000000-0005-0000-0000-000009AA0000}"/>
    <cellStyle name="Note 16 7" xfId="43233" xr:uid="{00000000-0005-0000-0000-00000AAA0000}"/>
    <cellStyle name="Note 16 70" xfId="43234" xr:uid="{00000000-0005-0000-0000-00000BAA0000}"/>
    <cellStyle name="Note 16 71" xfId="43235" xr:uid="{00000000-0005-0000-0000-00000CAA0000}"/>
    <cellStyle name="Note 16 72" xfId="43236" xr:uid="{00000000-0005-0000-0000-00000DAA0000}"/>
    <cellStyle name="Note 16 73" xfId="43237" xr:uid="{00000000-0005-0000-0000-00000EAA0000}"/>
    <cellStyle name="Note 16 74" xfId="43238" xr:uid="{00000000-0005-0000-0000-00000FAA0000}"/>
    <cellStyle name="Note 16 8" xfId="43239" xr:uid="{00000000-0005-0000-0000-000010AA0000}"/>
    <cellStyle name="Note 16 9" xfId="43240" xr:uid="{00000000-0005-0000-0000-000011AA0000}"/>
    <cellStyle name="Note 17" xfId="43241" xr:uid="{00000000-0005-0000-0000-000012AA0000}"/>
    <cellStyle name="Note 17 10" xfId="43242" xr:uid="{00000000-0005-0000-0000-000013AA0000}"/>
    <cellStyle name="Note 17 11" xfId="43243" xr:uid="{00000000-0005-0000-0000-000014AA0000}"/>
    <cellStyle name="Note 17 12" xfId="43244" xr:uid="{00000000-0005-0000-0000-000015AA0000}"/>
    <cellStyle name="Note 17 13" xfId="43245" xr:uid="{00000000-0005-0000-0000-000016AA0000}"/>
    <cellStyle name="Note 17 14" xfId="43246" xr:uid="{00000000-0005-0000-0000-000017AA0000}"/>
    <cellStyle name="Note 17 15" xfId="43247" xr:uid="{00000000-0005-0000-0000-000018AA0000}"/>
    <cellStyle name="Note 17 16" xfId="43248" xr:uid="{00000000-0005-0000-0000-000019AA0000}"/>
    <cellStyle name="Note 17 17" xfId="43249" xr:uid="{00000000-0005-0000-0000-00001AAA0000}"/>
    <cellStyle name="Note 17 18" xfId="43250" xr:uid="{00000000-0005-0000-0000-00001BAA0000}"/>
    <cellStyle name="Note 17 19" xfId="43251" xr:uid="{00000000-0005-0000-0000-00001CAA0000}"/>
    <cellStyle name="Note 17 2" xfId="43252" xr:uid="{00000000-0005-0000-0000-00001DAA0000}"/>
    <cellStyle name="Note 17 20" xfId="43253" xr:uid="{00000000-0005-0000-0000-00001EAA0000}"/>
    <cellStyle name="Note 17 21" xfId="43254" xr:uid="{00000000-0005-0000-0000-00001FAA0000}"/>
    <cellStyle name="Note 17 22" xfId="43255" xr:uid="{00000000-0005-0000-0000-000020AA0000}"/>
    <cellStyle name="Note 17 23" xfId="43256" xr:uid="{00000000-0005-0000-0000-000021AA0000}"/>
    <cellStyle name="Note 17 24" xfId="43257" xr:uid="{00000000-0005-0000-0000-000022AA0000}"/>
    <cellStyle name="Note 17 25" xfId="43258" xr:uid="{00000000-0005-0000-0000-000023AA0000}"/>
    <cellStyle name="Note 17 26" xfId="43259" xr:uid="{00000000-0005-0000-0000-000024AA0000}"/>
    <cellStyle name="Note 17 27" xfId="43260" xr:uid="{00000000-0005-0000-0000-000025AA0000}"/>
    <cellStyle name="Note 17 28" xfId="43261" xr:uid="{00000000-0005-0000-0000-000026AA0000}"/>
    <cellStyle name="Note 17 29" xfId="43262" xr:uid="{00000000-0005-0000-0000-000027AA0000}"/>
    <cellStyle name="Note 17 3" xfId="43263" xr:uid="{00000000-0005-0000-0000-000028AA0000}"/>
    <cellStyle name="Note 17 30" xfId="43264" xr:uid="{00000000-0005-0000-0000-000029AA0000}"/>
    <cellStyle name="Note 17 31" xfId="43265" xr:uid="{00000000-0005-0000-0000-00002AAA0000}"/>
    <cellStyle name="Note 17 32" xfId="43266" xr:uid="{00000000-0005-0000-0000-00002BAA0000}"/>
    <cellStyle name="Note 17 33" xfId="43267" xr:uid="{00000000-0005-0000-0000-00002CAA0000}"/>
    <cellStyle name="Note 17 34" xfId="43268" xr:uid="{00000000-0005-0000-0000-00002DAA0000}"/>
    <cellStyle name="Note 17 35" xfId="43269" xr:uid="{00000000-0005-0000-0000-00002EAA0000}"/>
    <cellStyle name="Note 17 36" xfId="43270" xr:uid="{00000000-0005-0000-0000-00002FAA0000}"/>
    <cellStyle name="Note 17 37" xfId="43271" xr:uid="{00000000-0005-0000-0000-000030AA0000}"/>
    <cellStyle name="Note 17 38" xfId="43272" xr:uid="{00000000-0005-0000-0000-000031AA0000}"/>
    <cellStyle name="Note 17 39" xfId="43273" xr:uid="{00000000-0005-0000-0000-000032AA0000}"/>
    <cellStyle name="Note 17 4" xfId="43274" xr:uid="{00000000-0005-0000-0000-000033AA0000}"/>
    <cellStyle name="Note 17 5" xfId="43275" xr:uid="{00000000-0005-0000-0000-000034AA0000}"/>
    <cellStyle name="Note 17 6" xfId="43276" xr:uid="{00000000-0005-0000-0000-000035AA0000}"/>
    <cellStyle name="Note 17 7" xfId="43277" xr:uid="{00000000-0005-0000-0000-000036AA0000}"/>
    <cellStyle name="Note 17 8" xfId="43278" xr:uid="{00000000-0005-0000-0000-000037AA0000}"/>
    <cellStyle name="Note 17 9" xfId="43279" xr:uid="{00000000-0005-0000-0000-000038AA0000}"/>
    <cellStyle name="Note 18" xfId="43280" xr:uid="{00000000-0005-0000-0000-000039AA0000}"/>
    <cellStyle name="Note 18 10" xfId="43281" xr:uid="{00000000-0005-0000-0000-00003AAA0000}"/>
    <cellStyle name="Note 18 11" xfId="43282" xr:uid="{00000000-0005-0000-0000-00003BAA0000}"/>
    <cellStyle name="Note 18 12" xfId="43283" xr:uid="{00000000-0005-0000-0000-00003CAA0000}"/>
    <cellStyle name="Note 18 13" xfId="43284" xr:uid="{00000000-0005-0000-0000-00003DAA0000}"/>
    <cellStyle name="Note 18 14" xfId="43285" xr:uid="{00000000-0005-0000-0000-00003EAA0000}"/>
    <cellStyle name="Note 18 15" xfId="43286" xr:uid="{00000000-0005-0000-0000-00003FAA0000}"/>
    <cellStyle name="Note 18 16" xfId="43287" xr:uid="{00000000-0005-0000-0000-000040AA0000}"/>
    <cellStyle name="Note 18 17" xfId="43288" xr:uid="{00000000-0005-0000-0000-000041AA0000}"/>
    <cellStyle name="Note 18 18" xfId="43289" xr:uid="{00000000-0005-0000-0000-000042AA0000}"/>
    <cellStyle name="Note 18 19" xfId="43290" xr:uid="{00000000-0005-0000-0000-000043AA0000}"/>
    <cellStyle name="Note 18 2" xfId="43291" xr:uid="{00000000-0005-0000-0000-000044AA0000}"/>
    <cellStyle name="Note 18 20" xfId="43292" xr:uid="{00000000-0005-0000-0000-000045AA0000}"/>
    <cellStyle name="Note 18 21" xfId="43293" xr:uid="{00000000-0005-0000-0000-000046AA0000}"/>
    <cellStyle name="Note 18 22" xfId="43294" xr:uid="{00000000-0005-0000-0000-000047AA0000}"/>
    <cellStyle name="Note 18 23" xfId="43295" xr:uid="{00000000-0005-0000-0000-000048AA0000}"/>
    <cellStyle name="Note 18 24" xfId="43296" xr:uid="{00000000-0005-0000-0000-000049AA0000}"/>
    <cellStyle name="Note 18 25" xfId="43297" xr:uid="{00000000-0005-0000-0000-00004AAA0000}"/>
    <cellStyle name="Note 18 26" xfId="43298" xr:uid="{00000000-0005-0000-0000-00004BAA0000}"/>
    <cellStyle name="Note 18 27" xfId="43299" xr:uid="{00000000-0005-0000-0000-00004CAA0000}"/>
    <cellStyle name="Note 18 28" xfId="43300" xr:uid="{00000000-0005-0000-0000-00004DAA0000}"/>
    <cellStyle name="Note 18 29" xfId="43301" xr:uid="{00000000-0005-0000-0000-00004EAA0000}"/>
    <cellStyle name="Note 18 3" xfId="43302" xr:uid="{00000000-0005-0000-0000-00004FAA0000}"/>
    <cellStyle name="Note 18 30" xfId="43303" xr:uid="{00000000-0005-0000-0000-000050AA0000}"/>
    <cellStyle name="Note 18 31" xfId="43304" xr:uid="{00000000-0005-0000-0000-000051AA0000}"/>
    <cellStyle name="Note 18 32" xfId="43305" xr:uid="{00000000-0005-0000-0000-000052AA0000}"/>
    <cellStyle name="Note 18 33" xfId="43306" xr:uid="{00000000-0005-0000-0000-000053AA0000}"/>
    <cellStyle name="Note 18 34" xfId="43307" xr:uid="{00000000-0005-0000-0000-000054AA0000}"/>
    <cellStyle name="Note 18 35" xfId="43308" xr:uid="{00000000-0005-0000-0000-000055AA0000}"/>
    <cellStyle name="Note 18 36" xfId="43309" xr:uid="{00000000-0005-0000-0000-000056AA0000}"/>
    <cellStyle name="Note 18 37" xfId="43310" xr:uid="{00000000-0005-0000-0000-000057AA0000}"/>
    <cellStyle name="Note 18 38" xfId="43311" xr:uid="{00000000-0005-0000-0000-000058AA0000}"/>
    <cellStyle name="Note 18 39" xfId="43312" xr:uid="{00000000-0005-0000-0000-000059AA0000}"/>
    <cellStyle name="Note 18 4" xfId="43313" xr:uid="{00000000-0005-0000-0000-00005AAA0000}"/>
    <cellStyle name="Note 18 5" xfId="43314" xr:uid="{00000000-0005-0000-0000-00005BAA0000}"/>
    <cellStyle name="Note 18 6" xfId="43315" xr:uid="{00000000-0005-0000-0000-00005CAA0000}"/>
    <cellStyle name="Note 18 7" xfId="43316" xr:uid="{00000000-0005-0000-0000-00005DAA0000}"/>
    <cellStyle name="Note 18 8" xfId="43317" xr:uid="{00000000-0005-0000-0000-00005EAA0000}"/>
    <cellStyle name="Note 18 9" xfId="43318" xr:uid="{00000000-0005-0000-0000-00005FAA0000}"/>
    <cellStyle name="Note 19" xfId="43319" xr:uid="{00000000-0005-0000-0000-000060AA0000}"/>
    <cellStyle name="Note 19 10" xfId="43320" xr:uid="{00000000-0005-0000-0000-000061AA0000}"/>
    <cellStyle name="Note 19 11" xfId="43321" xr:uid="{00000000-0005-0000-0000-000062AA0000}"/>
    <cellStyle name="Note 19 12" xfId="43322" xr:uid="{00000000-0005-0000-0000-000063AA0000}"/>
    <cellStyle name="Note 19 13" xfId="43323" xr:uid="{00000000-0005-0000-0000-000064AA0000}"/>
    <cellStyle name="Note 19 14" xfId="43324" xr:uid="{00000000-0005-0000-0000-000065AA0000}"/>
    <cellStyle name="Note 19 15" xfId="43325" xr:uid="{00000000-0005-0000-0000-000066AA0000}"/>
    <cellStyle name="Note 19 16" xfId="43326" xr:uid="{00000000-0005-0000-0000-000067AA0000}"/>
    <cellStyle name="Note 19 17" xfId="43327" xr:uid="{00000000-0005-0000-0000-000068AA0000}"/>
    <cellStyle name="Note 19 18" xfId="43328" xr:uid="{00000000-0005-0000-0000-000069AA0000}"/>
    <cellStyle name="Note 19 19" xfId="43329" xr:uid="{00000000-0005-0000-0000-00006AAA0000}"/>
    <cellStyle name="Note 19 2" xfId="43330" xr:uid="{00000000-0005-0000-0000-00006BAA0000}"/>
    <cellStyle name="Note 19 20" xfId="43331" xr:uid="{00000000-0005-0000-0000-00006CAA0000}"/>
    <cellStyle name="Note 19 21" xfId="43332" xr:uid="{00000000-0005-0000-0000-00006DAA0000}"/>
    <cellStyle name="Note 19 22" xfId="43333" xr:uid="{00000000-0005-0000-0000-00006EAA0000}"/>
    <cellStyle name="Note 19 23" xfId="43334" xr:uid="{00000000-0005-0000-0000-00006FAA0000}"/>
    <cellStyle name="Note 19 24" xfId="43335" xr:uid="{00000000-0005-0000-0000-000070AA0000}"/>
    <cellStyle name="Note 19 25" xfId="43336" xr:uid="{00000000-0005-0000-0000-000071AA0000}"/>
    <cellStyle name="Note 19 26" xfId="43337" xr:uid="{00000000-0005-0000-0000-000072AA0000}"/>
    <cellStyle name="Note 19 27" xfId="43338" xr:uid="{00000000-0005-0000-0000-000073AA0000}"/>
    <cellStyle name="Note 19 28" xfId="43339" xr:uid="{00000000-0005-0000-0000-000074AA0000}"/>
    <cellStyle name="Note 19 29" xfId="43340" xr:uid="{00000000-0005-0000-0000-000075AA0000}"/>
    <cellStyle name="Note 19 3" xfId="43341" xr:uid="{00000000-0005-0000-0000-000076AA0000}"/>
    <cellStyle name="Note 19 30" xfId="43342" xr:uid="{00000000-0005-0000-0000-000077AA0000}"/>
    <cellStyle name="Note 19 31" xfId="43343" xr:uid="{00000000-0005-0000-0000-000078AA0000}"/>
    <cellStyle name="Note 19 32" xfId="43344" xr:uid="{00000000-0005-0000-0000-000079AA0000}"/>
    <cellStyle name="Note 19 33" xfId="43345" xr:uid="{00000000-0005-0000-0000-00007AAA0000}"/>
    <cellStyle name="Note 19 34" xfId="43346" xr:uid="{00000000-0005-0000-0000-00007BAA0000}"/>
    <cellStyle name="Note 19 35" xfId="43347" xr:uid="{00000000-0005-0000-0000-00007CAA0000}"/>
    <cellStyle name="Note 19 36" xfId="43348" xr:uid="{00000000-0005-0000-0000-00007DAA0000}"/>
    <cellStyle name="Note 19 37" xfId="43349" xr:uid="{00000000-0005-0000-0000-00007EAA0000}"/>
    <cellStyle name="Note 19 38" xfId="43350" xr:uid="{00000000-0005-0000-0000-00007FAA0000}"/>
    <cellStyle name="Note 19 39" xfId="43351" xr:uid="{00000000-0005-0000-0000-000080AA0000}"/>
    <cellStyle name="Note 19 4" xfId="43352" xr:uid="{00000000-0005-0000-0000-000081AA0000}"/>
    <cellStyle name="Note 19 5" xfId="43353" xr:uid="{00000000-0005-0000-0000-000082AA0000}"/>
    <cellStyle name="Note 19 6" xfId="43354" xr:uid="{00000000-0005-0000-0000-000083AA0000}"/>
    <cellStyle name="Note 19 7" xfId="43355" xr:uid="{00000000-0005-0000-0000-000084AA0000}"/>
    <cellStyle name="Note 19 8" xfId="43356" xr:uid="{00000000-0005-0000-0000-000085AA0000}"/>
    <cellStyle name="Note 19 9" xfId="43357" xr:uid="{00000000-0005-0000-0000-000086AA0000}"/>
    <cellStyle name="Note 2" xfId="43358" xr:uid="{00000000-0005-0000-0000-000087AA0000}"/>
    <cellStyle name="Note 2 10" xfId="43359" xr:uid="{00000000-0005-0000-0000-000088AA0000}"/>
    <cellStyle name="Note 2 11" xfId="43360" xr:uid="{00000000-0005-0000-0000-000089AA0000}"/>
    <cellStyle name="Note 2 12" xfId="43361" xr:uid="{00000000-0005-0000-0000-00008AAA0000}"/>
    <cellStyle name="Note 2 13" xfId="43362" xr:uid="{00000000-0005-0000-0000-00008BAA0000}"/>
    <cellStyle name="Note 2 14" xfId="43363" xr:uid="{00000000-0005-0000-0000-00008CAA0000}"/>
    <cellStyle name="Note 2 15" xfId="43364" xr:uid="{00000000-0005-0000-0000-00008DAA0000}"/>
    <cellStyle name="Note 2 16" xfId="43365" xr:uid="{00000000-0005-0000-0000-00008EAA0000}"/>
    <cellStyle name="Note 2 17" xfId="43366" xr:uid="{00000000-0005-0000-0000-00008FAA0000}"/>
    <cellStyle name="Note 2 18" xfId="43367" xr:uid="{00000000-0005-0000-0000-000090AA0000}"/>
    <cellStyle name="Note 2 19" xfId="43368" xr:uid="{00000000-0005-0000-0000-000091AA0000}"/>
    <cellStyle name="Note 2 2" xfId="43369" xr:uid="{00000000-0005-0000-0000-000092AA0000}"/>
    <cellStyle name="Note 2 2 2" xfId="53180" xr:uid="{00000000-0005-0000-0000-000093AA0000}"/>
    <cellStyle name="Note 2 2 2 2" xfId="53269" xr:uid="{00000000-0005-0000-0000-000094AA0000}"/>
    <cellStyle name="Note 2 2 3" xfId="53080" xr:uid="{00000000-0005-0000-0000-000095AA0000}"/>
    <cellStyle name="Note 2 20" xfId="43370" xr:uid="{00000000-0005-0000-0000-000096AA0000}"/>
    <cellStyle name="Note 2 21" xfId="43371" xr:uid="{00000000-0005-0000-0000-000097AA0000}"/>
    <cellStyle name="Note 2 22" xfId="43372" xr:uid="{00000000-0005-0000-0000-000098AA0000}"/>
    <cellStyle name="Note 2 23" xfId="43373" xr:uid="{00000000-0005-0000-0000-000099AA0000}"/>
    <cellStyle name="Note 2 24" xfId="43374" xr:uid="{00000000-0005-0000-0000-00009AAA0000}"/>
    <cellStyle name="Note 2 25" xfId="43375" xr:uid="{00000000-0005-0000-0000-00009BAA0000}"/>
    <cellStyle name="Note 2 26" xfId="43376" xr:uid="{00000000-0005-0000-0000-00009CAA0000}"/>
    <cellStyle name="Note 2 27" xfId="43377" xr:uid="{00000000-0005-0000-0000-00009DAA0000}"/>
    <cellStyle name="Note 2 28" xfId="43378" xr:uid="{00000000-0005-0000-0000-00009EAA0000}"/>
    <cellStyle name="Note 2 29" xfId="43379" xr:uid="{00000000-0005-0000-0000-00009FAA0000}"/>
    <cellStyle name="Note 2 3" xfId="43380" xr:uid="{00000000-0005-0000-0000-0000A0AA0000}"/>
    <cellStyle name="Note 2 3 2" xfId="53179" xr:uid="{00000000-0005-0000-0000-0000A1AA0000}"/>
    <cellStyle name="Note 2 30" xfId="43381" xr:uid="{00000000-0005-0000-0000-0000A2AA0000}"/>
    <cellStyle name="Note 2 31" xfId="43382" xr:uid="{00000000-0005-0000-0000-0000A3AA0000}"/>
    <cellStyle name="Note 2 32" xfId="43383" xr:uid="{00000000-0005-0000-0000-0000A4AA0000}"/>
    <cellStyle name="Note 2 33" xfId="43384" xr:uid="{00000000-0005-0000-0000-0000A5AA0000}"/>
    <cellStyle name="Note 2 34" xfId="43385" xr:uid="{00000000-0005-0000-0000-0000A6AA0000}"/>
    <cellStyle name="Note 2 35" xfId="43386" xr:uid="{00000000-0005-0000-0000-0000A7AA0000}"/>
    <cellStyle name="Note 2 36" xfId="43387" xr:uid="{00000000-0005-0000-0000-0000A8AA0000}"/>
    <cellStyle name="Note 2 37" xfId="43388" xr:uid="{00000000-0005-0000-0000-0000A9AA0000}"/>
    <cellStyle name="Note 2 38" xfId="43389" xr:uid="{00000000-0005-0000-0000-0000AAAA0000}"/>
    <cellStyle name="Note 2 39" xfId="43390" xr:uid="{00000000-0005-0000-0000-0000ABAA0000}"/>
    <cellStyle name="Note 2 4" xfId="43391" xr:uid="{00000000-0005-0000-0000-0000ACAA0000}"/>
    <cellStyle name="Note 2 4 2" xfId="53239" xr:uid="{00000000-0005-0000-0000-0000ADAA0000}"/>
    <cellStyle name="Note 2 40" xfId="53079" xr:uid="{00000000-0005-0000-0000-0000AEAA0000}"/>
    <cellStyle name="Note 2 5" xfId="43392" xr:uid="{00000000-0005-0000-0000-0000AFAA0000}"/>
    <cellStyle name="Note 2 5 2" xfId="53276" xr:uid="{00000000-0005-0000-0000-0000B0AA0000}"/>
    <cellStyle name="Note 2 6" xfId="43393" xr:uid="{00000000-0005-0000-0000-0000B1AA0000}"/>
    <cellStyle name="Note 2 7" xfId="43394" xr:uid="{00000000-0005-0000-0000-0000B2AA0000}"/>
    <cellStyle name="Note 2 8" xfId="43395" xr:uid="{00000000-0005-0000-0000-0000B3AA0000}"/>
    <cellStyle name="Note 2 9" xfId="43396" xr:uid="{00000000-0005-0000-0000-0000B4AA0000}"/>
    <cellStyle name="Note 20" xfId="43397" xr:uid="{00000000-0005-0000-0000-0000B5AA0000}"/>
    <cellStyle name="Note 20 10" xfId="43398" xr:uid="{00000000-0005-0000-0000-0000B6AA0000}"/>
    <cellStyle name="Note 20 11" xfId="43399" xr:uid="{00000000-0005-0000-0000-0000B7AA0000}"/>
    <cellStyle name="Note 20 12" xfId="43400" xr:uid="{00000000-0005-0000-0000-0000B8AA0000}"/>
    <cellStyle name="Note 20 13" xfId="43401" xr:uid="{00000000-0005-0000-0000-0000B9AA0000}"/>
    <cellStyle name="Note 20 14" xfId="43402" xr:uid="{00000000-0005-0000-0000-0000BAAA0000}"/>
    <cellStyle name="Note 20 15" xfId="43403" xr:uid="{00000000-0005-0000-0000-0000BBAA0000}"/>
    <cellStyle name="Note 20 16" xfId="43404" xr:uid="{00000000-0005-0000-0000-0000BCAA0000}"/>
    <cellStyle name="Note 20 17" xfId="43405" xr:uid="{00000000-0005-0000-0000-0000BDAA0000}"/>
    <cellStyle name="Note 20 18" xfId="43406" xr:uid="{00000000-0005-0000-0000-0000BEAA0000}"/>
    <cellStyle name="Note 20 19" xfId="43407" xr:uid="{00000000-0005-0000-0000-0000BFAA0000}"/>
    <cellStyle name="Note 20 2" xfId="43408" xr:uid="{00000000-0005-0000-0000-0000C0AA0000}"/>
    <cellStyle name="Note 20 20" xfId="43409" xr:uid="{00000000-0005-0000-0000-0000C1AA0000}"/>
    <cellStyle name="Note 20 21" xfId="43410" xr:uid="{00000000-0005-0000-0000-0000C2AA0000}"/>
    <cellStyle name="Note 20 22" xfId="43411" xr:uid="{00000000-0005-0000-0000-0000C3AA0000}"/>
    <cellStyle name="Note 20 23" xfId="43412" xr:uid="{00000000-0005-0000-0000-0000C4AA0000}"/>
    <cellStyle name="Note 20 24" xfId="43413" xr:uid="{00000000-0005-0000-0000-0000C5AA0000}"/>
    <cellStyle name="Note 20 25" xfId="43414" xr:uid="{00000000-0005-0000-0000-0000C6AA0000}"/>
    <cellStyle name="Note 20 26" xfId="43415" xr:uid="{00000000-0005-0000-0000-0000C7AA0000}"/>
    <cellStyle name="Note 20 27" xfId="43416" xr:uid="{00000000-0005-0000-0000-0000C8AA0000}"/>
    <cellStyle name="Note 20 28" xfId="43417" xr:uid="{00000000-0005-0000-0000-0000C9AA0000}"/>
    <cellStyle name="Note 20 29" xfId="43418" xr:uid="{00000000-0005-0000-0000-0000CAAA0000}"/>
    <cellStyle name="Note 20 3" xfId="43419" xr:uid="{00000000-0005-0000-0000-0000CBAA0000}"/>
    <cellStyle name="Note 20 30" xfId="43420" xr:uid="{00000000-0005-0000-0000-0000CCAA0000}"/>
    <cellStyle name="Note 20 31" xfId="43421" xr:uid="{00000000-0005-0000-0000-0000CDAA0000}"/>
    <cellStyle name="Note 20 32" xfId="43422" xr:uid="{00000000-0005-0000-0000-0000CEAA0000}"/>
    <cellStyle name="Note 20 33" xfId="43423" xr:uid="{00000000-0005-0000-0000-0000CFAA0000}"/>
    <cellStyle name="Note 20 34" xfId="43424" xr:uid="{00000000-0005-0000-0000-0000D0AA0000}"/>
    <cellStyle name="Note 20 35" xfId="43425" xr:uid="{00000000-0005-0000-0000-0000D1AA0000}"/>
    <cellStyle name="Note 20 36" xfId="43426" xr:uid="{00000000-0005-0000-0000-0000D2AA0000}"/>
    <cellStyle name="Note 20 37" xfId="43427" xr:uid="{00000000-0005-0000-0000-0000D3AA0000}"/>
    <cellStyle name="Note 20 38" xfId="43428" xr:uid="{00000000-0005-0000-0000-0000D4AA0000}"/>
    <cellStyle name="Note 20 39" xfId="43429" xr:uid="{00000000-0005-0000-0000-0000D5AA0000}"/>
    <cellStyle name="Note 20 4" xfId="43430" xr:uid="{00000000-0005-0000-0000-0000D6AA0000}"/>
    <cellStyle name="Note 20 5" xfId="43431" xr:uid="{00000000-0005-0000-0000-0000D7AA0000}"/>
    <cellStyle name="Note 20 6" xfId="43432" xr:uid="{00000000-0005-0000-0000-0000D8AA0000}"/>
    <cellStyle name="Note 20 7" xfId="43433" xr:uid="{00000000-0005-0000-0000-0000D9AA0000}"/>
    <cellStyle name="Note 20 8" xfId="43434" xr:uid="{00000000-0005-0000-0000-0000DAAA0000}"/>
    <cellStyle name="Note 20 9" xfId="43435" xr:uid="{00000000-0005-0000-0000-0000DBAA0000}"/>
    <cellStyle name="Note 21" xfId="43436" xr:uid="{00000000-0005-0000-0000-0000DCAA0000}"/>
    <cellStyle name="Note 21 10" xfId="43437" xr:uid="{00000000-0005-0000-0000-0000DDAA0000}"/>
    <cellStyle name="Note 21 11" xfId="43438" xr:uid="{00000000-0005-0000-0000-0000DEAA0000}"/>
    <cellStyle name="Note 21 12" xfId="43439" xr:uid="{00000000-0005-0000-0000-0000DFAA0000}"/>
    <cellStyle name="Note 21 13" xfId="43440" xr:uid="{00000000-0005-0000-0000-0000E0AA0000}"/>
    <cellStyle name="Note 21 14" xfId="43441" xr:uid="{00000000-0005-0000-0000-0000E1AA0000}"/>
    <cellStyle name="Note 21 15" xfId="43442" xr:uid="{00000000-0005-0000-0000-0000E2AA0000}"/>
    <cellStyle name="Note 21 16" xfId="43443" xr:uid="{00000000-0005-0000-0000-0000E3AA0000}"/>
    <cellStyle name="Note 21 17" xfId="43444" xr:uid="{00000000-0005-0000-0000-0000E4AA0000}"/>
    <cellStyle name="Note 21 18" xfId="43445" xr:uid="{00000000-0005-0000-0000-0000E5AA0000}"/>
    <cellStyle name="Note 21 19" xfId="43446" xr:uid="{00000000-0005-0000-0000-0000E6AA0000}"/>
    <cellStyle name="Note 21 2" xfId="43447" xr:uid="{00000000-0005-0000-0000-0000E7AA0000}"/>
    <cellStyle name="Note 21 2 10" xfId="43448" xr:uid="{00000000-0005-0000-0000-0000E8AA0000}"/>
    <cellStyle name="Note 21 2 11" xfId="43449" xr:uid="{00000000-0005-0000-0000-0000E9AA0000}"/>
    <cellStyle name="Note 21 2 12" xfId="43450" xr:uid="{00000000-0005-0000-0000-0000EAAA0000}"/>
    <cellStyle name="Note 21 2 13" xfId="43451" xr:uid="{00000000-0005-0000-0000-0000EBAA0000}"/>
    <cellStyle name="Note 21 2 14" xfId="43452" xr:uid="{00000000-0005-0000-0000-0000ECAA0000}"/>
    <cellStyle name="Note 21 2 15" xfId="43453" xr:uid="{00000000-0005-0000-0000-0000EDAA0000}"/>
    <cellStyle name="Note 21 2 16" xfId="43454" xr:uid="{00000000-0005-0000-0000-0000EEAA0000}"/>
    <cellStyle name="Note 21 2 17" xfId="43455" xr:uid="{00000000-0005-0000-0000-0000EFAA0000}"/>
    <cellStyle name="Note 21 2 18" xfId="43456" xr:uid="{00000000-0005-0000-0000-0000F0AA0000}"/>
    <cellStyle name="Note 21 2 19" xfId="43457" xr:uid="{00000000-0005-0000-0000-0000F1AA0000}"/>
    <cellStyle name="Note 21 2 2" xfId="43458" xr:uid="{00000000-0005-0000-0000-0000F2AA0000}"/>
    <cellStyle name="Note 21 2 20" xfId="43459" xr:uid="{00000000-0005-0000-0000-0000F3AA0000}"/>
    <cellStyle name="Note 21 2 21" xfId="43460" xr:uid="{00000000-0005-0000-0000-0000F4AA0000}"/>
    <cellStyle name="Note 21 2 22" xfId="43461" xr:uid="{00000000-0005-0000-0000-0000F5AA0000}"/>
    <cellStyle name="Note 21 2 23" xfId="43462" xr:uid="{00000000-0005-0000-0000-0000F6AA0000}"/>
    <cellStyle name="Note 21 2 24" xfId="43463" xr:uid="{00000000-0005-0000-0000-0000F7AA0000}"/>
    <cellStyle name="Note 21 2 25" xfId="43464" xr:uid="{00000000-0005-0000-0000-0000F8AA0000}"/>
    <cellStyle name="Note 21 2 26" xfId="43465" xr:uid="{00000000-0005-0000-0000-0000F9AA0000}"/>
    <cellStyle name="Note 21 2 27" xfId="43466" xr:uid="{00000000-0005-0000-0000-0000FAAA0000}"/>
    <cellStyle name="Note 21 2 28" xfId="43467" xr:uid="{00000000-0005-0000-0000-0000FBAA0000}"/>
    <cellStyle name="Note 21 2 29" xfId="43468" xr:uid="{00000000-0005-0000-0000-0000FCAA0000}"/>
    <cellStyle name="Note 21 2 3" xfId="43469" xr:uid="{00000000-0005-0000-0000-0000FDAA0000}"/>
    <cellStyle name="Note 21 2 30" xfId="43470" xr:uid="{00000000-0005-0000-0000-0000FEAA0000}"/>
    <cellStyle name="Note 21 2 31" xfId="43471" xr:uid="{00000000-0005-0000-0000-0000FFAA0000}"/>
    <cellStyle name="Note 21 2 32" xfId="43472" xr:uid="{00000000-0005-0000-0000-000000AB0000}"/>
    <cellStyle name="Note 21 2 33" xfId="43473" xr:uid="{00000000-0005-0000-0000-000001AB0000}"/>
    <cellStyle name="Note 21 2 34" xfId="43474" xr:uid="{00000000-0005-0000-0000-000002AB0000}"/>
    <cellStyle name="Note 21 2 35" xfId="43475" xr:uid="{00000000-0005-0000-0000-000003AB0000}"/>
    <cellStyle name="Note 21 2 36" xfId="43476" xr:uid="{00000000-0005-0000-0000-000004AB0000}"/>
    <cellStyle name="Note 21 2 37" xfId="43477" xr:uid="{00000000-0005-0000-0000-000005AB0000}"/>
    <cellStyle name="Note 21 2 38" xfId="43478" xr:uid="{00000000-0005-0000-0000-000006AB0000}"/>
    <cellStyle name="Note 21 2 39" xfId="43479" xr:uid="{00000000-0005-0000-0000-000007AB0000}"/>
    <cellStyle name="Note 21 2 4" xfId="43480" xr:uid="{00000000-0005-0000-0000-000008AB0000}"/>
    <cellStyle name="Note 21 2 5" xfId="43481" xr:uid="{00000000-0005-0000-0000-000009AB0000}"/>
    <cellStyle name="Note 21 2 6" xfId="43482" xr:uid="{00000000-0005-0000-0000-00000AAB0000}"/>
    <cellStyle name="Note 21 2 7" xfId="43483" xr:uid="{00000000-0005-0000-0000-00000BAB0000}"/>
    <cellStyle name="Note 21 2 8" xfId="43484" xr:uid="{00000000-0005-0000-0000-00000CAB0000}"/>
    <cellStyle name="Note 21 2 9" xfId="43485" xr:uid="{00000000-0005-0000-0000-00000DAB0000}"/>
    <cellStyle name="Note 21 20" xfId="43486" xr:uid="{00000000-0005-0000-0000-00000EAB0000}"/>
    <cellStyle name="Note 21 21" xfId="43487" xr:uid="{00000000-0005-0000-0000-00000FAB0000}"/>
    <cellStyle name="Note 21 22" xfId="43488" xr:uid="{00000000-0005-0000-0000-000010AB0000}"/>
    <cellStyle name="Note 21 23" xfId="43489" xr:uid="{00000000-0005-0000-0000-000011AB0000}"/>
    <cellStyle name="Note 21 24" xfId="43490" xr:uid="{00000000-0005-0000-0000-000012AB0000}"/>
    <cellStyle name="Note 21 25" xfId="43491" xr:uid="{00000000-0005-0000-0000-000013AB0000}"/>
    <cellStyle name="Note 21 26" xfId="43492" xr:uid="{00000000-0005-0000-0000-000014AB0000}"/>
    <cellStyle name="Note 21 27" xfId="43493" xr:uid="{00000000-0005-0000-0000-000015AB0000}"/>
    <cellStyle name="Note 21 28" xfId="43494" xr:uid="{00000000-0005-0000-0000-000016AB0000}"/>
    <cellStyle name="Note 21 29" xfId="43495" xr:uid="{00000000-0005-0000-0000-000017AB0000}"/>
    <cellStyle name="Note 21 3" xfId="43496" xr:uid="{00000000-0005-0000-0000-000018AB0000}"/>
    <cellStyle name="Note 21 30" xfId="43497" xr:uid="{00000000-0005-0000-0000-000019AB0000}"/>
    <cellStyle name="Note 21 31" xfId="43498" xr:uid="{00000000-0005-0000-0000-00001AAB0000}"/>
    <cellStyle name="Note 21 32" xfId="43499" xr:uid="{00000000-0005-0000-0000-00001BAB0000}"/>
    <cellStyle name="Note 21 33" xfId="43500" xr:uid="{00000000-0005-0000-0000-00001CAB0000}"/>
    <cellStyle name="Note 21 34" xfId="43501" xr:uid="{00000000-0005-0000-0000-00001DAB0000}"/>
    <cellStyle name="Note 21 35" xfId="43502" xr:uid="{00000000-0005-0000-0000-00001EAB0000}"/>
    <cellStyle name="Note 21 36" xfId="43503" xr:uid="{00000000-0005-0000-0000-00001FAB0000}"/>
    <cellStyle name="Note 21 37" xfId="43504" xr:uid="{00000000-0005-0000-0000-000020AB0000}"/>
    <cellStyle name="Note 21 38" xfId="43505" xr:uid="{00000000-0005-0000-0000-000021AB0000}"/>
    <cellStyle name="Note 21 39" xfId="43506" xr:uid="{00000000-0005-0000-0000-000022AB0000}"/>
    <cellStyle name="Note 21 4" xfId="43507" xr:uid="{00000000-0005-0000-0000-000023AB0000}"/>
    <cellStyle name="Note 21 40" xfId="43508" xr:uid="{00000000-0005-0000-0000-000024AB0000}"/>
    <cellStyle name="Note 21 41" xfId="43509" xr:uid="{00000000-0005-0000-0000-000025AB0000}"/>
    <cellStyle name="Note 21 42" xfId="43510" xr:uid="{00000000-0005-0000-0000-000026AB0000}"/>
    <cellStyle name="Note 21 43" xfId="43511" xr:uid="{00000000-0005-0000-0000-000027AB0000}"/>
    <cellStyle name="Note 21 44" xfId="43512" xr:uid="{00000000-0005-0000-0000-000028AB0000}"/>
    <cellStyle name="Note 21 45" xfId="43513" xr:uid="{00000000-0005-0000-0000-000029AB0000}"/>
    <cellStyle name="Note 21 46" xfId="43514" xr:uid="{00000000-0005-0000-0000-00002AAB0000}"/>
    <cellStyle name="Note 21 47" xfId="43515" xr:uid="{00000000-0005-0000-0000-00002BAB0000}"/>
    <cellStyle name="Note 21 48" xfId="43516" xr:uid="{00000000-0005-0000-0000-00002CAB0000}"/>
    <cellStyle name="Note 21 49" xfId="43517" xr:uid="{00000000-0005-0000-0000-00002DAB0000}"/>
    <cellStyle name="Note 21 5" xfId="43518" xr:uid="{00000000-0005-0000-0000-00002EAB0000}"/>
    <cellStyle name="Note 21 50" xfId="43519" xr:uid="{00000000-0005-0000-0000-00002FAB0000}"/>
    <cellStyle name="Note 21 51" xfId="43520" xr:uid="{00000000-0005-0000-0000-000030AB0000}"/>
    <cellStyle name="Note 21 52" xfId="43521" xr:uid="{00000000-0005-0000-0000-000031AB0000}"/>
    <cellStyle name="Note 21 53" xfId="43522" xr:uid="{00000000-0005-0000-0000-000032AB0000}"/>
    <cellStyle name="Note 21 54" xfId="43523" xr:uid="{00000000-0005-0000-0000-000033AB0000}"/>
    <cellStyle name="Note 21 55" xfId="43524" xr:uid="{00000000-0005-0000-0000-000034AB0000}"/>
    <cellStyle name="Note 21 56" xfId="43525" xr:uid="{00000000-0005-0000-0000-000035AB0000}"/>
    <cellStyle name="Note 21 57" xfId="43526" xr:uid="{00000000-0005-0000-0000-000036AB0000}"/>
    <cellStyle name="Note 21 58" xfId="43527" xr:uid="{00000000-0005-0000-0000-000037AB0000}"/>
    <cellStyle name="Note 21 59" xfId="43528" xr:uid="{00000000-0005-0000-0000-000038AB0000}"/>
    <cellStyle name="Note 21 6" xfId="43529" xr:uid="{00000000-0005-0000-0000-000039AB0000}"/>
    <cellStyle name="Note 21 60" xfId="43530" xr:uid="{00000000-0005-0000-0000-00003AAB0000}"/>
    <cellStyle name="Note 21 61" xfId="43531" xr:uid="{00000000-0005-0000-0000-00003BAB0000}"/>
    <cellStyle name="Note 21 62" xfId="43532" xr:uid="{00000000-0005-0000-0000-00003CAB0000}"/>
    <cellStyle name="Note 21 63" xfId="43533" xr:uid="{00000000-0005-0000-0000-00003DAB0000}"/>
    <cellStyle name="Note 21 64" xfId="43534" xr:uid="{00000000-0005-0000-0000-00003EAB0000}"/>
    <cellStyle name="Note 21 65" xfId="43535" xr:uid="{00000000-0005-0000-0000-00003FAB0000}"/>
    <cellStyle name="Note 21 66" xfId="43536" xr:uid="{00000000-0005-0000-0000-000040AB0000}"/>
    <cellStyle name="Note 21 67" xfId="43537" xr:uid="{00000000-0005-0000-0000-000041AB0000}"/>
    <cellStyle name="Note 21 68" xfId="43538" xr:uid="{00000000-0005-0000-0000-000042AB0000}"/>
    <cellStyle name="Note 21 69" xfId="43539" xr:uid="{00000000-0005-0000-0000-000043AB0000}"/>
    <cellStyle name="Note 21 7" xfId="43540" xr:uid="{00000000-0005-0000-0000-000044AB0000}"/>
    <cellStyle name="Note 21 70" xfId="43541" xr:uid="{00000000-0005-0000-0000-000045AB0000}"/>
    <cellStyle name="Note 21 71" xfId="43542" xr:uid="{00000000-0005-0000-0000-000046AB0000}"/>
    <cellStyle name="Note 21 72" xfId="43543" xr:uid="{00000000-0005-0000-0000-000047AB0000}"/>
    <cellStyle name="Note 21 73" xfId="43544" xr:uid="{00000000-0005-0000-0000-000048AB0000}"/>
    <cellStyle name="Note 21 74" xfId="43545" xr:uid="{00000000-0005-0000-0000-000049AB0000}"/>
    <cellStyle name="Note 21 8" xfId="43546" xr:uid="{00000000-0005-0000-0000-00004AAB0000}"/>
    <cellStyle name="Note 21 9" xfId="43547" xr:uid="{00000000-0005-0000-0000-00004BAB0000}"/>
    <cellStyle name="Note 22" xfId="43548" xr:uid="{00000000-0005-0000-0000-00004CAB0000}"/>
    <cellStyle name="Note 22 10" xfId="43549" xr:uid="{00000000-0005-0000-0000-00004DAB0000}"/>
    <cellStyle name="Note 22 11" xfId="43550" xr:uid="{00000000-0005-0000-0000-00004EAB0000}"/>
    <cellStyle name="Note 22 12" xfId="43551" xr:uid="{00000000-0005-0000-0000-00004FAB0000}"/>
    <cellStyle name="Note 22 13" xfId="43552" xr:uid="{00000000-0005-0000-0000-000050AB0000}"/>
    <cellStyle name="Note 22 14" xfId="43553" xr:uid="{00000000-0005-0000-0000-000051AB0000}"/>
    <cellStyle name="Note 22 15" xfId="43554" xr:uid="{00000000-0005-0000-0000-000052AB0000}"/>
    <cellStyle name="Note 22 16" xfId="43555" xr:uid="{00000000-0005-0000-0000-000053AB0000}"/>
    <cellStyle name="Note 22 17" xfId="43556" xr:uid="{00000000-0005-0000-0000-000054AB0000}"/>
    <cellStyle name="Note 22 18" xfId="43557" xr:uid="{00000000-0005-0000-0000-000055AB0000}"/>
    <cellStyle name="Note 22 19" xfId="43558" xr:uid="{00000000-0005-0000-0000-000056AB0000}"/>
    <cellStyle name="Note 22 2" xfId="43559" xr:uid="{00000000-0005-0000-0000-000057AB0000}"/>
    <cellStyle name="Note 22 20" xfId="43560" xr:uid="{00000000-0005-0000-0000-000058AB0000}"/>
    <cellStyle name="Note 22 21" xfId="43561" xr:uid="{00000000-0005-0000-0000-000059AB0000}"/>
    <cellStyle name="Note 22 22" xfId="43562" xr:uid="{00000000-0005-0000-0000-00005AAB0000}"/>
    <cellStyle name="Note 22 23" xfId="43563" xr:uid="{00000000-0005-0000-0000-00005BAB0000}"/>
    <cellStyle name="Note 22 24" xfId="43564" xr:uid="{00000000-0005-0000-0000-00005CAB0000}"/>
    <cellStyle name="Note 22 25" xfId="43565" xr:uid="{00000000-0005-0000-0000-00005DAB0000}"/>
    <cellStyle name="Note 22 26" xfId="43566" xr:uid="{00000000-0005-0000-0000-00005EAB0000}"/>
    <cellStyle name="Note 22 27" xfId="43567" xr:uid="{00000000-0005-0000-0000-00005FAB0000}"/>
    <cellStyle name="Note 22 28" xfId="43568" xr:uid="{00000000-0005-0000-0000-000060AB0000}"/>
    <cellStyle name="Note 22 29" xfId="43569" xr:uid="{00000000-0005-0000-0000-000061AB0000}"/>
    <cellStyle name="Note 22 3" xfId="43570" xr:uid="{00000000-0005-0000-0000-000062AB0000}"/>
    <cellStyle name="Note 22 30" xfId="43571" xr:uid="{00000000-0005-0000-0000-000063AB0000}"/>
    <cellStyle name="Note 22 31" xfId="43572" xr:uid="{00000000-0005-0000-0000-000064AB0000}"/>
    <cellStyle name="Note 22 32" xfId="43573" xr:uid="{00000000-0005-0000-0000-000065AB0000}"/>
    <cellStyle name="Note 22 33" xfId="43574" xr:uid="{00000000-0005-0000-0000-000066AB0000}"/>
    <cellStyle name="Note 22 34" xfId="43575" xr:uid="{00000000-0005-0000-0000-000067AB0000}"/>
    <cellStyle name="Note 22 35" xfId="43576" xr:uid="{00000000-0005-0000-0000-000068AB0000}"/>
    <cellStyle name="Note 22 36" xfId="43577" xr:uid="{00000000-0005-0000-0000-000069AB0000}"/>
    <cellStyle name="Note 22 37" xfId="43578" xr:uid="{00000000-0005-0000-0000-00006AAB0000}"/>
    <cellStyle name="Note 22 38" xfId="43579" xr:uid="{00000000-0005-0000-0000-00006BAB0000}"/>
    <cellStyle name="Note 22 39" xfId="43580" xr:uid="{00000000-0005-0000-0000-00006CAB0000}"/>
    <cellStyle name="Note 22 4" xfId="43581" xr:uid="{00000000-0005-0000-0000-00006DAB0000}"/>
    <cellStyle name="Note 22 5" xfId="43582" xr:uid="{00000000-0005-0000-0000-00006EAB0000}"/>
    <cellStyle name="Note 22 6" xfId="43583" xr:uid="{00000000-0005-0000-0000-00006FAB0000}"/>
    <cellStyle name="Note 22 7" xfId="43584" xr:uid="{00000000-0005-0000-0000-000070AB0000}"/>
    <cellStyle name="Note 22 8" xfId="43585" xr:uid="{00000000-0005-0000-0000-000071AB0000}"/>
    <cellStyle name="Note 22 9" xfId="43586" xr:uid="{00000000-0005-0000-0000-000072AB0000}"/>
    <cellStyle name="Note 23" xfId="43587" xr:uid="{00000000-0005-0000-0000-000073AB0000}"/>
    <cellStyle name="Note 23 10" xfId="43588" xr:uid="{00000000-0005-0000-0000-000074AB0000}"/>
    <cellStyle name="Note 23 11" xfId="43589" xr:uid="{00000000-0005-0000-0000-000075AB0000}"/>
    <cellStyle name="Note 23 12" xfId="43590" xr:uid="{00000000-0005-0000-0000-000076AB0000}"/>
    <cellStyle name="Note 23 13" xfId="43591" xr:uid="{00000000-0005-0000-0000-000077AB0000}"/>
    <cellStyle name="Note 23 14" xfId="43592" xr:uid="{00000000-0005-0000-0000-000078AB0000}"/>
    <cellStyle name="Note 23 15" xfId="43593" xr:uid="{00000000-0005-0000-0000-000079AB0000}"/>
    <cellStyle name="Note 23 16" xfId="43594" xr:uid="{00000000-0005-0000-0000-00007AAB0000}"/>
    <cellStyle name="Note 23 17" xfId="43595" xr:uid="{00000000-0005-0000-0000-00007BAB0000}"/>
    <cellStyle name="Note 23 18" xfId="43596" xr:uid="{00000000-0005-0000-0000-00007CAB0000}"/>
    <cellStyle name="Note 23 19" xfId="43597" xr:uid="{00000000-0005-0000-0000-00007DAB0000}"/>
    <cellStyle name="Note 23 2" xfId="43598" xr:uid="{00000000-0005-0000-0000-00007EAB0000}"/>
    <cellStyle name="Note 23 2 10" xfId="43599" xr:uid="{00000000-0005-0000-0000-00007FAB0000}"/>
    <cellStyle name="Note 23 2 11" xfId="43600" xr:uid="{00000000-0005-0000-0000-000080AB0000}"/>
    <cellStyle name="Note 23 2 12" xfId="43601" xr:uid="{00000000-0005-0000-0000-000081AB0000}"/>
    <cellStyle name="Note 23 2 13" xfId="43602" xr:uid="{00000000-0005-0000-0000-000082AB0000}"/>
    <cellStyle name="Note 23 2 14" xfId="43603" xr:uid="{00000000-0005-0000-0000-000083AB0000}"/>
    <cellStyle name="Note 23 2 15" xfId="43604" xr:uid="{00000000-0005-0000-0000-000084AB0000}"/>
    <cellStyle name="Note 23 2 16" xfId="43605" xr:uid="{00000000-0005-0000-0000-000085AB0000}"/>
    <cellStyle name="Note 23 2 17" xfId="43606" xr:uid="{00000000-0005-0000-0000-000086AB0000}"/>
    <cellStyle name="Note 23 2 18" xfId="43607" xr:uid="{00000000-0005-0000-0000-000087AB0000}"/>
    <cellStyle name="Note 23 2 19" xfId="43608" xr:uid="{00000000-0005-0000-0000-000088AB0000}"/>
    <cellStyle name="Note 23 2 2" xfId="43609" xr:uid="{00000000-0005-0000-0000-000089AB0000}"/>
    <cellStyle name="Note 23 2 20" xfId="43610" xr:uid="{00000000-0005-0000-0000-00008AAB0000}"/>
    <cellStyle name="Note 23 2 21" xfId="43611" xr:uid="{00000000-0005-0000-0000-00008BAB0000}"/>
    <cellStyle name="Note 23 2 22" xfId="43612" xr:uid="{00000000-0005-0000-0000-00008CAB0000}"/>
    <cellStyle name="Note 23 2 23" xfId="43613" xr:uid="{00000000-0005-0000-0000-00008DAB0000}"/>
    <cellStyle name="Note 23 2 24" xfId="43614" xr:uid="{00000000-0005-0000-0000-00008EAB0000}"/>
    <cellStyle name="Note 23 2 25" xfId="43615" xr:uid="{00000000-0005-0000-0000-00008FAB0000}"/>
    <cellStyle name="Note 23 2 26" xfId="43616" xr:uid="{00000000-0005-0000-0000-000090AB0000}"/>
    <cellStyle name="Note 23 2 27" xfId="43617" xr:uid="{00000000-0005-0000-0000-000091AB0000}"/>
    <cellStyle name="Note 23 2 28" xfId="43618" xr:uid="{00000000-0005-0000-0000-000092AB0000}"/>
    <cellStyle name="Note 23 2 29" xfId="43619" xr:uid="{00000000-0005-0000-0000-000093AB0000}"/>
    <cellStyle name="Note 23 2 3" xfId="43620" xr:uid="{00000000-0005-0000-0000-000094AB0000}"/>
    <cellStyle name="Note 23 2 30" xfId="43621" xr:uid="{00000000-0005-0000-0000-000095AB0000}"/>
    <cellStyle name="Note 23 2 31" xfId="43622" xr:uid="{00000000-0005-0000-0000-000096AB0000}"/>
    <cellStyle name="Note 23 2 32" xfId="43623" xr:uid="{00000000-0005-0000-0000-000097AB0000}"/>
    <cellStyle name="Note 23 2 33" xfId="43624" xr:uid="{00000000-0005-0000-0000-000098AB0000}"/>
    <cellStyle name="Note 23 2 34" xfId="43625" xr:uid="{00000000-0005-0000-0000-000099AB0000}"/>
    <cellStyle name="Note 23 2 35" xfId="43626" xr:uid="{00000000-0005-0000-0000-00009AAB0000}"/>
    <cellStyle name="Note 23 2 36" xfId="43627" xr:uid="{00000000-0005-0000-0000-00009BAB0000}"/>
    <cellStyle name="Note 23 2 37" xfId="43628" xr:uid="{00000000-0005-0000-0000-00009CAB0000}"/>
    <cellStyle name="Note 23 2 38" xfId="43629" xr:uid="{00000000-0005-0000-0000-00009DAB0000}"/>
    <cellStyle name="Note 23 2 39" xfId="43630" xr:uid="{00000000-0005-0000-0000-00009EAB0000}"/>
    <cellStyle name="Note 23 2 4" xfId="43631" xr:uid="{00000000-0005-0000-0000-00009FAB0000}"/>
    <cellStyle name="Note 23 2 5" xfId="43632" xr:uid="{00000000-0005-0000-0000-0000A0AB0000}"/>
    <cellStyle name="Note 23 2 6" xfId="43633" xr:uid="{00000000-0005-0000-0000-0000A1AB0000}"/>
    <cellStyle name="Note 23 2 7" xfId="43634" xr:uid="{00000000-0005-0000-0000-0000A2AB0000}"/>
    <cellStyle name="Note 23 2 8" xfId="43635" xr:uid="{00000000-0005-0000-0000-0000A3AB0000}"/>
    <cellStyle name="Note 23 2 9" xfId="43636" xr:uid="{00000000-0005-0000-0000-0000A4AB0000}"/>
    <cellStyle name="Note 23 20" xfId="43637" xr:uid="{00000000-0005-0000-0000-0000A5AB0000}"/>
    <cellStyle name="Note 23 21" xfId="43638" xr:uid="{00000000-0005-0000-0000-0000A6AB0000}"/>
    <cellStyle name="Note 23 22" xfId="43639" xr:uid="{00000000-0005-0000-0000-0000A7AB0000}"/>
    <cellStyle name="Note 23 23" xfId="43640" xr:uid="{00000000-0005-0000-0000-0000A8AB0000}"/>
    <cellStyle name="Note 23 24" xfId="43641" xr:uid="{00000000-0005-0000-0000-0000A9AB0000}"/>
    <cellStyle name="Note 23 25" xfId="43642" xr:uid="{00000000-0005-0000-0000-0000AAAB0000}"/>
    <cellStyle name="Note 23 26" xfId="43643" xr:uid="{00000000-0005-0000-0000-0000ABAB0000}"/>
    <cellStyle name="Note 23 27" xfId="43644" xr:uid="{00000000-0005-0000-0000-0000ACAB0000}"/>
    <cellStyle name="Note 23 28" xfId="43645" xr:uid="{00000000-0005-0000-0000-0000ADAB0000}"/>
    <cellStyle name="Note 23 29" xfId="43646" xr:uid="{00000000-0005-0000-0000-0000AEAB0000}"/>
    <cellStyle name="Note 23 3" xfId="43647" xr:uid="{00000000-0005-0000-0000-0000AFAB0000}"/>
    <cellStyle name="Note 23 30" xfId="43648" xr:uid="{00000000-0005-0000-0000-0000B0AB0000}"/>
    <cellStyle name="Note 23 31" xfId="43649" xr:uid="{00000000-0005-0000-0000-0000B1AB0000}"/>
    <cellStyle name="Note 23 32" xfId="43650" xr:uid="{00000000-0005-0000-0000-0000B2AB0000}"/>
    <cellStyle name="Note 23 33" xfId="43651" xr:uid="{00000000-0005-0000-0000-0000B3AB0000}"/>
    <cellStyle name="Note 23 34" xfId="43652" xr:uid="{00000000-0005-0000-0000-0000B4AB0000}"/>
    <cellStyle name="Note 23 35" xfId="43653" xr:uid="{00000000-0005-0000-0000-0000B5AB0000}"/>
    <cellStyle name="Note 23 36" xfId="43654" xr:uid="{00000000-0005-0000-0000-0000B6AB0000}"/>
    <cellStyle name="Note 23 37" xfId="43655" xr:uid="{00000000-0005-0000-0000-0000B7AB0000}"/>
    <cellStyle name="Note 23 38" xfId="43656" xr:uid="{00000000-0005-0000-0000-0000B8AB0000}"/>
    <cellStyle name="Note 23 39" xfId="43657" xr:uid="{00000000-0005-0000-0000-0000B9AB0000}"/>
    <cellStyle name="Note 23 4" xfId="43658" xr:uid="{00000000-0005-0000-0000-0000BAAB0000}"/>
    <cellStyle name="Note 23 40" xfId="43659" xr:uid="{00000000-0005-0000-0000-0000BBAB0000}"/>
    <cellStyle name="Note 23 41" xfId="43660" xr:uid="{00000000-0005-0000-0000-0000BCAB0000}"/>
    <cellStyle name="Note 23 42" xfId="43661" xr:uid="{00000000-0005-0000-0000-0000BDAB0000}"/>
    <cellStyle name="Note 23 43" xfId="43662" xr:uid="{00000000-0005-0000-0000-0000BEAB0000}"/>
    <cellStyle name="Note 23 44" xfId="43663" xr:uid="{00000000-0005-0000-0000-0000BFAB0000}"/>
    <cellStyle name="Note 23 45" xfId="43664" xr:uid="{00000000-0005-0000-0000-0000C0AB0000}"/>
    <cellStyle name="Note 23 46" xfId="43665" xr:uid="{00000000-0005-0000-0000-0000C1AB0000}"/>
    <cellStyle name="Note 23 47" xfId="43666" xr:uid="{00000000-0005-0000-0000-0000C2AB0000}"/>
    <cellStyle name="Note 23 48" xfId="43667" xr:uid="{00000000-0005-0000-0000-0000C3AB0000}"/>
    <cellStyle name="Note 23 49" xfId="43668" xr:uid="{00000000-0005-0000-0000-0000C4AB0000}"/>
    <cellStyle name="Note 23 5" xfId="43669" xr:uid="{00000000-0005-0000-0000-0000C5AB0000}"/>
    <cellStyle name="Note 23 50" xfId="43670" xr:uid="{00000000-0005-0000-0000-0000C6AB0000}"/>
    <cellStyle name="Note 23 51" xfId="43671" xr:uid="{00000000-0005-0000-0000-0000C7AB0000}"/>
    <cellStyle name="Note 23 52" xfId="43672" xr:uid="{00000000-0005-0000-0000-0000C8AB0000}"/>
    <cellStyle name="Note 23 53" xfId="43673" xr:uid="{00000000-0005-0000-0000-0000C9AB0000}"/>
    <cellStyle name="Note 23 54" xfId="43674" xr:uid="{00000000-0005-0000-0000-0000CAAB0000}"/>
    <cellStyle name="Note 23 55" xfId="43675" xr:uid="{00000000-0005-0000-0000-0000CBAB0000}"/>
    <cellStyle name="Note 23 56" xfId="43676" xr:uid="{00000000-0005-0000-0000-0000CCAB0000}"/>
    <cellStyle name="Note 23 57" xfId="43677" xr:uid="{00000000-0005-0000-0000-0000CDAB0000}"/>
    <cellStyle name="Note 23 58" xfId="43678" xr:uid="{00000000-0005-0000-0000-0000CEAB0000}"/>
    <cellStyle name="Note 23 59" xfId="43679" xr:uid="{00000000-0005-0000-0000-0000CFAB0000}"/>
    <cellStyle name="Note 23 6" xfId="43680" xr:uid="{00000000-0005-0000-0000-0000D0AB0000}"/>
    <cellStyle name="Note 23 60" xfId="43681" xr:uid="{00000000-0005-0000-0000-0000D1AB0000}"/>
    <cellStyle name="Note 23 61" xfId="43682" xr:uid="{00000000-0005-0000-0000-0000D2AB0000}"/>
    <cellStyle name="Note 23 62" xfId="43683" xr:uid="{00000000-0005-0000-0000-0000D3AB0000}"/>
    <cellStyle name="Note 23 63" xfId="43684" xr:uid="{00000000-0005-0000-0000-0000D4AB0000}"/>
    <cellStyle name="Note 23 64" xfId="43685" xr:uid="{00000000-0005-0000-0000-0000D5AB0000}"/>
    <cellStyle name="Note 23 65" xfId="43686" xr:uid="{00000000-0005-0000-0000-0000D6AB0000}"/>
    <cellStyle name="Note 23 66" xfId="43687" xr:uid="{00000000-0005-0000-0000-0000D7AB0000}"/>
    <cellStyle name="Note 23 67" xfId="43688" xr:uid="{00000000-0005-0000-0000-0000D8AB0000}"/>
    <cellStyle name="Note 23 68" xfId="43689" xr:uid="{00000000-0005-0000-0000-0000D9AB0000}"/>
    <cellStyle name="Note 23 69" xfId="43690" xr:uid="{00000000-0005-0000-0000-0000DAAB0000}"/>
    <cellStyle name="Note 23 7" xfId="43691" xr:uid="{00000000-0005-0000-0000-0000DBAB0000}"/>
    <cellStyle name="Note 23 70" xfId="43692" xr:uid="{00000000-0005-0000-0000-0000DCAB0000}"/>
    <cellStyle name="Note 23 71" xfId="43693" xr:uid="{00000000-0005-0000-0000-0000DDAB0000}"/>
    <cellStyle name="Note 23 72" xfId="43694" xr:uid="{00000000-0005-0000-0000-0000DEAB0000}"/>
    <cellStyle name="Note 23 73" xfId="43695" xr:uid="{00000000-0005-0000-0000-0000DFAB0000}"/>
    <cellStyle name="Note 23 74" xfId="43696" xr:uid="{00000000-0005-0000-0000-0000E0AB0000}"/>
    <cellStyle name="Note 23 8" xfId="43697" xr:uid="{00000000-0005-0000-0000-0000E1AB0000}"/>
    <cellStyle name="Note 23 9" xfId="43698" xr:uid="{00000000-0005-0000-0000-0000E2AB0000}"/>
    <cellStyle name="Note 24" xfId="43699" xr:uid="{00000000-0005-0000-0000-0000E3AB0000}"/>
    <cellStyle name="Note 24 10" xfId="43700" xr:uid="{00000000-0005-0000-0000-0000E4AB0000}"/>
    <cellStyle name="Note 24 11" xfId="43701" xr:uid="{00000000-0005-0000-0000-0000E5AB0000}"/>
    <cellStyle name="Note 24 12" xfId="43702" xr:uid="{00000000-0005-0000-0000-0000E6AB0000}"/>
    <cellStyle name="Note 24 13" xfId="43703" xr:uid="{00000000-0005-0000-0000-0000E7AB0000}"/>
    <cellStyle name="Note 24 14" xfId="43704" xr:uid="{00000000-0005-0000-0000-0000E8AB0000}"/>
    <cellStyle name="Note 24 15" xfId="43705" xr:uid="{00000000-0005-0000-0000-0000E9AB0000}"/>
    <cellStyle name="Note 24 16" xfId="43706" xr:uid="{00000000-0005-0000-0000-0000EAAB0000}"/>
    <cellStyle name="Note 24 17" xfId="43707" xr:uid="{00000000-0005-0000-0000-0000EBAB0000}"/>
    <cellStyle name="Note 24 18" xfId="43708" xr:uid="{00000000-0005-0000-0000-0000ECAB0000}"/>
    <cellStyle name="Note 24 19" xfId="43709" xr:uid="{00000000-0005-0000-0000-0000EDAB0000}"/>
    <cellStyle name="Note 24 2" xfId="43710" xr:uid="{00000000-0005-0000-0000-0000EEAB0000}"/>
    <cellStyle name="Note 24 2 10" xfId="43711" xr:uid="{00000000-0005-0000-0000-0000EFAB0000}"/>
    <cellStyle name="Note 24 2 11" xfId="43712" xr:uid="{00000000-0005-0000-0000-0000F0AB0000}"/>
    <cellStyle name="Note 24 2 12" xfId="43713" xr:uid="{00000000-0005-0000-0000-0000F1AB0000}"/>
    <cellStyle name="Note 24 2 13" xfId="43714" xr:uid="{00000000-0005-0000-0000-0000F2AB0000}"/>
    <cellStyle name="Note 24 2 14" xfId="43715" xr:uid="{00000000-0005-0000-0000-0000F3AB0000}"/>
    <cellStyle name="Note 24 2 15" xfId="43716" xr:uid="{00000000-0005-0000-0000-0000F4AB0000}"/>
    <cellStyle name="Note 24 2 16" xfId="43717" xr:uid="{00000000-0005-0000-0000-0000F5AB0000}"/>
    <cellStyle name="Note 24 2 17" xfId="43718" xr:uid="{00000000-0005-0000-0000-0000F6AB0000}"/>
    <cellStyle name="Note 24 2 18" xfId="43719" xr:uid="{00000000-0005-0000-0000-0000F7AB0000}"/>
    <cellStyle name="Note 24 2 19" xfId="43720" xr:uid="{00000000-0005-0000-0000-0000F8AB0000}"/>
    <cellStyle name="Note 24 2 2" xfId="43721" xr:uid="{00000000-0005-0000-0000-0000F9AB0000}"/>
    <cellStyle name="Note 24 2 20" xfId="43722" xr:uid="{00000000-0005-0000-0000-0000FAAB0000}"/>
    <cellStyle name="Note 24 2 21" xfId="43723" xr:uid="{00000000-0005-0000-0000-0000FBAB0000}"/>
    <cellStyle name="Note 24 2 22" xfId="43724" xr:uid="{00000000-0005-0000-0000-0000FCAB0000}"/>
    <cellStyle name="Note 24 2 23" xfId="43725" xr:uid="{00000000-0005-0000-0000-0000FDAB0000}"/>
    <cellStyle name="Note 24 2 24" xfId="43726" xr:uid="{00000000-0005-0000-0000-0000FEAB0000}"/>
    <cellStyle name="Note 24 2 25" xfId="43727" xr:uid="{00000000-0005-0000-0000-0000FFAB0000}"/>
    <cellStyle name="Note 24 2 26" xfId="43728" xr:uid="{00000000-0005-0000-0000-000000AC0000}"/>
    <cellStyle name="Note 24 2 27" xfId="43729" xr:uid="{00000000-0005-0000-0000-000001AC0000}"/>
    <cellStyle name="Note 24 2 28" xfId="43730" xr:uid="{00000000-0005-0000-0000-000002AC0000}"/>
    <cellStyle name="Note 24 2 29" xfId="43731" xr:uid="{00000000-0005-0000-0000-000003AC0000}"/>
    <cellStyle name="Note 24 2 3" xfId="43732" xr:uid="{00000000-0005-0000-0000-000004AC0000}"/>
    <cellStyle name="Note 24 2 30" xfId="43733" xr:uid="{00000000-0005-0000-0000-000005AC0000}"/>
    <cellStyle name="Note 24 2 31" xfId="43734" xr:uid="{00000000-0005-0000-0000-000006AC0000}"/>
    <cellStyle name="Note 24 2 32" xfId="43735" xr:uid="{00000000-0005-0000-0000-000007AC0000}"/>
    <cellStyle name="Note 24 2 33" xfId="43736" xr:uid="{00000000-0005-0000-0000-000008AC0000}"/>
    <cellStyle name="Note 24 2 34" xfId="43737" xr:uid="{00000000-0005-0000-0000-000009AC0000}"/>
    <cellStyle name="Note 24 2 35" xfId="43738" xr:uid="{00000000-0005-0000-0000-00000AAC0000}"/>
    <cellStyle name="Note 24 2 36" xfId="43739" xr:uid="{00000000-0005-0000-0000-00000BAC0000}"/>
    <cellStyle name="Note 24 2 37" xfId="43740" xr:uid="{00000000-0005-0000-0000-00000CAC0000}"/>
    <cellStyle name="Note 24 2 38" xfId="43741" xr:uid="{00000000-0005-0000-0000-00000DAC0000}"/>
    <cellStyle name="Note 24 2 39" xfId="43742" xr:uid="{00000000-0005-0000-0000-00000EAC0000}"/>
    <cellStyle name="Note 24 2 4" xfId="43743" xr:uid="{00000000-0005-0000-0000-00000FAC0000}"/>
    <cellStyle name="Note 24 2 5" xfId="43744" xr:uid="{00000000-0005-0000-0000-000010AC0000}"/>
    <cellStyle name="Note 24 2 6" xfId="43745" xr:uid="{00000000-0005-0000-0000-000011AC0000}"/>
    <cellStyle name="Note 24 2 7" xfId="43746" xr:uid="{00000000-0005-0000-0000-000012AC0000}"/>
    <cellStyle name="Note 24 2 8" xfId="43747" xr:uid="{00000000-0005-0000-0000-000013AC0000}"/>
    <cellStyle name="Note 24 2 9" xfId="43748" xr:uid="{00000000-0005-0000-0000-000014AC0000}"/>
    <cellStyle name="Note 24 20" xfId="43749" xr:uid="{00000000-0005-0000-0000-000015AC0000}"/>
    <cellStyle name="Note 24 21" xfId="43750" xr:uid="{00000000-0005-0000-0000-000016AC0000}"/>
    <cellStyle name="Note 24 22" xfId="43751" xr:uid="{00000000-0005-0000-0000-000017AC0000}"/>
    <cellStyle name="Note 24 23" xfId="43752" xr:uid="{00000000-0005-0000-0000-000018AC0000}"/>
    <cellStyle name="Note 24 24" xfId="43753" xr:uid="{00000000-0005-0000-0000-000019AC0000}"/>
    <cellStyle name="Note 24 25" xfId="43754" xr:uid="{00000000-0005-0000-0000-00001AAC0000}"/>
    <cellStyle name="Note 24 26" xfId="43755" xr:uid="{00000000-0005-0000-0000-00001BAC0000}"/>
    <cellStyle name="Note 24 27" xfId="43756" xr:uid="{00000000-0005-0000-0000-00001CAC0000}"/>
    <cellStyle name="Note 24 28" xfId="43757" xr:uid="{00000000-0005-0000-0000-00001DAC0000}"/>
    <cellStyle name="Note 24 29" xfId="43758" xr:uid="{00000000-0005-0000-0000-00001EAC0000}"/>
    <cellStyle name="Note 24 3" xfId="43759" xr:uid="{00000000-0005-0000-0000-00001FAC0000}"/>
    <cellStyle name="Note 24 30" xfId="43760" xr:uid="{00000000-0005-0000-0000-000020AC0000}"/>
    <cellStyle name="Note 24 31" xfId="43761" xr:uid="{00000000-0005-0000-0000-000021AC0000}"/>
    <cellStyle name="Note 24 32" xfId="43762" xr:uid="{00000000-0005-0000-0000-000022AC0000}"/>
    <cellStyle name="Note 24 33" xfId="43763" xr:uid="{00000000-0005-0000-0000-000023AC0000}"/>
    <cellStyle name="Note 24 34" xfId="43764" xr:uid="{00000000-0005-0000-0000-000024AC0000}"/>
    <cellStyle name="Note 24 35" xfId="43765" xr:uid="{00000000-0005-0000-0000-000025AC0000}"/>
    <cellStyle name="Note 24 36" xfId="43766" xr:uid="{00000000-0005-0000-0000-000026AC0000}"/>
    <cellStyle name="Note 24 37" xfId="43767" xr:uid="{00000000-0005-0000-0000-000027AC0000}"/>
    <cellStyle name="Note 24 38" xfId="43768" xr:uid="{00000000-0005-0000-0000-000028AC0000}"/>
    <cellStyle name="Note 24 39" xfId="43769" xr:uid="{00000000-0005-0000-0000-000029AC0000}"/>
    <cellStyle name="Note 24 4" xfId="43770" xr:uid="{00000000-0005-0000-0000-00002AAC0000}"/>
    <cellStyle name="Note 24 40" xfId="43771" xr:uid="{00000000-0005-0000-0000-00002BAC0000}"/>
    <cellStyle name="Note 24 41" xfId="43772" xr:uid="{00000000-0005-0000-0000-00002CAC0000}"/>
    <cellStyle name="Note 24 42" xfId="43773" xr:uid="{00000000-0005-0000-0000-00002DAC0000}"/>
    <cellStyle name="Note 24 43" xfId="43774" xr:uid="{00000000-0005-0000-0000-00002EAC0000}"/>
    <cellStyle name="Note 24 44" xfId="43775" xr:uid="{00000000-0005-0000-0000-00002FAC0000}"/>
    <cellStyle name="Note 24 45" xfId="43776" xr:uid="{00000000-0005-0000-0000-000030AC0000}"/>
    <cellStyle name="Note 24 46" xfId="43777" xr:uid="{00000000-0005-0000-0000-000031AC0000}"/>
    <cellStyle name="Note 24 47" xfId="43778" xr:uid="{00000000-0005-0000-0000-000032AC0000}"/>
    <cellStyle name="Note 24 48" xfId="43779" xr:uid="{00000000-0005-0000-0000-000033AC0000}"/>
    <cellStyle name="Note 24 49" xfId="43780" xr:uid="{00000000-0005-0000-0000-000034AC0000}"/>
    <cellStyle name="Note 24 5" xfId="43781" xr:uid="{00000000-0005-0000-0000-000035AC0000}"/>
    <cellStyle name="Note 24 50" xfId="43782" xr:uid="{00000000-0005-0000-0000-000036AC0000}"/>
    <cellStyle name="Note 24 51" xfId="43783" xr:uid="{00000000-0005-0000-0000-000037AC0000}"/>
    <cellStyle name="Note 24 52" xfId="43784" xr:uid="{00000000-0005-0000-0000-000038AC0000}"/>
    <cellStyle name="Note 24 53" xfId="43785" xr:uid="{00000000-0005-0000-0000-000039AC0000}"/>
    <cellStyle name="Note 24 54" xfId="43786" xr:uid="{00000000-0005-0000-0000-00003AAC0000}"/>
    <cellStyle name="Note 24 55" xfId="43787" xr:uid="{00000000-0005-0000-0000-00003BAC0000}"/>
    <cellStyle name="Note 24 56" xfId="43788" xr:uid="{00000000-0005-0000-0000-00003CAC0000}"/>
    <cellStyle name="Note 24 57" xfId="43789" xr:uid="{00000000-0005-0000-0000-00003DAC0000}"/>
    <cellStyle name="Note 24 58" xfId="43790" xr:uid="{00000000-0005-0000-0000-00003EAC0000}"/>
    <cellStyle name="Note 24 59" xfId="43791" xr:uid="{00000000-0005-0000-0000-00003FAC0000}"/>
    <cellStyle name="Note 24 6" xfId="43792" xr:uid="{00000000-0005-0000-0000-000040AC0000}"/>
    <cellStyle name="Note 24 60" xfId="43793" xr:uid="{00000000-0005-0000-0000-000041AC0000}"/>
    <cellStyle name="Note 24 61" xfId="43794" xr:uid="{00000000-0005-0000-0000-000042AC0000}"/>
    <cellStyle name="Note 24 62" xfId="43795" xr:uid="{00000000-0005-0000-0000-000043AC0000}"/>
    <cellStyle name="Note 24 63" xfId="43796" xr:uid="{00000000-0005-0000-0000-000044AC0000}"/>
    <cellStyle name="Note 24 64" xfId="43797" xr:uid="{00000000-0005-0000-0000-000045AC0000}"/>
    <cellStyle name="Note 24 65" xfId="43798" xr:uid="{00000000-0005-0000-0000-000046AC0000}"/>
    <cellStyle name="Note 24 66" xfId="43799" xr:uid="{00000000-0005-0000-0000-000047AC0000}"/>
    <cellStyle name="Note 24 67" xfId="43800" xr:uid="{00000000-0005-0000-0000-000048AC0000}"/>
    <cellStyle name="Note 24 68" xfId="43801" xr:uid="{00000000-0005-0000-0000-000049AC0000}"/>
    <cellStyle name="Note 24 69" xfId="43802" xr:uid="{00000000-0005-0000-0000-00004AAC0000}"/>
    <cellStyle name="Note 24 7" xfId="43803" xr:uid="{00000000-0005-0000-0000-00004BAC0000}"/>
    <cellStyle name="Note 24 70" xfId="43804" xr:uid="{00000000-0005-0000-0000-00004CAC0000}"/>
    <cellStyle name="Note 24 71" xfId="43805" xr:uid="{00000000-0005-0000-0000-00004DAC0000}"/>
    <cellStyle name="Note 24 72" xfId="43806" xr:uid="{00000000-0005-0000-0000-00004EAC0000}"/>
    <cellStyle name="Note 24 73" xfId="43807" xr:uid="{00000000-0005-0000-0000-00004FAC0000}"/>
    <cellStyle name="Note 24 74" xfId="43808" xr:uid="{00000000-0005-0000-0000-000050AC0000}"/>
    <cellStyle name="Note 24 8" xfId="43809" xr:uid="{00000000-0005-0000-0000-000051AC0000}"/>
    <cellStyle name="Note 24 9" xfId="43810" xr:uid="{00000000-0005-0000-0000-000052AC0000}"/>
    <cellStyle name="Note 25" xfId="43811" xr:uid="{00000000-0005-0000-0000-000053AC0000}"/>
    <cellStyle name="Note 25 10" xfId="43812" xr:uid="{00000000-0005-0000-0000-000054AC0000}"/>
    <cellStyle name="Note 25 11" xfId="43813" xr:uid="{00000000-0005-0000-0000-000055AC0000}"/>
    <cellStyle name="Note 25 12" xfId="43814" xr:uid="{00000000-0005-0000-0000-000056AC0000}"/>
    <cellStyle name="Note 25 13" xfId="43815" xr:uid="{00000000-0005-0000-0000-000057AC0000}"/>
    <cellStyle name="Note 25 14" xfId="43816" xr:uid="{00000000-0005-0000-0000-000058AC0000}"/>
    <cellStyle name="Note 25 15" xfId="43817" xr:uid="{00000000-0005-0000-0000-000059AC0000}"/>
    <cellStyle name="Note 25 16" xfId="43818" xr:uid="{00000000-0005-0000-0000-00005AAC0000}"/>
    <cellStyle name="Note 25 17" xfId="43819" xr:uid="{00000000-0005-0000-0000-00005BAC0000}"/>
    <cellStyle name="Note 25 18" xfId="43820" xr:uid="{00000000-0005-0000-0000-00005CAC0000}"/>
    <cellStyle name="Note 25 19" xfId="43821" xr:uid="{00000000-0005-0000-0000-00005DAC0000}"/>
    <cellStyle name="Note 25 2" xfId="43822" xr:uid="{00000000-0005-0000-0000-00005EAC0000}"/>
    <cellStyle name="Note 25 2 10" xfId="43823" xr:uid="{00000000-0005-0000-0000-00005FAC0000}"/>
    <cellStyle name="Note 25 2 11" xfId="43824" xr:uid="{00000000-0005-0000-0000-000060AC0000}"/>
    <cellStyle name="Note 25 2 12" xfId="43825" xr:uid="{00000000-0005-0000-0000-000061AC0000}"/>
    <cellStyle name="Note 25 2 13" xfId="43826" xr:uid="{00000000-0005-0000-0000-000062AC0000}"/>
    <cellStyle name="Note 25 2 14" xfId="43827" xr:uid="{00000000-0005-0000-0000-000063AC0000}"/>
    <cellStyle name="Note 25 2 15" xfId="43828" xr:uid="{00000000-0005-0000-0000-000064AC0000}"/>
    <cellStyle name="Note 25 2 16" xfId="43829" xr:uid="{00000000-0005-0000-0000-000065AC0000}"/>
    <cellStyle name="Note 25 2 17" xfId="43830" xr:uid="{00000000-0005-0000-0000-000066AC0000}"/>
    <cellStyle name="Note 25 2 18" xfId="43831" xr:uid="{00000000-0005-0000-0000-000067AC0000}"/>
    <cellStyle name="Note 25 2 19" xfId="43832" xr:uid="{00000000-0005-0000-0000-000068AC0000}"/>
    <cellStyle name="Note 25 2 2" xfId="43833" xr:uid="{00000000-0005-0000-0000-000069AC0000}"/>
    <cellStyle name="Note 25 2 20" xfId="43834" xr:uid="{00000000-0005-0000-0000-00006AAC0000}"/>
    <cellStyle name="Note 25 2 21" xfId="43835" xr:uid="{00000000-0005-0000-0000-00006BAC0000}"/>
    <cellStyle name="Note 25 2 22" xfId="43836" xr:uid="{00000000-0005-0000-0000-00006CAC0000}"/>
    <cellStyle name="Note 25 2 23" xfId="43837" xr:uid="{00000000-0005-0000-0000-00006DAC0000}"/>
    <cellStyle name="Note 25 2 24" xfId="43838" xr:uid="{00000000-0005-0000-0000-00006EAC0000}"/>
    <cellStyle name="Note 25 2 25" xfId="43839" xr:uid="{00000000-0005-0000-0000-00006FAC0000}"/>
    <cellStyle name="Note 25 2 26" xfId="43840" xr:uid="{00000000-0005-0000-0000-000070AC0000}"/>
    <cellStyle name="Note 25 2 27" xfId="43841" xr:uid="{00000000-0005-0000-0000-000071AC0000}"/>
    <cellStyle name="Note 25 2 28" xfId="43842" xr:uid="{00000000-0005-0000-0000-000072AC0000}"/>
    <cellStyle name="Note 25 2 29" xfId="43843" xr:uid="{00000000-0005-0000-0000-000073AC0000}"/>
    <cellStyle name="Note 25 2 3" xfId="43844" xr:uid="{00000000-0005-0000-0000-000074AC0000}"/>
    <cellStyle name="Note 25 2 30" xfId="43845" xr:uid="{00000000-0005-0000-0000-000075AC0000}"/>
    <cellStyle name="Note 25 2 31" xfId="43846" xr:uid="{00000000-0005-0000-0000-000076AC0000}"/>
    <cellStyle name="Note 25 2 32" xfId="43847" xr:uid="{00000000-0005-0000-0000-000077AC0000}"/>
    <cellStyle name="Note 25 2 33" xfId="43848" xr:uid="{00000000-0005-0000-0000-000078AC0000}"/>
    <cellStyle name="Note 25 2 34" xfId="43849" xr:uid="{00000000-0005-0000-0000-000079AC0000}"/>
    <cellStyle name="Note 25 2 35" xfId="43850" xr:uid="{00000000-0005-0000-0000-00007AAC0000}"/>
    <cellStyle name="Note 25 2 36" xfId="43851" xr:uid="{00000000-0005-0000-0000-00007BAC0000}"/>
    <cellStyle name="Note 25 2 37" xfId="43852" xr:uid="{00000000-0005-0000-0000-00007CAC0000}"/>
    <cellStyle name="Note 25 2 38" xfId="43853" xr:uid="{00000000-0005-0000-0000-00007DAC0000}"/>
    <cellStyle name="Note 25 2 39" xfId="43854" xr:uid="{00000000-0005-0000-0000-00007EAC0000}"/>
    <cellStyle name="Note 25 2 4" xfId="43855" xr:uid="{00000000-0005-0000-0000-00007FAC0000}"/>
    <cellStyle name="Note 25 2 5" xfId="43856" xr:uid="{00000000-0005-0000-0000-000080AC0000}"/>
    <cellStyle name="Note 25 2 6" xfId="43857" xr:uid="{00000000-0005-0000-0000-000081AC0000}"/>
    <cellStyle name="Note 25 2 7" xfId="43858" xr:uid="{00000000-0005-0000-0000-000082AC0000}"/>
    <cellStyle name="Note 25 2 8" xfId="43859" xr:uid="{00000000-0005-0000-0000-000083AC0000}"/>
    <cellStyle name="Note 25 2 9" xfId="43860" xr:uid="{00000000-0005-0000-0000-000084AC0000}"/>
    <cellStyle name="Note 25 20" xfId="43861" xr:uid="{00000000-0005-0000-0000-000085AC0000}"/>
    <cellStyle name="Note 25 21" xfId="43862" xr:uid="{00000000-0005-0000-0000-000086AC0000}"/>
    <cellStyle name="Note 25 22" xfId="43863" xr:uid="{00000000-0005-0000-0000-000087AC0000}"/>
    <cellStyle name="Note 25 23" xfId="43864" xr:uid="{00000000-0005-0000-0000-000088AC0000}"/>
    <cellStyle name="Note 25 24" xfId="43865" xr:uid="{00000000-0005-0000-0000-000089AC0000}"/>
    <cellStyle name="Note 25 25" xfId="43866" xr:uid="{00000000-0005-0000-0000-00008AAC0000}"/>
    <cellStyle name="Note 25 26" xfId="43867" xr:uid="{00000000-0005-0000-0000-00008BAC0000}"/>
    <cellStyle name="Note 25 27" xfId="43868" xr:uid="{00000000-0005-0000-0000-00008CAC0000}"/>
    <cellStyle name="Note 25 28" xfId="43869" xr:uid="{00000000-0005-0000-0000-00008DAC0000}"/>
    <cellStyle name="Note 25 29" xfId="43870" xr:uid="{00000000-0005-0000-0000-00008EAC0000}"/>
    <cellStyle name="Note 25 3" xfId="43871" xr:uid="{00000000-0005-0000-0000-00008FAC0000}"/>
    <cellStyle name="Note 25 30" xfId="43872" xr:uid="{00000000-0005-0000-0000-000090AC0000}"/>
    <cellStyle name="Note 25 31" xfId="43873" xr:uid="{00000000-0005-0000-0000-000091AC0000}"/>
    <cellStyle name="Note 25 32" xfId="43874" xr:uid="{00000000-0005-0000-0000-000092AC0000}"/>
    <cellStyle name="Note 25 33" xfId="43875" xr:uid="{00000000-0005-0000-0000-000093AC0000}"/>
    <cellStyle name="Note 25 34" xfId="43876" xr:uid="{00000000-0005-0000-0000-000094AC0000}"/>
    <cellStyle name="Note 25 35" xfId="43877" xr:uid="{00000000-0005-0000-0000-000095AC0000}"/>
    <cellStyle name="Note 25 36" xfId="43878" xr:uid="{00000000-0005-0000-0000-000096AC0000}"/>
    <cellStyle name="Note 25 37" xfId="43879" xr:uid="{00000000-0005-0000-0000-000097AC0000}"/>
    <cellStyle name="Note 25 38" xfId="43880" xr:uid="{00000000-0005-0000-0000-000098AC0000}"/>
    <cellStyle name="Note 25 39" xfId="43881" xr:uid="{00000000-0005-0000-0000-000099AC0000}"/>
    <cellStyle name="Note 25 4" xfId="43882" xr:uid="{00000000-0005-0000-0000-00009AAC0000}"/>
    <cellStyle name="Note 25 40" xfId="43883" xr:uid="{00000000-0005-0000-0000-00009BAC0000}"/>
    <cellStyle name="Note 25 5" xfId="43884" xr:uid="{00000000-0005-0000-0000-00009CAC0000}"/>
    <cellStyle name="Note 25 6" xfId="43885" xr:uid="{00000000-0005-0000-0000-00009DAC0000}"/>
    <cellStyle name="Note 25 7" xfId="43886" xr:uid="{00000000-0005-0000-0000-00009EAC0000}"/>
    <cellStyle name="Note 25 8" xfId="43887" xr:uid="{00000000-0005-0000-0000-00009FAC0000}"/>
    <cellStyle name="Note 25 9" xfId="43888" xr:uid="{00000000-0005-0000-0000-0000A0AC0000}"/>
    <cellStyle name="Note 26" xfId="43889" xr:uid="{00000000-0005-0000-0000-0000A1AC0000}"/>
    <cellStyle name="Note 26 10" xfId="43890" xr:uid="{00000000-0005-0000-0000-0000A2AC0000}"/>
    <cellStyle name="Note 26 11" xfId="43891" xr:uid="{00000000-0005-0000-0000-0000A3AC0000}"/>
    <cellStyle name="Note 26 12" xfId="43892" xr:uid="{00000000-0005-0000-0000-0000A4AC0000}"/>
    <cellStyle name="Note 26 13" xfId="43893" xr:uid="{00000000-0005-0000-0000-0000A5AC0000}"/>
    <cellStyle name="Note 26 14" xfId="43894" xr:uid="{00000000-0005-0000-0000-0000A6AC0000}"/>
    <cellStyle name="Note 26 15" xfId="43895" xr:uid="{00000000-0005-0000-0000-0000A7AC0000}"/>
    <cellStyle name="Note 26 16" xfId="43896" xr:uid="{00000000-0005-0000-0000-0000A8AC0000}"/>
    <cellStyle name="Note 26 17" xfId="43897" xr:uid="{00000000-0005-0000-0000-0000A9AC0000}"/>
    <cellStyle name="Note 26 18" xfId="43898" xr:uid="{00000000-0005-0000-0000-0000AAAC0000}"/>
    <cellStyle name="Note 26 19" xfId="43899" xr:uid="{00000000-0005-0000-0000-0000ABAC0000}"/>
    <cellStyle name="Note 26 2" xfId="43900" xr:uid="{00000000-0005-0000-0000-0000ACAC0000}"/>
    <cellStyle name="Note 26 2 10" xfId="43901" xr:uid="{00000000-0005-0000-0000-0000ADAC0000}"/>
    <cellStyle name="Note 26 2 11" xfId="43902" xr:uid="{00000000-0005-0000-0000-0000AEAC0000}"/>
    <cellStyle name="Note 26 2 12" xfId="43903" xr:uid="{00000000-0005-0000-0000-0000AFAC0000}"/>
    <cellStyle name="Note 26 2 13" xfId="43904" xr:uid="{00000000-0005-0000-0000-0000B0AC0000}"/>
    <cellStyle name="Note 26 2 14" xfId="43905" xr:uid="{00000000-0005-0000-0000-0000B1AC0000}"/>
    <cellStyle name="Note 26 2 15" xfId="43906" xr:uid="{00000000-0005-0000-0000-0000B2AC0000}"/>
    <cellStyle name="Note 26 2 16" xfId="43907" xr:uid="{00000000-0005-0000-0000-0000B3AC0000}"/>
    <cellStyle name="Note 26 2 17" xfId="43908" xr:uid="{00000000-0005-0000-0000-0000B4AC0000}"/>
    <cellStyle name="Note 26 2 18" xfId="43909" xr:uid="{00000000-0005-0000-0000-0000B5AC0000}"/>
    <cellStyle name="Note 26 2 19" xfId="43910" xr:uid="{00000000-0005-0000-0000-0000B6AC0000}"/>
    <cellStyle name="Note 26 2 2" xfId="43911" xr:uid="{00000000-0005-0000-0000-0000B7AC0000}"/>
    <cellStyle name="Note 26 2 20" xfId="43912" xr:uid="{00000000-0005-0000-0000-0000B8AC0000}"/>
    <cellStyle name="Note 26 2 21" xfId="43913" xr:uid="{00000000-0005-0000-0000-0000B9AC0000}"/>
    <cellStyle name="Note 26 2 22" xfId="43914" xr:uid="{00000000-0005-0000-0000-0000BAAC0000}"/>
    <cellStyle name="Note 26 2 23" xfId="43915" xr:uid="{00000000-0005-0000-0000-0000BBAC0000}"/>
    <cellStyle name="Note 26 2 24" xfId="43916" xr:uid="{00000000-0005-0000-0000-0000BCAC0000}"/>
    <cellStyle name="Note 26 2 25" xfId="43917" xr:uid="{00000000-0005-0000-0000-0000BDAC0000}"/>
    <cellStyle name="Note 26 2 26" xfId="43918" xr:uid="{00000000-0005-0000-0000-0000BEAC0000}"/>
    <cellStyle name="Note 26 2 27" xfId="43919" xr:uid="{00000000-0005-0000-0000-0000BFAC0000}"/>
    <cellStyle name="Note 26 2 28" xfId="43920" xr:uid="{00000000-0005-0000-0000-0000C0AC0000}"/>
    <cellStyle name="Note 26 2 29" xfId="43921" xr:uid="{00000000-0005-0000-0000-0000C1AC0000}"/>
    <cellStyle name="Note 26 2 3" xfId="43922" xr:uid="{00000000-0005-0000-0000-0000C2AC0000}"/>
    <cellStyle name="Note 26 2 30" xfId="43923" xr:uid="{00000000-0005-0000-0000-0000C3AC0000}"/>
    <cellStyle name="Note 26 2 31" xfId="43924" xr:uid="{00000000-0005-0000-0000-0000C4AC0000}"/>
    <cellStyle name="Note 26 2 32" xfId="43925" xr:uid="{00000000-0005-0000-0000-0000C5AC0000}"/>
    <cellStyle name="Note 26 2 33" xfId="43926" xr:uid="{00000000-0005-0000-0000-0000C6AC0000}"/>
    <cellStyle name="Note 26 2 34" xfId="43927" xr:uid="{00000000-0005-0000-0000-0000C7AC0000}"/>
    <cellStyle name="Note 26 2 35" xfId="43928" xr:uid="{00000000-0005-0000-0000-0000C8AC0000}"/>
    <cellStyle name="Note 26 2 36" xfId="43929" xr:uid="{00000000-0005-0000-0000-0000C9AC0000}"/>
    <cellStyle name="Note 26 2 37" xfId="43930" xr:uid="{00000000-0005-0000-0000-0000CAAC0000}"/>
    <cellStyle name="Note 26 2 38" xfId="43931" xr:uid="{00000000-0005-0000-0000-0000CBAC0000}"/>
    <cellStyle name="Note 26 2 39" xfId="43932" xr:uid="{00000000-0005-0000-0000-0000CCAC0000}"/>
    <cellStyle name="Note 26 2 4" xfId="43933" xr:uid="{00000000-0005-0000-0000-0000CDAC0000}"/>
    <cellStyle name="Note 26 2 5" xfId="43934" xr:uid="{00000000-0005-0000-0000-0000CEAC0000}"/>
    <cellStyle name="Note 26 2 6" xfId="43935" xr:uid="{00000000-0005-0000-0000-0000CFAC0000}"/>
    <cellStyle name="Note 26 2 7" xfId="43936" xr:uid="{00000000-0005-0000-0000-0000D0AC0000}"/>
    <cellStyle name="Note 26 2 8" xfId="43937" xr:uid="{00000000-0005-0000-0000-0000D1AC0000}"/>
    <cellStyle name="Note 26 2 9" xfId="43938" xr:uid="{00000000-0005-0000-0000-0000D2AC0000}"/>
    <cellStyle name="Note 26 20" xfId="43939" xr:uid="{00000000-0005-0000-0000-0000D3AC0000}"/>
    <cellStyle name="Note 26 21" xfId="43940" xr:uid="{00000000-0005-0000-0000-0000D4AC0000}"/>
    <cellStyle name="Note 26 22" xfId="43941" xr:uid="{00000000-0005-0000-0000-0000D5AC0000}"/>
    <cellStyle name="Note 26 23" xfId="43942" xr:uid="{00000000-0005-0000-0000-0000D6AC0000}"/>
    <cellStyle name="Note 26 24" xfId="43943" xr:uid="{00000000-0005-0000-0000-0000D7AC0000}"/>
    <cellStyle name="Note 26 25" xfId="43944" xr:uid="{00000000-0005-0000-0000-0000D8AC0000}"/>
    <cellStyle name="Note 26 26" xfId="43945" xr:uid="{00000000-0005-0000-0000-0000D9AC0000}"/>
    <cellStyle name="Note 26 27" xfId="43946" xr:uid="{00000000-0005-0000-0000-0000DAAC0000}"/>
    <cellStyle name="Note 26 28" xfId="43947" xr:uid="{00000000-0005-0000-0000-0000DBAC0000}"/>
    <cellStyle name="Note 26 29" xfId="43948" xr:uid="{00000000-0005-0000-0000-0000DCAC0000}"/>
    <cellStyle name="Note 26 3" xfId="43949" xr:uid="{00000000-0005-0000-0000-0000DDAC0000}"/>
    <cellStyle name="Note 26 30" xfId="43950" xr:uid="{00000000-0005-0000-0000-0000DEAC0000}"/>
    <cellStyle name="Note 26 31" xfId="43951" xr:uid="{00000000-0005-0000-0000-0000DFAC0000}"/>
    <cellStyle name="Note 26 32" xfId="43952" xr:uid="{00000000-0005-0000-0000-0000E0AC0000}"/>
    <cellStyle name="Note 26 33" xfId="43953" xr:uid="{00000000-0005-0000-0000-0000E1AC0000}"/>
    <cellStyle name="Note 26 34" xfId="43954" xr:uid="{00000000-0005-0000-0000-0000E2AC0000}"/>
    <cellStyle name="Note 26 35" xfId="43955" xr:uid="{00000000-0005-0000-0000-0000E3AC0000}"/>
    <cellStyle name="Note 26 36" xfId="43956" xr:uid="{00000000-0005-0000-0000-0000E4AC0000}"/>
    <cellStyle name="Note 26 37" xfId="43957" xr:uid="{00000000-0005-0000-0000-0000E5AC0000}"/>
    <cellStyle name="Note 26 38" xfId="43958" xr:uid="{00000000-0005-0000-0000-0000E6AC0000}"/>
    <cellStyle name="Note 26 39" xfId="43959" xr:uid="{00000000-0005-0000-0000-0000E7AC0000}"/>
    <cellStyle name="Note 26 4" xfId="43960" xr:uid="{00000000-0005-0000-0000-0000E8AC0000}"/>
    <cellStyle name="Note 26 40" xfId="43961" xr:uid="{00000000-0005-0000-0000-0000E9AC0000}"/>
    <cellStyle name="Note 26 5" xfId="43962" xr:uid="{00000000-0005-0000-0000-0000EAAC0000}"/>
    <cellStyle name="Note 26 6" xfId="43963" xr:uid="{00000000-0005-0000-0000-0000EBAC0000}"/>
    <cellStyle name="Note 26 7" xfId="43964" xr:uid="{00000000-0005-0000-0000-0000ECAC0000}"/>
    <cellStyle name="Note 26 8" xfId="43965" xr:uid="{00000000-0005-0000-0000-0000EDAC0000}"/>
    <cellStyle name="Note 26 9" xfId="43966" xr:uid="{00000000-0005-0000-0000-0000EEAC0000}"/>
    <cellStyle name="Note 27" xfId="43967" xr:uid="{00000000-0005-0000-0000-0000EFAC0000}"/>
    <cellStyle name="Note 27 10" xfId="43968" xr:uid="{00000000-0005-0000-0000-0000F0AC0000}"/>
    <cellStyle name="Note 27 11" xfId="43969" xr:uid="{00000000-0005-0000-0000-0000F1AC0000}"/>
    <cellStyle name="Note 27 12" xfId="43970" xr:uid="{00000000-0005-0000-0000-0000F2AC0000}"/>
    <cellStyle name="Note 27 13" xfId="43971" xr:uid="{00000000-0005-0000-0000-0000F3AC0000}"/>
    <cellStyle name="Note 27 14" xfId="43972" xr:uid="{00000000-0005-0000-0000-0000F4AC0000}"/>
    <cellStyle name="Note 27 15" xfId="43973" xr:uid="{00000000-0005-0000-0000-0000F5AC0000}"/>
    <cellStyle name="Note 27 16" xfId="43974" xr:uid="{00000000-0005-0000-0000-0000F6AC0000}"/>
    <cellStyle name="Note 27 17" xfId="43975" xr:uid="{00000000-0005-0000-0000-0000F7AC0000}"/>
    <cellStyle name="Note 27 18" xfId="43976" xr:uid="{00000000-0005-0000-0000-0000F8AC0000}"/>
    <cellStyle name="Note 27 19" xfId="43977" xr:uid="{00000000-0005-0000-0000-0000F9AC0000}"/>
    <cellStyle name="Note 27 2" xfId="43978" xr:uid="{00000000-0005-0000-0000-0000FAAC0000}"/>
    <cellStyle name="Note 27 2 10" xfId="43979" xr:uid="{00000000-0005-0000-0000-0000FBAC0000}"/>
    <cellStyle name="Note 27 2 11" xfId="43980" xr:uid="{00000000-0005-0000-0000-0000FCAC0000}"/>
    <cellStyle name="Note 27 2 12" xfId="43981" xr:uid="{00000000-0005-0000-0000-0000FDAC0000}"/>
    <cellStyle name="Note 27 2 13" xfId="43982" xr:uid="{00000000-0005-0000-0000-0000FEAC0000}"/>
    <cellStyle name="Note 27 2 14" xfId="43983" xr:uid="{00000000-0005-0000-0000-0000FFAC0000}"/>
    <cellStyle name="Note 27 2 15" xfId="43984" xr:uid="{00000000-0005-0000-0000-000000AD0000}"/>
    <cellStyle name="Note 27 2 16" xfId="43985" xr:uid="{00000000-0005-0000-0000-000001AD0000}"/>
    <cellStyle name="Note 27 2 17" xfId="43986" xr:uid="{00000000-0005-0000-0000-000002AD0000}"/>
    <cellStyle name="Note 27 2 18" xfId="43987" xr:uid="{00000000-0005-0000-0000-000003AD0000}"/>
    <cellStyle name="Note 27 2 19" xfId="43988" xr:uid="{00000000-0005-0000-0000-000004AD0000}"/>
    <cellStyle name="Note 27 2 2" xfId="43989" xr:uid="{00000000-0005-0000-0000-000005AD0000}"/>
    <cellStyle name="Note 27 2 20" xfId="43990" xr:uid="{00000000-0005-0000-0000-000006AD0000}"/>
    <cellStyle name="Note 27 2 21" xfId="43991" xr:uid="{00000000-0005-0000-0000-000007AD0000}"/>
    <cellStyle name="Note 27 2 22" xfId="43992" xr:uid="{00000000-0005-0000-0000-000008AD0000}"/>
    <cellStyle name="Note 27 2 23" xfId="43993" xr:uid="{00000000-0005-0000-0000-000009AD0000}"/>
    <cellStyle name="Note 27 2 24" xfId="43994" xr:uid="{00000000-0005-0000-0000-00000AAD0000}"/>
    <cellStyle name="Note 27 2 25" xfId="43995" xr:uid="{00000000-0005-0000-0000-00000BAD0000}"/>
    <cellStyle name="Note 27 2 26" xfId="43996" xr:uid="{00000000-0005-0000-0000-00000CAD0000}"/>
    <cellStyle name="Note 27 2 27" xfId="43997" xr:uid="{00000000-0005-0000-0000-00000DAD0000}"/>
    <cellStyle name="Note 27 2 28" xfId="43998" xr:uid="{00000000-0005-0000-0000-00000EAD0000}"/>
    <cellStyle name="Note 27 2 29" xfId="43999" xr:uid="{00000000-0005-0000-0000-00000FAD0000}"/>
    <cellStyle name="Note 27 2 3" xfId="44000" xr:uid="{00000000-0005-0000-0000-000010AD0000}"/>
    <cellStyle name="Note 27 2 30" xfId="44001" xr:uid="{00000000-0005-0000-0000-000011AD0000}"/>
    <cellStyle name="Note 27 2 31" xfId="44002" xr:uid="{00000000-0005-0000-0000-000012AD0000}"/>
    <cellStyle name="Note 27 2 32" xfId="44003" xr:uid="{00000000-0005-0000-0000-000013AD0000}"/>
    <cellStyle name="Note 27 2 33" xfId="44004" xr:uid="{00000000-0005-0000-0000-000014AD0000}"/>
    <cellStyle name="Note 27 2 34" xfId="44005" xr:uid="{00000000-0005-0000-0000-000015AD0000}"/>
    <cellStyle name="Note 27 2 35" xfId="44006" xr:uid="{00000000-0005-0000-0000-000016AD0000}"/>
    <cellStyle name="Note 27 2 36" xfId="44007" xr:uid="{00000000-0005-0000-0000-000017AD0000}"/>
    <cellStyle name="Note 27 2 37" xfId="44008" xr:uid="{00000000-0005-0000-0000-000018AD0000}"/>
    <cellStyle name="Note 27 2 38" xfId="44009" xr:uid="{00000000-0005-0000-0000-000019AD0000}"/>
    <cellStyle name="Note 27 2 39" xfId="44010" xr:uid="{00000000-0005-0000-0000-00001AAD0000}"/>
    <cellStyle name="Note 27 2 4" xfId="44011" xr:uid="{00000000-0005-0000-0000-00001BAD0000}"/>
    <cellStyle name="Note 27 2 5" xfId="44012" xr:uid="{00000000-0005-0000-0000-00001CAD0000}"/>
    <cellStyle name="Note 27 2 6" xfId="44013" xr:uid="{00000000-0005-0000-0000-00001DAD0000}"/>
    <cellStyle name="Note 27 2 7" xfId="44014" xr:uid="{00000000-0005-0000-0000-00001EAD0000}"/>
    <cellStyle name="Note 27 2 8" xfId="44015" xr:uid="{00000000-0005-0000-0000-00001FAD0000}"/>
    <cellStyle name="Note 27 2 9" xfId="44016" xr:uid="{00000000-0005-0000-0000-000020AD0000}"/>
    <cellStyle name="Note 27 20" xfId="44017" xr:uid="{00000000-0005-0000-0000-000021AD0000}"/>
    <cellStyle name="Note 27 21" xfId="44018" xr:uid="{00000000-0005-0000-0000-000022AD0000}"/>
    <cellStyle name="Note 27 22" xfId="44019" xr:uid="{00000000-0005-0000-0000-000023AD0000}"/>
    <cellStyle name="Note 27 23" xfId="44020" xr:uid="{00000000-0005-0000-0000-000024AD0000}"/>
    <cellStyle name="Note 27 24" xfId="44021" xr:uid="{00000000-0005-0000-0000-000025AD0000}"/>
    <cellStyle name="Note 27 25" xfId="44022" xr:uid="{00000000-0005-0000-0000-000026AD0000}"/>
    <cellStyle name="Note 27 26" xfId="44023" xr:uid="{00000000-0005-0000-0000-000027AD0000}"/>
    <cellStyle name="Note 27 27" xfId="44024" xr:uid="{00000000-0005-0000-0000-000028AD0000}"/>
    <cellStyle name="Note 27 28" xfId="44025" xr:uid="{00000000-0005-0000-0000-000029AD0000}"/>
    <cellStyle name="Note 27 29" xfId="44026" xr:uid="{00000000-0005-0000-0000-00002AAD0000}"/>
    <cellStyle name="Note 27 3" xfId="44027" xr:uid="{00000000-0005-0000-0000-00002BAD0000}"/>
    <cellStyle name="Note 27 30" xfId="44028" xr:uid="{00000000-0005-0000-0000-00002CAD0000}"/>
    <cellStyle name="Note 27 31" xfId="44029" xr:uid="{00000000-0005-0000-0000-00002DAD0000}"/>
    <cellStyle name="Note 27 32" xfId="44030" xr:uid="{00000000-0005-0000-0000-00002EAD0000}"/>
    <cellStyle name="Note 27 33" xfId="44031" xr:uid="{00000000-0005-0000-0000-00002FAD0000}"/>
    <cellStyle name="Note 27 34" xfId="44032" xr:uid="{00000000-0005-0000-0000-000030AD0000}"/>
    <cellStyle name="Note 27 35" xfId="44033" xr:uid="{00000000-0005-0000-0000-000031AD0000}"/>
    <cellStyle name="Note 27 36" xfId="44034" xr:uid="{00000000-0005-0000-0000-000032AD0000}"/>
    <cellStyle name="Note 27 37" xfId="44035" xr:uid="{00000000-0005-0000-0000-000033AD0000}"/>
    <cellStyle name="Note 27 38" xfId="44036" xr:uid="{00000000-0005-0000-0000-000034AD0000}"/>
    <cellStyle name="Note 27 39" xfId="44037" xr:uid="{00000000-0005-0000-0000-000035AD0000}"/>
    <cellStyle name="Note 27 4" xfId="44038" xr:uid="{00000000-0005-0000-0000-000036AD0000}"/>
    <cellStyle name="Note 27 40" xfId="44039" xr:uid="{00000000-0005-0000-0000-000037AD0000}"/>
    <cellStyle name="Note 27 5" xfId="44040" xr:uid="{00000000-0005-0000-0000-000038AD0000}"/>
    <cellStyle name="Note 27 6" xfId="44041" xr:uid="{00000000-0005-0000-0000-000039AD0000}"/>
    <cellStyle name="Note 27 7" xfId="44042" xr:uid="{00000000-0005-0000-0000-00003AAD0000}"/>
    <cellStyle name="Note 27 8" xfId="44043" xr:uid="{00000000-0005-0000-0000-00003BAD0000}"/>
    <cellStyle name="Note 27 9" xfId="44044" xr:uid="{00000000-0005-0000-0000-00003CAD0000}"/>
    <cellStyle name="Note 28" xfId="44045" xr:uid="{00000000-0005-0000-0000-00003DAD0000}"/>
    <cellStyle name="Note 28 10" xfId="44046" xr:uid="{00000000-0005-0000-0000-00003EAD0000}"/>
    <cellStyle name="Note 28 11" xfId="44047" xr:uid="{00000000-0005-0000-0000-00003FAD0000}"/>
    <cellStyle name="Note 28 12" xfId="44048" xr:uid="{00000000-0005-0000-0000-000040AD0000}"/>
    <cellStyle name="Note 28 13" xfId="44049" xr:uid="{00000000-0005-0000-0000-000041AD0000}"/>
    <cellStyle name="Note 28 14" xfId="44050" xr:uid="{00000000-0005-0000-0000-000042AD0000}"/>
    <cellStyle name="Note 28 15" xfId="44051" xr:uid="{00000000-0005-0000-0000-000043AD0000}"/>
    <cellStyle name="Note 28 16" xfId="44052" xr:uid="{00000000-0005-0000-0000-000044AD0000}"/>
    <cellStyle name="Note 28 17" xfId="44053" xr:uid="{00000000-0005-0000-0000-000045AD0000}"/>
    <cellStyle name="Note 28 18" xfId="44054" xr:uid="{00000000-0005-0000-0000-000046AD0000}"/>
    <cellStyle name="Note 28 19" xfId="44055" xr:uid="{00000000-0005-0000-0000-000047AD0000}"/>
    <cellStyle name="Note 28 2" xfId="44056" xr:uid="{00000000-0005-0000-0000-000048AD0000}"/>
    <cellStyle name="Note 28 2 10" xfId="44057" xr:uid="{00000000-0005-0000-0000-000049AD0000}"/>
    <cellStyle name="Note 28 2 11" xfId="44058" xr:uid="{00000000-0005-0000-0000-00004AAD0000}"/>
    <cellStyle name="Note 28 2 12" xfId="44059" xr:uid="{00000000-0005-0000-0000-00004BAD0000}"/>
    <cellStyle name="Note 28 2 13" xfId="44060" xr:uid="{00000000-0005-0000-0000-00004CAD0000}"/>
    <cellStyle name="Note 28 2 14" xfId="44061" xr:uid="{00000000-0005-0000-0000-00004DAD0000}"/>
    <cellStyle name="Note 28 2 15" xfId="44062" xr:uid="{00000000-0005-0000-0000-00004EAD0000}"/>
    <cellStyle name="Note 28 2 16" xfId="44063" xr:uid="{00000000-0005-0000-0000-00004FAD0000}"/>
    <cellStyle name="Note 28 2 17" xfId="44064" xr:uid="{00000000-0005-0000-0000-000050AD0000}"/>
    <cellStyle name="Note 28 2 18" xfId="44065" xr:uid="{00000000-0005-0000-0000-000051AD0000}"/>
    <cellStyle name="Note 28 2 19" xfId="44066" xr:uid="{00000000-0005-0000-0000-000052AD0000}"/>
    <cellStyle name="Note 28 2 2" xfId="44067" xr:uid="{00000000-0005-0000-0000-000053AD0000}"/>
    <cellStyle name="Note 28 2 20" xfId="44068" xr:uid="{00000000-0005-0000-0000-000054AD0000}"/>
    <cellStyle name="Note 28 2 21" xfId="44069" xr:uid="{00000000-0005-0000-0000-000055AD0000}"/>
    <cellStyle name="Note 28 2 22" xfId="44070" xr:uid="{00000000-0005-0000-0000-000056AD0000}"/>
    <cellStyle name="Note 28 2 23" xfId="44071" xr:uid="{00000000-0005-0000-0000-000057AD0000}"/>
    <cellStyle name="Note 28 2 24" xfId="44072" xr:uid="{00000000-0005-0000-0000-000058AD0000}"/>
    <cellStyle name="Note 28 2 25" xfId="44073" xr:uid="{00000000-0005-0000-0000-000059AD0000}"/>
    <cellStyle name="Note 28 2 26" xfId="44074" xr:uid="{00000000-0005-0000-0000-00005AAD0000}"/>
    <cellStyle name="Note 28 2 27" xfId="44075" xr:uid="{00000000-0005-0000-0000-00005BAD0000}"/>
    <cellStyle name="Note 28 2 28" xfId="44076" xr:uid="{00000000-0005-0000-0000-00005CAD0000}"/>
    <cellStyle name="Note 28 2 29" xfId="44077" xr:uid="{00000000-0005-0000-0000-00005DAD0000}"/>
    <cellStyle name="Note 28 2 3" xfId="44078" xr:uid="{00000000-0005-0000-0000-00005EAD0000}"/>
    <cellStyle name="Note 28 2 30" xfId="44079" xr:uid="{00000000-0005-0000-0000-00005FAD0000}"/>
    <cellStyle name="Note 28 2 31" xfId="44080" xr:uid="{00000000-0005-0000-0000-000060AD0000}"/>
    <cellStyle name="Note 28 2 32" xfId="44081" xr:uid="{00000000-0005-0000-0000-000061AD0000}"/>
    <cellStyle name="Note 28 2 33" xfId="44082" xr:uid="{00000000-0005-0000-0000-000062AD0000}"/>
    <cellStyle name="Note 28 2 34" xfId="44083" xr:uid="{00000000-0005-0000-0000-000063AD0000}"/>
    <cellStyle name="Note 28 2 35" xfId="44084" xr:uid="{00000000-0005-0000-0000-000064AD0000}"/>
    <cellStyle name="Note 28 2 36" xfId="44085" xr:uid="{00000000-0005-0000-0000-000065AD0000}"/>
    <cellStyle name="Note 28 2 37" xfId="44086" xr:uid="{00000000-0005-0000-0000-000066AD0000}"/>
    <cellStyle name="Note 28 2 38" xfId="44087" xr:uid="{00000000-0005-0000-0000-000067AD0000}"/>
    <cellStyle name="Note 28 2 39" xfId="44088" xr:uid="{00000000-0005-0000-0000-000068AD0000}"/>
    <cellStyle name="Note 28 2 4" xfId="44089" xr:uid="{00000000-0005-0000-0000-000069AD0000}"/>
    <cellStyle name="Note 28 2 5" xfId="44090" xr:uid="{00000000-0005-0000-0000-00006AAD0000}"/>
    <cellStyle name="Note 28 2 6" xfId="44091" xr:uid="{00000000-0005-0000-0000-00006BAD0000}"/>
    <cellStyle name="Note 28 2 7" xfId="44092" xr:uid="{00000000-0005-0000-0000-00006CAD0000}"/>
    <cellStyle name="Note 28 2 8" xfId="44093" xr:uid="{00000000-0005-0000-0000-00006DAD0000}"/>
    <cellStyle name="Note 28 2 9" xfId="44094" xr:uid="{00000000-0005-0000-0000-00006EAD0000}"/>
    <cellStyle name="Note 28 20" xfId="44095" xr:uid="{00000000-0005-0000-0000-00006FAD0000}"/>
    <cellStyle name="Note 28 21" xfId="44096" xr:uid="{00000000-0005-0000-0000-000070AD0000}"/>
    <cellStyle name="Note 28 22" xfId="44097" xr:uid="{00000000-0005-0000-0000-000071AD0000}"/>
    <cellStyle name="Note 28 23" xfId="44098" xr:uid="{00000000-0005-0000-0000-000072AD0000}"/>
    <cellStyle name="Note 28 24" xfId="44099" xr:uid="{00000000-0005-0000-0000-000073AD0000}"/>
    <cellStyle name="Note 28 25" xfId="44100" xr:uid="{00000000-0005-0000-0000-000074AD0000}"/>
    <cellStyle name="Note 28 26" xfId="44101" xr:uid="{00000000-0005-0000-0000-000075AD0000}"/>
    <cellStyle name="Note 28 27" xfId="44102" xr:uid="{00000000-0005-0000-0000-000076AD0000}"/>
    <cellStyle name="Note 28 28" xfId="44103" xr:uid="{00000000-0005-0000-0000-000077AD0000}"/>
    <cellStyle name="Note 28 29" xfId="44104" xr:uid="{00000000-0005-0000-0000-000078AD0000}"/>
    <cellStyle name="Note 28 3" xfId="44105" xr:uid="{00000000-0005-0000-0000-000079AD0000}"/>
    <cellStyle name="Note 28 30" xfId="44106" xr:uid="{00000000-0005-0000-0000-00007AAD0000}"/>
    <cellStyle name="Note 28 31" xfId="44107" xr:uid="{00000000-0005-0000-0000-00007BAD0000}"/>
    <cellStyle name="Note 28 32" xfId="44108" xr:uid="{00000000-0005-0000-0000-00007CAD0000}"/>
    <cellStyle name="Note 28 33" xfId="44109" xr:uid="{00000000-0005-0000-0000-00007DAD0000}"/>
    <cellStyle name="Note 28 34" xfId="44110" xr:uid="{00000000-0005-0000-0000-00007EAD0000}"/>
    <cellStyle name="Note 28 35" xfId="44111" xr:uid="{00000000-0005-0000-0000-00007FAD0000}"/>
    <cellStyle name="Note 28 36" xfId="44112" xr:uid="{00000000-0005-0000-0000-000080AD0000}"/>
    <cellStyle name="Note 28 37" xfId="44113" xr:uid="{00000000-0005-0000-0000-000081AD0000}"/>
    <cellStyle name="Note 28 38" xfId="44114" xr:uid="{00000000-0005-0000-0000-000082AD0000}"/>
    <cellStyle name="Note 28 39" xfId="44115" xr:uid="{00000000-0005-0000-0000-000083AD0000}"/>
    <cellStyle name="Note 28 4" xfId="44116" xr:uid="{00000000-0005-0000-0000-000084AD0000}"/>
    <cellStyle name="Note 28 40" xfId="44117" xr:uid="{00000000-0005-0000-0000-000085AD0000}"/>
    <cellStyle name="Note 28 5" xfId="44118" xr:uid="{00000000-0005-0000-0000-000086AD0000}"/>
    <cellStyle name="Note 28 6" xfId="44119" xr:uid="{00000000-0005-0000-0000-000087AD0000}"/>
    <cellStyle name="Note 28 7" xfId="44120" xr:uid="{00000000-0005-0000-0000-000088AD0000}"/>
    <cellStyle name="Note 28 8" xfId="44121" xr:uid="{00000000-0005-0000-0000-000089AD0000}"/>
    <cellStyle name="Note 28 9" xfId="44122" xr:uid="{00000000-0005-0000-0000-00008AAD0000}"/>
    <cellStyle name="Note 29" xfId="44123" xr:uid="{00000000-0005-0000-0000-00008BAD0000}"/>
    <cellStyle name="Note 29 10" xfId="44124" xr:uid="{00000000-0005-0000-0000-00008CAD0000}"/>
    <cellStyle name="Note 29 11" xfId="44125" xr:uid="{00000000-0005-0000-0000-00008DAD0000}"/>
    <cellStyle name="Note 29 12" xfId="44126" xr:uid="{00000000-0005-0000-0000-00008EAD0000}"/>
    <cellStyle name="Note 29 13" xfId="44127" xr:uid="{00000000-0005-0000-0000-00008FAD0000}"/>
    <cellStyle name="Note 29 14" xfId="44128" xr:uid="{00000000-0005-0000-0000-000090AD0000}"/>
    <cellStyle name="Note 29 15" xfId="44129" xr:uid="{00000000-0005-0000-0000-000091AD0000}"/>
    <cellStyle name="Note 29 16" xfId="44130" xr:uid="{00000000-0005-0000-0000-000092AD0000}"/>
    <cellStyle name="Note 29 17" xfId="44131" xr:uid="{00000000-0005-0000-0000-000093AD0000}"/>
    <cellStyle name="Note 29 18" xfId="44132" xr:uid="{00000000-0005-0000-0000-000094AD0000}"/>
    <cellStyle name="Note 29 19" xfId="44133" xr:uid="{00000000-0005-0000-0000-000095AD0000}"/>
    <cellStyle name="Note 29 2" xfId="44134" xr:uid="{00000000-0005-0000-0000-000096AD0000}"/>
    <cellStyle name="Note 29 2 10" xfId="44135" xr:uid="{00000000-0005-0000-0000-000097AD0000}"/>
    <cellStyle name="Note 29 2 11" xfId="44136" xr:uid="{00000000-0005-0000-0000-000098AD0000}"/>
    <cellStyle name="Note 29 2 12" xfId="44137" xr:uid="{00000000-0005-0000-0000-000099AD0000}"/>
    <cellStyle name="Note 29 2 13" xfId="44138" xr:uid="{00000000-0005-0000-0000-00009AAD0000}"/>
    <cellStyle name="Note 29 2 14" xfId="44139" xr:uid="{00000000-0005-0000-0000-00009BAD0000}"/>
    <cellStyle name="Note 29 2 15" xfId="44140" xr:uid="{00000000-0005-0000-0000-00009CAD0000}"/>
    <cellStyle name="Note 29 2 16" xfId="44141" xr:uid="{00000000-0005-0000-0000-00009DAD0000}"/>
    <cellStyle name="Note 29 2 17" xfId="44142" xr:uid="{00000000-0005-0000-0000-00009EAD0000}"/>
    <cellStyle name="Note 29 2 18" xfId="44143" xr:uid="{00000000-0005-0000-0000-00009FAD0000}"/>
    <cellStyle name="Note 29 2 19" xfId="44144" xr:uid="{00000000-0005-0000-0000-0000A0AD0000}"/>
    <cellStyle name="Note 29 2 2" xfId="44145" xr:uid="{00000000-0005-0000-0000-0000A1AD0000}"/>
    <cellStyle name="Note 29 2 20" xfId="44146" xr:uid="{00000000-0005-0000-0000-0000A2AD0000}"/>
    <cellStyle name="Note 29 2 21" xfId="44147" xr:uid="{00000000-0005-0000-0000-0000A3AD0000}"/>
    <cellStyle name="Note 29 2 22" xfId="44148" xr:uid="{00000000-0005-0000-0000-0000A4AD0000}"/>
    <cellStyle name="Note 29 2 23" xfId="44149" xr:uid="{00000000-0005-0000-0000-0000A5AD0000}"/>
    <cellStyle name="Note 29 2 24" xfId="44150" xr:uid="{00000000-0005-0000-0000-0000A6AD0000}"/>
    <cellStyle name="Note 29 2 25" xfId="44151" xr:uid="{00000000-0005-0000-0000-0000A7AD0000}"/>
    <cellStyle name="Note 29 2 26" xfId="44152" xr:uid="{00000000-0005-0000-0000-0000A8AD0000}"/>
    <cellStyle name="Note 29 2 27" xfId="44153" xr:uid="{00000000-0005-0000-0000-0000A9AD0000}"/>
    <cellStyle name="Note 29 2 28" xfId="44154" xr:uid="{00000000-0005-0000-0000-0000AAAD0000}"/>
    <cellStyle name="Note 29 2 29" xfId="44155" xr:uid="{00000000-0005-0000-0000-0000ABAD0000}"/>
    <cellStyle name="Note 29 2 3" xfId="44156" xr:uid="{00000000-0005-0000-0000-0000ACAD0000}"/>
    <cellStyle name="Note 29 2 30" xfId="44157" xr:uid="{00000000-0005-0000-0000-0000ADAD0000}"/>
    <cellStyle name="Note 29 2 31" xfId="44158" xr:uid="{00000000-0005-0000-0000-0000AEAD0000}"/>
    <cellStyle name="Note 29 2 32" xfId="44159" xr:uid="{00000000-0005-0000-0000-0000AFAD0000}"/>
    <cellStyle name="Note 29 2 33" xfId="44160" xr:uid="{00000000-0005-0000-0000-0000B0AD0000}"/>
    <cellStyle name="Note 29 2 34" xfId="44161" xr:uid="{00000000-0005-0000-0000-0000B1AD0000}"/>
    <cellStyle name="Note 29 2 35" xfId="44162" xr:uid="{00000000-0005-0000-0000-0000B2AD0000}"/>
    <cellStyle name="Note 29 2 36" xfId="44163" xr:uid="{00000000-0005-0000-0000-0000B3AD0000}"/>
    <cellStyle name="Note 29 2 37" xfId="44164" xr:uid="{00000000-0005-0000-0000-0000B4AD0000}"/>
    <cellStyle name="Note 29 2 38" xfId="44165" xr:uid="{00000000-0005-0000-0000-0000B5AD0000}"/>
    <cellStyle name="Note 29 2 39" xfId="44166" xr:uid="{00000000-0005-0000-0000-0000B6AD0000}"/>
    <cellStyle name="Note 29 2 4" xfId="44167" xr:uid="{00000000-0005-0000-0000-0000B7AD0000}"/>
    <cellStyle name="Note 29 2 5" xfId="44168" xr:uid="{00000000-0005-0000-0000-0000B8AD0000}"/>
    <cellStyle name="Note 29 2 6" xfId="44169" xr:uid="{00000000-0005-0000-0000-0000B9AD0000}"/>
    <cellStyle name="Note 29 2 7" xfId="44170" xr:uid="{00000000-0005-0000-0000-0000BAAD0000}"/>
    <cellStyle name="Note 29 2 8" xfId="44171" xr:uid="{00000000-0005-0000-0000-0000BBAD0000}"/>
    <cellStyle name="Note 29 2 9" xfId="44172" xr:uid="{00000000-0005-0000-0000-0000BCAD0000}"/>
    <cellStyle name="Note 29 20" xfId="44173" xr:uid="{00000000-0005-0000-0000-0000BDAD0000}"/>
    <cellStyle name="Note 29 21" xfId="44174" xr:uid="{00000000-0005-0000-0000-0000BEAD0000}"/>
    <cellStyle name="Note 29 22" xfId="44175" xr:uid="{00000000-0005-0000-0000-0000BFAD0000}"/>
    <cellStyle name="Note 29 23" xfId="44176" xr:uid="{00000000-0005-0000-0000-0000C0AD0000}"/>
    <cellStyle name="Note 29 24" xfId="44177" xr:uid="{00000000-0005-0000-0000-0000C1AD0000}"/>
    <cellStyle name="Note 29 25" xfId="44178" xr:uid="{00000000-0005-0000-0000-0000C2AD0000}"/>
    <cellStyle name="Note 29 26" xfId="44179" xr:uid="{00000000-0005-0000-0000-0000C3AD0000}"/>
    <cellStyle name="Note 29 27" xfId="44180" xr:uid="{00000000-0005-0000-0000-0000C4AD0000}"/>
    <cellStyle name="Note 29 28" xfId="44181" xr:uid="{00000000-0005-0000-0000-0000C5AD0000}"/>
    <cellStyle name="Note 29 29" xfId="44182" xr:uid="{00000000-0005-0000-0000-0000C6AD0000}"/>
    <cellStyle name="Note 29 3" xfId="44183" xr:uid="{00000000-0005-0000-0000-0000C7AD0000}"/>
    <cellStyle name="Note 29 30" xfId="44184" xr:uid="{00000000-0005-0000-0000-0000C8AD0000}"/>
    <cellStyle name="Note 29 31" xfId="44185" xr:uid="{00000000-0005-0000-0000-0000C9AD0000}"/>
    <cellStyle name="Note 29 32" xfId="44186" xr:uid="{00000000-0005-0000-0000-0000CAAD0000}"/>
    <cellStyle name="Note 29 33" xfId="44187" xr:uid="{00000000-0005-0000-0000-0000CBAD0000}"/>
    <cellStyle name="Note 29 34" xfId="44188" xr:uid="{00000000-0005-0000-0000-0000CCAD0000}"/>
    <cellStyle name="Note 29 35" xfId="44189" xr:uid="{00000000-0005-0000-0000-0000CDAD0000}"/>
    <cellStyle name="Note 29 36" xfId="44190" xr:uid="{00000000-0005-0000-0000-0000CEAD0000}"/>
    <cellStyle name="Note 29 37" xfId="44191" xr:uid="{00000000-0005-0000-0000-0000CFAD0000}"/>
    <cellStyle name="Note 29 38" xfId="44192" xr:uid="{00000000-0005-0000-0000-0000D0AD0000}"/>
    <cellStyle name="Note 29 39" xfId="44193" xr:uid="{00000000-0005-0000-0000-0000D1AD0000}"/>
    <cellStyle name="Note 29 4" xfId="44194" xr:uid="{00000000-0005-0000-0000-0000D2AD0000}"/>
    <cellStyle name="Note 29 40" xfId="44195" xr:uid="{00000000-0005-0000-0000-0000D3AD0000}"/>
    <cellStyle name="Note 29 5" xfId="44196" xr:uid="{00000000-0005-0000-0000-0000D4AD0000}"/>
    <cellStyle name="Note 29 6" xfId="44197" xr:uid="{00000000-0005-0000-0000-0000D5AD0000}"/>
    <cellStyle name="Note 29 7" xfId="44198" xr:uid="{00000000-0005-0000-0000-0000D6AD0000}"/>
    <cellStyle name="Note 29 8" xfId="44199" xr:uid="{00000000-0005-0000-0000-0000D7AD0000}"/>
    <cellStyle name="Note 29 9" xfId="44200" xr:uid="{00000000-0005-0000-0000-0000D8AD0000}"/>
    <cellStyle name="Note 3" xfId="44201" xr:uid="{00000000-0005-0000-0000-0000D9AD0000}"/>
    <cellStyle name="Note 3 10" xfId="44202" xr:uid="{00000000-0005-0000-0000-0000DAAD0000}"/>
    <cellStyle name="Note 3 11" xfId="44203" xr:uid="{00000000-0005-0000-0000-0000DBAD0000}"/>
    <cellStyle name="Note 3 12" xfId="44204" xr:uid="{00000000-0005-0000-0000-0000DCAD0000}"/>
    <cellStyle name="Note 3 13" xfId="44205" xr:uid="{00000000-0005-0000-0000-0000DDAD0000}"/>
    <cellStyle name="Note 3 14" xfId="44206" xr:uid="{00000000-0005-0000-0000-0000DEAD0000}"/>
    <cellStyle name="Note 3 15" xfId="44207" xr:uid="{00000000-0005-0000-0000-0000DFAD0000}"/>
    <cellStyle name="Note 3 16" xfId="44208" xr:uid="{00000000-0005-0000-0000-0000E0AD0000}"/>
    <cellStyle name="Note 3 17" xfId="44209" xr:uid="{00000000-0005-0000-0000-0000E1AD0000}"/>
    <cellStyle name="Note 3 18" xfId="44210" xr:uid="{00000000-0005-0000-0000-0000E2AD0000}"/>
    <cellStyle name="Note 3 19" xfId="44211" xr:uid="{00000000-0005-0000-0000-0000E3AD0000}"/>
    <cellStyle name="Note 3 2" xfId="44212" xr:uid="{00000000-0005-0000-0000-0000E4AD0000}"/>
    <cellStyle name="Note 3 2 2" xfId="53181" xr:uid="{00000000-0005-0000-0000-0000E5AD0000}"/>
    <cellStyle name="Note 3 20" xfId="44213" xr:uid="{00000000-0005-0000-0000-0000E6AD0000}"/>
    <cellStyle name="Note 3 21" xfId="44214" xr:uid="{00000000-0005-0000-0000-0000E7AD0000}"/>
    <cellStyle name="Note 3 22" xfId="44215" xr:uid="{00000000-0005-0000-0000-0000E8AD0000}"/>
    <cellStyle name="Note 3 23" xfId="44216" xr:uid="{00000000-0005-0000-0000-0000E9AD0000}"/>
    <cellStyle name="Note 3 24" xfId="44217" xr:uid="{00000000-0005-0000-0000-0000EAAD0000}"/>
    <cellStyle name="Note 3 25" xfId="44218" xr:uid="{00000000-0005-0000-0000-0000EBAD0000}"/>
    <cellStyle name="Note 3 26" xfId="44219" xr:uid="{00000000-0005-0000-0000-0000ECAD0000}"/>
    <cellStyle name="Note 3 27" xfId="44220" xr:uid="{00000000-0005-0000-0000-0000EDAD0000}"/>
    <cellStyle name="Note 3 28" xfId="44221" xr:uid="{00000000-0005-0000-0000-0000EEAD0000}"/>
    <cellStyle name="Note 3 29" xfId="44222" xr:uid="{00000000-0005-0000-0000-0000EFAD0000}"/>
    <cellStyle name="Note 3 3" xfId="44223" xr:uid="{00000000-0005-0000-0000-0000F0AD0000}"/>
    <cellStyle name="Note 3 3 2" xfId="53240" xr:uid="{00000000-0005-0000-0000-0000F1AD0000}"/>
    <cellStyle name="Note 3 30" xfId="44224" xr:uid="{00000000-0005-0000-0000-0000F2AD0000}"/>
    <cellStyle name="Note 3 31" xfId="44225" xr:uid="{00000000-0005-0000-0000-0000F3AD0000}"/>
    <cellStyle name="Note 3 32" xfId="44226" xr:uid="{00000000-0005-0000-0000-0000F4AD0000}"/>
    <cellStyle name="Note 3 33" xfId="44227" xr:uid="{00000000-0005-0000-0000-0000F5AD0000}"/>
    <cellStyle name="Note 3 34" xfId="44228" xr:uid="{00000000-0005-0000-0000-0000F6AD0000}"/>
    <cellStyle name="Note 3 35" xfId="44229" xr:uid="{00000000-0005-0000-0000-0000F7AD0000}"/>
    <cellStyle name="Note 3 36" xfId="44230" xr:uid="{00000000-0005-0000-0000-0000F8AD0000}"/>
    <cellStyle name="Note 3 37" xfId="44231" xr:uid="{00000000-0005-0000-0000-0000F9AD0000}"/>
    <cellStyle name="Note 3 38" xfId="44232" xr:uid="{00000000-0005-0000-0000-0000FAAD0000}"/>
    <cellStyle name="Note 3 39" xfId="44233" xr:uid="{00000000-0005-0000-0000-0000FBAD0000}"/>
    <cellStyle name="Note 3 4" xfId="44234" xr:uid="{00000000-0005-0000-0000-0000FCAD0000}"/>
    <cellStyle name="Note 3 40" xfId="53081" xr:uid="{00000000-0005-0000-0000-0000FDAD0000}"/>
    <cellStyle name="Note 3 5" xfId="44235" xr:uid="{00000000-0005-0000-0000-0000FEAD0000}"/>
    <cellStyle name="Note 3 6" xfId="44236" xr:uid="{00000000-0005-0000-0000-0000FFAD0000}"/>
    <cellStyle name="Note 3 7" xfId="44237" xr:uid="{00000000-0005-0000-0000-000000AE0000}"/>
    <cellStyle name="Note 3 8" xfId="44238" xr:uid="{00000000-0005-0000-0000-000001AE0000}"/>
    <cellStyle name="Note 3 9" xfId="44239" xr:uid="{00000000-0005-0000-0000-000002AE0000}"/>
    <cellStyle name="Note 30" xfId="44240" xr:uid="{00000000-0005-0000-0000-000003AE0000}"/>
    <cellStyle name="Note 30 10" xfId="44241" xr:uid="{00000000-0005-0000-0000-000004AE0000}"/>
    <cellStyle name="Note 30 11" xfId="44242" xr:uid="{00000000-0005-0000-0000-000005AE0000}"/>
    <cellStyle name="Note 30 12" xfId="44243" xr:uid="{00000000-0005-0000-0000-000006AE0000}"/>
    <cellStyle name="Note 30 13" xfId="44244" xr:uid="{00000000-0005-0000-0000-000007AE0000}"/>
    <cellStyle name="Note 30 14" xfId="44245" xr:uid="{00000000-0005-0000-0000-000008AE0000}"/>
    <cellStyle name="Note 30 15" xfId="44246" xr:uid="{00000000-0005-0000-0000-000009AE0000}"/>
    <cellStyle name="Note 30 16" xfId="44247" xr:uid="{00000000-0005-0000-0000-00000AAE0000}"/>
    <cellStyle name="Note 30 17" xfId="44248" xr:uid="{00000000-0005-0000-0000-00000BAE0000}"/>
    <cellStyle name="Note 30 18" xfId="44249" xr:uid="{00000000-0005-0000-0000-00000CAE0000}"/>
    <cellStyle name="Note 30 19" xfId="44250" xr:uid="{00000000-0005-0000-0000-00000DAE0000}"/>
    <cellStyle name="Note 30 2" xfId="44251" xr:uid="{00000000-0005-0000-0000-00000EAE0000}"/>
    <cellStyle name="Note 30 20" xfId="44252" xr:uid="{00000000-0005-0000-0000-00000FAE0000}"/>
    <cellStyle name="Note 30 21" xfId="44253" xr:uid="{00000000-0005-0000-0000-000010AE0000}"/>
    <cellStyle name="Note 30 22" xfId="44254" xr:uid="{00000000-0005-0000-0000-000011AE0000}"/>
    <cellStyle name="Note 30 23" xfId="44255" xr:uid="{00000000-0005-0000-0000-000012AE0000}"/>
    <cellStyle name="Note 30 24" xfId="44256" xr:uid="{00000000-0005-0000-0000-000013AE0000}"/>
    <cellStyle name="Note 30 25" xfId="44257" xr:uid="{00000000-0005-0000-0000-000014AE0000}"/>
    <cellStyle name="Note 30 26" xfId="44258" xr:uid="{00000000-0005-0000-0000-000015AE0000}"/>
    <cellStyle name="Note 30 27" xfId="44259" xr:uid="{00000000-0005-0000-0000-000016AE0000}"/>
    <cellStyle name="Note 30 28" xfId="44260" xr:uid="{00000000-0005-0000-0000-000017AE0000}"/>
    <cellStyle name="Note 30 29" xfId="44261" xr:uid="{00000000-0005-0000-0000-000018AE0000}"/>
    <cellStyle name="Note 30 3" xfId="44262" xr:uid="{00000000-0005-0000-0000-000019AE0000}"/>
    <cellStyle name="Note 30 30" xfId="44263" xr:uid="{00000000-0005-0000-0000-00001AAE0000}"/>
    <cellStyle name="Note 30 31" xfId="44264" xr:uid="{00000000-0005-0000-0000-00001BAE0000}"/>
    <cellStyle name="Note 30 32" xfId="44265" xr:uid="{00000000-0005-0000-0000-00001CAE0000}"/>
    <cellStyle name="Note 30 33" xfId="44266" xr:uid="{00000000-0005-0000-0000-00001DAE0000}"/>
    <cellStyle name="Note 30 34" xfId="44267" xr:uid="{00000000-0005-0000-0000-00001EAE0000}"/>
    <cellStyle name="Note 30 35" xfId="44268" xr:uid="{00000000-0005-0000-0000-00001FAE0000}"/>
    <cellStyle name="Note 30 36" xfId="44269" xr:uid="{00000000-0005-0000-0000-000020AE0000}"/>
    <cellStyle name="Note 30 37" xfId="44270" xr:uid="{00000000-0005-0000-0000-000021AE0000}"/>
    <cellStyle name="Note 30 38" xfId="44271" xr:uid="{00000000-0005-0000-0000-000022AE0000}"/>
    <cellStyle name="Note 30 39" xfId="44272" xr:uid="{00000000-0005-0000-0000-000023AE0000}"/>
    <cellStyle name="Note 30 4" xfId="44273" xr:uid="{00000000-0005-0000-0000-000024AE0000}"/>
    <cellStyle name="Note 30 5" xfId="44274" xr:uid="{00000000-0005-0000-0000-000025AE0000}"/>
    <cellStyle name="Note 30 6" xfId="44275" xr:uid="{00000000-0005-0000-0000-000026AE0000}"/>
    <cellStyle name="Note 30 7" xfId="44276" xr:uid="{00000000-0005-0000-0000-000027AE0000}"/>
    <cellStyle name="Note 30 8" xfId="44277" xr:uid="{00000000-0005-0000-0000-000028AE0000}"/>
    <cellStyle name="Note 30 9" xfId="44278" xr:uid="{00000000-0005-0000-0000-000029AE0000}"/>
    <cellStyle name="Note 31" xfId="44279" xr:uid="{00000000-0005-0000-0000-00002AAE0000}"/>
    <cellStyle name="Note 31 10" xfId="44280" xr:uid="{00000000-0005-0000-0000-00002BAE0000}"/>
    <cellStyle name="Note 31 11" xfId="44281" xr:uid="{00000000-0005-0000-0000-00002CAE0000}"/>
    <cellStyle name="Note 31 12" xfId="44282" xr:uid="{00000000-0005-0000-0000-00002DAE0000}"/>
    <cellStyle name="Note 31 13" xfId="44283" xr:uid="{00000000-0005-0000-0000-00002EAE0000}"/>
    <cellStyle name="Note 31 14" xfId="44284" xr:uid="{00000000-0005-0000-0000-00002FAE0000}"/>
    <cellStyle name="Note 31 15" xfId="44285" xr:uid="{00000000-0005-0000-0000-000030AE0000}"/>
    <cellStyle name="Note 31 16" xfId="44286" xr:uid="{00000000-0005-0000-0000-000031AE0000}"/>
    <cellStyle name="Note 31 17" xfId="44287" xr:uid="{00000000-0005-0000-0000-000032AE0000}"/>
    <cellStyle name="Note 31 18" xfId="44288" xr:uid="{00000000-0005-0000-0000-000033AE0000}"/>
    <cellStyle name="Note 31 19" xfId="44289" xr:uid="{00000000-0005-0000-0000-000034AE0000}"/>
    <cellStyle name="Note 31 2" xfId="44290" xr:uid="{00000000-0005-0000-0000-000035AE0000}"/>
    <cellStyle name="Note 31 2 10" xfId="44291" xr:uid="{00000000-0005-0000-0000-000036AE0000}"/>
    <cellStyle name="Note 31 2 11" xfId="44292" xr:uid="{00000000-0005-0000-0000-000037AE0000}"/>
    <cellStyle name="Note 31 2 12" xfId="44293" xr:uid="{00000000-0005-0000-0000-000038AE0000}"/>
    <cellStyle name="Note 31 2 13" xfId="44294" xr:uid="{00000000-0005-0000-0000-000039AE0000}"/>
    <cellStyle name="Note 31 2 14" xfId="44295" xr:uid="{00000000-0005-0000-0000-00003AAE0000}"/>
    <cellStyle name="Note 31 2 15" xfId="44296" xr:uid="{00000000-0005-0000-0000-00003BAE0000}"/>
    <cellStyle name="Note 31 2 16" xfId="44297" xr:uid="{00000000-0005-0000-0000-00003CAE0000}"/>
    <cellStyle name="Note 31 2 17" xfId="44298" xr:uid="{00000000-0005-0000-0000-00003DAE0000}"/>
    <cellStyle name="Note 31 2 18" xfId="44299" xr:uid="{00000000-0005-0000-0000-00003EAE0000}"/>
    <cellStyle name="Note 31 2 19" xfId="44300" xr:uid="{00000000-0005-0000-0000-00003FAE0000}"/>
    <cellStyle name="Note 31 2 2" xfId="44301" xr:uid="{00000000-0005-0000-0000-000040AE0000}"/>
    <cellStyle name="Note 31 2 20" xfId="44302" xr:uid="{00000000-0005-0000-0000-000041AE0000}"/>
    <cellStyle name="Note 31 2 21" xfId="44303" xr:uid="{00000000-0005-0000-0000-000042AE0000}"/>
    <cellStyle name="Note 31 2 22" xfId="44304" xr:uid="{00000000-0005-0000-0000-000043AE0000}"/>
    <cellStyle name="Note 31 2 23" xfId="44305" xr:uid="{00000000-0005-0000-0000-000044AE0000}"/>
    <cellStyle name="Note 31 2 24" xfId="44306" xr:uid="{00000000-0005-0000-0000-000045AE0000}"/>
    <cellStyle name="Note 31 2 25" xfId="44307" xr:uid="{00000000-0005-0000-0000-000046AE0000}"/>
    <cellStyle name="Note 31 2 26" xfId="44308" xr:uid="{00000000-0005-0000-0000-000047AE0000}"/>
    <cellStyle name="Note 31 2 27" xfId="44309" xr:uid="{00000000-0005-0000-0000-000048AE0000}"/>
    <cellStyle name="Note 31 2 28" xfId="44310" xr:uid="{00000000-0005-0000-0000-000049AE0000}"/>
    <cellStyle name="Note 31 2 29" xfId="44311" xr:uid="{00000000-0005-0000-0000-00004AAE0000}"/>
    <cellStyle name="Note 31 2 3" xfId="44312" xr:uid="{00000000-0005-0000-0000-00004BAE0000}"/>
    <cellStyle name="Note 31 2 30" xfId="44313" xr:uid="{00000000-0005-0000-0000-00004CAE0000}"/>
    <cellStyle name="Note 31 2 31" xfId="44314" xr:uid="{00000000-0005-0000-0000-00004DAE0000}"/>
    <cellStyle name="Note 31 2 32" xfId="44315" xr:uid="{00000000-0005-0000-0000-00004EAE0000}"/>
    <cellStyle name="Note 31 2 33" xfId="44316" xr:uid="{00000000-0005-0000-0000-00004FAE0000}"/>
    <cellStyle name="Note 31 2 34" xfId="44317" xr:uid="{00000000-0005-0000-0000-000050AE0000}"/>
    <cellStyle name="Note 31 2 35" xfId="44318" xr:uid="{00000000-0005-0000-0000-000051AE0000}"/>
    <cellStyle name="Note 31 2 36" xfId="44319" xr:uid="{00000000-0005-0000-0000-000052AE0000}"/>
    <cellStyle name="Note 31 2 37" xfId="44320" xr:uid="{00000000-0005-0000-0000-000053AE0000}"/>
    <cellStyle name="Note 31 2 38" xfId="44321" xr:uid="{00000000-0005-0000-0000-000054AE0000}"/>
    <cellStyle name="Note 31 2 39" xfId="44322" xr:uid="{00000000-0005-0000-0000-000055AE0000}"/>
    <cellStyle name="Note 31 2 4" xfId="44323" xr:uid="{00000000-0005-0000-0000-000056AE0000}"/>
    <cellStyle name="Note 31 2 5" xfId="44324" xr:uid="{00000000-0005-0000-0000-000057AE0000}"/>
    <cellStyle name="Note 31 2 6" xfId="44325" xr:uid="{00000000-0005-0000-0000-000058AE0000}"/>
    <cellStyle name="Note 31 2 7" xfId="44326" xr:uid="{00000000-0005-0000-0000-000059AE0000}"/>
    <cellStyle name="Note 31 2 8" xfId="44327" xr:uid="{00000000-0005-0000-0000-00005AAE0000}"/>
    <cellStyle name="Note 31 2 9" xfId="44328" xr:uid="{00000000-0005-0000-0000-00005BAE0000}"/>
    <cellStyle name="Note 31 20" xfId="44329" xr:uid="{00000000-0005-0000-0000-00005CAE0000}"/>
    <cellStyle name="Note 31 21" xfId="44330" xr:uid="{00000000-0005-0000-0000-00005DAE0000}"/>
    <cellStyle name="Note 31 22" xfId="44331" xr:uid="{00000000-0005-0000-0000-00005EAE0000}"/>
    <cellStyle name="Note 31 23" xfId="44332" xr:uid="{00000000-0005-0000-0000-00005FAE0000}"/>
    <cellStyle name="Note 31 24" xfId="44333" xr:uid="{00000000-0005-0000-0000-000060AE0000}"/>
    <cellStyle name="Note 31 25" xfId="44334" xr:uid="{00000000-0005-0000-0000-000061AE0000}"/>
    <cellStyle name="Note 31 26" xfId="44335" xr:uid="{00000000-0005-0000-0000-000062AE0000}"/>
    <cellStyle name="Note 31 27" xfId="44336" xr:uid="{00000000-0005-0000-0000-000063AE0000}"/>
    <cellStyle name="Note 31 28" xfId="44337" xr:uid="{00000000-0005-0000-0000-000064AE0000}"/>
    <cellStyle name="Note 31 29" xfId="44338" xr:uid="{00000000-0005-0000-0000-000065AE0000}"/>
    <cellStyle name="Note 31 3" xfId="44339" xr:uid="{00000000-0005-0000-0000-000066AE0000}"/>
    <cellStyle name="Note 31 30" xfId="44340" xr:uid="{00000000-0005-0000-0000-000067AE0000}"/>
    <cellStyle name="Note 31 31" xfId="44341" xr:uid="{00000000-0005-0000-0000-000068AE0000}"/>
    <cellStyle name="Note 31 32" xfId="44342" xr:uid="{00000000-0005-0000-0000-000069AE0000}"/>
    <cellStyle name="Note 31 33" xfId="44343" xr:uid="{00000000-0005-0000-0000-00006AAE0000}"/>
    <cellStyle name="Note 31 34" xfId="44344" xr:uid="{00000000-0005-0000-0000-00006BAE0000}"/>
    <cellStyle name="Note 31 35" xfId="44345" xr:uid="{00000000-0005-0000-0000-00006CAE0000}"/>
    <cellStyle name="Note 31 36" xfId="44346" xr:uid="{00000000-0005-0000-0000-00006DAE0000}"/>
    <cellStyle name="Note 31 37" xfId="44347" xr:uid="{00000000-0005-0000-0000-00006EAE0000}"/>
    <cellStyle name="Note 31 38" xfId="44348" xr:uid="{00000000-0005-0000-0000-00006FAE0000}"/>
    <cellStyle name="Note 31 39" xfId="44349" xr:uid="{00000000-0005-0000-0000-000070AE0000}"/>
    <cellStyle name="Note 31 4" xfId="44350" xr:uid="{00000000-0005-0000-0000-000071AE0000}"/>
    <cellStyle name="Note 31 40" xfId="44351" xr:uid="{00000000-0005-0000-0000-000072AE0000}"/>
    <cellStyle name="Note 31 41" xfId="44352" xr:uid="{00000000-0005-0000-0000-000073AE0000}"/>
    <cellStyle name="Note 31 42" xfId="44353" xr:uid="{00000000-0005-0000-0000-000074AE0000}"/>
    <cellStyle name="Note 31 43" xfId="44354" xr:uid="{00000000-0005-0000-0000-000075AE0000}"/>
    <cellStyle name="Note 31 44" xfId="44355" xr:uid="{00000000-0005-0000-0000-000076AE0000}"/>
    <cellStyle name="Note 31 45" xfId="44356" xr:uid="{00000000-0005-0000-0000-000077AE0000}"/>
    <cellStyle name="Note 31 46" xfId="44357" xr:uid="{00000000-0005-0000-0000-000078AE0000}"/>
    <cellStyle name="Note 31 47" xfId="44358" xr:uid="{00000000-0005-0000-0000-000079AE0000}"/>
    <cellStyle name="Note 31 48" xfId="44359" xr:uid="{00000000-0005-0000-0000-00007AAE0000}"/>
    <cellStyle name="Note 31 49" xfId="44360" xr:uid="{00000000-0005-0000-0000-00007BAE0000}"/>
    <cellStyle name="Note 31 5" xfId="44361" xr:uid="{00000000-0005-0000-0000-00007CAE0000}"/>
    <cellStyle name="Note 31 50" xfId="44362" xr:uid="{00000000-0005-0000-0000-00007DAE0000}"/>
    <cellStyle name="Note 31 51" xfId="44363" xr:uid="{00000000-0005-0000-0000-00007EAE0000}"/>
    <cellStyle name="Note 31 52" xfId="44364" xr:uid="{00000000-0005-0000-0000-00007FAE0000}"/>
    <cellStyle name="Note 31 53" xfId="44365" xr:uid="{00000000-0005-0000-0000-000080AE0000}"/>
    <cellStyle name="Note 31 54" xfId="44366" xr:uid="{00000000-0005-0000-0000-000081AE0000}"/>
    <cellStyle name="Note 31 55" xfId="44367" xr:uid="{00000000-0005-0000-0000-000082AE0000}"/>
    <cellStyle name="Note 31 56" xfId="44368" xr:uid="{00000000-0005-0000-0000-000083AE0000}"/>
    <cellStyle name="Note 31 57" xfId="44369" xr:uid="{00000000-0005-0000-0000-000084AE0000}"/>
    <cellStyle name="Note 31 58" xfId="44370" xr:uid="{00000000-0005-0000-0000-000085AE0000}"/>
    <cellStyle name="Note 31 59" xfId="44371" xr:uid="{00000000-0005-0000-0000-000086AE0000}"/>
    <cellStyle name="Note 31 6" xfId="44372" xr:uid="{00000000-0005-0000-0000-000087AE0000}"/>
    <cellStyle name="Note 31 60" xfId="44373" xr:uid="{00000000-0005-0000-0000-000088AE0000}"/>
    <cellStyle name="Note 31 61" xfId="44374" xr:uid="{00000000-0005-0000-0000-000089AE0000}"/>
    <cellStyle name="Note 31 62" xfId="44375" xr:uid="{00000000-0005-0000-0000-00008AAE0000}"/>
    <cellStyle name="Note 31 63" xfId="44376" xr:uid="{00000000-0005-0000-0000-00008BAE0000}"/>
    <cellStyle name="Note 31 64" xfId="44377" xr:uid="{00000000-0005-0000-0000-00008CAE0000}"/>
    <cellStyle name="Note 31 65" xfId="44378" xr:uid="{00000000-0005-0000-0000-00008DAE0000}"/>
    <cellStyle name="Note 31 66" xfId="44379" xr:uid="{00000000-0005-0000-0000-00008EAE0000}"/>
    <cellStyle name="Note 31 67" xfId="44380" xr:uid="{00000000-0005-0000-0000-00008FAE0000}"/>
    <cellStyle name="Note 31 68" xfId="44381" xr:uid="{00000000-0005-0000-0000-000090AE0000}"/>
    <cellStyle name="Note 31 69" xfId="44382" xr:uid="{00000000-0005-0000-0000-000091AE0000}"/>
    <cellStyle name="Note 31 7" xfId="44383" xr:uid="{00000000-0005-0000-0000-000092AE0000}"/>
    <cellStyle name="Note 31 70" xfId="44384" xr:uid="{00000000-0005-0000-0000-000093AE0000}"/>
    <cellStyle name="Note 31 71" xfId="44385" xr:uid="{00000000-0005-0000-0000-000094AE0000}"/>
    <cellStyle name="Note 31 72" xfId="44386" xr:uid="{00000000-0005-0000-0000-000095AE0000}"/>
    <cellStyle name="Note 31 73" xfId="44387" xr:uid="{00000000-0005-0000-0000-000096AE0000}"/>
    <cellStyle name="Note 31 74" xfId="44388" xr:uid="{00000000-0005-0000-0000-000097AE0000}"/>
    <cellStyle name="Note 31 8" xfId="44389" xr:uid="{00000000-0005-0000-0000-000098AE0000}"/>
    <cellStyle name="Note 31 9" xfId="44390" xr:uid="{00000000-0005-0000-0000-000099AE0000}"/>
    <cellStyle name="Note 32" xfId="44391" xr:uid="{00000000-0005-0000-0000-00009AAE0000}"/>
    <cellStyle name="Note 32 10" xfId="44392" xr:uid="{00000000-0005-0000-0000-00009BAE0000}"/>
    <cellStyle name="Note 32 11" xfId="44393" xr:uid="{00000000-0005-0000-0000-00009CAE0000}"/>
    <cellStyle name="Note 32 12" xfId="44394" xr:uid="{00000000-0005-0000-0000-00009DAE0000}"/>
    <cellStyle name="Note 32 13" xfId="44395" xr:uid="{00000000-0005-0000-0000-00009EAE0000}"/>
    <cellStyle name="Note 32 14" xfId="44396" xr:uid="{00000000-0005-0000-0000-00009FAE0000}"/>
    <cellStyle name="Note 32 15" xfId="44397" xr:uid="{00000000-0005-0000-0000-0000A0AE0000}"/>
    <cellStyle name="Note 32 16" xfId="44398" xr:uid="{00000000-0005-0000-0000-0000A1AE0000}"/>
    <cellStyle name="Note 32 17" xfId="44399" xr:uid="{00000000-0005-0000-0000-0000A2AE0000}"/>
    <cellStyle name="Note 32 18" xfId="44400" xr:uid="{00000000-0005-0000-0000-0000A3AE0000}"/>
    <cellStyle name="Note 32 19" xfId="44401" xr:uid="{00000000-0005-0000-0000-0000A4AE0000}"/>
    <cellStyle name="Note 32 2" xfId="44402" xr:uid="{00000000-0005-0000-0000-0000A5AE0000}"/>
    <cellStyle name="Note 32 2 10" xfId="44403" xr:uid="{00000000-0005-0000-0000-0000A6AE0000}"/>
    <cellStyle name="Note 32 2 11" xfId="44404" xr:uid="{00000000-0005-0000-0000-0000A7AE0000}"/>
    <cellStyle name="Note 32 2 12" xfId="44405" xr:uid="{00000000-0005-0000-0000-0000A8AE0000}"/>
    <cellStyle name="Note 32 2 13" xfId="44406" xr:uid="{00000000-0005-0000-0000-0000A9AE0000}"/>
    <cellStyle name="Note 32 2 14" xfId="44407" xr:uid="{00000000-0005-0000-0000-0000AAAE0000}"/>
    <cellStyle name="Note 32 2 15" xfId="44408" xr:uid="{00000000-0005-0000-0000-0000ABAE0000}"/>
    <cellStyle name="Note 32 2 16" xfId="44409" xr:uid="{00000000-0005-0000-0000-0000ACAE0000}"/>
    <cellStyle name="Note 32 2 17" xfId="44410" xr:uid="{00000000-0005-0000-0000-0000ADAE0000}"/>
    <cellStyle name="Note 32 2 18" xfId="44411" xr:uid="{00000000-0005-0000-0000-0000AEAE0000}"/>
    <cellStyle name="Note 32 2 19" xfId="44412" xr:uid="{00000000-0005-0000-0000-0000AFAE0000}"/>
    <cellStyle name="Note 32 2 2" xfId="44413" xr:uid="{00000000-0005-0000-0000-0000B0AE0000}"/>
    <cellStyle name="Note 32 2 20" xfId="44414" xr:uid="{00000000-0005-0000-0000-0000B1AE0000}"/>
    <cellStyle name="Note 32 2 21" xfId="44415" xr:uid="{00000000-0005-0000-0000-0000B2AE0000}"/>
    <cellStyle name="Note 32 2 22" xfId="44416" xr:uid="{00000000-0005-0000-0000-0000B3AE0000}"/>
    <cellStyle name="Note 32 2 23" xfId="44417" xr:uid="{00000000-0005-0000-0000-0000B4AE0000}"/>
    <cellStyle name="Note 32 2 24" xfId="44418" xr:uid="{00000000-0005-0000-0000-0000B5AE0000}"/>
    <cellStyle name="Note 32 2 25" xfId="44419" xr:uid="{00000000-0005-0000-0000-0000B6AE0000}"/>
    <cellStyle name="Note 32 2 26" xfId="44420" xr:uid="{00000000-0005-0000-0000-0000B7AE0000}"/>
    <cellStyle name="Note 32 2 27" xfId="44421" xr:uid="{00000000-0005-0000-0000-0000B8AE0000}"/>
    <cellStyle name="Note 32 2 28" xfId="44422" xr:uid="{00000000-0005-0000-0000-0000B9AE0000}"/>
    <cellStyle name="Note 32 2 29" xfId="44423" xr:uid="{00000000-0005-0000-0000-0000BAAE0000}"/>
    <cellStyle name="Note 32 2 3" xfId="44424" xr:uid="{00000000-0005-0000-0000-0000BBAE0000}"/>
    <cellStyle name="Note 32 2 30" xfId="44425" xr:uid="{00000000-0005-0000-0000-0000BCAE0000}"/>
    <cellStyle name="Note 32 2 31" xfId="44426" xr:uid="{00000000-0005-0000-0000-0000BDAE0000}"/>
    <cellStyle name="Note 32 2 32" xfId="44427" xr:uid="{00000000-0005-0000-0000-0000BEAE0000}"/>
    <cellStyle name="Note 32 2 33" xfId="44428" xr:uid="{00000000-0005-0000-0000-0000BFAE0000}"/>
    <cellStyle name="Note 32 2 34" xfId="44429" xr:uid="{00000000-0005-0000-0000-0000C0AE0000}"/>
    <cellStyle name="Note 32 2 35" xfId="44430" xr:uid="{00000000-0005-0000-0000-0000C1AE0000}"/>
    <cellStyle name="Note 32 2 36" xfId="44431" xr:uid="{00000000-0005-0000-0000-0000C2AE0000}"/>
    <cellStyle name="Note 32 2 37" xfId="44432" xr:uid="{00000000-0005-0000-0000-0000C3AE0000}"/>
    <cellStyle name="Note 32 2 38" xfId="44433" xr:uid="{00000000-0005-0000-0000-0000C4AE0000}"/>
    <cellStyle name="Note 32 2 39" xfId="44434" xr:uid="{00000000-0005-0000-0000-0000C5AE0000}"/>
    <cellStyle name="Note 32 2 4" xfId="44435" xr:uid="{00000000-0005-0000-0000-0000C6AE0000}"/>
    <cellStyle name="Note 32 2 5" xfId="44436" xr:uid="{00000000-0005-0000-0000-0000C7AE0000}"/>
    <cellStyle name="Note 32 2 6" xfId="44437" xr:uid="{00000000-0005-0000-0000-0000C8AE0000}"/>
    <cellStyle name="Note 32 2 7" xfId="44438" xr:uid="{00000000-0005-0000-0000-0000C9AE0000}"/>
    <cellStyle name="Note 32 2 8" xfId="44439" xr:uid="{00000000-0005-0000-0000-0000CAAE0000}"/>
    <cellStyle name="Note 32 2 9" xfId="44440" xr:uid="{00000000-0005-0000-0000-0000CBAE0000}"/>
    <cellStyle name="Note 32 20" xfId="44441" xr:uid="{00000000-0005-0000-0000-0000CCAE0000}"/>
    <cellStyle name="Note 32 21" xfId="44442" xr:uid="{00000000-0005-0000-0000-0000CDAE0000}"/>
    <cellStyle name="Note 32 22" xfId="44443" xr:uid="{00000000-0005-0000-0000-0000CEAE0000}"/>
    <cellStyle name="Note 32 23" xfId="44444" xr:uid="{00000000-0005-0000-0000-0000CFAE0000}"/>
    <cellStyle name="Note 32 24" xfId="44445" xr:uid="{00000000-0005-0000-0000-0000D0AE0000}"/>
    <cellStyle name="Note 32 25" xfId="44446" xr:uid="{00000000-0005-0000-0000-0000D1AE0000}"/>
    <cellStyle name="Note 32 26" xfId="44447" xr:uid="{00000000-0005-0000-0000-0000D2AE0000}"/>
    <cellStyle name="Note 32 27" xfId="44448" xr:uid="{00000000-0005-0000-0000-0000D3AE0000}"/>
    <cellStyle name="Note 32 28" xfId="44449" xr:uid="{00000000-0005-0000-0000-0000D4AE0000}"/>
    <cellStyle name="Note 32 29" xfId="44450" xr:uid="{00000000-0005-0000-0000-0000D5AE0000}"/>
    <cellStyle name="Note 32 3" xfId="44451" xr:uid="{00000000-0005-0000-0000-0000D6AE0000}"/>
    <cellStyle name="Note 32 30" xfId="44452" xr:uid="{00000000-0005-0000-0000-0000D7AE0000}"/>
    <cellStyle name="Note 32 31" xfId="44453" xr:uid="{00000000-0005-0000-0000-0000D8AE0000}"/>
    <cellStyle name="Note 32 32" xfId="44454" xr:uid="{00000000-0005-0000-0000-0000D9AE0000}"/>
    <cellStyle name="Note 32 33" xfId="44455" xr:uid="{00000000-0005-0000-0000-0000DAAE0000}"/>
    <cellStyle name="Note 32 34" xfId="44456" xr:uid="{00000000-0005-0000-0000-0000DBAE0000}"/>
    <cellStyle name="Note 32 35" xfId="44457" xr:uid="{00000000-0005-0000-0000-0000DCAE0000}"/>
    <cellStyle name="Note 32 36" xfId="44458" xr:uid="{00000000-0005-0000-0000-0000DDAE0000}"/>
    <cellStyle name="Note 32 37" xfId="44459" xr:uid="{00000000-0005-0000-0000-0000DEAE0000}"/>
    <cellStyle name="Note 32 38" xfId="44460" xr:uid="{00000000-0005-0000-0000-0000DFAE0000}"/>
    <cellStyle name="Note 32 39" xfId="44461" xr:uid="{00000000-0005-0000-0000-0000E0AE0000}"/>
    <cellStyle name="Note 32 4" xfId="44462" xr:uid="{00000000-0005-0000-0000-0000E1AE0000}"/>
    <cellStyle name="Note 32 40" xfId="44463" xr:uid="{00000000-0005-0000-0000-0000E2AE0000}"/>
    <cellStyle name="Note 32 41" xfId="44464" xr:uid="{00000000-0005-0000-0000-0000E3AE0000}"/>
    <cellStyle name="Note 32 42" xfId="44465" xr:uid="{00000000-0005-0000-0000-0000E4AE0000}"/>
    <cellStyle name="Note 32 43" xfId="44466" xr:uid="{00000000-0005-0000-0000-0000E5AE0000}"/>
    <cellStyle name="Note 32 44" xfId="44467" xr:uid="{00000000-0005-0000-0000-0000E6AE0000}"/>
    <cellStyle name="Note 32 45" xfId="44468" xr:uid="{00000000-0005-0000-0000-0000E7AE0000}"/>
    <cellStyle name="Note 32 46" xfId="44469" xr:uid="{00000000-0005-0000-0000-0000E8AE0000}"/>
    <cellStyle name="Note 32 47" xfId="44470" xr:uid="{00000000-0005-0000-0000-0000E9AE0000}"/>
    <cellStyle name="Note 32 48" xfId="44471" xr:uid="{00000000-0005-0000-0000-0000EAAE0000}"/>
    <cellStyle name="Note 32 49" xfId="44472" xr:uid="{00000000-0005-0000-0000-0000EBAE0000}"/>
    <cellStyle name="Note 32 5" xfId="44473" xr:uid="{00000000-0005-0000-0000-0000ECAE0000}"/>
    <cellStyle name="Note 32 50" xfId="44474" xr:uid="{00000000-0005-0000-0000-0000EDAE0000}"/>
    <cellStyle name="Note 32 51" xfId="44475" xr:uid="{00000000-0005-0000-0000-0000EEAE0000}"/>
    <cellStyle name="Note 32 52" xfId="44476" xr:uid="{00000000-0005-0000-0000-0000EFAE0000}"/>
    <cellStyle name="Note 32 53" xfId="44477" xr:uid="{00000000-0005-0000-0000-0000F0AE0000}"/>
    <cellStyle name="Note 32 54" xfId="44478" xr:uid="{00000000-0005-0000-0000-0000F1AE0000}"/>
    <cellStyle name="Note 32 55" xfId="44479" xr:uid="{00000000-0005-0000-0000-0000F2AE0000}"/>
    <cellStyle name="Note 32 56" xfId="44480" xr:uid="{00000000-0005-0000-0000-0000F3AE0000}"/>
    <cellStyle name="Note 32 57" xfId="44481" xr:uid="{00000000-0005-0000-0000-0000F4AE0000}"/>
    <cellStyle name="Note 32 58" xfId="44482" xr:uid="{00000000-0005-0000-0000-0000F5AE0000}"/>
    <cellStyle name="Note 32 59" xfId="44483" xr:uid="{00000000-0005-0000-0000-0000F6AE0000}"/>
    <cellStyle name="Note 32 6" xfId="44484" xr:uid="{00000000-0005-0000-0000-0000F7AE0000}"/>
    <cellStyle name="Note 32 60" xfId="44485" xr:uid="{00000000-0005-0000-0000-0000F8AE0000}"/>
    <cellStyle name="Note 32 61" xfId="44486" xr:uid="{00000000-0005-0000-0000-0000F9AE0000}"/>
    <cellStyle name="Note 32 62" xfId="44487" xr:uid="{00000000-0005-0000-0000-0000FAAE0000}"/>
    <cellStyle name="Note 32 63" xfId="44488" xr:uid="{00000000-0005-0000-0000-0000FBAE0000}"/>
    <cellStyle name="Note 32 64" xfId="44489" xr:uid="{00000000-0005-0000-0000-0000FCAE0000}"/>
    <cellStyle name="Note 32 65" xfId="44490" xr:uid="{00000000-0005-0000-0000-0000FDAE0000}"/>
    <cellStyle name="Note 32 66" xfId="44491" xr:uid="{00000000-0005-0000-0000-0000FEAE0000}"/>
    <cellStyle name="Note 32 67" xfId="44492" xr:uid="{00000000-0005-0000-0000-0000FFAE0000}"/>
    <cellStyle name="Note 32 68" xfId="44493" xr:uid="{00000000-0005-0000-0000-000000AF0000}"/>
    <cellStyle name="Note 32 69" xfId="44494" xr:uid="{00000000-0005-0000-0000-000001AF0000}"/>
    <cellStyle name="Note 32 7" xfId="44495" xr:uid="{00000000-0005-0000-0000-000002AF0000}"/>
    <cellStyle name="Note 32 70" xfId="44496" xr:uid="{00000000-0005-0000-0000-000003AF0000}"/>
    <cellStyle name="Note 32 71" xfId="44497" xr:uid="{00000000-0005-0000-0000-000004AF0000}"/>
    <cellStyle name="Note 32 72" xfId="44498" xr:uid="{00000000-0005-0000-0000-000005AF0000}"/>
    <cellStyle name="Note 32 73" xfId="44499" xr:uid="{00000000-0005-0000-0000-000006AF0000}"/>
    <cellStyle name="Note 32 74" xfId="44500" xr:uid="{00000000-0005-0000-0000-000007AF0000}"/>
    <cellStyle name="Note 32 8" xfId="44501" xr:uid="{00000000-0005-0000-0000-000008AF0000}"/>
    <cellStyle name="Note 32 9" xfId="44502" xr:uid="{00000000-0005-0000-0000-000009AF0000}"/>
    <cellStyle name="Note 33" xfId="44503" xr:uid="{00000000-0005-0000-0000-00000AAF0000}"/>
    <cellStyle name="Note 33 10" xfId="44504" xr:uid="{00000000-0005-0000-0000-00000BAF0000}"/>
    <cellStyle name="Note 33 11" xfId="44505" xr:uid="{00000000-0005-0000-0000-00000CAF0000}"/>
    <cellStyle name="Note 33 12" xfId="44506" xr:uid="{00000000-0005-0000-0000-00000DAF0000}"/>
    <cellStyle name="Note 33 13" xfId="44507" xr:uid="{00000000-0005-0000-0000-00000EAF0000}"/>
    <cellStyle name="Note 33 14" xfId="44508" xr:uid="{00000000-0005-0000-0000-00000FAF0000}"/>
    <cellStyle name="Note 33 15" xfId="44509" xr:uid="{00000000-0005-0000-0000-000010AF0000}"/>
    <cellStyle name="Note 33 16" xfId="44510" xr:uid="{00000000-0005-0000-0000-000011AF0000}"/>
    <cellStyle name="Note 33 17" xfId="44511" xr:uid="{00000000-0005-0000-0000-000012AF0000}"/>
    <cellStyle name="Note 33 18" xfId="44512" xr:uid="{00000000-0005-0000-0000-000013AF0000}"/>
    <cellStyle name="Note 33 19" xfId="44513" xr:uid="{00000000-0005-0000-0000-000014AF0000}"/>
    <cellStyle name="Note 33 2" xfId="44514" xr:uid="{00000000-0005-0000-0000-000015AF0000}"/>
    <cellStyle name="Note 33 2 10" xfId="44515" xr:uid="{00000000-0005-0000-0000-000016AF0000}"/>
    <cellStyle name="Note 33 2 11" xfId="44516" xr:uid="{00000000-0005-0000-0000-000017AF0000}"/>
    <cellStyle name="Note 33 2 12" xfId="44517" xr:uid="{00000000-0005-0000-0000-000018AF0000}"/>
    <cellStyle name="Note 33 2 13" xfId="44518" xr:uid="{00000000-0005-0000-0000-000019AF0000}"/>
    <cellStyle name="Note 33 2 14" xfId="44519" xr:uid="{00000000-0005-0000-0000-00001AAF0000}"/>
    <cellStyle name="Note 33 2 15" xfId="44520" xr:uid="{00000000-0005-0000-0000-00001BAF0000}"/>
    <cellStyle name="Note 33 2 16" xfId="44521" xr:uid="{00000000-0005-0000-0000-00001CAF0000}"/>
    <cellStyle name="Note 33 2 17" xfId="44522" xr:uid="{00000000-0005-0000-0000-00001DAF0000}"/>
    <cellStyle name="Note 33 2 18" xfId="44523" xr:uid="{00000000-0005-0000-0000-00001EAF0000}"/>
    <cellStyle name="Note 33 2 19" xfId="44524" xr:uid="{00000000-0005-0000-0000-00001FAF0000}"/>
    <cellStyle name="Note 33 2 2" xfId="44525" xr:uid="{00000000-0005-0000-0000-000020AF0000}"/>
    <cellStyle name="Note 33 2 20" xfId="44526" xr:uid="{00000000-0005-0000-0000-000021AF0000}"/>
    <cellStyle name="Note 33 2 21" xfId="44527" xr:uid="{00000000-0005-0000-0000-000022AF0000}"/>
    <cellStyle name="Note 33 2 22" xfId="44528" xr:uid="{00000000-0005-0000-0000-000023AF0000}"/>
    <cellStyle name="Note 33 2 23" xfId="44529" xr:uid="{00000000-0005-0000-0000-000024AF0000}"/>
    <cellStyle name="Note 33 2 24" xfId="44530" xr:uid="{00000000-0005-0000-0000-000025AF0000}"/>
    <cellStyle name="Note 33 2 25" xfId="44531" xr:uid="{00000000-0005-0000-0000-000026AF0000}"/>
    <cellStyle name="Note 33 2 26" xfId="44532" xr:uid="{00000000-0005-0000-0000-000027AF0000}"/>
    <cellStyle name="Note 33 2 27" xfId="44533" xr:uid="{00000000-0005-0000-0000-000028AF0000}"/>
    <cellStyle name="Note 33 2 28" xfId="44534" xr:uid="{00000000-0005-0000-0000-000029AF0000}"/>
    <cellStyle name="Note 33 2 29" xfId="44535" xr:uid="{00000000-0005-0000-0000-00002AAF0000}"/>
    <cellStyle name="Note 33 2 3" xfId="44536" xr:uid="{00000000-0005-0000-0000-00002BAF0000}"/>
    <cellStyle name="Note 33 2 30" xfId="44537" xr:uid="{00000000-0005-0000-0000-00002CAF0000}"/>
    <cellStyle name="Note 33 2 31" xfId="44538" xr:uid="{00000000-0005-0000-0000-00002DAF0000}"/>
    <cellStyle name="Note 33 2 32" xfId="44539" xr:uid="{00000000-0005-0000-0000-00002EAF0000}"/>
    <cellStyle name="Note 33 2 33" xfId="44540" xr:uid="{00000000-0005-0000-0000-00002FAF0000}"/>
    <cellStyle name="Note 33 2 34" xfId="44541" xr:uid="{00000000-0005-0000-0000-000030AF0000}"/>
    <cellStyle name="Note 33 2 35" xfId="44542" xr:uid="{00000000-0005-0000-0000-000031AF0000}"/>
    <cellStyle name="Note 33 2 36" xfId="44543" xr:uid="{00000000-0005-0000-0000-000032AF0000}"/>
    <cellStyle name="Note 33 2 37" xfId="44544" xr:uid="{00000000-0005-0000-0000-000033AF0000}"/>
    <cellStyle name="Note 33 2 38" xfId="44545" xr:uid="{00000000-0005-0000-0000-000034AF0000}"/>
    <cellStyle name="Note 33 2 39" xfId="44546" xr:uid="{00000000-0005-0000-0000-000035AF0000}"/>
    <cellStyle name="Note 33 2 4" xfId="44547" xr:uid="{00000000-0005-0000-0000-000036AF0000}"/>
    <cellStyle name="Note 33 2 5" xfId="44548" xr:uid="{00000000-0005-0000-0000-000037AF0000}"/>
    <cellStyle name="Note 33 2 6" xfId="44549" xr:uid="{00000000-0005-0000-0000-000038AF0000}"/>
    <cellStyle name="Note 33 2 7" xfId="44550" xr:uid="{00000000-0005-0000-0000-000039AF0000}"/>
    <cellStyle name="Note 33 2 8" xfId="44551" xr:uid="{00000000-0005-0000-0000-00003AAF0000}"/>
    <cellStyle name="Note 33 2 9" xfId="44552" xr:uid="{00000000-0005-0000-0000-00003BAF0000}"/>
    <cellStyle name="Note 33 20" xfId="44553" xr:uid="{00000000-0005-0000-0000-00003CAF0000}"/>
    <cellStyle name="Note 33 21" xfId="44554" xr:uid="{00000000-0005-0000-0000-00003DAF0000}"/>
    <cellStyle name="Note 33 22" xfId="44555" xr:uid="{00000000-0005-0000-0000-00003EAF0000}"/>
    <cellStyle name="Note 33 23" xfId="44556" xr:uid="{00000000-0005-0000-0000-00003FAF0000}"/>
    <cellStyle name="Note 33 24" xfId="44557" xr:uid="{00000000-0005-0000-0000-000040AF0000}"/>
    <cellStyle name="Note 33 25" xfId="44558" xr:uid="{00000000-0005-0000-0000-000041AF0000}"/>
    <cellStyle name="Note 33 26" xfId="44559" xr:uid="{00000000-0005-0000-0000-000042AF0000}"/>
    <cellStyle name="Note 33 27" xfId="44560" xr:uid="{00000000-0005-0000-0000-000043AF0000}"/>
    <cellStyle name="Note 33 28" xfId="44561" xr:uid="{00000000-0005-0000-0000-000044AF0000}"/>
    <cellStyle name="Note 33 29" xfId="44562" xr:uid="{00000000-0005-0000-0000-000045AF0000}"/>
    <cellStyle name="Note 33 3" xfId="44563" xr:uid="{00000000-0005-0000-0000-000046AF0000}"/>
    <cellStyle name="Note 33 30" xfId="44564" xr:uid="{00000000-0005-0000-0000-000047AF0000}"/>
    <cellStyle name="Note 33 31" xfId="44565" xr:uid="{00000000-0005-0000-0000-000048AF0000}"/>
    <cellStyle name="Note 33 32" xfId="44566" xr:uid="{00000000-0005-0000-0000-000049AF0000}"/>
    <cellStyle name="Note 33 33" xfId="44567" xr:uid="{00000000-0005-0000-0000-00004AAF0000}"/>
    <cellStyle name="Note 33 34" xfId="44568" xr:uid="{00000000-0005-0000-0000-00004BAF0000}"/>
    <cellStyle name="Note 33 35" xfId="44569" xr:uid="{00000000-0005-0000-0000-00004CAF0000}"/>
    <cellStyle name="Note 33 36" xfId="44570" xr:uid="{00000000-0005-0000-0000-00004DAF0000}"/>
    <cellStyle name="Note 33 37" xfId="44571" xr:uid="{00000000-0005-0000-0000-00004EAF0000}"/>
    <cellStyle name="Note 33 38" xfId="44572" xr:uid="{00000000-0005-0000-0000-00004FAF0000}"/>
    <cellStyle name="Note 33 39" xfId="44573" xr:uid="{00000000-0005-0000-0000-000050AF0000}"/>
    <cellStyle name="Note 33 4" xfId="44574" xr:uid="{00000000-0005-0000-0000-000051AF0000}"/>
    <cellStyle name="Note 33 40" xfId="44575" xr:uid="{00000000-0005-0000-0000-000052AF0000}"/>
    <cellStyle name="Note 33 41" xfId="44576" xr:uid="{00000000-0005-0000-0000-000053AF0000}"/>
    <cellStyle name="Note 33 42" xfId="44577" xr:uid="{00000000-0005-0000-0000-000054AF0000}"/>
    <cellStyle name="Note 33 43" xfId="44578" xr:uid="{00000000-0005-0000-0000-000055AF0000}"/>
    <cellStyle name="Note 33 44" xfId="44579" xr:uid="{00000000-0005-0000-0000-000056AF0000}"/>
    <cellStyle name="Note 33 45" xfId="44580" xr:uid="{00000000-0005-0000-0000-000057AF0000}"/>
    <cellStyle name="Note 33 46" xfId="44581" xr:uid="{00000000-0005-0000-0000-000058AF0000}"/>
    <cellStyle name="Note 33 47" xfId="44582" xr:uid="{00000000-0005-0000-0000-000059AF0000}"/>
    <cellStyle name="Note 33 48" xfId="44583" xr:uid="{00000000-0005-0000-0000-00005AAF0000}"/>
    <cellStyle name="Note 33 49" xfId="44584" xr:uid="{00000000-0005-0000-0000-00005BAF0000}"/>
    <cellStyle name="Note 33 5" xfId="44585" xr:uid="{00000000-0005-0000-0000-00005CAF0000}"/>
    <cellStyle name="Note 33 50" xfId="44586" xr:uid="{00000000-0005-0000-0000-00005DAF0000}"/>
    <cellStyle name="Note 33 51" xfId="44587" xr:uid="{00000000-0005-0000-0000-00005EAF0000}"/>
    <cellStyle name="Note 33 52" xfId="44588" xr:uid="{00000000-0005-0000-0000-00005FAF0000}"/>
    <cellStyle name="Note 33 53" xfId="44589" xr:uid="{00000000-0005-0000-0000-000060AF0000}"/>
    <cellStyle name="Note 33 54" xfId="44590" xr:uid="{00000000-0005-0000-0000-000061AF0000}"/>
    <cellStyle name="Note 33 55" xfId="44591" xr:uid="{00000000-0005-0000-0000-000062AF0000}"/>
    <cellStyle name="Note 33 56" xfId="44592" xr:uid="{00000000-0005-0000-0000-000063AF0000}"/>
    <cellStyle name="Note 33 57" xfId="44593" xr:uid="{00000000-0005-0000-0000-000064AF0000}"/>
    <cellStyle name="Note 33 58" xfId="44594" xr:uid="{00000000-0005-0000-0000-000065AF0000}"/>
    <cellStyle name="Note 33 59" xfId="44595" xr:uid="{00000000-0005-0000-0000-000066AF0000}"/>
    <cellStyle name="Note 33 6" xfId="44596" xr:uid="{00000000-0005-0000-0000-000067AF0000}"/>
    <cellStyle name="Note 33 60" xfId="44597" xr:uid="{00000000-0005-0000-0000-000068AF0000}"/>
    <cellStyle name="Note 33 61" xfId="44598" xr:uid="{00000000-0005-0000-0000-000069AF0000}"/>
    <cellStyle name="Note 33 62" xfId="44599" xr:uid="{00000000-0005-0000-0000-00006AAF0000}"/>
    <cellStyle name="Note 33 63" xfId="44600" xr:uid="{00000000-0005-0000-0000-00006BAF0000}"/>
    <cellStyle name="Note 33 64" xfId="44601" xr:uid="{00000000-0005-0000-0000-00006CAF0000}"/>
    <cellStyle name="Note 33 65" xfId="44602" xr:uid="{00000000-0005-0000-0000-00006DAF0000}"/>
    <cellStyle name="Note 33 66" xfId="44603" xr:uid="{00000000-0005-0000-0000-00006EAF0000}"/>
    <cellStyle name="Note 33 67" xfId="44604" xr:uid="{00000000-0005-0000-0000-00006FAF0000}"/>
    <cellStyle name="Note 33 68" xfId="44605" xr:uid="{00000000-0005-0000-0000-000070AF0000}"/>
    <cellStyle name="Note 33 69" xfId="44606" xr:uid="{00000000-0005-0000-0000-000071AF0000}"/>
    <cellStyle name="Note 33 7" xfId="44607" xr:uid="{00000000-0005-0000-0000-000072AF0000}"/>
    <cellStyle name="Note 33 70" xfId="44608" xr:uid="{00000000-0005-0000-0000-000073AF0000}"/>
    <cellStyle name="Note 33 71" xfId="44609" xr:uid="{00000000-0005-0000-0000-000074AF0000}"/>
    <cellStyle name="Note 33 72" xfId="44610" xr:uid="{00000000-0005-0000-0000-000075AF0000}"/>
    <cellStyle name="Note 33 73" xfId="44611" xr:uid="{00000000-0005-0000-0000-000076AF0000}"/>
    <cellStyle name="Note 33 74" xfId="44612" xr:uid="{00000000-0005-0000-0000-000077AF0000}"/>
    <cellStyle name="Note 33 8" xfId="44613" xr:uid="{00000000-0005-0000-0000-000078AF0000}"/>
    <cellStyle name="Note 33 9" xfId="44614" xr:uid="{00000000-0005-0000-0000-000079AF0000}"/>
    <cellStyle name="Note 34" xfId="44615" xr:uid="{00000000-0005-0000-0000-00007AAF0000}"/>
    <cellStyle name="Note 34 10" xfId="44616" xr:uid="{00000000-0005-0000-0000-00007BAF0000}"/>
    <cellStyle name="Note 34 11" xfId="44617" xr:uid="{00000000-0005-0000-0000-00007CAF0000}"/>
    <cellStyle name="Note 34 12" xfId="44618" xr:uid="{00000000-0005-0000-0000-00007DAF0000}"/>
    <cellStyle name="Note 34 13" xfId="44619" xr:uid="{00000000-0005-0000-0000-00007EAF0000}"/>
    <cellStyle name="Note 34 14" xfId="44620" xr:uid="{00000000-0005-0000-0000-00007FAF0000}"/>
    <cellStyle name="Note 34 15" xfId="44621" xr:uid="{00000000-0005-0000-0000-000080AF0000}"/>
    <cellStyle name="Note 34 16" xfId="44622" xr:uid="{00000000-0005-0000-0000-000081AF0000}"/>
    <cellStyle name="Note 34 17" xfId="44623" xr:uid="{00000000-0005-0000-0000-000082AF0000}"/>
    <cellStyle name="Note 34 18" xfId="44624" xr:uid="{00000000-0005-0000-0000-000083AF0000}"/>
    <cellStyle name="Note 34 19" xfId="44625" xr:uid="{00000000-0005-0000-0000-000084AF0000}"/>
    <cellStyle name="Note 34 2" xfId="44626" xr:uid="{00000000-0005-0000-0000-000085AF0000}"/>
    <cellStyle name="Note 34 2 10" xfId="44627" xr:uid="{00000000-0005-0000-0000-000086AF0000}"/>
    <cellStyle name="Note 34 2 11" xfId="44628" xr:uid="{00000000-0005-0000-0000-000087AF0000}"/>
    <cellStyle name="Note 34 2 12" xfId="44629" xr:uid="{00000000-0005-0000-0000-000088AF0000}"/>
    <cellStyle name="Note 34 2 13" xfId="44630" xr:uid="{00000000-0005-0000-0000-000089AF0000}"/>
    <cellStyle name="Note 34 2 14" xfId="44631" xr:uid="{00000000-0005-0000-0000-00008AAF0000}"/>
    <cellStyle name="Note 34 2 15" xfId="44632" xr:uid="{00000000-0005-0000-0000-00008BAF0000}"/>
    <cellStyle name="Note 34 2 16" xfId="44633" xr:uid="{00000000-0005-0000-0000-00008CAF0000}"/>
    <cellStyle name="Note 34 2 17" xfId="44634" xr:uid="{00000000-0005-0000-0000-00008DAF0000}"/>
    <cellStyle name="Note 34 2 18" xfId="44635" xr:uid="{00000000-0005-0000-0000-00008EAF0000}"/>
    <cellStyle name="Note 34 2 19" xfId="44636" xr:uid="{00000000-0005-0000-0000-00008FAF0000}"/>
    <cellStyle name="Note 34 2 2" xfId="44637" xr:uid="{00000000-0005-0000-0000-000090AF0000}"/>
    <cellStyle name="Note 34 2 20" xfId="44638" xr:uid="{00000000-0005-0000-0000-000091AF0000}"/>
    <cellStyle name="Note 34 2 21" xfId="44639" xr:uid="{00000000-0005-0000-0000-000092AF0000}"/>
    <cellStyle name="Note 34 2 22" xfId="44640" xr:uid="{00000000-0005-0000-0000-000093AF0000}"/>
    <cellStyle name="Note 34 2 23" xfId="44641" xr:uid="{00000000-0005-0000-0000-000094AF0000}"/>
    <cellStyle name="Note 34 2 24" xfId="44642" xr:uid="{00000000-0005-0000-0000-000095AF0000}"/>
    <cellStyle name="Note 34 2 25" xfId="44643" xr:uid="{00000000-0005-0000-0000-000096AF0000}"/>
    <cellStyle name="Note 34 2 26" xfId="44644" xr:uid="{00000000-0005-0000-0000-000097AF0000}"/>
    <cellStyle name="Note 34 2 27" xfId="44645" xr:uid="{00000000-0005-0000-0000-000098AF0000}"/>
    <cellStyle name="Note 34 2 28" xfId="44646" xr:uid="{00000000-0005-0000-0000-000099AF0000}"/>
    <cellStyle name="Note 34 2 29" xfId="44647" xr:uid="{00000000-0005-0000-0000-00009AAF0000}"/>
    <cellStyle name="Note 34 2 3" xfId="44648" xr:uid="{00000000-0005-0000-0000-00009BAF0000}"/>
    <cellStyle name="Note 34 2 30" xfId="44649" xr:uid="{00000000-0005-0000-0000-00009CAF0000}"/>
    <cellStyle name="Note 34 2 31" xfId="44650" xr:uid="{00000000-0005-0000-0000-00009DAF0000}"/>
    <cellStyle name="Note 34 2 32" xfId="44651" xr:uid="{00000000-0005-0000-0000-00009EAF0000}"/>
    <cellStyle name="Note 34 2 33" xfId="44652" xr:uid="{00000000-0005-0000-0000-00009FAF0000}"/>
    <cellStyle name="Note 34 2 34" xfId="44653" xr:uid="{00000000-0005-0000-0000-0000A0AF0000}"/>
    <cellStyle name="Note 34 2 35" xfId="44654" xr:uid="{00000000-0005-0000-0000-0000A1AF0000}"/>
    <cellStyle name="Note 34 2 36" xfId="44655" xr:uid="{00000000-0005-0000-0000-0000A2AF0000}"/>
    <cellStyle name="Note 34 2 37" xfId="44656" xr:uid="{00000000-0005-0000-0000-0000A3AF0000}"/>
    <cellStyle name="Note 34 2 38" xfId="44657" xr:uid="{00000000-0005-0000-0000-0000A4AF0000}"/>
    <cellStyle name="Note 34 2 39" xfId="44658" xr:uid="{00000000-0005-0000-0000-0000A5AF0000}"/>
    <cellStyle name="Note 34 2 4" xfId="44659" xr:uid="{00000000-0005-0000-0000-0000A6AF0000}"/>
    <cellStyle name="Note 34 2 5" xfId="44660" xr:uid="{00000000-0005-0000-0000-0000A7AF0000}"/>
    <cellStyle name="Note 34 2 6" xfId="44661" xr:uid="{00000000-0005-0000-0000-0000A8AF0000}"/>
    <cellStyle name="Note 34 2 7" xfId="44662" xr:uid="{00000000-0005-0000-0000-0000A9AF0000}"/>
    <cellStyle name="Note 34 2 8" xfId="44663" xr:uid="{00000000-0005-0000-0000-0000AAAF0000}"/>
    <cellStyle name="Note 34 2 9" xfId="44664" xr:uid="{00000000-0005-0000-0000-0000ABAF0000}"/>
    <cellStyle name="Note 34 20" xfId="44665" xr:uid="{00000000-0005-0000-0000-0000ACAF0000}"/>
    <cellStyle name="Note 34 21" xfId="44666" xr:uid="{00000000-0005-0000-0000-0000ADAF0000}"/>
    <cellStyle name="Note 34 22" xfId="44667" xr:uid="{00000000-0005-0000-0000-0000AEAF0000}"/>
    <cellStyle name="Note 34 23" xfId="44668" xr:uid="{00000000-0005-0000-0000-0000AFAF0000}"/>
    <cellStyle name="Note 34 24" xfId="44669" xr:uid="{00000000-0005-0000-0000-0000B0AF0000}"/>
    <cellStyle name="Note 34 25" xfId="44670" xr:uid="{00000000-0005-0000-0000-0000B1AF0000}"/>
    <cellStyle name="Note 34 26" xfId="44671" xr:uid="{00000000-0005-0000-0000-0000B2AF0000}"/>
    <cellStyle name="Note 34 27" xfId="44672" xr:uid="{00000000-0005-0000-0000-0000B3AF0000}"/>
    <cellStyle name="Note 34 28" xfId="44673" xr:uid="{00000000-0005-0000-0000-0000B4AF0000}"/>
    <cellStyle name="Note 34 29" xfId="44674" xr:uid="{00000000-0005-0000-0000-0000B5AF0000}"/>
    <cellStyle name="Note 34 3" xfId="44675" xr:uid="{00000000-0005-0000-0000-0000B6AF0000}"/>
    <cellStyle name="Note 34 30" xfId="44676" xr:uid="{00000000-0005-0000-0000-0000B7AF0000}"/>
    <cellStyle name="Note 34 31" xfId="44677" xr:uid="{00000000-0005-0000-0000-0000B8AF0000}"/>
    <cellStyle name="Note 34 32" xfId="44678" xr:uid="{00000000-0005-0000-0000-0000B9AF0000}"/>
    <cellStyle name="Note 34 33" xfId="44679" xr:uid="{00000000-0005-0000-0000-0000BAAF0000}"/>
    <cellStyle name="Note 34 34" xfId="44680" xr:uid="{00000000-0005-0000-0000-0000BBAF0000}"/>
    <cellStyle name="Note 34 35" xfId="44681" xr:uid="{00000000-0005-0000-0000-0000BCAF0000}"/>
    <cellStyle name="Note 34 36" xfId="44682" xr:uid="{00000000-0005-0000-0000-0000BDAF0000}"/>
    <cellStyle name="Note 34 37" xfId="44683" xr:uid="{00000000-0005-0000-0000-0000BEAF0000}"/>
    <cellStyle name="Note 34 38" xfId="44684" xr:uid="{00000000-0005-0000-0000-0000BFAF0000}"/>
    <cellStyle name="Note 34 39" xfId="44685" xr:uid="{00000000-0005-0000-0000-0000C0AF0000}"/>
    <cellStyle name="Note 34 4" xfId="44686" xr:uid="{00000000-0005-0000-0000-0000C1AF0000}"/>
    <cellStyle name="Note 34 40" xfId="44687" xr:uid="{00000000-0005-0000-0000-0000C2AF0000}"/>
    <cellStyle name="Note 34 41" xfId="44688" xr:uid="{00000000-0005-0000-0000-0000C3AF0000}"/>
    <cellStyle name="Note 34 42" xfId="44689" xr:uid="{00000000-0005-0000-0000-0000C4AF0000}"/>
    <cellStyle name="Note 34 43" xfId="44690" xr:uid="{00000000-0005-0000-0000-0000C5AF0000}"/>
    <cellStyle name="Note 34 44" xfId="44691" xr:uid="{00000000-0005-0000-0000-0000C6AF0000}"/>
    <cellStyle name="Note 34 45" xfId="44692" xr:uid="{00000000-0005-0000-0000-0000C7AF0000}"/>
    <cellStyle name="Note 34 46" xfId="44693" xr:uid="{00000000-0005-0000-0000-0000C8AF0000}"/>
    <cellStyle name="Note 34 47" xfId="44694" xr:uid="{00000000-0005-0000-0000-0000C9AF0000}"/>
    <cellStyle name="Note 34 48" xfId="44695" xr:uid="{00000000-0005-0000-0000-0000CAAF0000}"/>
    <cellStyle name="Note 34 49" xfId="44696" xr:uid="{00000000-0005-0000-0000-0000CBAF0000}"/>
    <cellStyle name="Note 34 5" xfId="44697" xr:uid="{00000000-0005-0000-0000-0000CCAF0000}"/>
    <cellStyle name="Note 34 50" xfId="44698" xr:uid="{00000000-0005-0000-0000-0000CDAF0000}"/>
    <cellStyle name="Note 34 51" xfId="44699" xr:uid="{00000000-0005-0000-0000-0000CEAF0000}"/>
    <cellStyle name="Note 34 52" xfId="44700" xr:uid="{00000000-0005-0000-0000-0000CFAF0000}"/>
    <cellStyle name="Note 34 53" xfId="44701" xr:uid="{00000000-0005-0000-0000-0000D0AF0000}"/>
    <cellStyle name="Note 34 54" xfId="44702" xr:uid="{00000000-0005-0000-0000-0000D1AF0000}"/>
    <cellStyle name="Note 34 55" xfId="44703" xr:uid="{00000000-0005-0000-0000-0000D2AF0000}"/>
    <cellStyle name="Note 34 56" xfId="44704" xr:uid="{00000000-0005-0000-0000-0000D3AF0000}"/>
    <cellStyle name="Note 34 57" xfId="44705" xr:uid="{00000000-0005-0000-0000-0000D4AF0000}"/>
    <cellStyle name="Note 34 58" xfId="44706" xr:uid="{00000000-0005-0000-0000-0000D5AF0000}"/>
    <cellStyle name="Note 34 59" xfId="44707" xr:uid="{00000000-0005-0000-0000-0000D6AF0000}"/>
    <cellStyle name="Note 34 6" xfId="44708" xr:uid="{00000000-0005-0000-0000-0000D7AF0000}"/>
    <cellStyle name="Note 34 60" xfId="44709" xr:uid="{00000000-0005-0000-0000-0000D8AF0000}"/>
    <cellStyle name="Note 34 61" xfId="44710" xr:uid="{00000000-0005-0000-0000-0000D9AF0000}"/>
    <cellStyle name="Note 34 62" xfId="44711" xr:uid="{00000000-0005-0000-0000-0000DAAF0000}"/>
    <cellStyle name="Note 34 63" xfId="44712" xr:uid="{00000000-0005-0000-0000-0000DBAF0000}"/>
    <cellStyle name="Note 34 64" xfId="44713" xr:uid="{00000000-0005-0000-0000-0000DCAF0000}"/>
    <cellStyle name="Note 34 65" xfId="44714" xr:uid="{00000000-0005-0000-0000-0000DDAF0000}"/>
    <cellStyle name="Note 34 66" xfId="44715" xr:uid="{00000000-0005-0000-0000-0000DEAF0000}"/>
    <cellStyle name="Note 34 67" xfId="44716" xr:uid="{00000000-0005-0000-0000-0000DFAF0000}"/>
    <cellStyle name="Note 34 68" xfId="44717" xr:uid="{00000000-0005-0000-0000-0000E0AF0000}"/>
    <cellStyle name="Note 34 69" xfId="44718" xr:uid="{00000000-0005-0000-0000-0000E1AF0000}"/>
    <cellStyle name="Note 34 7" xfId="44719" xr:uid="{00000000-0005-0000-0000-0000E2AF0000}"/>
    <cellStyle name="Note 34 70" xfId="44720" xr:uid="{00000000-0005-0000-0000-0000E3AF0000}"/>
    <cellStyle name="Note 34 71" xfId="44721" xr:uid="{00000000-0005-0000-0000-0000E4AF0000}"/>
    <cellStyle name="Note 34 72" xfId="44722" xr:uid="{00000000-0005-0000-0000-0000E5AF0000}"/>
    <cellStyle name="Note 34 73" xfId="44723" xr:uid="{00000000-0005-0000-0000-0000E6AF0000}"/>
    <cellStyle name="Note 34 74" xfId="44724" xr:uid="{00000000-0005-0000-0000-0000E7AF0000}"/>
    <cellStyle name="Note 34 8" xfId="44725" xr:uid="{00000000-0005-0000-0000-0000E8AF0000}"/>
    <cellStyle name="Note 34 9" xfId="44726" xr:uid="{00000000-0005-0000-0000-0000E9AF0000}"/>
    <cellStyle name="Note 35" xfId="44727" xr:uid="{00000000-0005-0000-0000-0000EAAF0000}"/>
    <cellStyle name="Note 35 10" xfId="44728" xr:uid="{00000000-0005-0000-0000-0000EBAF0000}"/>
    <cellStyle name="Note 35 11" xfId="44729" xr:uid="{00000000-0005-0000-0000-0000ECAF0000}"/>
    <cellStyle name="Note 35 12" xfId="44730" xr:uid="{00000000-0005-0000-0000-0000EDAF0000}"/>
    <cellStyle name="Note 35 13" xfId="44731" xr:uid="{00000000-0005-0000-0000-0000EEAF0000}"/>
    <cellStyle name="Note 35 14" xfId="44732" xr:uid="{00000000-0005-0000-0000-0000EFAF0000}"/>
    <cellStyle name="Note 35 15" xfId="44733" xr:uid="{00000000-0005-0000-0000-0000F0AF0000}"/>
    <cellStyle name="Note 35 16" xfId="44734" xr:uid="{00000000-0005-0000-0000-0000F1AF0000}"/>
    <cellStyle name="Note 35 17" xfId="44735" xr:uid="{00000000-0005-0000-0000-0000F2AF0000}"/>
    <cellStyle name="Note 35 18" xfId="44736" xr:uid="{00000000-0005-0000-0000-0000F3AF0000}"/>
    <cellStyle name="Note 35 19" xfId="44737" xr:uid="{00000000-0005-0000-0000-0000F4AF0000}"/>
    <cellStyle name="Note 35 2" xfId="44738" xr:uid="{00000000-0005-0000-0000-0000F5AF0000}"/>
    <cellStyle name="Note 35 2 10" xfId="44739" xr:uid="{00000000-0005-0000-0000-0000F6AF0000}"/>
    <cellStyle name="Note 35 2 11" xfId="44740" xr:uid="{00000000-0005-0000-0000-0000F7AF0000}"/>
    <cellStyle name="Note 35 2 12" xfId="44741" xr:uid="{00000000-0005-0000-0000-0000F8AF0000}"/>
    <cellStyle name="Note 35 2 13" xfId="44742" xr:uid="{00000000-0005-0000-0000-0000F9AF0000}"/>
    <cellStyle name="Note 35 2 14" xfId="44743" xr:uid="{00000000-0005-0000-0000-0000FAAF0000}"/>
    <cellStyle name="Note 35 2 15" xfId="44744" xr:uid="{00000000-0005-0000-0000-0000FBAF0000}"/>
    <cellStyle name="Note 35 2 16" xfId="44745" xr:uid="{00000000-0005-0000-0000-0000FCAF0000}"/>
    <cellStyle name="Note 35 2 17" xfId="44746" xr:uid="{00000000-0005-0000-0000-0000FDAF0000}"/>
    <cellStyle name="Note 35 2 18" xfId="44747" xr:uid="{00000000-0005-0000-0000-0000FEAF0000}"/>
    <cellStyle name="Note 35 2 19" xfId="44748" xr:uid="{00000000-0005-0000-0000-0000FFAF0000}"/>
    <cellStyle name="Note 35 2 2" xfId="44749" xr:uid="{00000000-0005-0000-0000-000000B00000}"/>
    <cellStyle name="Note 35 2 20" xfId="44750" xr:uid="{00000000-0005-0000-0000-000001B00000}"/>
    <cellStyle name="Note 35 2 21" xfId="44751" xr:uid="{00000000-0005-0000-0000-000002B00000}"/>
    <cellStyle name="Note 35 2 22" xfId="44752" xr:uid="{00000000-0005-0000-0000-000003B00000}"/>
    <cellStyle name="Note 35 2 23" xfId="44753" xr:uid="{00000000-0005-0000-0000-000004B00000}"/>
    <cellStyle name="Note 35 2 24" xfId="44754" xr:uid="{00000000-0005-0000-0000-000005B00000}"/>
    <cellStyle name="Note 35 2 25" xfId="44755" xr:uid="{00000000-0005-0000-0000-000006B00000}"/>
    <cellStyle name="Note 35 2 26" xfId="44756" xr:uid="{00000000-0005-0000-0000-000007B00000}"/>
    <cellStyle name="Note 35 2 27" xfId="44757" xr:uid="{00000000-0005-0000-0000-000008B00000}"/>
    <cellStyle name="Note 35 2 28" xfId="44758" xr:uid="{00000000-0005-0000-0000-000009B00000}"/>
    <cellStyle name="Note 35 2 29" xfId="44759" xr:uid="{00000000-0005-0000-0000-00000AB00000}"/>
    <cellStyle name="Note 35 2 3" xfId="44760" xr:uid="{00000000-0005-0000-0000-00000BB00000}"/>
    <cellStyle name="Note 35 2 30" xfId="44761" xr:uid="{00000000-0005-0000-0000-00000CB00000}"/>
    <cellStyle name="Note 35 2 31" xfId="44762" xr:uid="{00000000-0005-0000-0000-00000DB00000}"/>
    <cellStyle name="Note 35 2 32" xfId="44763" xr:uid="{00000000-0005-0000-0000-00000EB00000}"/>
    <cellStyle name="Note 35 2 33" xfId="44764" xr:uid="{00000000-0005-0000-0000-00000FB00000}"/>
    <cellStyle name="Note 35 2 34" xfId="44765" xr:uid="{00000000-0005-0000-0000-000010B00000}"/>
    <cellStyle name="Note 35 2 35" xfId="44766" xr:uid="{00000000-0005-0000-0000-000011B00000}"/>
    <cellStyle name="Note 35 2 36" xfId="44767" xr:uid="{00000000-0005-0000-0000-000012B00000}"/>
    <cellStyle name="Note 35 2 37" xfId="44768" xr:uid="{00000000-0005-0000-0000-000013B00000}"/>
    <cellStyle name="Note 35 2 38" xfId="44769" xr:uid="{00000000-0005-0000-0000-000014B00000}"/>
    <cellStyle name="Note 35 2 39" xfId="44770" xr:uid="{00000000-0005-0000-0000-000015B00000}"/>
    <cellStyle name="Note 35 2 4" xfId="44771" xr:uid="{00000000-0005-0000-0000-000016B00000}"/>
    <cellStyle name="Note 35 2 5" xfId="44772" xr:uid="{00000000-0005-0000-0000-000017B00000}"/>
    <cellStyle name="Note 35 2 6" xfId="44773" xr:uid="{00000000-0005-0000-0000-000018B00000}"/>
    <cellStyle name="Note 35 2 7" xfId="44774" xr:uid="{00000000-0005-0000-0000-000019B00000}"/>
    <cellStyle name="Note 35 2 8" xfId="44775" xr:uid="{00000000-0005-0000-0000-00001AB00000}"/>
    <cellStyle name="Note 35 2 9" xfId="44776" xr:uid="{00000000-0005-0000-0000-00001BB00000}"/>
    <cellStyle name="Note 35 20" xfId="44777" xr:uid="{00000000-0005-0000-0000-00001CB00000}"/>
    <cellStyle name="Note 35 21" xfId="44778" xr:uid="{00000000-0005-0000-0000-00001DB00000}"/>
    <cellStyle name="Note 35 22" xfId="44779" xr:uid="{00000000-0005-0000-0000-00001EB00000}"/>
    <cellStyle name="Note 35 23" xfId="44780" xr:uid="{00000000-0005-0000-0000-00001FB00000}"/>
    <cellStyle name="Note 35 24" xfId="44781" xr:uid="{00000000-0005-0000-0000-000020B00000}"/>
    <cellStyle name="Note 35 25" xfId="44782" xr:uid="{00000000-0005-0000-0000-000021B00000}"/>
    <cellStyle name="Note 35 26" xfId="44783" xr:uid="{00000000-0005-0000-0000-000022B00000}"/>
    <cellStyle name="Note 35 27" xfId="44784" xr:uid="{00000000-0005-0000-0000-000023B00000}"/>
    <cellStyle name="Note 35 28" xfId="44785" xr:uid="{00000000-0005-0000-0000-000024B00000}"/>
    <cellStyle name="Note 35 29" xfId="44786" xr:uid="{00000000-0005-0000-0000-000025B00000}"/>
    <cellStyle name="Note 35 3" xfId="44787" xr:uid="{00000000-0005-0000-0000-000026B00000}"/>
    <cellStyle name="Note 35 30" xfId="44788" xr:uid="{00000000-0005-0000-0000-000027B00000}"/>
    <cellStyle name="Note 35 31" xfId="44789" xr:uid="{00000000-0005-0000-0000-000028B00000}"/>
    <cellStyle name="Note 35 32" xfId="44790" xr:uid="{00000000-0005-0000-0000-000029B00000}"/>
    <cellStyle name="Note 35 33" xfId="44791" xr:uid="{00000000-0005-0000-0000-00002AB00000}"/>
    <cellStyle name="Note 35 34" xfId="44792" xr:uid="{00000000-0005-0000-0000-00002BB00000}"/>
    <cellStyle name="Note 35 35" xfId="44793" xr:uid="{00000000-0005-0000-0000-00002CB00000}"/>
    <cellStyle name="Note 35 36" xfId="44794" xr:uid="{00000000-0005-0000-0000-00002DB00000}"/>
    <cellStyle name="Note 35 37" xfId="44795" xr:uid="{00000000-0005-0000-0000-00002EB00000}"/>
    <cellStyle name="Note 35 38" xfId="44796" xr:uid="{00000000-0005-0000-0000-00002FB00000}"/>
    <cellStyle name="Note 35 39" xfId="44797" xr:uid="{00000000-0005-0000-0000-000030B00000}"/>
    <cellStyle name="Note 35 4" xfId="44798" xr:uid="{00000000-0005-0000-0000-000031B00000}"/>
    <cellStyle name="Note 35 40" xfId="44799" xr:uid="{00000000-0005-0000-0000-000032B00000}"/>
    <cellStyle name="Note 35 41" xfId="44800" xr:uid="{00000000-0005-0000-0000-000033B00000}"/>
    <cellStyle name="Note 35 42" xfId="44801" xr:uid="{00000000-0005-0000-0000-000034B00000}"/>
    <cellStyle name="Note 35 43" xfId="44802" xr:uid="{00000000-0005-0000-0000-000035B00000}"/>
    <cellStyle name="Note 35 44" xfId="44803" xr:uid="{00000000-0005-0000-0000-000036B00000}"/>
    <cellStyle name="Note 35 45" xfId="44804" xr:uid="{00000000-0005-0000-0000-000037B00000}"/>
    <cellStyle name="Note 35 46" xfId="44805" xr:uid="{00000000-0005-0000-0000-000038B00000}"/>
    <cellStyle name="Note 35 47" xfId="44806" xr:uid="{00000000-0005-0000-0000-000039B00000}"/>
    <cellStyle name="Note 35 48" xfId="44807" xr:uid="{00000000-0005-0000-0000-00003AB00000}"/>
    <cellStyle name="Note 35 49" xfId="44808" xr:uid="{00000000-0005-0000-0000-00003BB00000}"/>
    <cellStyle name="Note 35 5" xfId="44809" xr:uid="{00000000-0005-0000-0000-00003CB00000}"/>
    <cellStyle name="Note 35 50" xfId="44810" xr:uid="{00000000-0005-0000-0000-00003DB00000}"/>
    <cellStyle name="Note 35 51" xfId="44811" xr:uid="{00000000-0005-0000-0000-00003EB00000}"/>
    <cellStyle name="Note 35 52" xfId="44812" xr:uid="{00000000-0005-0000-0000-00003FB00000}"/>
    <cellStyle name="Note 35 53" xfId="44813" xr:uid="{00000000-0005-0000-0000-000040B00000}"/>
    <cellStyle name="Note 35 54" xfId="44814" xr:uid="{00000000-0005-0000-0000-000041B00000}"/>
    <cellStyle name="Note 35 55" xfId="44815" xr:uid="{00000000-0005-0000-0000-000042B00000}"/>
    <cellStyle name="Note 35 56" xfId="44816" xr:uid="{00000000-0005-0000-0000-000043B00000}"/>
    <cellStyle name="Note 35 57" xfId="44817" xr:uid="{00000000-0005-0000-0000-000044B00000}"/>
    <cellStyle name="Note 35 58" xfId="44818" xr:uid="{00000000-0005-0000-0000-000045B00000}"/>
    <cellStyle name="Note 35 59" xfId="44819" xr:uid="{00000000-0005-0000-0000-000046B00000}"/>
    <cellStyle name="Note 35 6" xfId="44820" xr:uid="{00000000-0005-0000-0000-000047B00000}"/>
    <cellStyle name="Note 35 60" xfId="44821" xr:uid="{00000000-0005-0000-0000-000048B00000}"/>
    <cellStyle name="Note 35 61" xfId="44822" xr:uid="{00000000-0005-0000-0000-000049B00000}"/>
    <cellStyle name="Note 35 62" xfId="44823" xr:uid="{00000000-0005-0000-0000-00004AB00000}"/>
    <cellStyle name="Note 35 63" xfId="44824" xr:uid="{00000000-0005-0000-0000-00004BB00000}"/>
    <cellStyle name="Note 35 64" xfId="44825" xr:uid="{00000000-0005-0000-0000-00004CB00000}"/>
    <cellStyle name="Note 35 65" xfId="44826" xr:uid="{00000000-0005-0000-0000-00004DB00000}"/>
    <cellStyle name="Note 35 66" xfId="44827" xr:uid="{00000000-0005-0000-0000-00004EB00000}"/>
    <cellStyle name="Note 35 67" xfId="44828" xr:uid="{00000000-0005-0000-0000-00004FB00000}"/>
    <cellStyle name="Note 35 68" xfId="44829" xr:uid="{00000000-0005-0000-0000-000050B00000}"/>
    <cellStyle name="Note 35 69" xfId="44830" xr:uid="{00000000-0005-0000-0000-000051B00000}"/>
    <cellStyle name="Note 35 7" xfId="44831" xr:uid="{00000000-0005-0000-0000-000052B00000}"/>
    <cellStyle name="Note 35 70" xfId="44832" xr:uid="{00000000-0005-0000-0000-000053B00000}"/>
    <cellStyle name="Note 35 71" xfId="44833" xr:uid="{00000000-0005-0000-0000-000054B00000}"/>
    <cellStyle name="Note 35 72" xfId="44834" xr:uid="{00000000-0005-0000-0000-000055B00000}"/>
    <cellStyle name="Note 35 73" xfId="44835" xr:uid="{00000000-0005-0000-0000-000056B00000}"/>
    <cellStyle name="Note 35 74" xfId="44836" xr:uid="{00000000-0005-0000-0000-000057B00000}"/>
    <cellStyle name="Note 35 8" xfId="44837" xr:uid="{00000000-0005-0000-0000-000058B00000}"/>
    <cellStyle name="Note 35 9" xfId="44838" xr:uid="{00000000-0005-0000-0000-000059B00000}"/>
    <cellStyle name="Note 36" xfId="44839" xr:uid="{00000000-0005-0000-0000-00005AB00000}"/>
    <cellStyle name="Note 36 10" xfId="44840" xr:uid="{00000000-0005-0000-0000-00005BB00000}"/>
    <cellStyle name="Note 36 11" xfId="44841" xr:uid="{00000000-0005-0000-0000-00005CB00000}"/>
    <cellStyle name="Note 36 12" xfId="44842" xr:uid="{00000000-0005-0000-0000-00005DB00000}"/>
    <cellStyle name="Note 36 13" xfId="44843" xr:uid="{00000000-0005-0000-0000-00005EB00000}"/>
    <cellStyle name="Note 36 14" xfId="44844" xr:uid="{00000000-0005-0000-0000-00005FB00000}"/>
    <cellStyle name="Note 36 15" xfId="44845" xr:uid="{00000000-0005-0000-0000-000060B00000}"/>
    <cellStyle name="Note 36 16" xfId="44846" xr:uid="{00000000-0005-0000-0000-000061B00000}"/>
    <cellStyle name="Note 36 17" xfId="44847" xr:uid="{00000000-0005-0000-0000-000062B00000}"/>
    <cellStyle name="Note 36 18" xfId="44848" xr:uid="{00000000-0005-0000-0000-000063B00000}"/>
    <cellStyle name="Note 36 19" xfId="44849" xr:uid="{00000000-0005-0000-0000-000064B00000}"/>
    <cellStyle name="Note 36 2" xfId="44850" xr:uid="{00000000-0005-0000-0000-000065B00000}"/>
    <cellStyle name="Note 36 20" xfId="44851" xr:uid="{00000000-0005-0000-0000-000066B00000}"/>
    <cellStyle name="Note 36 21" xfId="44852" xr:uid="{00000000-0005-0000-0000-000067B00000}"/>
    <cellStyle name="Note 36 22" xfId="44853" xr:uid="{00000000-0005-0000-0000-000068B00000}"/>
    <cellStyle name="Note 36 23" xfId="44854" xr:uid="{00000000-0005-0000-0000-000069B00000}"/>
    <cellStyle name="Note 36 24" xfId="44855" xr:uid="{00000000-0005-0000-0000-00006AB00000}"/>
    <cellStyle name="Note 36 25" xfId="44856" xr:uid="{00000000-0005-0000-0000-00006BB00000}"/>
    <cellStyle name="Note 36 26" xfId="44857" xr:uid="{00000000-0005-0000-0000-00006CB00000}"/>
    <cellStyle name="Note 36 27" xfId="44858" xr:uid="{00000000-0005-0000-0000-00006DB00000}"/>
    <cellStyle name="Note 36 28" xfId="44859" xr:uid="{00000000-0005-0000-0000-00006EB00000}"/>
    <cellStyle name="Note 36 29" xfId="44860" xr:uid="{00000000-0005-0000-0000-00006FB00000}"/>
    <cellStyle name="Note 36 3" xfId="44861" xr:uid="{00000000-0005-0000-0000-000070B00000}"/>
    <cellStyle name="Note 36 30" xfId="44862" xr:uid="{00000000-0005-0000-0000-000071B00000}"/>
    <cellStyle name="Note 36 31" xfId="44863" xr:uid="{00000000-0005-0000-0000-000072B00000}"/>
    <cellStyle name="Note 36 32" xfId="44864" xr:uid="{00000000-0005-0000-0000-000073B00000}"/>
    <cellStyle name="Note 36 33" xfId="44865" xr:uid="{00000000-0005-0000-0000-000074B00000}"/>
    <cellStyle name="Note 36 34" xfId="44866" xr:uid="{00000000-0005-0000-0000-000075B00000}"/>
    <cellStyle name="Note 36 35" xfId="44867" xr:uid="{00000000-0005-0000-0000-000076B00000}"/>
    <cellStyle name="Note 36 36" xfId="44868" xr:uid="{00000000-0005-0000-0000-000077B00000}"/>
    <cellStyle name="Note 36 37" xfId="44869" xr:uid="{00000000-0005-0000-0000-000078B00000}"/>
    <cellStyle name="Note 36 38" xfId="44870" xr:uid="{00000000-0005-0000-0000-000079B00000}"/>
    <cellStyle name="Note 36 39" xfId="44871" xr:uid="{00000000-0005-0000-0000-00007AB00000}"/>
    <cellStyle name="Note 36 4" xfId="44872" xr:uid="{00000000-0005-0000-0000-00007BB00000}"/>
    <cellStyle name="Note 36 5" xfId="44873" xr:uid="{00000000-0005-0000-0000-00007CB00000}"/>
    <cellStyle name="Note 36 6" xfId="44874" xr:uid="{00000000-0005-0000-0000-00007DB00000}"/>
    <cellStyle name="Note 36 7" xfId="44875" xr:uid="{00000000-0005-0000-0000-00007EB00000}"/>
    <cellStyle name="Note 36 8" xfId="44876" xr:uid="{00000000-0005-0000-0000-00007FB00000}"/>
    <cellStyle name="Note 36 9" xfId="44877" xr:uid="{00000000-0005-0000-0000-000080B00000}"/>
    <cellStyle name="Note 37" xfId="44878" xr:uid="{00000000-0005-0000-0000-000081B00000}"/>
    <cellStyle name="Note 37 10" xfId="44879" xr:uid="{00000000-0005-0000-0000-000082B00000}"/>
    <cellStyle name="Note 37 11" xfId="44880" xr:uid="{00000000-0005-0000-0000-000083B00000}"/>
    <cellStyle name="Note 37 12" xfId="44881" xr:uid="{00000000-0005-0000-0000-000084B00000}"/>
    <cellStyle name="Note 37 13" xfId="44882" xr:uid="{00000000-0005-0000-0000-000085B00000}"/>
    <cellStyle name="Note 37 14" xfId="44883" xr:uid="{00000000-0005-0000-0000-000086B00000}"/>
    <cellStyle name="Note 37 15" xfId="44884" xr:uid="{00000000-0005-0000-0000-000087B00000}"/>
    <cellStyle name="Note 37 16" xfId="44885" xr:uid="{00000000-0005-0000-0000-000088B00000}"/>
    <cellStyle name="Note 37 17" xfId="44886" xr:uid="{00000000-0005-0000-0000-000089B00000}"/>
    <cellStyle name="Note 37 18" xfId="44887" xr:uid="{00000000-0005-0000-0000-00008AB00000}"/>
    <cellStyle name="Note 37 19" xfId="44888" xr:uid="{00000000-0005-0000-0000-00008BB00000}"/>
    <cellStyle name="Note 37 2" xfId="44889" xr:uid="{00000000-0005-0000-0000-00008CB00000}"/>
    <cellStyle name="Note 37 20" xfId="44890" xr:uid="{00000000-0005-0000-0000-00008DB00000}"/>
    <cellStyle name="Note 37 21" xfId="44891" xr:uid="{00000000-0005-0000-0000-00008EB00000}"/>
    <cellStyle name="Note 37 22" xfId="44892" xr:uid="{00000000-0005-0000-0000-00008FB00000}"/>
    <cellStyle name="Note 37 23" xfId="44893" xr:uid="{00000000-0005-0000-0000-000090B00000}"/>
    <cellStyle name="Note 37 24" xfId="44894" xr:uid="{00000000-0005-0000-0000-000091B00000}"/>
    <cellStyle name="Note 37 25" xfId="44895" xr:uid="{00000000-0005-0000-0000-000092B00000}"/>
    <cellStyle name="Note 37 26" xfId="44896" xr:uid="{00000000-0005-0000-0000-000093B00000}"/>
    <cellStyle name="Note 37 27" xfId="44897" xr:uid="{00000000-0005-0000-0000-000094B00000}"/>
    <cellStyle name="Note 37 28" xfId="44898" xr:uid="{00000000-0005-0000-0000-000095B00000}"/>
    <cellStyle name="Note 37 29" xfId="44899" xr:uid="{00000000-0005-0000-0000-000096B00000}"/>
    <cellStyle name="Note 37 3" xfId="44900" xr:uid="{00000000-0005-0000-0000-000097B00000}"/>
    <cellStyle name="Note 37 30" xfId="44901" xr:uid="{00000000-0005-0000-0000-000098B00000}"/>
    <cellStyle name="Note 37 31" xfId="44902" xr:uid="{00000000-0005-0000-0000-000099B00000}"/>
    <cellStyle name="Note 37 32" xfId="44903" xr:uid="{00000000-0005-0000-0000-00009AB00000}"/>
    <cellStyle name="Note 37 33" xfId="44904" xr:uid="{00000000-0005-0000-0000-00009BB00000}"/>
    <cellStyle name="Note 37 34" xfId="44905" xr:uid="{00000000-0005-0000-0000-00009CB00000}"/>
    <cellStyle name="Note 37 35" xfId="44906" xr:uid="{00000000-0005-0000-0000-00009DB00000}"/>
    <cellStyle name="Note 37 36" xfId="44907" xr:uid="{00000000-0005-0000-0000-00009EB00000}"/>
    <cellStyle name="Note 37 37" xfId="44908" xr:uid="{00000000-0005-0000-0000-00009FB00000}"/>
    <cellStyle name="Note 37 38" xfId="44909" xr:uid="{00000000-0005-0000-0000-0000A0B00000}"/>
    <cellStyle name="Note 37 39" xfId="44910" xr:uid="{00000000-0005-0000-0000-0000A1B00000}"/>
    <cellStyle name="Note 37 4" xfId="44911" xr:uid="{00000000-0005-0000-0000-0000A2B00000}"/>
    <cellStyle name="Note 37 5" xfId="44912" xr:uid="{00000000-0005-0000-0000-0000A3B00000}"/>
    <cellStyle name="Note 37 6" xfId="44913" xr:uid="{00000000-0005-0000-0000-0000A4B00000}"/>
    <cellStyle name="Note 37 7" xfId="44914" xr:uid="{00000000-0005-0000-0000-0000A5B00000}"/>
    <cellStyle name="Note 37 8" xfId="44915" xr:uid="{00000000-0005-0000-0000-0000A6B00000}"/>
    <cellStyle name="Note 37 9" xfId="44916" xr:uid="{00000000-0005-0000-0000-0000A7B00000}"/>
    <cellStyle name="Note 38" xfId="44917" xr:uid="{00000000-0005-0000-0000-0000A8B00000}"/>
    <cellStyle name="Note 38 10" xfId="44918" xr:uid="{00000000-0005-0000-0000-0000A9B00000}"/>
    <cellStyle name="Note 38 11" xfId="44919" xr:uid="{00000000-0005-0000-0000-0000AAB00000}"/>
    <cellStyle name="Note 38 12" xfId="44920" xr:uid="{00000000-0005-0000-0000-0000ABB00000}"/>
    <cellStyle name="Note 38 13" xfId="44921" xr:uid="{00000000-0005-0000-0000-0000ACB00000}"/>
    <cellStyle name="Note 38 14" xfId="44922" xr:uid="{00000000-0005-0000-0000-0000ADB00000}"/>
    <cellStyle name="Note 38 15" xfId="44923" xr:uid="{00000000-0005-0000-0000-0000AEB00000}"/>
    <cellStyle name="Note 38 16" xfId="44924" xr:uid="{00000000-0005-0000-0000-0000AFB00000}"/>
    <cellStyle name="Note 38 17" xfId="44925" xr:uid="{00000000-0005-0000-0000-0000B0B00000}"/>
    <cellStyle name="Note 38 18" xfId="44926" xr:uid="{00000000-0005-0000-0000-0000B1B00000}"/>
    <cellStyle name="Note 38 19" xfId="44927" xr:uid="{00000000-0005-0000-0000-0000B2B00000}"/>
    <cellStyle name="Note 38 2" xfId="44928" xr:uid="{00000000-0005-0000-0000-0000B3B00000}"/>
    <cellStyle name="Note 38 20" xfId="44929" xr:uid="{00000000-0005-0000-0000-0000B4B00000}"/>
    <cellStyle name="Note 38 21" xfId="44930" xr:uid="{00000000-0005-0000-0000-0000B5B00000}"/>
    <cellStyle name="Note 38 22" xfId="44931" xr:uid="{00000000-0005-0000-0000-0000B6B00000}"/>
    <cellStyle name="Note 38 23" xfId="44932" xr:uid="{00000000-0005-0000-0000-0000B7B00000}"/>
    <cellStyle name="Note 38 24" xfId="44933" xr:uid="{00000000-0005-0000-0000-0000B8B00000}"/>
    <cellStyle name="Note 38 25" xfId="44934" xr:uid="{00000000-0005-0000-0000-0000B9B00000}"/>
    <cellStyle name="Note 38 26" xfId="44935" xr:uid="{00000000-0005-0000-0000-0000BAB00000}"/>
    <cellStyle name="Note 38 27" xfId="44936" xr:uid="{00000000-0005-0000-0000-0000BBB00000}"/>
    <cellStyle name="Note 38 28" xfId="44937" xr:uid="{00000000-0005-0000-0000-0000BCB00000}"/>
    <cellStyle name="Note 38 29" xfId="44938" xr:uid="{00000000-0005-0000-0000-0000BDB00000}"/>
    <cellStyle name="Note 38 3" xfId="44939" xr:uid="{00000000-0005-0000-0000-0000BEB00000}"/>
    <cellStyle name="Note 38 30" xfId="44940" xr:uid="{00000000-0005-0000-0000-0000BFB00000}"/>
    <cellStyle name="Note 38 31" xfId="44941" xr:uid="{00000000-0005-0000-0000-0000C0B00000}"/>
    <cellStyle name="Note 38 32" xfId="44942" xr:uid="{00000000-0005-0000-0000-0000C1B00000}"/>
    <cellStyle name="Note 38 33" xfId="44943" xr:uid="{00000000-0005-0000-0000-0000C2B00000}"/>
    <cellStyle name="Note 38 34" xfId="44944" xr:uid="{00000000-0005-0000-0000-0000C3B00000}"/>
    <cellStyle name="Note 38 35" xfId="44945" xr:uid="{00000000-0005-0000-0000-0000C4B00000}"/>
    <cellStyle name="Note 38 36" xfId="44946" xr:uid="{00000000-0005-0000-0000-0000C5B00000}"/>
    <cellStyle name="Note 38 37" xfId="44947" xr:uid="{00000000-0005-0000-0000-0000C6B00000}"/>
    <cellStyle name="Note 38 38" xfId="44948" xr:uid="{00000000-0005-0000-0000-0000C7B00000}"/>
    <cellStyle name="Note 38 39" xfId="44949" xr:uid="{00000000-0005-0000-0000-0000C8B00000}"/>
    <cellStyle name="Note 38 4" xfId="44950" xr:uid="{00000000-0005-0000-0000-0000C9B00000}"/>
    <cellStyle name="Note 38 5" xfId="44951" xr:uid="{00000000-0005-0000-0000-0000CAB00000}"/>
    <cellStyle name="Note 38 6" xfId="44952" xr:uid="{00000000-0005-0000-0000-0000CBB00000}"/>
    <cellStyle name="Note 38 7" xfId="44953" xr:uid="{00000000-0005-0000-0000-0000CCB00000}"/>
    <cellStyle name="Note 38 8" xfId="44954" xr:uid="{00000000-0005-0000-0000-0000CDB00000}"/>
    <cellStyle name="Note 38 9" xfId="44955" xr:uid="{00000000-0005-0000-0000-0000CEB00000}"/>
    <cellStyle name="Note 39" xfId="44956" xr:uid="{00000000-0005-0000-0000-0000CFB00000}"/>
    <cellStyle name="Note 39 10" xfId="44957" xr:uid="{00000000-0005-0000-0000-0000D0B00000}"/>
    <cellStyle name="Note 39 11" xfId="44958" xr:uid="{00000000-0005-0000-0000-0000D1B00000}"/>
    <cellStyle name="Note 39 12" xfId="44959" xr:uid="{00000000-0005-0000-0000-0000D2B00000}"/>
    <cellStyle name="Note 39 13" xfId="44960" xr:uid="{00000000-0005-0000-0000-0000D3B00000}"/>
    <cellStyle name="Note 39 14" xfId="44961" xr:uid="{00000000-0005-0000-0000-0000D4B00000}"/>
    <cellStyle name="Note 39 15" xfId="44962" xr:uid="{00000000-0005-0000-0000-0000D5B00000}"/>
    <cellStyle name="Note 39 16" xfId="44963" xr:uid="{00000000-0005-0000-0000-0000D6B00000}"/>
    <cellStyle name="Note 39 17" xfId="44964" xr:uid="{00000000-0005-0000-0000-0000D7B00000}"/>
    <cellStyle name="Note 39 18" xfId="44965" xr:uid="{00000000-0005-0000-0000-0000D8B00000}"/>
    <cellStyle name="Note 39 19" xfId="44966" xr:uid="{00000000-0005-0000-0000-0000D9B00000}"/>
    <cellStyle name="Note 39 2" xfId="44967" xr:uid="{00000000-0005-0000-0000-0000DAB00000}"/>
    <cellStyle name="Note 39 20" xfId="44968" xr:uid="{00000000-0005-0000-0000-0000DBB00000}"/>
    <cellStyle name="Note 39 21" xfId="44969" xr:uid="{00000000-0005-0000-0000-0000DCB00000}"/>
    <cellStyle name="Note 39 22" xfId="44970" xr:uid="{00000000-0005-0000-0000-0000DDB00000}"/>
    <cellStyle name="Note 39 23" xfId="44971" xr:uid="{00000000-0005-0000-0000-0000DEB00000}"/>
    <cellStyle name="Note 39 24" xfId="44972" xr:uid="{00000000-0005-0000-0000-0000DFB00000}"/>
    <cellStyle name="Note 39 25" xfId="44973" xr:uid="{00000000-0005-0000-0000-0000E0B00000}"/>
    <cellStyle name="Note 39 26" xfId="44974" xr:uid="{00000000-0005-0000-0000-0000E1B00000}"/>
    <cellStyle name="Note 39 27" xfId="44975" xr:uid="{00000000-0005-0000-0000-0000E2B00000}"/>
    <cellStyle name="Note 39 28" xfId="44976" xr:uid="{00000000-0005-0000-0000-0000E3B00000}"/>
    <cellStyle name="Note 39 29" xfId="44977" xr:uid="{00000000-0005-0000-0000-0000E4B00000}"/>
    <cellStyle name="Note 39 3" xfId="44978" xr:uid="{00000000-0005-0000-0000-0000E5B00000}"/>
    <cellStyle name="Note 39 30" xfId="44979" xr:uid="{00000000-0005-0000-0000-0000E6B00000}"/>
    <cellStyle name="Note 39 31" xfId="44980" xr:uid="{00000000-0005-0000-0000-0000E7B00000}"/>
    <cellStyle name="Note 39 32" xfId="44981" xr:uid="{00000000-0005-0000-0000-0000E8B00000}"/>
    <cellStyle name="Note 39 33" xfId="44982" xr:uid="{00000000-0005-0000-0000-0000E9B00000}"/>
    <cellStyle name="Note 39 34" xfId="44983" xr:uid="{00000000-0005-0000-0000-0000EAB00000}"/>
    <cellStyle name="Note 39 35" xfId="44984" xr:uid="{00000000-0005-0000-0000-0000EBB00000}"/>
    <cellStyle name="Note 39 36" xfId="44985" xr:uid="{00000000-0005-0000-0000-0000ECB00000}"/>
    <cellStyle name="Note 39 37" xfId="44986" xr:uid="{00000000-0005-0000-0000-0000EDB00000}"/>
    <cellStyle name="Note 39 38" xfId="44987" xr:uid="{00000000-0005-0000-0000-0000EEB00000}"/>
    <cellStyle name="Note 39 39" xfId="44988" xr:uid="{00000000-0005-0000-0000-0000EFB00000}"/>
    <cellStyle name="Note 39 4" xfId="44989" xr:uid="{00000000-0005-0000-0000-0000F0B00000}"/>
    <cellStyle name="Note 39 5" xfId="44990" xr:uid="{00000000-0005-0000-0000-0000F1B00000}"/>
    <cellStyle name="Note 39 6" xfId="44991" xr:uid="{00000000-0005-0000-0000-0000F2B00000}"/>
    <cellStyle name="Note 39 7" xfId="44992" xr:uid="{00000000-0005-0000-0000-0000F3B00000}"/>
    <cellStyle name="Note 39 8" xfId="44993" xr:uid="{00000000-0005-0000-0000-0000F4B00000}"/>
    <cellStyle name="Note 39 9" xfId="44994" xr:uid="{00000000-0005-0000-0000-0000F5B00000}"/>
    <cellStyle name="Note 4" xfId="44995" xr:uid="{00000000-0005-0000-0000-0000F6B00000}"/>
    <cellStyle name="Note 4 10" xfId="44996" xr:uid="{00000000-0005-0000-0000-0000F7B00000}"/>
    <cellStyle name="Note 4 11" xfId="44997" xr:uid="{00000000-0005-0000-0000-0000F8B00000}"/>
    <cellStyle name="Note 4 12" xfId="44998" xr:uid="{00000000-0005-0000-0000-0000F9B00000}"/>
    <cellStyle name="Note 4 13" xfId="44999" xr:uid="{00000000-0005-0000-0000-0000FAB00000}"/>
    <cellStyle name="Note 4 14" xfId="45000" xr:uid="{00000000-0005-0000-0000-0000FBB00000}"/>
    <cellStyle name="Note 4 15" xfId="45001" xr:uid="{00000000-0005-0000-0000-0000FCB00000}"/>
    <cellStyle name="Note 4 16" xfId="45002" xr:uid="{00000000-0005-0000-0000-0000FDB00000}"/>
    <cellStyle name="Note 4 17" xfId="45003" xr:uid="{00000000-0005-0000-0000-0000FEB00000}"/>
    <cellStyle name="Note 4 18" xfId="45004" xr:uid="{00000000-0005-0000-0000-0000FFB00000}"/>
    <cellStyle name="Note 4 19" xfId="45005" xr:uid="{00000000-0005-0000-0000-000000B10000}"/>
    <cellStyle name="Note 4 2" xfId="45006" xr:uid="{00000000-0005-0000-0000-000001B10000}"/>
    <cellStyle name="Note 4 2 2" xfId="53242" xr:uid="{00000000-0005-0000-0000-000002B10000}"/>
    <cellStyle name="Note 4 20" xfId="45007" xr:uid="{00000000-0005-0000-0000-000003B10000}"/>
    <cellStyle name="Note 4 21" xfId="45008" xr:uid="{00000000-0005-0000-0000-000004B10000}"/>
    <cellStyle name="Note 4 22" xfId="45009" xr:uid="{00000000-0005-0000-0000-000005B10000}"/>
    <cellStyle name="Note 4 23" xfId="45010" xr:uid="{00000000-0005-0000-0000-000006B10000}"/>
    <cellStyle name="Note 4 24" xfId="45011" xr:uid="{00000000-0005-0000-0000-000007B10000}"/>
    <cellStyle name="Note 4 25" xfId="45012" xr:uid="{00000000-0005-0000-0000-000008B10000}"/>
    <cellStyle name="Note 4 26" xfId="45013" xr:uid="{00000000-0005-0000-0000-000009B10000}"/>
    <cellStyle name="Note 4 27" xfId="45014" xr:uid="{00000000-0005-0000-0000-00000AB10000}"/>
    <cellStyle name="Note 4 28" xfId="45015" xr:uid="{00000000-0005-0000-0000-00000BB10000}"/>
    <cellStyle name="Note 4 29" xfId="45016" xr:uid="{00000000-0005-0000-0000-00000CB10000}"/>
    <cellStyle name="Note 4 3" xfId="45017" xr:uid="{00000000-0005-0000-0000-00000DB10000}"/>
    <cellStyle name="Note 4 30" xfId="45018" xr:uid="{00000000-0005-0000-0000-00000EB10000}"/>
    <cellStyle name="Note 4 31" xfId="45019" xr:uid="{00000000-0005-0000-0000-00000FB10000}"/>
    <cellStyle name="Note 4 32" xfId="45020" xr:uid="{00000000-0005-0000-0000-000010B10000}"/>
    <cellStyle name="Note 4 33" xfId="45021" xr:uid="{00000000-0005-0000-0000-000011B10000}"/>
    <cellStyle name="Note 4 34" xfId="45022" xr:uid="{00000000-0005-0000-0000-000012B10000}"/>
    <cellStyle name="Note 4 35" xfId="45023" xr:uid="{00000000-0005-0000-0000-000013B10000}"/>
    <cellStyle name="Note 4 36" xfId="45024" xr:uid="{00000000-0005-0000-0000-000014B10000}"/>
    <cellStyle name="Note 4 37" xfId="45025" xr:uid="{00000000-0005-0000-0000-000015B10000}"/>
    <cellStyle name="Note 4 38" xfId="45026" xr:uid="{00000000-0005-0000-0000-000016B10000}"/>
    <cellStyle name="Note 4 39" xfId="45027" xr:uid="{00000000-0005-0000-0000-000017B10000}"/>
    <cellStyle name="Note 4 4" xfId="45028" xr:uid="{00000000-0005-0000-0000-000018B10000}"/>
    <cellStyle name="Note 4 40" xfId="53126" xr:uid="{00000000-0005-0000-0000-000019B10000}"/>
    <cellStyle name="Note 4 5" xfId="45029" xr:uid="{00000000-0005-0000-0000-00001AB10000}"/>
    <cellStyle name="Note 4 6" xfId="45030" xr:uid="{00000000-0005-0000-0000-00001BB10000}"/>
    <cellStyle name="Note 4 7" xfId="45031" xr:uid="{00000000-0005-0000-0000-00001CB10000}"/>
    <cellStyle name="Note 4 8" xfId="45032" xr:uid="{00000000-0005-0000-0000-00001DB10000}"/>
    <cellStyle name="Note 4 9" xfId="45033" xr:uid="{00000000-0005-0000-0000-00001EB10000}"/>
    <cellStyle name="Note 40" xfId="45034" xr:uid="{00000000-0005-0000-0000-00001FB10000}"/>
    <cellStyle name="Note 40 10" xfId="45035" xr:uid="{00000000-0005-0000-0000-000020B10000}"/>
    <cellStyle name="Note 40 11" xfId="45036" xr:uid="{00000000-0005-0000-0000-000021B10000}"/>
    <cellStyle name="Note 40 12" xfId="45037" xr:uid="{00000000-0005-0000-0000-000022B10000}"/>
    <cellStyle name="Note 40 13" xfId="45038" xr:uid="{00000000-0005-0000-0000-000023B10000}"/>
    <cellStyle name="Note 40 14" xfId="45039" xr:uid="{00000000-0005-0000-0000-000024B10000}"/>
    <cellStyle name="Note 40 15" xfId="45040" xr:uid="{00000000-0005-0000-0000-000025B10000}"/>
    <cellStyle name="Note 40 16" xfId="45041" xr:uid="{00000000-0005-0000-0000-000026B10000}"/>
    <cellStyle name="Note 40 17" xfId="45042" xr:uid="{00000000-0005-0000-0000-000027B10000}"/>
    <cellStyle name="Note 40 18" xfId="45043" xr:uid="{00000000-0005-0000-0000-000028B10000}"/>
    <cellStyle name="Note 40 19" xfId="45044" xr:uid="{00000000-0005-0000-0000-000029B10000}"/>
    <cellStyle name="Note 40 2" xfId="45045" xr:uid="{00000000-0005-0000-0000-00002AB10000}"/>
    <cellStyle name="Note 40 20" xfId="45046" xr:uid="{00000000-0005-0000-0000-00002BB10000}"/>
    <cellStyle name="Note 40 21" xfId="45047" xr:uid="{00000000-0005-0000-0000-00002CB10000}"/>
    <cellStyle name="Note 40 22" xfId="45048" xr:uid="{00000000-0005-0000-0000-00002DB10000}"/>
    <cellStyle name="Note 40 23" xfId="45049" xr:uid="{00000000-0005-0000-0000-00002EB10000}"/>
    <cellStyle name="Note 40 24" xfId="45050" xr:uid="{00000000-0005-0000-0000-00002FB10000}"/>
    <cellStyle name="Note 40 25" xfId="45051" xr:uid="{00000000-0005-0000-0000-000030B10000}"/>
    <cellStyle name="Note 40 26" xfId="45052" xr:uid="{00000000-0005-0000-0000-000031B10000}"/>
    <cellStyle name="Note 40 27" xfId="45053" xr:uid="{00000000-0005-0000-0000-000032B10000}"/>
    <cellStyle name="Note 40 28" xfId="45054" xr:uid="{00000000-0005-0000-0000-000033B10000}"/>
    <cellStyle name="Note 40 29" xfId="45055" xr:uid="{00000000-0005-0000-0000-000034B10000}"/>
    <cellStyle name="Note 40 3" xfId="45056" xr:uid="{00000000-0005-0000-0000-000035B10000}"/>
    <cellStyle name="Note 40 30" xfId="45057" xr:uid="{00000000-0005-0000-0000-000036B10000}"/>
    <cellStyle name="Note 40 31" xfId="45058" xr:uid="{00000000-0005-0000-0000-000037B10000}"/>
    <cellStyle name="Note 40 32" xfId="45059" xr:uid="{00000000-0005-0000-0000-000038B10000}"/>
    <cellStyle name="Note 40 33" xfId="45060" xr:uid="{00000000-0005-0000-0000-000039B10000}"/>
    <cellStyle name="Note 40 34" xfId="45061" xr:uid="{00000000-0005-0000-0000-00003AB10000}"/>
    <cellStyle name="Note 40 35" xfId="45062" xr:uid="{00000000-0005-0000-0000-00003BB10000}"/>
    <cellStyle name="Note 40 36" xfId="45063" xr:uid="{00000000-0005-0000-0000-00003CB10000}"/>
    <cellStyle name="Note 40 37" xfId="45064" xr:uid="{00000000-0005-0000-0000-00003DB10000}"/>
    <cellStyle name="Note 40 38" xfId="45065" xr:uid="{00000000-0005-0000-0000-00003EB10000}"/>
    <cellStyle name="Note 40 39" xfId="45066" xr:uid="{00000000-0005-0000-0000-00003FB10000}"/>
    <cellStyle name="Note 40 4" xfId="45067" xr:uid="{00000000-0005-0000-0000-000040B10000}"/>
    <cellStyle name="Note 40 5" xfId="45068" xr:uid="{00000000-0005-0000-0000-000041B10000}"/>
    <cellStyle name="Note 40 6" xfId="45069" xr:uid="{00000000-0005-0000-0000-000042B10000}"/>
    <cellStyle name="Note 40 7" xfId="45070" xr:uid="{00000000-0005-0000-0000-000043B10000}"/>
    <cellStyle name="Note 40 8" xfId="45071" xr:uid="{00000000-0005-0000-0000-000044B10000}"/>
    <cellStyle name="Note 40 9" xfId="45072" xr:uid="{00000000-0005-0000-0000-000045B10000}"/>
    <cellStyle name="Note 5" xfId="45073" xr:uid="{00000000-0005-0000-0000-000046B10000}"/>
    <cellStyle name="Note 5 10" xfId="45074" xr:uid="{00000000-0005-0000-0000-000047B10000}"/>
    <cellStyle name="Note 5 11" xfId="45075" xr:uid="{00000000-0005-0000-0000-000048B10000}"/>
    <cellStyle name="Note 5 12" xfId="45076" xr:uid="{00000000-0005-0000-0000-000049B10000}"/>
    <cellStyle name="Note 5 13" xfId="45077" xr:uid="{00000000-0005-0000-0000-00004AB10000}"/>
    <cellStyle name="Note 5 14" xfId="45078" xr:uid="{00000000-0005-0000-0000-00004BB10000}"/>
    <cellStyle name="Note 5 15" xfId="45079" xr:uid="{00000000-0005-0000-0000-00004CB10000}"/>
    <cellStyle name="Note 5 16" xfId="45080" xr:uid="{00000000-0005-0000-0000-00004DB10000}"/>
    <cellStyle name="Note 5 17" xfId="45081" xr:uid="{00000000-0005-0000-0000-00004EB10000}"/>
    <cellStyle name="Note 5 18" xfId="45082" xr:uid="{00000000-0005-0000-0000-00004FB10000}"/>
    <cellStyle name="Note 5 19" xfId="45083" xr:uid="{00000000-0005-0000-0000-000050B10000}"/>
    <cellStyle name="Note 5 2" xfId="45084" xr:uid="{00000000-0005-0000-0000-000051B10000}"/>
    <cellStyle name="Note 5 2 2" xfId="53285" xr:uid="{00000000-0005-0000-0000-000052B10000}"/>
    <cellStyle name="Note 5 20" xfId="45085" xr:uid="{00000000-0005-0000-0000-000053B10000}"/>
    <cellStyle name="Note 5 21" xfId="45086" xr:uid="{00000000-0005-0000-0000-000054B10000}"/>
    <cellStyle name="Note 5 22" xfId="45087" xr:uid="{00000000-0005-0000-0000-000055B10000}"/>
    <cellStyle name="Note 5 23" xfId="45088" xr:uid="{00000000-0005-0000-0000-000056B10000}"/>
    <cellStyle name="Note 5 24" xfId="45089" xr:uid="{00000000-0005-0000-0000-000057B10000}"/>
    <cellStyle name="Note 5 25" xfId="45090" xr:uid="{00000000-0005-0000-0000-000058B10000}"/>
    <cellStyle name="Note 5 26" xfId="45091" xr:uid="{00000000-0005-0000-0000-000059B10000}"/>
    <cellStyle name="Note 5 27" xfId="45092" xr:uid="{00000000-0005-0000-0000-00005AB10000}"/>
    <cellStyle name="Note 5 28" xfId="45093" xr:uid="{00000000-0005-0000-0000-00005BB10000}"/>
    <cellStyle name="Note 5 29" xfId="45094" xr:uid="{00000000-0005-0000-0000-00005CB10000}"/>
    <cellStyle name="Note 5 3" xfId="45095" xr:uid="{00000000-0005-0000-0000-00005DB10000}"/>
    <cellStyle name="Note 5 30" xfId="45096" xr:uid="{00000000-0005-0000-0000-00005EB10000}"/>
    <cellStyle name="Note 5 31" xfId="45097" xr:uid="{00000000-0005-0000-0000-00005FB10000}"/>
    <cellStyle name="Note 5 32" xfId="45098" xr:uid="{00000000-0005-0000-0000-000060B10000}"/>
    <cellStyle name="Note 5 33" xfId="45099" xr:uid="{00000000-0005-0000-0000-000061B10000}"/>
    <cellStyle name="Note 5 34" xfId="45100" xr:uid="{00000000-0005-0000-0000-000062B10000}"/>
    <cellStyle name="Note 5 35" xfId="45101" xr:uid="{00000000-0005-0000-0000-000063B10000}"/>
    <cellStyle name="Note 5 36" xfId="45102" xr:uid="{00000000-0005-0000-0000-000064B10000}"/>
    <cellStyle name="Note 5 37" xfId="45103" xr:uid="{00000000-0005-0000-0000-000065B10000}"/>
    <cellStyle name="Note 5 38" xfId="45104" xr:uid="{00000000-0005-0000-0000-000066B10000}"/>
    <cellStyle name="Note 5 39" xfId="45105" xr:uid="{00000000-0005-0000-0000-000067B10000}"/>
    <cellStyle name="Note 5 4" xfId="45106" xr:uid="{00000000-0005-0000-0000-000068B10000}"/>
    <cellStyle name="Note 5 40" xfId="53098" xr:uid="{00000000-0005-0000-0000-000069B10000}"/>
    <cellStyle name="Note 5 41" xfId="53190" xr:uid="{00000000-0005-0000-0000-00006AB10000}"/>
    <cellStyle name="Note 5 5" xfId="45107" xr:uid="{00000000-0005-0000-0000-00006BB10000}"/>
    <cellStyle name="Note 5 6" xfId="45108" xr:uid="{00000000-0005-0000-0000-00006CB10000}"/>
    <cellStyle name="Note 5 7" xfId="45109" xr:uid="{00000000-0005-0000-0000-00006DB10000}"/>
    <cellStyle name="Note 5 8" xfId="45110" xr:uid="{00000000-0005-0000-0000-00006EB10000}"/>
    <cellStyle name="Note 5 9" xfId="45111" xr:uid="{00000000-0005-0000-0000-00006FB10000}"/>
    <cellStyle name="Note 6" xfId="45112" xr:uid="{00000000-0005-0000-0000-000070B10000}"/>
    <cellStyle name="Note 6 10" xfId="45113" xr:uid="{00000000-0005-0000-0000-000071B10000}"/>
    <cellStyle name="Note 6 11" xfId="45114" xr:uid="{00000000-0005-0000-0000-000072B10000}"/>
    <cellStyle name="Note 6 12" xfId="45115" xr:uid="{00000000-0005-0000-0000-000073B10000}"/>
    <cellStyle name="Note 6 13" xfId="45116" xr:uid="{00000000-0005-0000-0000-000074B10000}"/>
    <cellStyle name="Note 6 14" xfId="45117" xr:uid="{00000000-0005-0000-0000-000075B10000}"/>
    <cellStyle name="Note 6 15" xfId="45118" xr:uid="{00000000-0005-0000-0000-000076B10000}"/>
    <cellStyle name="Note 6 16" xfId="45119" xr:uid="{00000000-0005-0000-0000-000077B10000}"/>
    <cellStyle name="Note 6 17" xfId="45120" xr:uid="{00000000-0005-0000-0000-000078B10000}"/>
    <cellStyle name="Note 6 18" xfId="45121" xr:uid="{00000000-0005-0000-0000-000079B10000}"/>
    <cellStyle name="Note 6 19" xfId="45122" xr:uid="{00000000-0005-0000-0000-00007AB10000}"/>
    <cellStyle name="Note 6 2" xfId="45123" xr:uid="{00000000-0005-0000-0000-00007BB10000}"/>
    <cellStyle name="Note 6 20" xfId="45124" xr:uid="{00000000-0005-0000-0000-00007CB10000}"/>
    <cellStyle name="Note 6 21" xfId="45125" xr:uid="{00000000-0005-0000-0000-00007DB10000}"/>
    <cellStyle name="Note 6 22" xfId="45126" xr:uid="{00000000-0005-0000-0000-00007EB10000}"/>
    <cellStyle name="Note 6 23" xfId="45127" xr:uid="{00000000-0005-0000-0000-00007FB10000}"/>
    <cellStyle name="Note 6 24" xfId="45128" xr:uid="{00000000-0005-0000-0000-000080B10000}"/>
    <cellStyle name="Note 6 25" xfId="45129" xr:uid="{00000000-0005-0000-0000-000081B10000}"/>
    <cellStyle name="Note 6 26" xfId="45130" xr:uid="{00000000-0005-0000-0000-000082B10000}"/>
    <cellStyle name="Note 6 27" xfId="45131" xr:uid="{00000000-0005-0000-0000-000083B10000}"/>
    <cellStyle name="Note 6 28" xfId="45132" xr:uid="{00000000-0005-0000-0000-000084B10000}"/>
    <cellStyle name="Note 6 29" xfId="45133" xr:uid="{00000000-0005-0000-0000-000085B10000}"/>
    <cellStyle name="Note 6 3" xfId="45134" xr:uid="{00000000-0005-0000-0000-000086B10000}"/>
    <cellStyle name="Note 6 30" xfId="45135" xr:uid="{00000000-0005-0000-0000-000087B10000}"/>
    <cellStyle name="Note 6 31" xfId="45136" xr:uid="{00000000-0005-0000-0000-000088B10000}"/>
    <cellStyle name="Note 6 32" xfId="45137" xr:uid="{00000000-0005-0000-0000-000089B10000}"/>
    <cellStyle name="Note 6 33" xfId="45138" xr:uid="{00000000-0005-0000-0000-00008AB10000}"/>
    <cellStyle name="Note 6 34" xfId="45139" xr:uid="{00000000-0005-0000-0000-00008BB10000}"/>
    <cellStyle name="Note 6 35" xfId="45140" xr:uid="{00000000-0005-0000-0000-00008CB10000}"/>
    <cellStyle name="Note 6 36" xfId="45141" xr:uid="{00000000-0005-0000-0000-00008DB10000}"/>
    <cellStyle name="Note 6 37" xfId="45142" xr:uid="{00000000-0005-0000-0000-00008EB10000}"/>
    <cellStyle name="Note 6 38" xfId="45143" xr:uid="{00000000-0005-0000-0000-00008FB10000}"/>
    <cellStyle name="Note 6 39" xfId="45144" xr:uid="{00000000-0005-0000-0000-000090B10000}"/>
    <cellStyle name="Note 6 4" xfId="45145" xr:uid="{00000000-0005-0000-0000-000091B10000}"/>
    <cellStyle name="Note 6 5" xfId="45146" xr:uid="{00000000-0005-0000-0000-000092B10000}"/>
    <cellStyle name="Note 6 6" xfId="45147" xr:uid="{00000000-0005-0000-0000-000093B10000}"/>
    <cellStyle name="Note 6 7" xfId="45148" xr:uid="{00000000-0005-0000-0000-000094B10000}"/>
    <cellStyle name="Note 6 8" xfId="45149" xr:uid="{00000000-0005-0000-0000-000095B10000}"/>
    <cellStyle name="Note 6 9" xfId="45150" xr:uid="{00000000-0005-0000-0000-000096B10000}"/>
    <cellStyle name="Note 7" xfId="45151" xr:uid="{00000000-0005-0000-0000-000097B10000}"/>
    <cellStyle name="Note 7 10" xfId="45152" xr:uid="{00000000-0005-0000-0000-000098B10000}"/>
    <cellStyle name="Note 7 11" xfId="45153" xr:uid="{00000000-0005-0000-0000-000099B10000}"/>
    <cellStyle name="Note 7 12" xfId="45154" xr:uid="{00000000-0005-0000-0000-00009AB10000}"/>
    <cellStyle name="Note 7 13" xfId="45155" xr:uid="{00000000-0005-0000-0000-00009BB10000}"/>
    <cellStyle name="Note 7 14" xfId="45156" xr:uid="{00000000-0005-0000-0000-00009CB10000}"/>
    <cellStyle name="Note 7 15" xfId="45157" xr:uid="{00000000-0005-0000-0000-00009DB10000}"/>
    <cellStyle name="Note 7 16" xfId="45158" xr:uid="{00000000-0005-0000-0000-00009EB10000}"/>
    <cellStyle name="Note 7 17" xfId="45159" xr:uid="{00000000-0005-0000-0000-00009FB10000}"/>
    <cellStyle name="Note 7 18" xfId="45160" xr:uid="{00000000-0005-0000-0000-0000A0B10000}"/>
    <cellStyle name="Note 7 19" xfId="45161" xr:uid="{00000000-0005-0000-0000-0000A1B10000}"/>
    <cellStyle name="Note 7 2" xfId="45162" xr:uid="{00000000-0005-0000-0000-0000A2B10000}"/>
    <cellStyle name="Note 7 20" xfId="45163" xr:uid="{00000000-0005-0000-0000-0000A3B10000}"/>
    <cellStyle name="Note 7 21" xfId="45164" xr:uid="{00000000-0005-0000-0000-0000A4B10000}"/>
    <cellStyle name="Note 7 22" xfId="45165" xr:uid="{00000000-0005-0000-0000-0000A5B10000}"/>
    <cellStyle name="Note 7 23" xfId="45166" xr:uid="{00000000-0005-0000-0000-0000A6B10000}"/>
    <cellStyle name="Note 7 24" xfId="45167" xr:uid="{00000000-0005-0000-0000-0000A7B10000}"/>
    <cellStyle name="Note 7 25" xfId="45168" xr:uid="{00000000-0005-0000-0000-0000A8B10000}"/>
    <cellStyle name="Note 7 26" xfId="45169" xr:uid="{00000000-0005-0000-0000-0000A9B10000}"/>
    <cellStyle name="Note 7 27" xfId="45170" xr:uid="{00000000-0005-0000-0000-0000AAB10000}"/>
    <cellStyle name="Note 7 28" xfId="45171" xr:uid="{00000000-0005-0000-0000-0000ABB10000}"/>
    <cellStyle name="Note 7 29" xfId="45172" xr:uid="{00000000-0005-0000-0000-0000ACB10000}"/>
    <cellStyle name="Note 7 3" xfId="45173" xr:uid="{00000000-0005-0000-0000-0000ADB10000}"/>
    <cellStyle name="Note 7 30" xfId="45174" xr:uid="{00000000-0005-0000-0000-0000AEB10000}"/>
    <cellStyle name="Note 7 31" xfId="45175" xr:uid="{00000000-0005-0000-0000-0000AFB10000}"/>
    <cellStyle name="Note 7 32" xfId="45176" xr:uid="{00000000-0005-0000-0000-0000B0B10000}"/>
    <cellStyle name="Note 7 33" xfId="45177" xr:uid="{00000000-0005-0000-0000-0000B1B10000}"/>
    <cellStyle name="Note 7 34" xfId="45178" xr:uid="{00000000-0005-0000-0000-0000B2B10000}"/>
    <cellStyle name="Note 7 35" xfId="45179" xr:uid="{00000000-0005-0000-0000-0000B3B10000}"/>
    <cellStyle name="Note 7 36" xfId="45180" xr:uid="{00000000-0005-0000-0000-0000B4B10000}"/>
    <cellStyle name="Note 7 37" xfId="45181" xr:uid="{00000000-0005-0000-0000-0000B5B10000}"/>
    <cellStyle name="Note 7 38" xfId="45182" xr:uid="{00000000-0005-0000-0000-0000B6B10000}"/>
    <cellStyle name="Note 7 39" xfId="45183" xr:uid="{00000000-0005-0000-0000-0000B7B10000}"/>
    <cellStyle name="Note 7 4" xfId="45184" xr:uid="{00000000-0005-0000-0000-0000B8B10000}"/>
    <cellStyle name="Note 7 5" xfId="45185" xr:uid="{00000000-0005-0000-0000-0000B9B10000}"/>
    <cellStyle name="Note 7 6" xfId="45186" xr:uid="{00000000-0005-0000-0000-0000BAB10000}"/>
    <cellStyle name="Note 7 7" xfId="45187" xr:uid="{00000000-0005-0000-0000-0000BBB10000}"/>
    <cellStyle name="Note 7 8" xfId="45188" xr:uid="{00000000-0005-0000-0000-0000BCB10000}"/>
    <cellStyle name="Note 7 9" xfId="45189" xr:uid="{00000000-0005-0000-0000-0000BDB10000}"/>
    <cellStyle name="Note 8" xfId="45190" xr:uid="{00000000-0005-0000-0000-0000BEB10000}"/>
    <cellStyle name="Note 8 10" xfId="45191" xr:uid="{00000000-0005-0000-0000-0000BFB10000}"/>
    <cellStyle name="Note 8 11" xfId="45192" xr:uid="{00000000-0005-0000-0000-0000C0B10000}"/>
    <cellStyle name="Note 8 12" xfId="45193" xr:uid="{00000000-0005-0000-0000-0000C1B10000}"/>
    <cellStyle name="Note 8 13" xfId="45194" xr:uid="{00000000-0005-0000-0000-0000C2B10000}"/>
    <cellStyle name="Note 8 14" xfId="45195" xr:uid="{00000000-0005-0000-0000-0000C3B10000}"/>
    <cellStyle name="Note 8 15" xfId="45196" xr:uid="{00000000-0005-0000-0000-0000C4B10000}"/>
    <cellStyle name="Note 8 16" xfId="45197" xr:uid="{00000000-0005-0000-0000-0000C5B10000}"/>
    <cellStyle name="Note 8 17" xfId="45198" xr:uid="{00000000-0005-0000-0000-0000C6B10000}"/>
    <cellStyle name="Note 8 18" xfId="45199" xr:uid="{00000000-0005-0000-0000-0000C7B10000}"/>
    <cellStyle name="Note 8 19" xfId="45200" xr:uid="{00000000-0005-0000-0000-0000C8B10000}"/>
    <cellStyle name="Note 8 2" xfId="45201" xr:uid="{00000000-0005-0000-0000-0000C9B10000}"/>
    <cellStyle name="Note 8 20" xfId="45202" xr:uid="{00000000-0005-0000-0000-0000CAB10000}"/>
    <cellStyle name="Note 8 21" xfId="45203" xr:uid="{00000000-0005-0000-0000-0000CBB10000}"/>
    <cellStyle name="Note 8 22" xfId="45204" xr:uid="{00000000-0005-0000-0000-0000CCB10000}"/>
    <cellStyle name="Note 8 23" xfId="45205" xr:uid="{00000000-0005-0000-0000-0000CDB10000}"/>
    <cellStyle name="Note 8 24" xfId="45206" xr:uid="{00000000-0005-0000-0000-0000CEB10000}"/>
    <cellStyle name="Note 8 25" xfId="45207" xr:uid="{00000000-0005-0000-0000-0000CFB10000}"/>
    <cellStyle name="Note 8 26" xfId="45208" xr:uid="{00000000-0005-0000-0000-0000D0B10000}"/>
    <cellStyle name="Note 8 27" xfId="45209" xr:uid="{00000000-0005-0000-0000-0000D1B10000}"/>
    <cellStyle name="Note 8 28" xfId="45210" xr:uid="{00000000-0005-0000-0000-0000D2B10000}"/>
    <cellStyle name="Note 8 29" xfId="45211" xr:uid="{00000000-0005-0000-0000-0000D3B10000}"/>
    <cellStyle name="Note 8 3" xfId="45212" xr:uid="{00000000-0005-0000-0000-0000D4B10000}"/>
    <cellStyle name="Note 8 30" xfId="45213" xr:uid="{00000000-0005-0000-0000-0000D5B10000}"/>
    <cellStyle name="Note 8 31" xfId="45214" xr:uid="{00000000-0005-0000-0000-0000D6B10000}"/>
    <cellStyle name="Note 8 32" xfId="45215" xr:uid="{00000000-0005-0000-0000-0000D7B10000}"/>
    <cellStyle name="Note 8 33" xfId="45216" xr:uid="{00000000-0005-0000-0000-0000D8B10000}"/>
    <cellStyle name="Note 8 34" xfId="45217" xr:uid="{00000000-0005-0000-0000-0000D9B10000}"/>
    <cellStyle name="Note 8 35" xfId="45218" xr:uid="{00000000-0005-0000-0000-0000DAB10000}"/>
    <cellStyle name="Note 8 36" xfId="45219" xr:uid="{00000000-0005-0000-0000-0000DBB10000}"/>
    <cellStyle name="Note 8 37" xfId="45220" xr:uid="{00000000-0005-0000-0000-0000DCB10000}"/>
    <cellStyle name="Note 8 38" xfId="45221" xr:uid="{00000000-0005-0000-0000-0000DDB10000}"/>
    <cellStyle name="Note 8 39" xfId="45222" xr:uid="{00000000-0005-0000-0000-0000DEB10000}"/>
    <cellStyle name="Note 8 4" xfId="45223" xr:uid="{00000000-0005-0000-0000-0000DFB10000}"/>
    <cellStyle name="Note 8 5" xfId="45224" xr:uid="{00000000-0005-0000-0000-0000E0B10000}"/>
    <cellStyle name="Note 8 6" xfId="45225" xr:uid="{00000000-0005-0000-0000-0000E1B10000}"/>
    <cellStyle name="Note 8 7" xfId="45226" xr:uid="{00000000-0005-0000-0000-0000E2B10000}"/>
    <cellStyle name="Note 8 8" xfId="45227" xr:uid="{00000000-0005-0000-0000-0000E3B10000}"/>
    <cellStyle name="Note 8 9" xfId="45228" xr:uid="{00000000-0005-0000-0000-0000E4B10000}"/>
    <cellStyle name="Note 9" xfId="45229" xr:uid="{00000000-0005-0000-0000-0000E5B10000}"/>
    <cellStyle name="Note 9 10" xfId="45230" xr:uid="{00000000-0005-0000-0000-0000E6B10000}"/>
    <cellStyle name="Note 9 11" xfId="45231" xr:uid="{00000000-0005-0000-0000-0000E7B10000}"/>
    <cellStyle name="Note 9 12" xfId="45232" xr:uid="{00000000-0005-0000-0000-0000E8B10000}"/>
    <cellStyle name="Note 9 13" xfId="45233" xr:uid="{00000000-0005-0000-0000-0000E9B10000}"/>
    <cellStyle name="Note 9 14" xfId="45234" xr:uid="{00000000-0005-0000-0000-0000EAB10000}"/>
    <cellStyle name="Note 9 15" xfId="45235" xr:uid="{00000000-0005-0000-0000-0000EBB10000}"/>
    <cellStyle name="Note 9 16" xfId="45236" xr:uid="{00000000-0005-0000-0000-0000ECB10000}"/>
    <cellStyle name="Note 9 17" xfId="45237" xr:uid="{00000000-0005-0000-0000-0000EDB10000}"/>
    <cellStyle name="Note 9 18" xfId="45238" xr:uid="{00000000-0005-0000-0000-0000EEB10000}"/>
    <cellStyle name="Note 9 19" xfId="45239" xr:uid="{00000000-0005-0000-0000-0000EFB10000}"/>
    <cellStyle name="Note 9 2" xfId="45240" xr:uid="{00000000-0005-0000-0000-0000F0B10000}"/>
    <cellStyle name="Note 9 20" xfId="45241" xr:uid="{00000000-0005-0000-0000-0000F1B10000}"/>
    <cellStyle name="Note 9 21" xfId="45242" xr:uid="{00000000-0005-0000-0000-0000F2B10000}"/>
    <cellStyle name="Note 9 22" xfId="45243" xr:uid="{00000000-0005-0000-0000-0000F3B10000}"/>
    <cellStyle name="Note 9 23" xfId="45244" xr:uid="{00000000-0005-0000-0000-0000F4B10000}"/>
    <cellStyle name="Note 9 24" xfId="45245" xr:uid="{00000000-0005-0000-0000-0000F5B10000}"/>
    <cellStyle name="Note 9 25" xfId="45246" xr:uid="{00000000-0005-0000-0000-0000F6B10000}"/>
    <cellStyle name="Note 9 26" xfId="45247" xr:uid="{00000000-0005-0000-0000-0000F7B10000}"/>
    <cellStyle name="Note 9 27" xfId="45248" xr:uid="{00000000-0005-0000-0000-0000F8B10000}"/>
    <cellStyle name="Note 9 28" xfId="45249" xr:uid="{00000000-0005-0000-0000-0000F9B10000}"/>
    <cellStyle name="Note 9 29" xfId="45250" xr:uid="{00000000-0005-0000-0000-0000FAB10000}"/>
    <cellStyle name="Note 9 3" xfId="45251" xr:uid="{00000000-0005-0000-0000-0000FBB10000}"/>
    <cellStyle name="Note 9 30" xfId="45252" xr:uid="{00000000-0005-0000-0000-0000FCB10000}"/>
    <cellStyle name="Note 9 31" xfId="45253" xr:uid="{00000000-0005-0000-0000-0000FDB10000}"/>
    <cellStyle name="Note 9 32" xfId="45254" xr:uid="{00000000-0005-0000-0000-0000FEB10000}"/>
    <cellStyle name="Note 9 33" xfId="45255" xr:uid="{00000000-0005-0000-0000-0000FFB10000}"/>
    <cellStyle name="Note 9 34" xfId="45256" xr:uid="{00000000-0005-0000-0000-000000B20000}"/>
    <cellStyle name="Note 9 35" xfId="45257" xr:uid="{00000000-0005-0000-0000-000001B20000}"/>
    <cellStyle name="Note 9 36" xfId="45258" xr:uid="{00000000-0005-0000-0000-000002B20000}"/>
    <cellStyle name="Note 9 37" xfId="45259" xr:uid="{00000000-0005-0000-0000-000003B20000}"/>
    <cellStyle name="Note 9 38" xfId="45260" xr:uid="{00000000-0005-0000-0000-000004B20000}"/>
    <cellStyle name="Note 9 39" xfId="45261" xr:uid="{00000000-0005-0000-0000-000005B20000}"/>
    <cellStyle name="Note 9 4" xfId="45262" xr:uid="{00000000-0005-0000-0000-000006B20000}"/>
    <cellStyle name="Note 9 5" xfId="45263" xr:uid="{00000000-0005-0000-0000-000007B20000}"/>
    <cellStyle name="Note 9 6" xfId="45264" xr:uid="{00000000-0005-0000-0000-000008B20000}"/>
    <cellStyle name="Note 9 7" xfId="45265" xr:uid="{00000000-0005-0000-0000-000009B20000}"/>
    <cellStyle name="Note 9 8" xfId="45266" xr:uid="{00000000-0005-0000-0000-00000AB20000}"/>
    <cellStyle name="Note 9 9" xfId="45267" xr:uid="{00000000-0005-0000-0000-00000BB20000}"/>
    <cellStyle name="OBI_ColHeader" xfId="53300" xr:uid="{00000000-0005-0000-0000-00000CB20000}"/>
    <cellStyle name="Output 10" xfId="45268" xr:uid="{00000000-0005-0000-0000-00000DB20000}"/>
    <cellStyle name="Output 10 10" xfId="45269" xr:uid="{00000000-0005-0000-0000-00000EB20000}"/>
    <cellStyle name="Output 10 11" xfId="45270" xr:uid="{00000000-0005-0000-0000-00000FB20000}"/>
    <cellStyle name="Output 10 12" xfId="45271" xr:uid="{00000000-0005-0000-0000-000010B20000}"/>
    <cellStyle name="Output 10 13" xfId="45272" xr:uid="{00000000-0005-0000-0000-000011B20000}"/>
    <cellStyle name="Output 10 14" xfId="45273" xr:uid="{00000000-0005-0000-0000-000012B20000}"/>
    <cellStyle name="Output 10 15" xfId="45274" xr:uid="{00000000-0005-0000-0000-000013B20000}"/>
    <cellStyle name="Output 10 16" xfId="45275" xr:uid="{00000000-0005-0000-0000-000014B20000}"/>
    <cellStyle name="Output 10 17" xfId="45276" xr:uid="{00000000-0005-0000-0000-000015B20000}"/>
    <cellStyle name="Output 10 18" xfId="45277" xr:uid="{00000000-0005-0000-0000-000016B20000}"/>
    <cellStyle name="Output 10 19" xfId="45278" xr:uid="{00000000-0005-0000-0000-000017B20000}"/>
    <cellStyle name="Output 10 2" xfId="45279" xr:uid="{00000000-0005-0000-0000-000018B20000}"/>
    <cellStyle name="Output 10 20" xfId="45280" xr:uid="{00000000-0005-0000-0000-000019B20000}"/>
    <cellStyle name="Output 10 21" xfId="45281" xr:uid="{00000000-0005-0000-0000-00001AB20000}"/>
    <cellStyle name="Output 10 22" xfId="45282" xr:uid="{00000000-0005-0000-0000-00001BB20000}"/>
    <cellStyle name="Output 10 23" xfId="45283" xr:uid="{00000000-0005-0000-0000-00001CB20000}"/>
    <cellStyle name="Output 10 24" xfId="45284" xr:uid="{00000000-0005-0000-0000-00001DB20000}"/>
    <cellStyle name="Output 10 25" xfId="45285" xr:uid="{00000000-0005-0000-0000-00001EB20000}"/>
    <cellStyle name="Output 10 26" xfId="45286" xr:uid="{00000000-0005-0000-0000-00001FB20000}"/>
    <cellStyle name="Output 10 27" xfId="45287" xr:uid="{00000000-0005-0000-0000-000020B20000}"/>
    <cellStyle name="Output 10 28" xfId="45288" xr:uid="{00000000-0005-0000-0000-000021B20000}"/>
    <cellStyle name="Output 10 29" xfId="45289" xr:uid="{00000000-0005-0000-0000-000022B20000}"/>
    <cellStyle name="Output 10 3" xfId="45290" xr:uid="{00000000-0005-0000-0000-000023B20000}"/>
    <cellStyle name="Output 10 30" xfId="45291" xr:uid="{00000000-0005-0000-0000-000024B20000}"/>
    <cellStyle name="Output 10 31" xfId="45292" xr:uid="{00000000-0005-0000-0000-000025B20000}"/>
    <cellStyle name="Output 10 32" xfId="45293" xr:uid="{00000000-0005-0000-0000-000026B20000}"/>
    <cellStyle name="Output 10 33" xfId="45294" xr:uid="{00000000-0005-0000-0000-000027B20000}"/>
    <cellStyle name="Output 10 34" xfId="45295" xr:uid="{00000000-0005-0000-0000-000028B20000}"/>
    <cellStyle name="Output 10 35" xfId="45296" xr:uid="{00000000-0005-0000-0000-000029B20000}"/>
    <cellStyle name="Output 10 36" xfId="45297" xr:uid="{00000000-0005-0000-0000-00002AB20000}"/>
    <cellStyle name="Output 10 37" xfId="45298" xr:uid="{00000000-0005-0000-0000-00002BB20000}"/>
    <cellStyle name="Output 10 38" xfId="45299" xr:uid="{00000000-0005-0000-0000-00002CB20000}"/>
    <cellStyle name="Output 10 39" xfId="45300" xr:uid="{00000000-0005-0000-0000-00002DB20000}"/>
    <cellStyle name="Output 10 4" xfId="45301" xr:uid="{00000000-0005-0000-0000-00002EB20000}"/>
    <cellStyle name="Output 10 40" xfId="45302" xr:uid="{00000000-0005-0000-0000-00002FB20000}"/>
    <cellStyle name="Output 10 41" xfId="45303" xr:uid="{00000000-0005-0000-0000-000030B20000}"/>
    <cellStyle name="Output 10 42" xfId="45304" xr:uid="{00000000-0005-0000-0000-000031B20000}"/>
    <cellStyle name="Output 10 43" xfId="45305" xr:uid="{00000000-0005-0000-0000-000032B20000}"/>
    <cellStyle name="Output 10 44" xfId="45306" xr:uid="{00000000-0005-0000-0000-000033B20000}"/>
    <cellStyle name="Output 10 45" xfId="45307" xr:uid="{00000000-0005-0000-0000-000034B20000}"/>
    <cellStyle name="Output 10 46" xfId="45308" xr:uid="{00000000-0005-0000-0000-000035B20000}"/>
    <cellStyle name="Output 10 47" xfId="45309" xr:uid="{00000000-0005-0000-0000-000036B20000}"/>
    <cellStyle name="Output 10 48" xfId="45310" xr:uid="{00000000-0005-0000-0000-000037B20000}"/>
    <cellStyle name="Output 10 49" xfId="45311" xr:uid="{00000000-0005-0000-0000-000038B20000}"/>
    <cellStyle name="Output 10 5" xfId="45312" xr:uid="{00000000-0005-0000-0000-000039B20000}"/>
    <cellStyle name="Output 10 50" xfId="45313" xr:uid="{00000000-0005-0000-0000-00003AB20000}"/>
    <cellStyle name="Output 10 51" xfId="45314" xr:uid="{00000000-0005-0000-0000-00003BB20000}"/>
    <cellStyle name="Output 10 52" xfId="45315" xr:uid="{00000000-0005-0000-0000-00003CB20000}"/>
    <cellStyle name="Output 10 53" xfId="45316" xr:uid="{00000000-0005-0000-0000-00003DB20000}"/>
    <cellStyle name="Output 10 54" xfId="45317" xr:uid="{00000000-0005-0000-0000-00003EB20000}"/>
    <cellStyle name="Output 10 55" xfId="45318" xr:uid="{00000000-0005-0000-0000-00003FB20000}"/>
    <cellStyle name="Output 10 56" xfId="45319" xr:uid="{00000000-0005-0000-0000-000040B20000}"/>
    <cellStyle name="Output 10 57" xfId="45320" xr:uid="{00000000-0005-0000-0000-000041B20000}"/>
    <cellStyle name="Output 10 58" xfId="45321" xr:uid="{00000000-0005-0000-0000-000042B20000}"/>
    <cellStyle name="Output 10 59" xfId="45322" xr:uid="{00000000-0005-0000-0000-000043B20000}"/>
    <cellStyle name="Output 10 6" xfId="45323" xr:uid="{00000000-0005-0000-0000-000044B20000}"/>
    <cellStyle name="Output 10 60" xfId="45324" xr:uid="{00000000-0005-0000-0000-000045B20000}"/>
    <cellStyle name="Output 10 61" xfId="45325" xr:uid="{00000000-0005-0000-0000-000046B20000}"/>
    <cellStyle name="Output 10 62" xfId="45326" xr:uid="{00000000-0005-0000-0000-000047B20000}"/>
    <cellStyle name="Output 10 63" xfId="45327" xr:uid="{00000000-0005-0000-0000-000048B20000}"/>
    <cellStyle name="Output 10 64" xfId="45328" xr:uid="{00000000-0005-0000-0000-000049B20000}"/>
    <cellStyle name="Output 10 65" xfId="45329" xr:uid="{00000000-0005-0000-0000-00004AB20000}"/>
    <cellStyle name="Output 10 66" xfId="45330" xr:uid="{00000000-0005-0000-0000-00004BB20000}"/>
    <cellStyle name="Output 10 67" xfId="45331" xr:uid="{00000000-0005-0000-0000-00004CB20000}"/>
    <cellStyle name="Output 10 68" xfId="45332" xr:uid="{00000000-0005-0000-0000-00004DB20000}"/>
    <cellStyle name="Output 10 69" xfId="45333" xr:uid="{00000000-0005-0000-0000-00004EB20000}"/>
    <cellStyle name="Output 10 7" xfId="45334" xr:uid="{00000000-0005-0000-0000-00004FB20000}"/>
    <cellStyle name="Output 10 70" xfId="45335" xr:uid="{00000000-0005-0000-0000-000050B20000}"/>
    <cellStyle name="Output 10 71" xfId="45336" xr:uid="{00000000-0005-0000-0000-000051B20000}"/>
    <cellStyle name="Output 10 72" xfId="45337" xr:uid="{00000000-0005-0000-0000-000052B20000}"/>
    <cellStyle name="Output 10 73" xfId="45338" xr:uid="{00000000-0005-0000-0000-000053B20000}"/>
    <cellStyle name="Output 10 8" xfId="45339" xr:uid="{00000000-0005-0000-0000-000054B20000}"/>
    <cellStyle name="Output 10 9" xfId="45340" xr:uid="{00000000-0005-0000-0000-000055B20000}"/>
    <cellStyle name="Output 11" xfId="45341" xr:uid="{00000000-0005-0000-0000-000056B20000}"/>
    <cellStyle name="Output 11 10" xfId="45342" xr:uid="{00000000-0005-0000-0000-000057B20000}"/>
    <cellStyle name="Output 11 11" xfId="45343" xr:uid="{00000000-0005-0000-0000-000058B20000}"/>
    <cellStyle name="Output 11 12" xfId="45344" xr:uid="{00000000-0005-0000-0000-000059B20000}"/>
    <cellStyle name="Output 11 13" xfId="45345" xr:uid="{00000000-0005-0000-0000-00005AB20000}"/>
    <cellStyle name="Output 11 14" xfId="45346" xr:uid="{00000000-0005-0000-0000-00005BB20000}"/>
    <cellStyle name="Output 11 15" xfId="45347" xr:uid="{00000000-0005-0000-0000-00005CB20000}"/>
    <cellStyle name="Output 11 16" xfId="45348" xr:uid="{00000000-0005-0000-0000-00005DB20000}"/>
    <cellStyle name="Output 11 17" xfId="45349" xr:uid="{00000000-0005-0000-0000-00005EB20000}"/>
    <cellStyle name="Output 11 18" xfId="45350" xr:uid="{00000000-0005-0000-0000-00005FB20000}"/>
    <cellStyle name="Output 11 19" xfId="45351" xr:uid="{00000000-0005-0000-0000-000060B20000}"/>
    <cellStyle name="Output 11 2" xfId="45352" xr:uid="{00000000-0005-0000-0000-000061B20000}"/>
    <cellStyle name="Output 11 20" xfId="45353" xr:uid="{00000000-0005-0000-0000-000062B20000}"/>
    <cellStyle name="Output 11 21" xfId="45354" xr:uid="{00000000-0005-0000-0000-000063B20000}"/>
    <cellStyle name="Output 11 22" xfId="45355" xr:uid="{00000000-0005-0000-0000-000064B20000}"/>
    <cellStyle name="Output 11 23" xfId="45356" xr:uid="{00000000-0005-0000-0000-000065B20000}"/>
    <cellStyle name="Output 11 24" xfId="45357" xr:uid="{00000000-0005-0000-0000-000066B20000}"/>
    <cellStyle name="Output 11 25" xfId="45358" xr:uid="{00000000-0005-0000-0000-000067B20000}"/>
    <cellStyle name="Output 11 26" xfId="45359" xr:uid="{00000000-0005-0000-0000-000068B20000}"/>
    <cellStyle name="Output 11 27" xfId="45360" xr:uid="{00000000-0005-0000-0000-000069B20000}"/>
    <cellStyle name="Output 11 28" xfId="45361" xr:uid="{00000000-0005-0000-0000-00006AB20000}"/>
    <cellStyle name="Output 11 29" xfId="45362" xr:uid="{00000000-0005-0000-0000-00006BB20000}"/>
    <cellStyle name="Output 11 3" xfId="45363" xr:uid="{00000000-0005-0000-0000-00006CB20000}"/>
    <cellStyle name="Output 11 30" xfId="45364" xr:uid="{00000000-0005-0000-0000-00006DB20000}"/>
    <cellStyle name="Output 11 31" xfId="45365" xr:uid="{00000000-0005-0000-0000-00006EB20000}"/>
    <cellStyle name="Output 11 32" xfId="45366" xr:uid="{00000000-0005-0000-0000-00006FB20000}"/>
    <cellStyle name="Output 11 33" xfId="45367" xr:uid="{00000000-0005-0000-0000-000070B20000}"/>
    <cellStyle name="Output 11 34" xfId="45368" xr:uid="{00000000-0005-0000-0000-000071B20000}"/>
    <cellStyle name="Output 11 35" xfId="45369" xr:uid="{00000000-0005-0000-0000-000072B20000}"/>
    <cellStyle name="Output 11 36" xfId="45370" xr:uid="{00000000-0005-0000-0000-000073B20000}"/>
    <cellStyle name="Output 11 37" xfId="45371" xr:uid="{00000000-0005-0000-0000-000074B20000}"/>
    <cellStyle name="Output 11 38" xfId="45372" xr:uid="{00000000-0005-0000-0000-000075B20000}"/>
    <cellStyle name="Output 11 39" xfId="45373" xr:uid="{00000000-0005-0000-0000-000076B20000}"/>
    <cellStyle name="Output 11 4" xfId="45374" xr:uid="{00000000-0005-0000-0000-000077B20000}"/>
    <cellStyle name="Output 11 40" xfId="45375" xr:uid="{00000000-0005-0000-0000-000078B20000}"/>
    <cellStyle name="Output 11 41" xfId="45376" xr:uid="{00000000-0005-0000-0000-000079B20000}"/>
    <cellStyle name="Output 11 42" xfId="45377" xr:uid="{00000000-0005-0000-0000-00007AB20000}"/>
    <cellStyle name="Output 11 43" xfId="45378" xr:uid="{00000000-0005-0000-0000-00007BB20000}"/>
    <cellStyle name="Output 11 44" xfId="45379" xr:uid="{00000000-0005-0000-0000-00007CB20000}"/>
    <cellStyle name="Output 11 45" xfId="45380" xr:uid="{00000000-0005-0000-0000-00007DB20000}"/>
    <cellStyle name="Output 11 46" xfId="45381" xr:uid="{00000000-0005-0000-0000-00007EB20000}"/>
    <cellStyle name="Output 11 47" xfId="45382" xr:uid="{00000000-0005-0000-0000-00007FB20000}"/>
    <cellStyle name="Output 11 48" xfId="45383" xr:uid="{00000000-0005-0000-0000-000080B20000}"/>
    <cellStyle name="Output 11 49" xfId="45384" xr:uid="{00000000-0005-0000-0000-000081B20000}"/>
    <cellStyle name="Output 11 5" xfId="45385" xr:uid="{00000000-0005-0000-0000-000082B20000}"/>
    <cellStyle name="Output 11 50" xfId="45386" xr:uid="{00000000-0005-0000-0000-000083B20000}"/>
    <cellStyle name="Output 11 51" xfId="45387" xr:uid="{00000000-0005-0000-0000-000084B20000}"/>
    <cellStyle name="Output 11 52" xfId="45388" xr:uid="{00000000-0005-0000-0000-000085B20000}"/>
    <cellStyle name="Output 11 53" xfId="45389" xr:uid="{00000000-0005-0000-0000-000086B20000}"/>
    <cellStyle name="Output 11 54" xfId="45390" xr:uid="{00000000-0005-0000-0000-000087B20000}"/>
    <cellStyle name="Output 11 55" xfId="45391" xr:uid="{00000000-0005-0000-0000-000088B20000}"/>
    <cellStyle name="Output 11 56" xfId="45392" xr:uid="{00000000-0005-0000-0000-000089B20000}"/>
    <cellStyle name="Output 11 57" xfId="45393" xr:uid="{00000000-0005-0000-0000-00008AB20000}"/>
    <cellStyle name="Output 11 58" xfId="45394" xr:uid="{00000000-0005-0000-0000-00008BB20000}"/>
    <cellStyle name="Output 11 59" xfId="45395" xr:uid="{00000000-0005-0000-0000-00008CB20000}"/>
    <cellStyle name="Output 11 6" xfId="45396" xr:uid="{00000000-0005-0000-0000-00008DB20000}"/>
    <cellStyle name="Output 11 60" xfId="45397" xr:uid="{00000000-0005-0000-0000-00008EB20000}"/>
    <cellStyle name="Output 11 61" xfId="45398" xr:uid="{00000000-0005-0000-0000-00008FB20000}"/>
    <cellStyle name="Output 11 62" xfId="45399" xr:uid="{00000000-0005-0000-0000-000090B20000}"/>
    <cellStyle name="Output 11 63" xfId="45400" xr:uid="{00000000-0005-0000-0000-000091B20000}"/>
    <cellStyle name="Output 11 64" xfId="45401" xr:uid="{00000000-0005-0000-0000-000092B20000}"/>
    <cellStyle name="Output 11 65" xfId="45402" xr:uid="{00000000-0005-0000-0000-000093B20000}"/>
    <cellStyle name="Output 11 66" xfId="45403" xr:uid="{00000000-0005-0000-0000-000094B20000}"/>
    <cellStyle name="Output 11 67" xfId="45404" xr:uid="{00000000-0005-0000-0000-000095B20000}"/>
    <cellStyle name="Output 11 68" xfId="45405" xr:uid="{00000000-0005-0000-0000-000096B20000}"/>
    <cellStyle name="Output 11 69" xfId="45406" xr:uid="{00000000-0005-0000-0000-000097B20000}"/>
    <cellStyle name="Output 11 7" xfId="45407" xr:uid="{00000000-0005-0000-0000-000098B20000}"/>
    <cellStyle name="Output 11 70" xfId="45408" xr:uid="{00000000-0005-0000-0000-000099B20000}"/>
    <cellStyle name="Output 11 71" xfId="45409" xr:uid="{00000000-0005-0000-0000-00009AB20000}"/>
    <cellStyle name="Output 11 72" xfId="45410" xr:uid="{00000000-0005-0000-0000-00009BB20000}"/>
    <cellStyle name="Output 11 73" xfId="45411" xr:uid="{00000000-0005-0000-0000-00009CB20000}"/>
    <cellStyle name="Output 11 8" xfId="45412" xr:uid="{00000000-0005-0000-0000-00009DB20000}"/>
    <cellStyle name="Output 11 9" xfId="45413" xr:uid="{00000000-0005-0000-0000-00009EB20000}"/>
    <cellStyle name="Output 12" xfId="45414" xr:uid="{00000000-0005-0000-0000-00009FB20000}"/>
    <cellStyle name="Output 12 10" xfId="45415" xr:uid="{00000000-0005-0000-0000-0000A0B20000}"/>
    <cellStyle name="Output 12 11" xfId="45416" xr:uid="{00000000-0005-0000-0000-0000A1B20000}"/>
    <cellStyle name="Output 12 12" xfId="45417" xr:uid="{00000000-0005-0000-0000-0000A2B20000}"/>
    <cellStyle name="Output 12 13" xfId="45418" xr:uid="{00000000-0005-0000-0000-0000A3B20000}"/>
    <cellStyle name="Output 12 14" xfId="45419" xr:uid="{00000000-0005-0000-0000-0000A4B20000}"/>
    <cellStyle name="Output 12 15" xfId="45420" xr:uid="{00000000-0005-0000-0000-0000A5B20000}"/>
    <cellStyle name="Output 12 16" xfId="45421" xr:uid="{00000000-0005-0000-0000-0000A6B20000}"/>
    <cellStyle name="Output 12 17" xfId="45422" xr:uid="{00000000-0005-0000-0000-0000A7B20000}"/>
    <cellStyle name="Output 12 18" xfId="45423" xr:uid="{00000000-0005-0000-0000-0000A8B20000}"/>
    <cellStyle name="Output 12 19" xfId="45424" xr:uid="{00000000-0005-0000-0000-0000A9B20000}"/>
    <cellStyle name="Output 12 2" xfId="45425" xr:uid="{00000000-0005-0000-0000-0000AAB20000}"/>
    <cellStyle name="Output 12 20" xfId="45426" xr:uid="{00000000-0005-0000-0000-0000ABB20000}"/>
    <cellStyle name="Output 12 21" xfId="45427" xr:uid="{00000000-0005-0000-0000-0000ACB20000}"/>
    <cellStyle name="Output 12 22" xfId="45428" xr:uid="{00000000-0005-0000-0000-0000ADB20000}"/>
    <cellStyle name="Output 12 23" xfId="45429" xr:uid="{00000000-0005-0000-0000-0000AEB20000}"/>
    <cellStyle name="Output 12 24" xfId="45430" xr:uid="{00000000-0005-0000-0000-0000AFB20000}"/>
    <cellStyle name="Output 12 25" xfId="45431" xr:uid="{00000000-0005-0000-0000-0000B0B20000}"/>
    <cellStyle name="Output 12 26" xfId="45432" xr:uid="{00000000-0005-0000-0000-0000B1B20000}"/>
    <cellStyle name="Output 12 27" xfId="45433" xr:uid="{00000000-0005-0000-0000-0000B2B20000}"/>
    <cellStyle name="Output 12 28" xfId="45434" xr:uid="{00000000-0005-0000-0000-0000B3B20000}"/>
    <cellStyle name="Output 12 29" xfId="45435" xr:uid="{00000000-0005-0000-0000-0000B4B20000}"/>
    <cellStyle name="Output 12 3" xfId="45436" xr:uid="{00000000-0005-0000-0000-0000B5B20000}"/>
    <cellStyle name="Output 12 30" xfId="45437" xr:uid="{00000000-0005-0000-0000-0000B6B20000}"/>
    <cellStyle name="Output 12 31" xfId="45438" xr:uid="{00000000-0005-0000-0000-0000B7B20000}"/>
    <cellStyle name="Output 12 32" xfId="45439" xr:uid="{00000000-0005-0000-0000-0000B8B20000}"/>
    <cellStyle name="Output 12 33" xfId="45440" xr:uid="{00000000-0005-0000-0000-0000B9B20000}"/>
    <cellStyle name="Output 12 34" xfId="45441" xr:uid="{00000000-0005-0000-0000-0000BAB20000}"/>
    <cellStyle name="Output 12 35" xfId="45442" xr:uid="{00000000-0005-0000-0000-0000BBB20000}"/>
    <cellStyle name="Output 12 36" xfId="45443" xr:uid="{00000000-0005-0000-0000-0000BCB20000}"/>
    <cellStyle name="Output 12 37" xfId="45444" xr:uid="{00000000-0005-0000-0000-0000BDB20000}"/>
    <cellStyle name="Output 12 38" xfId="45445" xr:uid="{00000000-0005-0000-0000-0000BEB20000}"/>
    <cellStyle name="Output 12 39" xfId="45446" xr:uid="{00000000-0005-0000-0000-0000BFB20000}"/>
    <cellStyle name="Output 12 4" xfId="45447" xr:uid="{00000000-0005-0000-0000-0000C0B20000}"/>
    <cellStyle name="Output 12 40" xfId="45448" xr:uid="{00000000-0005-0000-0000-0000C1B20000}"/>
    <cellStyle name="Output 12 41" xfId="45449" xr:uid="{00000000-0005-0000-0000-0000C2B20000}"/>
    <cellStyle name="Output 12 42" xfId="45450" xr:uid="{00000000-0005-0000-0000-0000C3B20000}"/>
    <cellStyle name="Output 12 43" xfId="45451" xr:uid="{00000000-0005-0000-0000-0000C4B20000}"/>
    <cellStyle name="Output 12 44" xfId="45452" xr:uid="{00000000-0005-0000-0000-0000C5B20000}"/>
    <cellStyle name="Output 12 45" xfId="45453" xr:uid="{00000000-0005-0000-0000-0000C6B20000}"/>
    <cellStyle name="Output 12 46" xfId="45454" xr:uid="{00000000-0005-0000-0000-0000C7B20000}"/>
    <cellStyle name="Output 12 47" xfId="45455" xr:uid="{00000000-0005-0000-0000-0000C8B20000}"/>
    <cellStyle name="Output 12 48" xfId="45456" xr:uid="{00000000-0005-0000-0000-0000C9B20000}"/>
    <cellStyle name="Output 12 49" xfId="45457" xr:uid="{00000000-0005-0000-0000-0000CAB20000}"/>
    <cellStyle name="Output 12 5" xfId="45458" xr:uid="{00000000-0005-0000-0000-0000CBB20000}"/>
    <cellStyle name="Output 12 50" xfId="45459" xr:uid="{00000000-0005-0000-0000-0000CCB20000}"/>
    <cellStyle name="Output 12 51" xfId="45460" xr:uid="{00000000-0005-0000-0000-0000CDB20000}"/>
    <cellStyle name="Output 12 52" xfId="45461" xr:uid="{00000000-0005-0000-0000-0000CEB20000}"/>
    <cellStyle name="Output 12 53" xfId="45462" xr:uid="{00000000-0005-0000-0000-0000CFB20000}"/>
    <cellStyle name="Output 12 54" xfId="45463" xr:uid="{00000000-0005-0000-0000-0000D0B20000}"/>
    <cellStyle name="Output 12 55" xfId="45464" xr:uid="{00000000-0005-0000-0000-0000D1B20000}"/>
    <cellStyle name="Output 12 56" xfId="45465" xr:uid="{00000000-0005-0000-0000-0000D2B20000}"/>
    <cellStyle name="Output 12 57" xfId="45466" xr:uid="{00000000-0005-0000-0000-0000D3B20000}"/>
    <cellStyle name="Output 12 58" xfId="45467" xr:uid="{00000000-0005-0000-0000-0000D4B20000}"/>
    <cellStyle name="Output 12 59" xfId="45468" xr:uid="{00000000-0005-0000-0000-0000D5B20000}"/>
    <cellStyle name="Output 12 6" xfId="45469" xr:uid="{00000000-0005-0000-0000-0000D6B20000}"/>
    <cellStyle name="Output 12 60" xfId="45470" xr:uid="{00000000-0005-0000-0000-0000D7B20000}"/>
    <cellStyle name="Output 12 61" xfId="45471" xr:uid="{00000000-0005-0000-0000-0000D8B20000}"/>
    <cellStyle name="Output 12 62" xfId="45472" xr:uid="{00000000-0005-0000-0000-0000D9B20000}"/>
    <cellStyle name="Output 12 63" xfId="45473" xr:uid="{00000000-0005-0000-0000-0000DAB20000}"/>
    <cellStyle name="Output 12 64" xfId="45474" xr:uid="{00000000-0005-0000-0000-0000DBB20000}"/>
    <cellStyle name="Output 12 65" xfId="45475" xr:uid="{00000000-0005-0000-0000-0000DCB20000}"/>
    <cellStyle name="Output 12 66" xfId="45476" xr:uid="{00000000-0005-0000-0000-0000DDB20000}"/>
    <cellStyle name="Output 12 67" xfId="45477" xr:uid="{00000000-0005-0000-0000-0000DEB20000}"/>
    <cellStyle name="Output 12 68" xfId="45478" xr:uid="{00000000-0005-0000-0000-0000DFB20000}"/>
    <cellStyle name="Output 12 69" xfId="45479" xr:uid="{00000000-0005-0000-0000-0000E0B20000}"/>
    <cellStyle name="Output 12 7" xfId="45480" xr:uid="{00000000-0005-0000-0000-0000E1B20000}"/>
    <cellStyle name="Output 12 70" xfId="45481" xr:uid="{00000000-0005-0000-0000-0000E2B20000}"/>
    <cellStyle name="Output 12 71" xfId="45482" xr:uid="{00000000-0005-0000-0000-0000E3B20000}"/>
    <cellStyle name="Output 12 72" xfId="45483" xr:uid="{00000000-0005-0000-0000-0000E4B20000}"/>
    <cellStyle name="Output 12 73" xfId="45484" xr:uid="{00000000-0005-0000-0000-0000E5B20000}"/>
    <cellStyle name="Output 12 8" xfId="45485" xr:uid="{00000000-0005-0000-0000-0000E6B20000}"/>
    <cellStyle name="Output 12 9" xfId="45486" xr:uid="{00000000-0005-0000-0000-0000E7B20000}"/>
    <cellStyle name="Output 13" xfId="45487" xr:uid="{00000000-0005-0000-0000-0000E8B20000}"/>
    <cellStyle name="Output 13 10" xfId="45488" xr:uid="{00000000-0005-0000-0000-0000E9B20000}"/>
    <cellStyle name="Output 13 11" xfId="45489" xr:uid="{00000000-0005-0000-0000-0000EAB20000}"/>
    <cellStyle name="Output 13 12" xfId="45490" xr:uid="{00000000-0005-0000-0000-0000EBB20000}"/>
    <cellStyle name="Output 13 13" xfId="45491" xr:uid="{00000000-0005-0000-0000-0000ECB20000}"/>
    <cellStyle name="Output 13 14" xfId="45492" xr:uid="{00000000-0005-0000-0000-0000EDB20000}"/>
    <cellStyle name="Output 13 15" xfId="45493" xr:uid="{00000000-0005-0000-0000-0000EEB20000}"/>
    <cellStyle name="Output 13 16" xfId="45494" xr:uid="{00000000-0005-0000-0000-0000EFB20000}"/>
    <cellStyle name="Output 13 17" xfId="45495" xr:uid="{00000000-0005-0000-0000-0000F0B20000}"/>
    <cellStyle name="Output 13 18" xfId="45496" xr:uid="{00000000-0005-0000-0000-0000F1B20000}"/>
    <cellStyle name="Output 13 19" xfId="45497" xr:uid="{00000000-0005-0000-0000-0000F2B20000}"/>
    <cellStyle name="Output 13 2" xfId="45498" xr:uid="{00000000-0005-0000-0000-0000F3B20000}"/>
    <cellStyle name="Output 13 20" xfId="45499" xr:uid="{00000000-0005-0000-0000-0000F4B20000}"/>
    <cellStyle name="Output 13 21" xfId="45500" xr:uid="{00000000-0005-0000-0000-0000F5B20000}"/>
    <cellStyle name="Output 13 22" xfId="45501" xr:uid="{00000000-0005-0000-0000-0000F6B20000}"/>
    <cellStyle name="Output 13 23" xfId="45502" xr:uid="{00000000-0005-0000-0000-0000F7B20000}"/>
    <cellStyle name="Output 13 24" xfId="45503" xr:uid="{00000000-0005-0000-0000-0000F8B20000}"/>
    <cellStyle name="Output 13 25" xfId="45504" xr:uid="{00000000-0005-0000-0000-0000F9B20000}"/>
    <cellStyle name="Output 13 26" xfId="45505" xr:uid="{00000000-0005-0000-0000-0000FAB20000}"/>
    <cellStyle name="Output 13 27" xfId="45506" xr:uid="{00000000-0005-0000-0000-0000FBB20000}"/>
    <cellStyle name="Output 13 28" xfId="45507" xr:uid="{00000000-0005-0000-0000-0000FCB20000}"/>
    <cellStyle name="Output 13 29" xfId="45508" xr:uid="{00000000-0005-0000-0000-0000FDB20000}"/>
    <cellStyle name="Output 13 3" xfId="45509" xr:uid="{00000000-0005-0000-0000-0000FEB20000}"/>
    <cellStyle name="Output 13 30" xfId="45510" xr:uid="{00000000-0005-0000-0000-0000FFB20000}"/>
    <cellStyle name="Output 13 31" xfId="45511" xr:uid="{00000000-0005-0000-0000-000000B30000}"/>
    <cellStyle name="Output 13 32" xfId="45512" xr:uid="{00000000-0005-0000-0000-000001B30000}"/>
    <cellStyle name="Output 13 33" xfId="45513" xr:uid="{00000000-0005-0000-0000-000002B30000}"/>
    <cellStyle name="Output 13 34" xfId="45514" xr:uid="{00000000-0005-0000-0000-000003B30000}"/>
    <cellStyle name="Output 13 35" xfId="45515" xr:uid="{00000000-0005-0000-0000-000004B30000}"/>
    <cellStyle name="Output 13 36" xfId="45516" xr:uid="{00000000-0005-0000-0000-000005B30000}"/>
    <cellStyle name="Output 13 37" xfId="45517" xr:uid="{00000000-0005-0000-0000-000006B30000}"/>
    <cellStyle name="Output 13 38" xfId="45518" xr:uid="{00000000-0005-0000-0000-000007B30000}"/>
    <cellStyle name="Output 13 39" xfId="45519" xr:uid="{00000000-0005-0000-0000-000008B30000}"/>
    <cellStyle name="Output 13 4" xfId="45520" xr:uid="{00000000-0005-0000-0000-000009B30000}"/>
    <cellStyle name="Output 13 40" xfId="45521" xr:uid="{00000000-0005-0000-0000-00000AB30000}"/>
    <cellStyle name="Output 13 41" xfId="45522" xr:uid="{00000000-0005-0000-0000-00000BB30000}"/>
    <cellStyle name="Output 13 42" xfId="45523" xr:uid="{00000000-0005-0000-0000-00000CB30000}"/>
    <cellStyle name="Output 13 43" xfId="45524" xr:uid="{00000000-0005-0000-0000-00000DB30000}"/>
    <cellStyle name="Output 13 44" xfId="45525" xr:uid="{00000000-0005-0000-0000-00000EB30000}"/>
    <cellStyle name="Output 13 45" xfId="45526" xr:uid="{00000000-0005-0000-0000-00000FB30000}"/>
    <cellStyle name="Output 13 46" xfId="45527" xr:uid="{00000000-0005-0000-0000-000010B30000}"/>
    <cellStyle name="Output 13 47" xfId="45528" xr:uid="{00000000-0005-0000-0000-000011B30000}"/>
    <cellStyle name="Output 13 48" xfId="45529" xr:uid="{00000000-0005-0000-0000-000012B30000}"/>
    <cellStyle name="Output 13 49" xfId="45530" xr:uid="{00000000-0005-0000-0000-000013B30000}"/>
    <cellStyle name="Output 13 5" xfId="45531" xr:uid="{00000000-0005-0000-0000-000014B30000}"/>
    <cellStyle name="Output 13 50" xfId="45532" xr:uid="{00000000-0005-0000-0000-000015B30000}"/>
    <cellStyle name="Output 13 51" xfId="45533" xr:uid="{00000000-0005-0000-0000-000016B30000}"/>
    <cellStyle name="Output 13 52" xfId="45534" xr:uid="{00000000-0005-0000-0000-000017B30000}"/>
    <cellStyle name="Output 13 53" xfId="45535" xr:uid="{00000000-0005-0000-0000-000018B30000}"/>
    <cellStyle name="Output 13 54" xfId="45536" xr:uid="{00000000-0005-0000-0000-000019B30000}"/>
    <cellStyle name="Output 13 55" xfId="45537" xr:uid="{00000000-0005-0000-0000-00001AB30000}"/>
    <cellStyle name="Output 13 56" xfId="45538" xr:uid="{00000000-0005-0000-0000-00001BB30000}"/>
    <cellStyle name="Output 13 57" xfId="45539" xr:uid="{00000000-0005-0000-0000-00001CB30000}"/>
    <cellStyle name="Output 13 58" xfId="45540" xr:uid="{00000000-0005-0000-0000-00001DB30000}"/>
    <cellStyle name="Output 13 59" xfId="45541" xr:uid="{00000000-0005-0000-0000-00001EB30000}"/>
    <cellStyle name="Output 13 6" xfId="45542" xr:uid="{00000000-0005-0000-0000-00001FB30000}"/>
    <cellStyle name="Output 13 60" xfId="45543" xr:uid="{00000000-0005-0000-0000-000020B30000}"/>
    <cellStyle name="Output 13 61" xfId="45544" xr:uid="{00000000-0005-0000-0000-000021B30000}"/>
    <cellStyle name="Output 13 62" xfId="45545" xr:uid="{00000000-0005-0000-0000-000022B30000}"/>
    <cellStyle name="Output 13 63" xfId="45546" xr:uid="{00000000-0005-0000-0000-000023B30000}"/>
    <cellStyle name="Output 13 64" xfId="45547" xr:uid="{00000000-0005-0000-0000-000024B30000}"/>
    <cellStyle name="Output 13 65" xfId="45548" xr:uid="{00000000-0005-0000-0000-000025B30000}"/>
    <cellStyle name="Output 13 66" xfId="45549" xr:uid="{00000000-0005-0000-0000-000026B30000}"/>
    <cellStyle name="Output 13 67" xfId="45550" xr:uid="{00000000-0005-0000-0000-000027B30000}"/>
    <cellStyle name="Output 13 68" xfId="45551" xr:uid="{00000000-0005-0000-0000-000028B30000}"/>
    <cellStyle name="Output 13 69" xfId="45552" xr:uid="{00000000-0005-0000-0000-000029B30000}"/>
    <cellStyle name="Output 13 7" xfId="45553" xr:uid="{00000000-0005-0000-0000-00002AB30000}"/>
    <cellStyle name="Output 13 70" xfId="45554" xr:uid="{00000000-0005-0000-0000-00002BB30000}"/>
    <cellStyle name="Output 13 71" xfId="45555" xr:uid="{00000000-0005-0000-0000-00002CB30000}"/>
    <cellStyle name="Output 13 72" xfId="45556" xr:uid="{00000000-0005-0000-0000-00002DB30000}"/>
    <cellStyle name="Output 13 73" xfId="45557" xr:uid="{00000000-0005-0000-0000-00002EB30000}"/>
    <cellStyle name="Output 13 8" xfId="45558" xr:uid="{00000000-0005-0000-0000-00002FB30000}"/>
    <cellStyle name="Output 13 9" xfId="45559" xr:uid="{00000000-0005-0000-0000-000030B30000}"/>
    <cellStyle name="Output 14" xfId="45560" xr:uid="{00000000-0005-0000-0000-000031B30000}"/>
    <cellStyle name="Output 14 10" xfId="45561" xr:uid="{00000000-0005-0000-0000-000032B30000}"/>
    <cellStyle name="Output 14 11" xfId="45562" xr:uid="{00000000-0005-0000-0000-000033B30000}"/>
    <cellStyle name="Output 14 12" xfId="45563" xr:uid="{00000000-0005-0000-0000-000034B30000}"/>
    <cellStyle name="Output 14 13" xfId="45564" xr:uid="{00000000-0005-0000-0000-000035B30000}"/>
    <cellStyle name="Output 14 14" xfId="45565" xr:uid="{00000000-0005-0000-0000-000036B30000}"/>
    <cellStyle name="Output 14 15" xfId="45566" xr:uid="{00000000-0005-0000-0000-000037B30000}"/>
    <cellStyle name="Output 14 16" xfId="45567" xr:uid="{00000000-0005-0000-0000-000038B30000}"/>
    <cellStyle name="Output 14 17" xfId="45568" xr:uid="{00000000-0005-0000-0000-000039B30000}"/>
    <cellStyle name="Output 14 18" xfId="45569" xr:uid="{00000000-0005-0000-0000-00003AB30000}"/>
    <cellStyle name="Output 14 19" xfId="45570" xr:uid="{00000000-0005-0000-0000-00003BB30000}"/>
    <cellStyle name="Output 14 2" xfId="45571" xr:uid="{00000000-0005-0000-0000-00003CB30000}"/>
    <cellStyle name="Output 14 20" xfId="45572" xr:uid="{00000000-0005-0000-0000-00003DB30000}"/>
    <cellStyle name="Output 14 21" xfId="45573" xr:uid="{00000000-0005-0000-0000-00003EB30000}"/>
    <cellStyle name="Output 14 22" xfId="45574" xr:uid="{00000000-0005-0000-0000-00003FB30000}"/>
    <cellStyle name="Output 14 23" xfId="45575" xr:uid="{00000000-0005-0000-0000-000040B30000}"/>
    <cellStyle name="Output 14 24" xfId="45576" xr:uid="{00000000-0005-0000-0000-000041B30000}"/>
    <cellStyle name="Output 14 25" xfId="45577" xr:uid="{00000000-0005-0000-0000-000042B30000}"/>
    <cellStyle name="Output 14 26" xfId="45578" xr:uid="{00000000-0005-0000-0000-000043B30000}"/>
    <cellStyle name="Output 14 27" xfId="45579" xr:uid="{00000000-0005-0000-0000-000044B30000}"/>
    <cellStyle name="Output 14 28" xfId="45580" xr:uid="{00000000-0005-0000-0000-000045B30000}"/>
    <cellStyle name="Output 14 29" xfId="45581" xr:uid="{00000000-0005-0000-0000-000046B30000}"/>
    <cellStyle name="Output 14 3" xfId="45582" xr:uid="{00000000-0005-0000-0000-000047B30000}"/>
    <cellStyle name="Output 14 30" xfId="45583" xr:uid="{00000000-0005-0000-0000-000048B30000}"/>
    <cellStyle name="Output 14 31" xfId="45584" xr:uid="{00000000-0005-0000-0000-000049B30000}"/>
    <cellStyle name="Output 14 32" xfId="45585" xr:uid="{00000000-0005-0000-0000-00004AB30000}"/>
    <cellStyle name="Output 14 33" xfId="45586" xr:uid="{00000000-0005-0000-0000-00004BB30000}"/>
    <cellStyle name="Output 14 34" xfId="45587" xr:uid="{00000000-0005-0000-0000-00004CB30000}"/>
    <cellStyle name="Output 14 35" xfId="45588" xr:uid="{00000000-0005-0000-0000-00004DB30000}"/>
    <cellStyle name="Output 14 36" xfId="45589" xr:uid="{00000000-0005-0000-0000-00004EB30000}"/>
    <cellStyle name="Output 14 37" xfId="45590" xr:uid="{00000000-0005-0000-0000-00004FB30000}"/>
    <cellStyle name="Output 14 38" xfId="45591" xr:uid="{00000000-0005-0000-0000-000050B30000}"/>
    <cellStyle name="Output 14 39" xfId="45592" xr:uid="{00000000-0005-0000-0000-000051B30000}"/>
    <cellStyle name="Output 14 4" xfId="45593" xr:uid="{00000000-0005-0000-0000-000052B30000}"/>
    <cellStyle name="Output 14 40" xfId="45594" xr:uid="{00000000-0005-0000-0000-000053B30000}"/>
    <cellStyle name="Output 14 41" xfId="45595" xr:uid="{00000000-0005-0000-0000-000054B30000}"/>
    <cellStyle name="Output 14 42" xfId="45596" xr:uid="{00000000-0005-0000-0000-000055B30000}"/>
    <cellStyle name="Output 14 43" xfId="45597" xr:uid="{00000000-0005-0000-0000-000056B30000}"/>
    <cellStyle name="Output 14 44" xfId="45598" xr:uid="{00000000-0005-0000-0000-000057B30000}"/>
    <cellStyle name="Output 14 45" xfId="45599" xr:uid="{00000000-0005-0000-0000-000058B30000}"/>
    <cellStyle name="Output 14 46" xfId="45600" xr:uid="{00000000-0005-0000-0000-000059B30000}"/>
    <cellStyle name="Output 14 47" xfId="45601" xr:uid="{00000000-0005-0000-0000-00005AB30000}"/>
    <cellStyle name="Output 14 48" xfId="45602" xr:uid="{00000000-0005-0000-0000-00005BB30000}"/>
    <cellStyle name="Output 14 49" xfId="45603" xr:uid="{00000000-0005-0000-0000-00005CB30000}"/>
    <cellStyle name="Output 14 5" xfId="45604" xr:uid="{00000000-0005-0000-0000-00005DB30000}"/>
    <cellStyle name="Output 14 50" xfId="45605" xr:uid="{00000000-0005-0000-0000-00005EB30000}"/>
    <cellStyle name="Output 14 51" xfId="45606" xr:uid="{00000000-0005-0000-0000-00005FB30000}"/>
    <cellStyle name="Output 14 52" xfId="45607" xr:uid="{00000000-0005-0000-0000-000060B30000}"/>
    <cellStyle name="Output 14 53" xfId="45608" xr:uid="{00000000-0005-0000-0000-000061B30000}"/>
    <cellStyle name="Output 14 54" xfId="45609" xr:uid="{00000000-0005-0000-0000-000062B30000}"/>
    <cellStyle name="Output 14 55" xfId="45610" xr:uid="{00000000-0005-0000-0000-000063B30000}"/>
    <cellStyle name="Output 14 56" xfId="45611" xr:uid="{00000000-0005-0000-0000-000064B30000}"/>
    <cellStyle name="Output 14 57" xfId="45612" xr:uid="{00000000-0005-0000-0000-000065B30000}"/>
    <cellStyle name="Output 14 58" xfId="45613" xr:uid="{00000000-0005-0000-0000-000066B30000}"/>
    <cellStyle name="Output 14 59" xfId="45614" xr:uid="{00000000-0005-0000-0000-000067B30000}"/>
    <cellStyle name="Output 14 6" xfId="45615" xr:uid="{00000000-0005-0000-0000-000068B30000}"/>
    <cellStyle name="Output 14 60" xfId="45616" xr:uid="{00000000-0005-0000-0000-000069B30000}"/>
    <cellStyle name="Output 14 61" xfId="45617" xr:uid="{00000000-0005-0000-0000-00006AB30000}"/>
    <cellStyle name="Output 14 62" xfId="45618" xr:uid="{00000000-0005-0000-0000-00006BB30000}"/>
    <cellStyle name="Output 14 63" xfId="45619" xr:uid="{00000000-0005-0000-0000-00006CB30000}"/>
    <cellStyle name="Output 14 64" xfId="45620" xr:uid="{00000000-0005-0000-0000-00006DB30000}"/>
    <cellStyle name="Output 14 65" xfId="45621" xr:uid="{00000000-0005-0000-0000-00006EB30000}"/>
    <cellStyle name="Output 14 66" xfId="45622" xr:uid="{00000000-0005-0000-0000-00006FB30000}"/>
    <cellStyle name="Output 14 67" xfId="45623" xr:uid="{00000000-0005-0000-0000-000070B30000}"/>
    <cellStyle name="Output 14 68" xfId="45624" xr:uid="{00000000-0005-0000-0000-000071B30000}"/>
    <cellStyle name="Output 14 69" xfId="45625" xr:uid="{00000000-0005-0000-0000-000072B30000}"/>
    <cellStyle name="Output 14 7" xfId="45626" xr:uid="{00000000-0005-0000-0000-000073B30000}"/>
    <cellStyle name="Output 14 70" xfId="45627" xr:uid="{00000000-0005-0000-0000-000074B30000}"/>
    <cellStyle name="Output 14 71" xfId="45628" xr:uid="{00000000-0005-0000-0000-000075B30000}"/>
    <cellStyle name="Output 14 72" xfId="45629" xr:uid="{00000000-0005-0000-0000-000076B30000}"/>
    <cellStyle name="Output 14 73" xfId="45630" xr:uid="{00000000-0005-0000-0000-000077B30000}"/>
    <cellStyle name="Output 14 8" xfId="45631" xr:uid="{00000000-0005-0000-0000-000078B30000}"/>
    <cellStyle name="Output 14 9" xfId="45632" xr:uid="{00000000-0005-0000-0000-000079B30000}"/>
    <cellStyle name="Output 15" xfId="45633" xr:uid="{00000000-0005-0000-0000-00007AB30000}"/>
    <cellStyle name="Output 15 10" xfId="45634" xr:uid="{00000000-0005-0000-0000-00007BB30000}"/>
    <cellStyle name="Output 15 11" xfId="45635" xr:uid="{00000000-0005-0000-0000-00007CB30000}"/>
    <cellStyle name="Output 15 12" xfId="45636" xr:uid="{00000000-0005-0000-0000-00007DB30000}"/>
    <cellStyle name="Output 15 13" xfId="45637" xr:uid="{00000000-0005-0000-0000-00007EB30000}"/>
    <cellStyle name="Output 15 14" xfId="45638" xr:uid="{00000000-0005-0000-0000-00007FB30000}"/>
    <cellStyle name="Output 15 15" xfId="45639" xr:uid="{00000000-0005-0000-0000-000080B30000}"/>
    <cellStyle name="Output 15 16" xfId="45640" xr:uid="{00000000-0005-0000-0000-000081B30000}"/>
    <cellStyle name="Output 15 17" xfId="45641" xr:uid="{00000000-0005-0000-0000-000082B30000}"/>
    <cellStyle name="Output 15 18" xfId="45642" xr:uid="{00000000-0005-0000-0000-000083B30000}"/>
    <cellStyle name="Output 15 19" xfId="45643" xr:uid="{00000000-0005-0000-0000-000084B30000}"/>
    <cellStyle name="Output 15 2" xfId="45644" xr:uid="{00000000-0005-0000-0000-000085B30000}"/>
    <cellStyle name="Output 15 20" xfId="45645" xr:uid="{00000000-0005-0000-0000-000086B30000}"/>
    <cellStyle name="Output 15 21" xfId="45646" xr:uid="{00000000-0005-0000-0000-000087B30000}"/>
    <cellStyle name="Output 15 22" xfId="45647" xr:uid="{00000000-0005-0000-0000-000088B30000}"/>
    <cellStyle name="Output 15 23" xfId="45648" xr:uid="{00000000-0005-0000-0000-000089B30000}"/>
    <cellStyle name="Output 15 24" xfId="45649" xr:uid="{00000000-0005-0000-0000-00008AB30000}"/>
    <cellStyle name="Output 15 25" xfId="45650" xr:uid="{00000000-0005-0000-0000-00008BB30000}"/>
    <cellStyle name="Output 15 26" xfId="45651" xr:uid="{00000000-0005-0000-0000-00008CB30000}"/>
    <cellStyle name="Output 15 27" xfId="45652" xr:uid="{00000000-0005-0000-0000-00008DB30000}"/>
    <cellStyle name="Output 15 28" xfId="45653" xr:uid="{00000000-0005-0000-0000-00008EB30000}"/>
    <cellStyle name="Output 15 29" xfId="45654" xr:uid="{00000000-0005-0000-0000-00008FB30000}"/>
    <cellStyle name="Output 15 3" xfId="45655" xr:uid="{00000000-0005-0000-0000-000090B30000}"/>
    <cellStyle name="Output 15 30" xfId="45656" xr:uid="{00000000-0005-0000-0000-000091B30000}"/>
    <cellStyle name="Output 15 31" xfId="45657" xr:uid="{00000000-0005-0000-0000-000092B30000}"/>
    <cellStyle name="Output 15 32" xfId="45658" xr:uid="{00000000-0005-0000-0000-000093B30000}"/>
    <cellStyle name="Output 15 33" xfId="45659" xr:uid="{00000000-0005-0000-0000-000094B30000}"/>
    <cellStyle name="Output 15 34" xfId="45660" xr:uid="{00000000-0005-0000-0000-000095B30000}"/>
    <cellStyle name="Output 15 35" xfId="45661" xr:uid="{00000000-0005-0000-0000-000096B30000}"/>
    <cellStyle name="Output 15 36" xfId="45662" xr:uid="{00000000-0005-0000-0000-000097B30000}"/>
    <cellStyle name="Output 15 37" xfId="45663" xr:uid="{00000000-0005-0000-0000-000098B30000}"/>
    <cellStyle name="Output 15 38" xfId="45664" xr:uid="{00000000-0005-0000-0000-000099B30000}"/>
    <cellStyle name="Output 15 39" xfId="45665" xr:uid="{00000000-0005-0000-0000-00009AB30000}"/>
    <cellStyle name="Output 15 4" xfId="45666" xr:uid="{00000000-0005-0000-0000-00009BB30000}"/>
    <cellStyle name="Output 15 40" xfId="45667" xr:uid="{00000000-0005-0000-0000-00009CB30000}"/>
    <cellStyle name="Output 15 41" xfId="45668" xr:uid="{00000000-0005-0000-0000-00009DB30000}"/>
    <cellStyle name="Output 15 42" xfId="45669" xr:uid="{00000000-0005-0000-0000-00009EB30000}"/>
    <cellStyle name="Output 15 43" xfId="45670" xr:uid="{00000000-0005-0000-0000-00009FB30000}"/>
    <cellStyle name="Output 15 44" xfId="45671" xr:uid="{00000000-0005-0000-0000-0000A0B30000}"/>
    <cellStyle name="Output 15 45" xfId="45672" xr:uid="{00000000-0005-0000-0000-0000A1B30000}"/>
    <cellStyle name="Output 15 46" xfId="45673" xr:uid="{00000000-0005-0000-0000-0000A2B30000}"/>
    <cellStyle name="Output 15 47" xfId="45674" xr:uid="{00000000-0005-0000-0000-0000A3B30000}"/>
    <cellStyle name="Output 15 48" xfId="45675" xr:uid="{00000000-0005-0000-0000-0000A4B30000}"/>
    <cellStyle name="Output 15 49" xfId="45676" xr:uid="{00000000-0005-0000-0000-0000A5B30000}"/>
    <cellStyle name="Output 15 5" xfId="45677" xr:uid="{00000000-0005-0000-0000-0000A6B30000}"/>
    <cellStyle name="Output 15 50" xfId="45678" xr:uid="{00000000-0005-0000-0000-0000A7B30000}"/>
    <cellStyle name="Output 15 51" xfId="45679" xr:uid="{00000000-0005-0000-0000-0000A8B30000}"/>
    <cellStyle name="Output 15 52" xfId="45680" xr:uid="{00000000-0005-0000-0000-0000A9B30000}"/>
    <cellStyle name="Output 15 53" xfId="45681" xr:uid="{00000000-0005-0000-0000-0000AAB30000}"/>
    <cellStyle name="Output 15 54" xfId="45682" xr:uid="{00000000-0005-0000-0000-0000ABB30000}"/>
    <cellStyle name="Output 15 55" xfId="45683" xr:uid="{00000000-0005-0000-0000-0000ACB30000}"/>
    <cellStyle name="Output 15 56" xfId="45684" xr:uid="{00000000-0005-0000-0000-0000ADB30000}"/>
    <cellStyle name="Output 15 57" xfId="45685" xr:uid="{00000000-0005-0000-0000-0000AEB30000}"/>
    <cellStyle name="Output 15 58" xfId="45686" xr:uid="{00000000-0005-0000-0000-0000AFB30000}"/>
    <cellStyle name="Output 15 59" xfId="45687" xr:uid="{00000000-0005-0000-0000-0000B0B30000}"/>
    <cellStyle name="Output 15 6" xfId="45688" xr:uid="{00000000-0005-0000-0000-0000B1B30000}"/>
    <cellStyle name="Output 15 60" xfId="45689" xr:uid="{00000000-0005-0000-0000-0000B2B30000}"/>
    <cellStyle name="Output 15 61" xfId="45690" xr:uid="{00000000-0005-0000-0000-0000B3B30000}"/>
    <cellStyle name="Output 15 62" xfId="45691" xr:uid="{00000000-0005-0000-0000-0000B4B30000}"/>
    <cellStyle name="Output 15 63" xfId="45692" xr:uid="{00000000-0005-0000-0000-0000B5B30000}"/>
    <cellStyle name="Output 15 64" xfId="45693" xr:uid="{00000000-0005-0000-0000-0000B6B30000}"/>
    <cellStyle name="Output 15 65" xfId="45694" xr:uid="{00000000-0005-0000-0000-0000B7B30000}"/>
    <cellStyle name="Output 15 66" xfId="45695" xr:uid="{00000000-0005-0000-0000-0000B8B30000}"/>
    <cellStyle name="Output 15 67" xfId="45696" xr:uid="{00000000-0005-0000-0000-0000B9B30000}"/>
    <cellStyle name="Output 15 68" xfId="45697" xr:uid="{00000000-0005-0000-0000-0000BAB30000}"/>
    <cellStyle name="Output 15 69" xfId="45698" xr:uid="{00000000-0005-0000-0000-0000BBB30000}"/>
    <cellStyle name="Output 15 7" xfId="45699" xr:uid="{00000000-0005-0000-0000-0000BCB30000}"/>
    <cellStyle name="Output 15 70" xfId="45700" xr:uid="{00000000-0005-0000-0000-0000BDB30000}"/>
    <cellStyle name="Output 15 71" xfId="45701" xr:uid="{00000000-0005-0000-0000-0000BEB30000}"/>
    <cellStyle name="Output 15 72" xfId="45702" xr:uid="{00000000-0005-0000-0000-0000BFB30000}"/>
    <cellStyle name="Output 15 73" xfId="45703" xr:uid="{00000000-0005-0000-0000-0000C0B30000}"/>
    <cellStyle name="Output 15 8" xfId="45704" xr:uid="{00000000-0005-0000-0000-0000C1B30000}"/>
    <cellStyle name="Output 15 9" xfId="45705" xr:uid="{00000000-0005-0000-0000-0000C2B30000}"/>
    <cellStyle name="Output 16" xfId="45706" xr:uid="{00000000-0005-0000-0000-0000C3B30000}"/>
    <cellStyle name="Output 16 10" xfId="45707" xr:uid="{00000000-0005-0000-0000-0000C4B30000}"/>
    <cellStyle name="Output 16 11" xfId="45708" xr:uid="{00000000-0005-0000-0000-0000C5B30000}"/>
    <cellStyle name="Output 16 12" xfId="45709" xr:uid="{00000000-0005-0000-0000-0000C6B30000}"/>
    <cellStyle name="Output 16 13" xfId="45710" xr:uid="{00000000-0005-0000-0000-0000C7B30000}"/>
    <cellStyle name="Output 16 14" xfId="45711" xr:uid="{00000000-0005-0000-0000-0000C8B30000}"/>
    <cellStyle name="Output 16 15" xfId="45712" xr:uid="{00000000-0005-0000-0000-0000C9B30000}"/>
    <cellStyle name="Output 16 16" xfId="45713" xr:uid="{00000000-0005-0000-0000-0000CAB30000}"/>
    <cellStyle name="Output 16 17" xfId="45714" xr:uid="{00000000-0005-0000-0000-0000CBB30000}"/>
    <cellStyle name="Output 16 18" xfId="45715" xr:uid="{00000000-0005-0000-0000-0000CCB30000}"/>
    <cellStyle name="Output 16 19" xfId="45716" xr:uid="{00000000-0005-0000-0000-0000CDB30000}"/>
    <cellStyle name="Output 16 2" xfId="45717" xr:uid="{00000000-0005-0000-0000-0000CEB30000}"/>
    <cellStyle name="Output 16 20" xfId="45718" xr:uid="{00000000-0005-0000-0000-0000CFB30000}"/>
    <cellStyle name="Output 16 21" xfId="45719" xr:uid="{00000000-0005-0000-0000-0000D0B30000}"/>
    <cellStyle name="Output 16 22" xfId="45720" xr:uid="{00000000-0005-0000-0000-0000D1B30000}"/>
    <cellStyle name="Output 16 23" xfId="45721" xr:uid="{00000000-0005-0000-0000-0000D2B30000}"/>
    <cellStyle name="Output 16 24" xfId="45722" xr:uid="{00000000-0005-0000-0000-0000D3B30000}"/>
    <cellStyle name="Output 16 25" xfId="45723" xr:uid="{00000000-0005-0000-0000-0000D4B30000}"/>
    <cellStyle name="Output 16 26" xfId="45724" xr:uid="{00000000-0005-0000-0000-0000D5B30000}"/>
    <cellStyle name="Output 16 27" xfId="45725" xr:uid="{00000000-0005-0000-0000-0000D6B30000}"/>
    <cellStyle name="Output 16 28" xfId="45726" xr:uid="{00000000-0005-0000-0000-0000D7B30000}"/>
    <cellStyle name="Output 16 29" xfId="45727" xr:uid="{00000000-0005-0000-0000-0000D8B30000}"/>
    <cellStyle name="Output 16 3" xfId="45728" xr:uid="{00000000-0005-0000-0000-0000D9B30000}"/>
    <cellStyle name="Output 16 30" xfId="45729" xr:uid="{00000000-0005-0000-0000-0000DAB30000}"/>
    <cellStyle name="Output 16 31" xfId="45730" xr:uid="{00000000-0005-0000-0000-0000DBB30000}"/>
    <cellStyle name="Output 16 32" xfId="45731" xr:uid="{00000000-0005-0000-0000-0000DCB30000}"/>
    <cellStyle name="Output 16 33" xfId="45732" xr:uid="{00000000-0005-0000-0000-0000DDB30000}"/>
    <cellStyle name="Output 16 34" xfId="45733" xr:uid="{00000000-0005-0000-0000-0000DEB30000}"/>
    <cellStyle name="Output 16 35" xfId="45734" xr:uid="{00000000-0005-0000-0000-0000DFB30000}"/>
    <cellStyle name="Output 16 36" xfId="45735" xr:uid="{00000000-0005-0000-0000-0000E0B30000}"/>
    <cellStyle name="Output 16 37" xfId="45736" xr:uid="{00000000-0005-0000-0000-0000E1B30000}"/>
    <cellStyle name="Output 16 38" xfId="45737" xr:uid="{00000000-0005-0000-0000-0000E2B30000}"/>
    <cellStyle name="Output 16 39" xfId="45738" xr:uid="{00000000-0005-0000-0000-0000E3B30000}"/>
    <cellStyle name="Output 16 4" xfId="45739" xr:uid="{00000000-0005-0000-0000-0000E4B30000}"/>
    <cellStyle name="Output 16 40" xfId="45740" xr:uid="{00000000-0005-0000-0000-0000E5B30000}"/>
    <cellStyle name="Output 16 41" xfId="45741" xr:uid="{00000000-0005-0000-0000-0000E6B30000}"/>
    <cellStyle name="Output 16 42" xfId="45742" xr:uid="{00000000-0005-0000-0000-0000E7B30000}"/>
    <cellStyle name="Output 16 43" xfId="45743" xr:uid="{00000000-0005-0000-0000-0000E8B30000}"/>
    <cellStyle name="Output 16 44" xfId="45744" xr:uid="{00000000-0005-0000-0000-0000E9B30000}"/>
    <cellStyle name="Output 16 45" xfId="45745" xr:uid="{00000000-0005-0000-0000-0000EAB30000}"/>
    <cellStyle name="Output 16 46" xfId="45746" xr:uid="{00000000-0005-0000-0000-0000EBB30000}"/>
    <cellStyle name="Output 16 47" xfId="45747" xr:uid="{00000000-0005-0000-0000-0000ECB30000}"/>
    <cellStyle name="Output 16 48" xfId="45748" xr:uid="{00000000-0005-0000-0000-0000EDB30000}"/>
    <cellStyle name="Output 16 49" xfId="45749" xr:uid="{00000000-0005-0000-0000-0000EEB30000}"/>
    <cellStyle name="Output 16 5" xfId="45750" xr:uid="{00000000-0005-0000-0000-0000EFB30000}"/>
    <cellStyle name="Output 16 50" xfId="45751" xr:uid="{00000000-0005-0000-0000-0000F0B30000}"/>
    <cellStyle name="Output 16 51" xfId="45752" xr:uid="{00000000-0005-0000-0000-0000F1B30000}"/>
    <cellStyle name="Output 16 52" xfId="45753" xr:uid="{00000000-0005-0000-0000-0000F2B30000}"/>
    <cellStyle name="Output 16 53" xfId="45754" xr:uid="{00000000-0005-0000-0000-0000F3B30000}"/>
    <cellStyle name="Output 16 54" xfId="45755" xr:uid="{00000000-0005-0000-0000-0000F4B30000}"/>
    <cellStyle name="Output 16 55" xfId="45756" xr:uid="{00000000-0005-0000-0000-0000F5B30000}"/>
    <cellStyle name="Output 16 56" xfId="45757" xr:uid="{00000000-0005-0000-0000-0000F6B30000}"/>
    <cellStyle name="Output 16 57" xfId="45758" xr:uid="{00000000-0005-0000-0000-0000F7B30000}"/>
    <cellStyle name="Output 16 58" xfId="45759" xr:uid="{00000000-0005-0000-0000-0000F8B30000}"/>
    <cellStyle name="Output 16 59" xfId="45760" xr:uid="{00000000-0005-0000-0000-0000F9B30000}"/>
    <cellStyle name="Output 16 6" xfId="45761" xr:uid="{00000000-0005-0000-0000-0000FAB30000}"/>
    <cellStyle name="Output 16 60" xfId="45762" xr:uid="{00000000-0005-0000-0000-0000FBB30000}"/>
    <cellStyle name="Output 16 61" xfId="45763" xr:uid="{00000000-0005-0000-0000-0000FCB30000}"/>
    <cellStyle name="Output 16 62" xfId="45764" xr:uid="{00000000-0005-0000-0000-0000FDB30000}"/>
    <cellStyle name="Output 16 63" xfId="45765" xr:uid="{00000000-0005-0000-0000-0000FEB30000}"/>
    <cellStyle name="Output 16 64" xfId="45766" xr:uid="{00000000-0005-0000-0000-0000FFB30000}"/>
    <cellStyle name="Output 16 65" xfId="45767" xr:uid="{00000000-0005-0000-0000-000000B40000}"/>
    <cellStyle name="Output 16 66" xfId="45768" xr:uid="{00000000-0005-0000-0000-000001B40000}"/>
    <cellStyle name="Output 16 67" xfId="45769" xr:uid="{00000000-0005-0000-0000-000002B40000}"/>
    <cellStyle name="Output 16 68" xfId="45770" xr:uid="{00000000-0005-0000-0000-000003B40000}"/>
    <cellStyle name="Output 16 69" xfId="45771" xr:uid="{00000000-0005-0000-0000-000004B40000}"/>
    <cellStyle name="Output 16 7" xfId="45772" xr:uid="{00000000-0005-0000-0000-000005B40000}"/>
    <cellStyle name="Output 16 70" xfId="45773" xr:uid="{00000000-0005-0000-0000-000006B40000}"/>
    <cellStyle name="Output 16 71" xfId="45774" xr:uid="{00000000-0005-0000-0000-000007B40000}"/>
    <cellStyle name="Output 16 72" xfId="45775" xr:uid="{00000000-0005-0000-0000-000008B40000}"/>
    <cellStyle name="Output 16 73" xfId="45776" xr:uid="{00000000-0005-0000-0000-000009B40000}"/>
    <cellStyle name="Output 16 8" xfId="45777" xr:uid="{00000000-0005-0000-0000-00000AB40000}"/>
    <cellStyle name="Output 16 9" xfId="45778" xr:uid="{00000000-0005-0000-0000-00000BB40000}"/>
    <cellStyle name="Output 17" xfId="45779" xr:uid="{00000000-0005-0000-0000-00000CB40000}"/>
    <cellStyle name="Output 17 10" xfId="45780" xr:uid="{00000000-0005-0000-0000-00000DB40000}"/>
    <cellStyle name="Output 17 11" xfId="45781" xr:uid="{00000000-0005-0000-0000-00000EB40000}"/>
    <cellStyle name="Output 17 12" xfId="45782" xr:uid="{00000000-0005-0000-0000-00000FB40000}"/>
    <cellStyle name="Output 17 13" xfId="45783" xr:uid="{00000000-0005-0000-0000-000010B40000}"/>
    <cellStyle name="Output 17 14" xfId="45784" xr:uid="{00000000-0005-0000-0000-000011B40000}"/>
    <cellStyle name="Output 17 15" xfId="45785" xr:uid="{00000000-0005-0000-0000-000012B40000}"/>
    <cellStyle name="Output 17 16" xfId="45786" xr:uid="{00000000-0005-0000-0000-000013B40000}"/>
    <cellStyle name="Output 17 17" xfId="45787" xr:uid="{00000000-0005-0000-0000-000014B40000}"/>
    <cellStyle name="Output 17 18" xfId="45788" xr:uid="{00000000-0005-0000-0000-000015B40000}"/>
    <cellStyle name="Output 17 19" xfId="45789" xr:uid="{00000000-0005-0000-0000-000016B40000}"/>
    <cellStyle name="Output 17 2" xfId="45790" xr:uid="{00000000-0005-0000-0000-000017B40000}"/>
    <cellStyle name="Output 17 20" xfId="45791" xr:uid="{00000000-0005-0000-0000-000018B40000}"/>
    <cellStyle name="Output 17 21" xfId="45792" xr:uid="{00000000-0005-0000-0000-000019B40000}"/>
    <cellStyle name="Output 17 22" xfId="45793" xr:uid="{00000000-0005-0000-0000-00001AB40000}"/>
    <cellStyle name="Output 17 23" xfId="45794" xr:uid="{00000000-0005-0000-0000-00001BB40000}"/>
    <cellStyle name="Output 17 24" xfId="45795" xr:uid="{00000000-0005-0000-0000-00001CB40000}"/>
    <cellStyle name="Output 17 25" xfId="45796" xr:uid="{00000000-0005-0000-0000-00001DB40000}"/>
    <cellStyle name="Output 17 26" xfId="45797" xr:uid="{00000000-0005-0000-0000-00001EB40000}"/>
    <cellStyle name="Output 17 27" xfId="45798" xr:uid="{00000000-0005-0000-0000-00001FB40000}"/>
    <cellStyle name="Output 17 28" xfId="45799" xr:uid="{00000000-0005-0000-0000-000020B40000}"/>
    <cellStyle name="Output 17 29" xfId="45800" xr:uid="{00000000-0005-0000-0000-000021B40000}"/>
    <cellStyle name="Output 17 3" xfId="45801" xr:uid="{00000000-0005-0000-0000-000022B40000}"/>
    <cellStyle name="Output 17 30" xfId="45802" xr:uid="{00000000-0005-0000-0000-000023B40000}"/>
    <cellStyle name="Output 17 31" xfId="45803" xr:uid="{00000000-0005-0000-0000-000024B40000}"/>
    <cellStyle name="Output 17 32" xfId="45804" xr:uid="{00000000-0005-0000-0000-000025B40000}"/>
    <cellStyle name="Output 17 33" xfId="45805" xr:uid="{00000000-0005-0000-0000-000026B40000}"/>
    <cellStyle name="Output 17 34" xfId="45806" xr:uid="{00000000-0005-0000-0000-000027B40000}"/>
    <cellStyle name="Output 17 35" xfId="45807" xr:uid="{00000000-0005-0000-0000-000028B40000}"/>
    <cellStyle name="Output 17 36" xfId="45808" xr:uid="{00000000-0005-0000-0000-000029B40000}"/>
    <cellStyle name="Output 17 37" xfId="45809" xr:uid="{00000000-0005-0000-0000-00002AB40000}"/>
    <cellStyle name="Output 17 38" xfId="45810" xr:uid="{00000000-0005-0000-0000-00002BB40000}"/>
    <cellStyle name="Output 17 39" xfId="45811" xr:uid="{00000000-0005-0000-0000-00002CB40000}"/>
    <cellStyle name="Output 17 4" xfId="45812" xr:uid="{00000000-0005-0000-0000-00002DB40000}"/>
    <cellStyle name="Output 17 40" xfId="45813" xr:uid="{00000000-0005-0000-0000-00002EB40000}"/>
    <cellStyle name="Output 17 41" xfId="45814" xr:uid="{00000000-0005-0000-0000-00002FB40000}"/>
    <cellStyle name="Output 17 42" xfId="45815" xr:uid="{00000000-0005-0000-0000-000030B40000}"/>
    <cellStyle name="Output 17 43" xfId="45816" xr:uid="{00000000-0005-0000-0000-000031B40000}"/>
    <cellStyle name="Output 17 44" xfId="45817" xr:uid="{00000000-0005-0000-0000-000032B40000}"/>
    <cellStyle name="Output 17 45" xfId="45818" xr:uid="{00000000-0005-0000-0000-000033B40000}"/>
    <cellStyle name="Output 17 46" xfId="45819" xr:uid="{00000000-0005-0000-0000-000034B40000}"/>
    <cellStyle name="Output 17 47" xfId="45820" xr:uid="{00000000-0005-0000-0000-000035B40000}"/>
    <cellStyle name="Output 17 48" xfId="45821" xr:uid="{00000000-0005-0000-0000-000036B40000}"/>
    <cellStyle name="Output 17 49" xfId="45822" xr:uid="{00000000-0005-0000-0000-000037B40000}"/>
    <cellStyle name="Output 17 5" xfId="45823" xr:uid="{00000000-0005-0000-0000-000038B40000}"/>
    <cellStyle name="Output 17 50" xfId="45824" xr:uid="{00000000-0005-0000-0000-000039B40000}"/>
    <cellStyle name="Output 17 51" xfId="45825" xr:uid="{00000000-0005-0000-0000-00003AB40000}"/>
    <cellStyle name="Output 17 52" xfId="45826" xr:uid="{00000000-0005-0000-0000-00003BB40000}"/>
    <cellStyle name="Output 17 53" xfId="45827" xr:uid="{00000000-0005-0000-0000-00003CB40000}"/>
    <cellStyle name="Output 17 54" xfId="45828" xr:uid="{00000000-0005-0000-0000-00003DB40000}"/>
    <cellStyle name="Output 17 55" xfId="45829" xr:uid="{00000000-0005-0000-0000-00003EB40000}"/>
    <cellStyle name="Output 17 56" xfId="45830" xr:uid="{00000000-0005-0000-0000-00003FB40000}"/>
    <cellStyle name="Output 17 57" xfId="45831" xr:uid="{00000000-0005-0000-0000-000040B40000}"/>
    <cellStyle name="Output 17 58" xfId="45832" xr:uid="{00000000-0005-0000-0000-000041B40000}"/>
    <cellStyle name="Output 17 59" xfId="45833" xr:uid="{00000000-0005-0000-0000-000042B40000}"/>
    <cellStyle name="Output 17 6" xfId="45834" xr:uid="{00000000-0005-0000-0000-000043B40000}"/>
    <cellStyle name="Output 17 60" xfId="45835" xr:uid="{00000000-0005-0000-0000-000044B40000}"/>
    <cellStyle name="Output 17 61" xfId="45836" xr:uid="{00000000-0005-0000-0000-000045B40000}"/>
    <cellStyle name="Output 17 62" xfId="45837" xr:uid="{00000000-0005-0000-0000-000046B40000}"/>
    <cellStyle name="Output 17 63" xfId="45838" xr:uid="{00000000-0005-0000-0000-000047B40000}"/>
    <cellStyle name="Output 17 64" xfId="45839" xr:uid="{00000000-0005-0000-0000-000048B40000}"/>
    <cellStyle name="Output 17 65" xfId="45840" xr:uid="{00000000-0005-0000-0000-000049B40000}"/>
    <cellStyle name="Output 17 66" xfId="45841" xr:uid="{00000000-0005-0000-0000-00004AB40000}"/>
    <cellStyle name="Output 17 67" xfId="45842" xr:uid="{00000000-0005-0000-0000-00004BB40000}"/>
    <cellStyle name="Output 17 68" xfId="45843" xr:uid="{00000000-0005-0000-0000-00004CB40000}"/>
    <cellStyle name="Output 17 69" xfId="45844" xr:uid="{00000000-0005-0000-0000-00004DB40000}"/>
    <cellStyle name="Output 17 7" xfId="45845" xr:uid="{00000000-0005-0000-0000-00004EB40000}"/>
    <cellStyle name="Output 17 70" xfId="45846" xr:uid="{00000000-0005-0000-0000-00004FB40000}"/>
    <cellStyle name="Output 17 71" xfId="45847" xr:uid="{00000000-0005-0000-0000-000050B40000}"/>
    <cellStyle name="Output 17 72" xfId="45848" xr:uid="{00000000-0005-0000-0000-000051B40000}"/>
    <cellStyle name="Output 17 73" xfId="45849" xr:uid="{00000000-0005-0000-0000-000052B40000}"/>
    <cellStyle name="Output 17 8" xfId="45850" xr:uid="{00000000-0005-0000-0000-000053B40000}"/>
    <cellStyle name="Output 17 9" xfId="45851" xr:uid="{00000000-0005-0000-0000-000054B40000}"/>
    <cellStyle name="Output 18" xfId="45852" xr:uid="{00000000-0005-0000-0000-000055B40000}"/>
    <cellStyle name="Output 18 10" xfId="45853" xr:uid="{00000000-0005-0000-0000-000056B40000}"/>
    <cellStyle name="Output 18 11" xfId="45854" xr:uid="{00000000-0005-0000-0000-000057B40000}"/>
    <cellStyle name="Output 18 12" xfId="45855" xr:uid="{00000000-0005-0000-0000-000058B40000}"/>
    <cellStyle name="Output 18 13" xfId="45856" xr:uid="{00000000-0005-0000-0000-000059B40000}"/>
    <cellStyle name="Output 18 14" xfId="45857" xr:uid="{00000000-0005-0000-0000-00005AB40000}"/>
    <cellStyle name="Output 18 15" xfId="45858" xr:uid="{00000000-0005-0000-0000-00005BB40000}"/>
    <cellStyle name="Output 18 16" xfId="45859" xr:uid="{00000000-0005-0000-0000-00005CB40000}"/>
    <cellStyle name="Output 18 17" xfId="45860" xr:uid="{00000000-0005-0000-0000-00005DB40000}"/>
    <cellStyle name="Output 18 18" xfId="45861" xr:uid="{00000000-0005-0000-0000-00005EB40000}"/>
    <cellStyle name="Output 18 19" xfId="45862" xr:uid="{00000000-0005-0000-0000-00005FB40000}"/>
    <cellStyle name="Output 18 2" xfId="45863" xr:uid="{00000000-0005-0000-0000-000060B40000}"/>
    <cellStyle name="Output 18 20" xfId="45864" xr:uid="{00000000-0005-0000-0000-000061B40000}"/>
    <cellStyle name="Output 18 21" xfId="45865" xr:uid="{00000000-0005-0000-0000-000062B40000}"/>
    <cellStyle name="Output 18 22" xfId="45866" xr:uid="{00000000-0005-0000-0000-000063B40000}"/>
    <cellStyle name="Output 18 23" xfId="45867" xr:uid="{00000000-0005-0000-0000-000064B40000}"/>
    <cellStyle name="Output 18 24" xfId="45868" xr:uid="{00000000-0005-0000-0000-000065B40000}"/>
    <cellStyle name="Output 18 25" xfId="45869" xr:uid="{00000000-0005-0000-0000-000066B40000}"/>
    <cellStyle name="Output 18 26" xfId="45870" xr:uid="{00000000-0005-0000-0000-000067B40000}"/>
    <cellStyle name="Output 18 27" xfId="45871" xr:uid="{00000000-0005-0000-0000-000068B40000}"/>
    <cellStyle name="Output 18 28" xfId="45872" xr:uid="{00000000-0005-0000-0000-000069B40000}"/>
    <cellStyle name="Output 18 29" xfId="45873" xr:uid="{00000000-0005-0000-0000-00006AB40000}"/>
    <cellStyle name="Output 18 3" xfId="45874" xr:uid="{00000000-0005-0000-0000-00006BB40000}"/>
    <cellStyle name="Output 18 30" xfId="45875" xr:uid="{00000000-0005-0000-0000-00006CB40000}"/>
    <cellStyle name="Output 18 31" xfId="45876" xr:uid="{00000000-0005-0000-0000-00006DB40000}"/>
    <cellStyle name="Output 18 32" xfId="45877" xr:uid="{00000000-0005-0000-0000-00006EB40000}"/>
    <cellStyle name="Output 18 33" xfId="45878" xr:uid="{00000000-0005-0000-0000-00006FB40000}"/>
    <cellStyle name="Output 18 34" xfId="45879" xr:uid="{00000000-0005-0000-0000-000070B40000}"/>
    <cellStyle name="Output 18 35" xfId="45880" xr:uid="{00000000-0005-0000-0000-000071B40000}"/>
    <cellStyle name="Output 18 36" xfId="45881" xr:uid="{00000000-0005-0000-0000-000072B40000}"/>
    <cellStyle name="Output 18 37" xfId="45882" xr:uid="{00000000-0005-0000-0000-000073B40000}"/>
    <cellStyle name="Output 18 38" xfId="45883" xr:uid="{00000000-0005-0000-0000-000074B40000}"/>
    <cellStyle name="Output 18 39" xfId="45884" xr:uid="{00000000-0005-0000-0000-000075B40000}"/>
    <cellStyle name="Output 18 4" xfId="45885" xr:uid="{00000000-0005-0000-0000-000076B40000}"/>
    <cellStyle name="Output 18 40" xfId="45886" xr:uid="{00000000-0005-0000-0000-000077B40000}"/>
    <cellStyle name="Output 18 41" xfId="45887" xr:uid="{00000000-0005-0000-0000-000078B40000}"/>
    <cellStyle name="Output 18 42" xfId="45888" xr:uid="{00000000-0005-0000-0000-000079B40000}"/>
    <cellStyle name="Output 18 43" xfId="45889" xr:uid="{00000000-0005-0000-0000-00007AB40000}"/>
    <cellStyle name="Output 18 44" xfId="45890" xr:uid="{00000000-0005-0000-0000-00007BB40000}"/>
    <cellStyle name="Output 18 45" xfId="45891" xr:uid="{00000000-0005-0000-0000-00007CB40000}"/>
    <cellStyle name="Output 18 46" xfId="45892" xr:uid="{00000000-0005-0000-0000-00007DB40000}"/>
    <cellStyle name="Output 18 47" xfId="45893" xr:uid="{00000000-0005-0000-0000-00007EB40000}"/>
    <cellStyle name="Output 18 48" xfId="45894" xr:uid="{00000000-0005-0000-0000-00007FB40000}"/>
    <cellStyle name="Output 18 49" xfId="45895" xr:uid="{00000000-0005-0000-0000-000080B40000}"/>
    <cellStyle name="Output 18 5" xfId="45896" xr:uid="{00000000-0005-0000-0000-000081B40000}"/>
    <cellStyle name="Output 18 50" xfId="45897" xr:uid="{00000000-0005-0000-0000-000082B40000}"/>
    <cellStyle name="Output 18 51" xfId="45898" xr:uid="{00000000-0005-0000-0000-000083B40000}"/>
    <cellStyle name="Output 18 52" xfId="45899" xr:uid="{00000000-0005-0000-0000-000084B40000}"/>
    <cellStyle name="Output 18 53" xfId="45900" xr:uid="{00000000-0005-0000-0000-000085B40000}"/>
    <cellStyle name="Output 18 54" xfId="45901" xr:uid="{00000000-0005-0000-0000-000086B40000}"/>
    <cellStyle name="Output 18 55" xfId="45902" xr:uid="{00000000-0005-0000-0000-000087B40000}"/>
    <cellStyle name="Output 18 56" xfId="45903" xr:uid="{00000000-0005-0000-0000-000088B40000}"/>
    <cellStyle name="Output 18 57" xfId="45904" xr:uid="{00000000-0005-0000-0000-000089B40000}"/>
    <cellStyle name="Output 18 58" xfId="45905" xr:uid="{00000000-0005-0000-0000-00008AB40000}"/>
    <cellStyle name="Output 18 59" xfId="45906" xr:uid="{00000000-0005-0000-0000-00008BB40000}"/>
    <cellStyle name="Output 18 6" xfId="45907" xr:uid="{00000000-0005-0000-0000-00008CB40000}"/>
    <cellStyle name="Output 18 60" xfId="45908" xr:uid="{00000000-0005-0000-0000-00008DB40000}"/>
    <cellStyle name="Output 18 61" xfId="45909" xr:uid="{00000000-0005-0000-0000-00008EB40000}"/>
    <cellStyle name="Output 18 62" xfId="45910" xr:uid="{00000000-0005-0000-0000-00008FB40000}"/>
    <cellStyle name="Output 18 63" xfId="45911" xr:uid="{00000000-0005-0000-0000-000090B40000}"/>
    <cellStyle name="Output 18 64" xfId="45912" xr:uid="{00000000-0005-0000-0000-000091B40000}"/>
    <cellStyle name="Output 18 65" xfId="45913" xr:uid="{00000000-0005-0000-0000-000092B40000}"/>
    <cellStyle name="Output 18 66" xfId="45914" xr:uid="{00000000-0005-0000-0000-000093B40000}"/>
    <cellStyle name="Output 18 67" xfId="45915" xr:uid="{00000000-0005-0000-0000-000094B40000}"/>
    <cellStyle name="Output 18 68" xfId="45916" xr:uid="{00000000-0005-0000-0000-000095B40000}"/>
    <cellStyle name="Output 18 69" xfId="45917" xr:uid="{00000000-0005-0000-0000-000096B40000}"/>
    <cellStyle name="Output 18 7" xfId="45918" xr:uid="{00000000-0005-0000-0000-000097B40000}"/>
    <cellStyle name="Output 18 70" xfId="45919" xr:uid="{00000000-0005-0000-0000-000098B40000}"/>
    <cellStyle name="Output 18 71" xfId="45920" xr:uid="{00000000-0005-0000-0000-000099B40000}"/>
    <cellStyle name="Output 18 72" xfId="45921" xr:uid="{00000000-0005-0000-0000-00009AB40000}"/>
    <cellStyle name="Output 18 73" xfId="45922" xr:uid="{00000000-0005-0000-0000-00009BB40000}"/>
    <cellStyle name="Output 18 8" xfId="45923" xr:uid="{00000000-0005-0000-0000-00009CB40000}"/>
    <cellStyle name="Output 18 9" xfId="45924" xr:uid="{00000000-0005-0000-0000-00009DB40000}"/>
    <cellStyle name="Output 19" xfId="45925" xr:uid="{00000000-0005-0000-0000-00009EB40000}"/>
    <cellStyle name="Output 19 10" xfId="45926" xr:uid="{00000000-0005-0000-0000-00009FB40000}"/>
    <cellStyle name="Output 19 11" xfId="45927" xr:uid="{00000000-0005-0000-0000-0000A0B40000}"/>
    <cellStyle name="Output 19 12" xfId="45928" xr:uid="{00000000-0005-0000-0000-0000A1B40000}"/>
    <cellStyle name="Output 19 13" xfId="45929" xr:uid="{00000000-0005-0000-0000-0000A2B40000}"/>
    <cellStyle name="Output 19 14" xfId="45930" xr:uid="{00000000-0005-0000-0000-0000A3B40000}"/>
    <cellStyle name="Output 19 15" xfId="45931" xr:uid="{00000000-0005-0000-0000-0000A4B40000}"/>
    <cellStyle name="Output 19 16" xfId="45932" xr:uid="{00000000-0005-0000-0000-0000A5B40000}"/>
    <cellStyle name="Output 19 17" xfId="45933" xr:uid="{00000000-0005-0000-0000-0000A6B40000}"/>
    <cellStyle name="Output 19 18" xfId="45934" xr:uid="{00000000-0005-0000-0000-0000A7B40000}"/>
    <cellStyle name="Output 19 19" xfId="45935" xr:uid="{00000000-0005-0000-0000-0000A8B40000}"/>
    <cellStyle name="Output 19 2" xfId="45936" xr:uid="{00000000-0005-0000-0000-0000A9B40000}"/>
    <cellStyle name="Output 19 20" xfId="45937" xr:uid="{00000000-0005-0000-0000-0000AAB40000}"/>
    <cellStyle name="Output 19 21" xfId="45938" xr:uid="{00000000-0005-0000-0000-0000ABB40000}"/>
    <cellStyle name="Output 19 22" xfId="45939" xr:uid="{00000000-0005-0000-0000-0000ACB40000}"/>
    <cellStyle name="Output 19 23" xfId="45940" xr:uid="{00000000-0005-0000-0000-0000ADB40000}"/>
    <cellStyle name="Output 19 24" xfId="45941" xr:uid="{00000000-0005-0000-0000-0000AEB40000}"/>
    <cellStyle name="Output 19 25" xfId="45942" xr:uid="{00000000-0005-0000-0000-0000AFB40000}"/>
    <cellStyle name="Output 19 26" xfId="45943" xr:uid="{00000000-0005-0000-0000-0000B0B40000}"/>
    <cellStyle name="Output 19 27" xfId="45944" xr:uid="{00000000-0005-0000-0000-0000B1B40000}"/>
    <cellStyle name="Output 19 28" xfId="45945" xr:uid="{00000000-0005-0000-0000-0000B2B40000}"/>
    <cellStyle name="Output 19 29" xfId="45946" xr:uid="{00000000-0005-0000-0000-0000B3B40000}"/>
    <cellStyle name="Output 19 3" xfId="45947" xr:uid="{00000000-0005-0000-0000-0000B4B40000}"/>
    <cellStyle name="Output 19 30" xfId="45948" xr:uid="{00000000-0005-0000-0000-0000B5B40000}"/>
    <cellStyle name="Output 19 31" xfId="45949" xr:uid="{00000000-0005-0000-0000-0000B6B40000}"/>
    <cellStyle name="Output 19 32" xfId="45950" xr:uid="{00000000-0005-0000-0000-0000B7B40000}"/>
    <cellStyle name="Output 19 33" xfId="45951" xr:uid="{00000000-0005-0000-0000-0000B8B40000}"/>
    <cellStyle name="Output 19 34" xfId="45952" xr:uid="{00000000-0005-0000-0000-0000B9B40000}"/>
    <cellStyle name="Output 19 35" xfId="45953" xr:uid="{00000000-0005-0000-0000-0000BAB40000}"/>
    <cellStyle name="Output 19 36" xfId="45954" xr:uid="{00000000-0005-0000-0000-0000BBB40000}"/>
    <cellStyle name="Output 19 37" xfId="45955" xr:uid="{00000000-0005-0000-0000-0000BCB40000}"/>
    <cellStyle name="Output 19 38" xfId="45956" xr:uid="{00000000-0005-0000-0000-0000BDB40000}"/>
    <cellStyle name="Output 19 39" xfId="45957" xr:uid="{00000000-0005-0000-0000-0000BEB40000}"/>
    <cellStyle name="Output 19 4" xfId="45958" xr:uid="{00000000-0005-0000-0000-0000BFB40000}"/>
    <cellStyle name="Output 19 40" xfId="45959" xr:uid="{00000000-0005-0000-0000-0000C0B40000}"/>
    <cellStyle name="Output 19 41" xfId="45960" xr:uid="{00000000-0005-0000-0000-0000C1B40000}"/>
    <cellStyle name="Output 19 42" xfId="45961" xr:uid="{00000000-0005-0000-0000-0000C2B40000}"/>
    <cellStyle name="Output 19 43" xfId="45962" xr:uid="{00000000-0005-0000-0000-0000C3B40000}"/>
    <cellStyle name="Output 19 44" xfId="45963" xr:uid="{00000000-0005-0000-0000-0000C4B40000}"/>
    <cellStyle name="Output 19 45" xfId="45964" xr:uid="{00000000-0005-0000-0000-0000C5B40000}"/>
    <cellStyle name="Output 19 46" xfId="45965" xr:uid="{00000000-0005-0000-0000-0000C6B40000}"/>
    <cellStyle name="Output 19 47" xfId="45966" xr:uid="{00000000-0005-0000-0000-0000C7B40000}"/>
    <cellStyle name="Output 19 48" xfId="45967" xr:uid="{00000000-0005-0000-0000-0000C8B40000}"/>
    <cellStyle name="Output 19 49" xfId="45968" xr:uid="{00000000-0005-0000-0000-0000C9B40000}"/>
    <cellStyle name="Output 19 5" xfId="45969" xr:uid="{00000000-0005-0000-0000-0000CAB40000}"/>
    <cellStyle name="Output 19 50" xfId="45970" xr:uid="{00000000-0005-0000-0000-0000CBB40000}"/>
    <cellStyle name="Output 19 51" xfId="45971" xr:uid="{00000000-0005-0000-0000-0000CCB40000}"/>
    <cellStyle name="Output 19 52" xfId="45972" xr:uid="{00000000-0005-0000-0000-0000CDB40000}"/>
    <cellStyle name="Output 19 53" xfId="45973" xr:uid="{00000000-0005-0000-0000-0000CEB40000}"/>
    <cellStyle name="Output 19 54" xfId="45974" xr:uid="{00000000-0005-0000-0000-0000CFB40000}"/>
    <cellStyle name="Output 19 55" xfId="45975" xr:uid="{00000000-0005-0000-0000-0000D0B40000}"/>
    <cellStyle name="Output 19 56" xfId="45976" xr:uid="{00000000-0005-0000-0000-0000D1B40000}"/>
    <cellStyle name="Output 19 57" xfId="45977" xr:uid="{00000000-0005-0000-0000-0000D2B40000}"/>
    <cellStyle name="Output 19 58" xfId="45978" xr:uid="{00000000-0005-0000-0000-0000D3B40000}"/>
    <cellStyle name="Output 19 59" xfId="45979" xr:uid="{00000000-0005-0000-0000-0000D4B40000}"/>
    <cellStyle name="Output 19 6" xfId="45980" xr:uid="{00000000-0005-0000-0000-0000D5B40000}"/>
    <cellStyle name="Output 19 60" xfId="45981" xr:uid="{00000000-0005-0000-0000-0000D6B40000}"/>
    <cellStyle name="Output 19 61" xfId="45982" xr:uid="{00000000-0005-0000-0000-0000D7B40000}"/>
    <cellStyle name="Output 19 62" xfId="45983" xr:uid="{00000000-0005-0000-0000-0000D8B40000}"/>
    <cellStyle name="Output 19 63" xfId="45984" xr:uid="{00000000-0005-0000-0000-0000D9B40000}"/>
    <cellStyle name="Output 19 64" xfId="45985" xr:uid="{00000000-0005-0000-0000-0000DAB40000}"/>
    <cellStyle name="Output 19 65" xfId="45986" xr:uid="{00000000-0005-0000-0000-0000DBB40000}"/>
    <cellStyle name="Output 19 66" xfId="45987" xr:uid="{00000000-0005-0000-0000-0000DCB40000}"/>
    <cellStyle name="Output 19 67" xfId="45988" xr:uid="{00000000-0005-0000-0000-0000DDB40000}"/>
    <cellStyle name="Output 19 68" xfId="45989" xr:uid="{00000000-0005-0000-0000-0000DEB40000}"/>
    <cellStyle name="Output 19 69" xfId="45990" xr:uid="{00000000-0005-0000-0000-0000DFB40000}"/>
    <cellStyle name="Output 19 7" xfId="45991" xr:uid="{00000000-0005-0000-0000-0000E0B40000}"/>
    <cellStyle name="Output 19 70" xfId="45992" xr:uid="{00000000-0005-0000-0000-0000E1B40000}"/>
    <cellStyle name="Output 19 71" xfId="45993" xr:uid="{00000000-0005-0000-0000-0000E2B40000}"/>
    <cellStyle name="Output 19 72" xfId="45994" xr:uid="{00000000-0005-0000-0000-0000E3B40000}"/>
    <cellStyle name="Output 19 73" xfId="45995" xr:uid="{00000000-0005-0000-0000-0000E4B40000}"/>
    <cellStyle name="Output 19 8" xfId="45996" xr:uid="{00000000-0005-0000-0000-0000E5B40000}"/>
    <cellStyle name="Output 19 9" xfId="45997" xr:uid="{00000000-0005-0000-0000-0000E6B40000}"/>
    <cellStyle name="Output 2" xfId="45998" xr:uid="{00000000-0005-0000-0000-0000E7B40000}"/>
    <cellStyle name="Output 2 10" xfId="45999" xr:uid="{00000000-0005-0000-0000-0000E8B40000}"/>
    <cellStyle name="Output 2 11" xfId="46000" xr:uid="{00000000-0005-0000-0000-0000E9B40000}"/>
    <cellStyle name="Output 2 12" xfId="46001" xr:uid="{00000000-0005-0000-0000-0000EAB40000}"/>
    <cellStyle name="Output 2 13" xfId="46002" xr:uid="{00000000-0005-0000-0000-0000EBB40000}"/>
    <cellStyle name="Output 2 14" xfId="46003" xr:uid="{00000000-0005-0000-0000-0000ECB40000}"/>
    <cellStyle name="Output 2 15" xfId="46004" xr:uid="{00000000-0005-0000-0000-0000EDB40000}"/>
    <cellStyle name="Output 2 16" xfId="46005" xr:uid="{00000000-0005-0000-0000-0000EEB40000}"/>
    <cellStyle name="Output 2 17" xfId="46006" xr:uid="{00000000-0005-0000-0000-0000EFB40000}"/>
    <cellStyle name="Output 2 18" xfId="46007" xr:uid="{00000000-0005-0000-0000-0000F0B40000}"/>
    <cellStyle name="Output 2 19" xfId="46008" xr:uid="{00000000-0005-0000-0000-0000F1B40000}"/>
    <cellStyle name="Output 2 2" xfId="46009" xr:uid="{00000000-0005-0000-0000-0000F2B40000}"/>
    <cellStyle name="Output 2 20" xfId="46010" xr:uid="{00000000-0005-0000-0000-0000F3B40000}"/>
    <cellStyle name="Output 2 21" xfId="46011" xr:uid="{00000000-0005-0000-0000-0000F4B40000}"/>
    <cellStyle name="Output 2 22" xfId="46012" xr:uid="{00000000-0005-0000-0000-0000F5B40000}"/>
    <cellStyle name="Output 2 23" xfId="46013" xr:uid="{00000000-0005-0000-0000-0000F6B40000}"/>
    <cellStyle name="Output 2 24" xfId="46014" xr:uid="{00000000-0005-0000-0000-0000F7B40000}"/>
    <cellStyle name="Output 2 25" xfId="46015" xr:uid="{00000000-0005-0000-0000-0000F8B40000}"/>
    <cellStyle name="Output 2 26" xfId="46016" xr:uid="{00000000-0005-0000-0000-0000F9B40000}"/>
    <cellStyle name="Output 2 27" xfId="46017" xr:uid="{00000000-0005-0000-0000-0000FAB40000}"/>
    <cellStyle name="Output 2 28" xfId="46018" xr:uid="{00000000-0005-0000-0000-0000FBB40000}"/>
    <cellStyle name="Output 2 29" xfId="46019" xr:uid="{00000000-0005-0000-0000-0000FCB40000}"/>
    <cellStyle name="Output 2 3" xfId="46020" xr:uid="{00000000-0005-0000-0000-0000FDB40000}"/>
    <cellStyle name="Output 2 30" xfId="46021" xr:uid="{00000000-0005-0000-0000-0000FEB40000}"/>
    <cellStyle name="Output 2 31" xfId="46022" xr:uid="{00000000-0005-0000-0000-0000FFB40000}"/>
    <cellStyle name="Output 2 32" xfId="46023" xr:uid="{00000000-0005-0000-0000-000000B50000}"/>
    <cellStyle name="Output 2 33" xfId="46024" xr:uid="{00000000-0005-0000-0000-000001B50000}"/>
    <cellStyle name="Output 2 34" xfId="46025" xr:uid="{00000000-0005-0000-0000-000002B50000}"/>
    <cellStyle name="Output 2 35" xfId="46026" xr:uid="{00000000-0005-0000-0000-000003B50000}"/>
    <cellStyle name="Output 2 36" xfId="46027" xr:uid="{00000000-0005-0000-0000-000004B50000}"/>
    <cellStyle name="Output 2 37" xfId="46028" xr:uid="{00000000-0005-0000-0000-000005B50000}"/>
    <cellStyle name="Output 2 38" xfId="46029" xr:uid="{00000000-0005-0000-0000-000006B50000}"/>
    <cellStyle name="Output 2 39" xfId="46030" xr:uid="{00000000-0005-0000-0000-000007B50000}"/>
    <cellStyle name="Output 2 4" xfId="46031" xr:uid="{00000000-0005-0000-0000-000008B50000}"/>
    <cellStyle name="Output 2 40" xfId="46032" xr:uid="{00000000-0005-0000-0000-000009B50000}"/>
    <cellStyle name="Output 2 41" xfId="46033" xr:uid="{00000000-0005-0000-0000-00000AB50000}"/>
    <cellStyle name="Output 2 42" xfId="46034" xr:uid="{00000000-0005-0000-0000-00000BB50000}"/>
    <cellStyle name="Output 2 43" xfId="46035" xr:uid="{00000000-0005-0000-0000-00000CB50000}"/>
    <cellStyle name="Output 2 44" xfId="46036" xr:uid="{00000000-0005-0000-0000-00000DB50000}"/>
    <cellStyle name="Output 2 45" xfId="46037" xr:uid="{00000000-0005-0000-0000-00000EB50000}"/>
    <cellStyle name="Output 2 46" xfId="46038" xr:uid="{00000000-0005-0000-0000-00000FB50000}"/>
    <cellStyle name="Output 2 47" xfId="46039" xr:uid="{00000000-0005-0000-0000-000010B50000}"/>
    <cellStyle name="Output 2 48" xfId="46040" xr:uid="{00000000-0005-0000-0000-000011B50000}"/>
    <cellStyle name="Output 2 49" xfId="46041" xr:uid="{00000000-0005-0000-0000-000012B50000}"/>
    <cellStyle name="Output 2 5" xfId="46042" xr:uid="{00000000-0005-0000-0000-000013B50000}"/>
    <cellStyle name="Output 2 50" xfId="46043" xr:uid="{00000000-0005-0000-0000-000014B50000}"/>
    <cellStyle name="Output 2 51" xfId="46044" xr:uid="{00000000-0005-0000-0000-000015B50000}"/>
    <cellStyle name="Output 2 52" xfId="46045" xr:uid="{00000000-0005-0000-0000-000016B50000}"/>
    <cellStyle name="Output 2 53" xfId="46046" xr:uid="{00000000-0005-0000-0000-000017B50000}"/>
    <cellStyle name="Output 2 54" xfId="46047" xr:uid="{00000000-0005-0000-0000-000018B50000}"/>
    <cellStyle name="Output 2 55" xfId="46048" xr:uid="{00000000-0005-0000-0000-000019B50000}"/>
    <cellStyle name="Output 2 56" xfId="46049" xr:uid="{00000000-0005-0000-0000-00001AB50000}"/>
    <cellStyle name="Output 2 57" xfId="46050" xr:uid="{00000000-0005-0000-0000-00001BB50000}"/>
    <cellStyle name="Output 2 58" xfId="46051" xr:uid="{00000000-0005-0000-0000-00001CB50000}"/>
    <cellStyle name="Output 2 59" xfId="46052" xr:uid="{00000000-0005-0000-0000-00001DB50000}"/>
    <cellStyle name="Output 2 6" xfId="46053" xr:uid="{00000000-0005-0000-0000-00001EB50000}"/>
    <cellStyle name="Output 2 60" xfId="46054" xr:uid="{00000000-0005-0000-0000-00001FB50000}"/>
    <cellStyle name="Output 2 61" xfId="46055" xr:uid="{00000000-0005-0000-0000-000020B50000}"/>
    <cellStyle name="Output 2 62" xfId="46056" xr:uid="{00000000-0005-0000-0000-000021B50000}"/>
    <cellStyle name="Output 2 63" xfId="46057" xr:uid="{00000000-0005-0000-0000-000022B50000}"/>
    <cellStyle name="Output 2 64" xfId="46058" xr:uid="{00000000-0005-0000-0000-000023B50000}"/>
    <cellStyle name="Output 2 65" xfId="46059" xr:uid="{00000000-0005-0000-0000-000024B50000}"/>
    <cellStyle name="Output 2 66" xfId="46060" xr:uid="{00000000-0005-0000-0000-000025B50000}"/>
    <cellStyle name="Output 2 67" xfId="46061" xr:uid="{00000000-0005-0000-0000-000026B50000}"/>
    <cellStyle name="Output 2 68" xfId="46062" xr:uid="{00000000-0005-0000-0000-000027B50000}"/>
    <cellStyle name="Output 2 69" xfId="46063" xr:uid="{00000000-0005-0000-0000-000028B50000}"/>
    <cellStyle name="Output 2 7" xfId="46064" xr:uid="{00000000-0005-0000-0000-000029B50000}"/>
    <cellStyle name="Output 2 70" xfId="46065" xr:uid="{00000000-0005-0000-0000-00002AB50000}"/>
    <cellStyle name="Output 2 71" xfId="46066" xr:uid="{00000000-0005-0000-0000-00002BB50000}"/>
    <cellStyle name="Output 2 72" xfId="46067" xr:uid="{00000000-0005-0000-0000-00002CB50000}"/>
    <cellStyle name="Output 2 73" xfId="46068" xr:uid="{00000000-0005-0000-0000-00002DB50000}"/>
    <cellStyle name="Output 2 74" xfId="53082" xr:uid="{00000000-0005-0000-0000-00002EB50000}"/>
    <cellStyle name="Output 2 8" xfId="46069" xr:uid="{00000000-0005-0000-0000-00002FB50000}"/>
    <cellStyle name="Output 2 9" xfId="46070" xr:uid="{00000000-0005-0000-0000-000030B50000}"/>
    <cellStyle name="Output 20" xfId="46071" xr:uid="{00000000-0005-0000-0000-000031B50000}"/>
    <cellStyle name="Output 20 10" xfId="46072" xr:uid="{00000000-0005-0000-0000-000032B50000}"/>
    <cellStyle name="Output 20 11" xfId="46073" xr:uid="{00000000-0005-0000-0000-000033B50000}"/>
    <cellStyle name="Output 20 12" xfId="46074" xr:uid="{00000000-0005-0000-0000-000034B50000}"/>
    <cellStyle name="Output 20 13" xfId="46075" xr:uid="{00000000-0005-0000-0000-000035B50000}"/>
    <cellStyle name="Output 20 14" xfId="46076" xr:uid="{00000000-0005-0000-0000-000036B50000}"/>
    <cellStyle name="Output 20 15" xfId="46077" xr:uid="{00000000-0005-0000-0000-000037B50000}"/>
    <cellStyle name="Output 20 16" xfId="46078" xr:uid="{00000000-0005-0000-0000-000038B50000}"/>
    <cellStyle name="Output 20 17" xfId="46079" xr:uid="{00000000-0005-0000-0000-000039B50000}"/>
    <cellStyle name="Output 20 18" xfId="46080" xr:uid="{00000000-0005-0000-0000-00003AB50000}"/>
    <cellStyle name="Output 20 19" xfId="46081" xr:uid="{00000000-0005-0000-0000-00003BB50000}"/>
    <cellStyle name="Output 20 2" xfId="46082" xr:uid="{00000000-0005-0000-0000-00003CB50000}"/>
    <cellStyle name="Output 20 20" xfId="46083" xr:uid="{00000000-0005-0000-0000-00003DB50000}"/>
    <cellStyle name="Output 20 21" xfId="46084" xr:uid="{00000000-0005-0000-0000-00003EB50000}"/>
    <cellStyle name="Output 20 22" xfId="46085" xr:uid="{00000000-0005-0000-0000-00003FB50000}"/>
    <cellStyle name="Output 20 23" xfId="46086" xr:uid="{00000000-0005-0000-0000-000040B50000}"/>
    <cellStyle name="Output 20 24" xfId="46087" xr:uid="{00000000-0005-0000-0000-000041B50000}"/>
    <cellStyle name="Output 20 25" xfId="46088" xr:uid="{00000000-0005-0000-0000-000042B50000}"/>
    <cellStyle name="Output 20 26" xfId="46089" xr:uid="{00000000-0005-0000-0000-000043B50000}"/>
    <cellStyle name="Output 20 27" xfId="46090" xr:uid="{00000000-0005-0000-0000-000044B50000}"/>
    <cellStyle name="Output 20 28" xfId="46091" xr:uid="{00000000-0005-0000-0000-000045B50000}"/>
    <cellStyle name="Output 20 29" xfId="46092" xr:uid="{00000000-0005-0000-0000-000046B50000}"/>
    <cellStyle name="Output 20 3" xfId="46093" xr:uid="{00000000-0005-0000-0000-000047B50000}"/>
    <cellStyle name="Output 20 30" xfId="46094" xr:uid="{00000000-0005-0000-0000-000048B50000}"/>
    <cellStyle name="Output 20 31" xfId="46095" xr:uid="{00000000-0005-0000-0000-000049B50000}"/>
    <cellStyle name="Output 20 32" xfId="46096" xr:uid="{00000000-0005-0000-0000-00004AB50000}"/>
    <cellStyle name="Output 20 33" xfId="46097" xr:uid="{00000000-0005-0000-0000-00004BB50000}"/>
    <cellStyle name="Output 20 34" xfId="46098" xr:uid="{00000000-0005-0000-0000-00004CB50000}"/>
    <cellStyle name="Output 20 35" xfId="46099" xr:uid="{00000000-0005-0000-0000-00004DB50000}"/>
    <cellStyle name="Output 20 36" xfId="46100" xr:uid="{00000000-0005-0000-0000-00004EB50000}"/>
    <cellStyle name="Output 20 37" xfId="46101" xr:uid="{00000000-0005-0000-0000-00004FB50000}"/>
    <cellStyle name="Output 20 38" xfId="46102" xr:uid="{00000000-0005-0000-0000-000050B50000}"/>
    <cellStyle name="Output 20 39" xfId="46103" xr:uid="{00000000-0005-0000-0000-000051B50000}"/>
    <cellStyle name="Output 20 4" xfId="46104" xr:uid="{00000000-0005-0000-0000-000052B50000}"/>
    <cellStyle name="Output 20 40" xfId="46105" xr:uid="{00000000-0005-0000-0000-000053B50000}"/>
    <cellStyle name="Output 20 41" xfId="46106" xr:uid="{00000000-0005-0000-0000-000054B50000}"/>
    <cellStyle name="Output 20 42" xfId="46107" xr:uid="{00000000-0005-0000-0000-000055B50000}"/>
    <cellStyle name="Output 20 43" xfId="46108" xr:uid="{00000000-0005-0000-0000-000056B50000}"/>
    <cellStyle name="Output 20 44" xfId="46109" xr:uid="{00000000-0005-0000-0000-000057B50000}"/>
    <cellStyle name="Output 20 45" xfId="46110" xr:uid="{00000000-0005-0000-0000-000058B50000}"/>
    <cellStyle name="Output 20 46" xfId="46111" xr:uid="{00000000-0005-0000-0000-000059B50000}"/>
    <cellStyle name="Output 20 47" xfId="46112" xr:uid="{00000000-0005-0000-0000-00005AB50000}"/>
    <cellStyle name="Output 20 48" xfId="46113" xr:uid="{00000000-0005-0000-0000-00005BB50000}"/>
    <cellStyle name="Output 20 49" xfId="46114" xr:uid="{00000000-0005-0000-0000-00005CB50000}"/>
    <cellStyle name="Output 20 5" xfId="46115" xr:uid="{00000000-0005-0000-0000-00005DB50000}"/>
    <cellStyle name="Output 20 50" xfId="46116" xr:uid="{00000000-0005-0000-0000-00005EB50000}"/>
    <cellStyle name="Output 20 51" xfId="46117" xr:uid="{00000000-0005-0000-0000-00005FB50000}"/>
    <cellStyle name="Output 20 52" xfId="46118" xr:uid="{00000000-0005-0000-0000-000060B50000}"/>
    <cellStyle name="Output 20 53" xfId="46119" xr:uid="{00000000-0005-0000-0000-000061B50000}"/>
    <cellStyle name="Output 20 54" xfId="46120" xr:uid="{00000000-0005-0000-0000-000062B50000}"/>
    <cellStyle name="Output 20 55" xfId="46121" xr:uid="{00000000-0005-0000-0000-000063B50000}"/>
    <cellStyle name="Output 20 56" xfId="46122" xr:uid="{00000000-0005-0000-0000-000064B50000}"/>
    <cellStyle name="Output 20 57" xfId="46123" xr:uid="{00000000-0005-0000-0000-000065B50000}"/>
    <cellStyle name="Output 20 58" xfId="46124" xr:uid="{00000000-0005-0000-0000-000066B50000}"/>
    <cellStyle name="Output 20 59" xfId="46125" xr:uid="{00000000-0005-0000-0000-000067B50000}"/>
    <cellStyle name="Output 20 6" xfId="46126" xr:uid="{00000000-0005-0000-0000-000068B50000}"/>
    <cellStyle name="Output 20 60" xfId="46127" xr:uid="{00000000-0005-0000-0000-000069B50000}"/>
    <cellStyle name="Output 20 61" xfId="46128" xr:uid="{00000000-0005-0000-0000-00006AB50000}"/>
    <cellStyle name="Output 20 62" xfId="46129" xr:uid="{00000000-0005-0000-0000-00006BB50000}"/>
    <cellStyle name="Output 20 63" xfId="46130" xr:uid="{00000000-0005-0000-0000-00006CB50000}"/>
    <cellStyle name="Output 20 64" xfId="46131" xr:uid="{00000000-0005-0000-0000-00006DB50000}"/>
    <cellStyle name="Output 20 65" xfId="46132" xr:uid="{00000000-0005-0000-0000-00006EB50000}"/>
    <cellStyle name="Output 20 66" xfId="46133" xr:uid="{00000000-0005-0000-0000-00006FB50000}"/>
    <cellStyle name="Output 20 67" xfId="46134" xr:uid="{00000000-0005-0000-0000-000070B50000}"/>
    <cellStyle name="Output 20 68" xfId="46135" xr:uid="{00000000-0005-0000-0000-000071B50000}"/>
    <cellStyle name="Output 20 69" xfId="46136" xr:uid="{00000000-0005-0000-0000-000072B50000}"/>
    <cellStyle name="Output 20 7" xfId="46137" xr:uid="{00000000-0005-0000-0000-000073B50000}"/>
    <cellStyle name="Output 20 70" xfId="46138" xr:uid="{00000000-0005-0000-0000-000074B50000}"/>
    <cellStyle name="Output 20 71" xfId="46139" xr:uid="{00000000-0005-0000-0000-000075B50000}"/>
    <cellStyle name="Output 20 72" xfId="46140" xr:uid="{00000000-0005-0000-0000-000076B50000}"/>
    <cellStyle name="Output 20 73" xfId="46141" xr:uid="{00000000-0005-0000-0000-000077B50000}"/>
    <cellStyle name="Output 20 8" xfId="46142" xr:uid="{00000000-0005-0000-0000-000078B50000}"/>
    <cellStyle name="Output 20 9" xfId="46143" xr:uid="{00000000-0005-0000-0000-000079B50000}"/>
    <cellStyle name="Output 21" xfId="46144" xr:uid="{00000000-0005-0000-0000-00007AB50000}"/>
    <cellStyle name="Output 21 10" xfId="46145" xr:uid="{00000000-0005-0000-0000-00007BB50000}"/>
    <cellStyle name="Output 21 11" xfId="46146" xr:uid="{00000000-0005-0000-0000-00007CB50000}"/>
    <cellStyle name="Output 21 12" xfId="46147" xr:uid="{00000000-0005-0000-0000-00007DB50000}"/>
    <cellStyle name="Output 21 13" xfId="46148" xr:uid="{00000000-0005-0000-0000-00007EB50000}"/>
    <cellStyle name="Output 21 14" xfId="46149" xr:uid="{00000000-0005-0000-0000-00007FB50000}"/>
    <cellStyle name="Output 21 15" xfId="46150" xr:uid="{00000000-0005-0000-0000-000080B50000}"/>
    <cellStyle name="Output 21 16" xfId="46151" xr:uid="{00000000-0005-0000-0000-000081B50000}"/>
    <cellStyle name="Output 21 17" xfId="46152" xr:uid="{00000000-0005-0000-0000-000082B50000}"/>
    <cellStyle name="Output 21 18" xfId="46153" xr:uid="{00000000-0005-0000-0000-000083B50000}"/>
    <cellStyle name="Output 21 19" xfId="46154" xr:uid="{00000000-0005-0000-0000-000084B50000}"/>
    <cellStyle name="Output 21 2" xfId="46155" xr:uid="{00000000-0005-0000-0000-000085B50000}"/>
    <cellStyle name="Output 21 20" xfId="46156" xr:uid="{00000000-0005-0000-0000-000086B50000}"/>
    <cellStyle name="Output 21 21" xfId="46157" xr:uid="{00000000-0005-0000-0000-000087B50000}"/>
    <cellStyle name="Output 21 22" xfId="46158" xr:uid="{00000000-0005-0000-0000-000088B50000}"/>
    <cellStyle name="Output 21 23" xfId="46159" xr:uid="{00000000-0005-0000-0000-000089B50000}"/>
    <cellStyle name="Output 21 24" xfId="46160" xr:uid="{00000000-0005-0000-0000-00008AB50000}"/>
    <cellStyle name="Output 21 25" xfId="46161" xr:uid="{00000000-0005-0000-0000-00008BB50000}"/>
    <cellStyle name="Output 21 26" xfId="46162" xr:uid="{00000000-0005-0000-0000-00008CB50000}"/>
    <cellStyle name="Output 21 27" xfId="46163" xr:uid="{00000000-0005-0000-0000-00008DB50000}"/>
    <cellStyle name="Output 21 28" xfId="46164" xr:uid="{00000000-0005-0000-0000-00008EB50000}"/>
    <cellStyle name="Output 21 29" xfId="46165" xr:uid="{00000000-0005-0000-0000-00008FB50000}"/>
    <cellStyle name="Output 21 3" xfId="46166" xr:uid="{00000000-0005-0000-0000-000090B50000}"/>
    <cellStyle name="Output 21 30" xfId="46167" xr:uid="{00000000-0005-0000-0000-000091B50000}"/>
    <cellStyle name="Output 21 31" xfId="46168" xr:uid="{00000000-0005-0000-0000-000092B50000}"/>
    <cellStyle name="Output 21 32" xfId="46169" xr:uid="{00000000-0005-0000-0000-000093B50000}"/>
    <cellStyle name="Output 21 33" xfId="46170" xr:uid="{00000000-0005-0000-0000-000094B50000}"/>
    <cellStyle name="Output 21 34" xfId="46171" xr:uid="{00000000-0005-0000-0000-000095B50000}"/>
    <cellStyle name="Output 21 35" xfId="46172" xr:uid="{00000000-0005-0000-0000-000096B50000}"/>
    <cellStyle name="Output 21 36" xfId="46173" xr:uid="{00000000-0005-0000-0000-000097B50000}"/>
    <cellStyle name="Output 21 37" xfId="46174" xr:uid="{00000000-0005-0000-0000-000098B50000}"/>
    <cellStyle name="Output 21 38" xfId="46175" xr:uid="{00000000-0005-0000-0000-000099B50000}"/>
    <cellStyle name="Output 21 39" xfId="46176" xr:uid="{00000000-0005-0000-0000-00009AB50000}"/>
    <cellStyle name="Output 21 4" xfId="46177" xr:uid="{00000000-0005-0000-0000-00009BB50000}"/>
    <cellStyle name="Output 21 40" xfId="46178" xr:uid="{00000000-0005-0000-0000-00009CB50000}"/>
    <cellStyle name="Output 21 41" xfId="46179" xr:uid="{00000000-0005-0000-0000-00009DB50000}"/>
    <cellStyle name="Output 21 42" xfId="46180" xr:uid="{00000000-0005-0000-0000-00009EB50000}"/>
    <cellStyle name="Output 21 43" xfId="46181" xr:uid="{00000000-0005-0000-0000-00009FB50000}"/>
    <cellStyle name="Output 21 44" xfId="46182" xr:uid="{00000000-0005-0000-0000-0000A0B50000}"/>
    <cellStyle name="Output 21 45" xfId="46183" xr:uid="{00000000-0005-0000-0000-0000A1B50000}"/>
    <cellStyle name="Output 21 46" xfId="46184" xr:uid="{00000000-0005-0000-0000-0000A2B50000}"/>
    <cellStyle name="Output 21 47" xfId="46185" xr:uid="{00000000-0005-0000-0000-0000A3B50000}"/>
    <cellStyle name="Output 21 48" xfId="46186" xr:uid="{00000000-0005-0000-0000-0000A4B50000}"/>
    <cellStyle name="Output 21 49" xfId="46187" xr:uid="{00000000-0005-0000-0000-0000A5B50000}"/>
    <cellStyle name="Output 21 5" xfId="46188" xr:uid="{00000000-0005-0000-0000-0000A6B50000}"/>
    <cellStyle name="Output 21 50" xfId="46189" xr:uid="{00000000-0005-0000-0000-0000A7B50000}"/>
    <cellStyle name="Output 21 51" xfId="46190" xr:uid="{00000000-0005-0000-0000-0000A8B50000}"/>
    <cellStyle name="Output 21 52" xfId="46191" xr:uid="{00000000-0005-0000-0000-0000A9B50000}"/>
    <cellStyle name="Output 21 53" xfId="46192" xr:uid="{00000000-0005-0000-0000-0000AAB50000}"/>
    <cellStyle name="Output 21 54" xfId="46193" xr:uid="{00000000-0005-0000-0000-0000ABB50000}"/>
    <cellStyle name="Output 21 55" xfId="46194" xr:uid="{00000000-0005-0000-0000-0000ACB50000}"/>
    <cellStyle name="Output 21 56" xfId="46195" xr:uid="{00000000-0005-0000-0000-0000ADB50000}"/>
    <cellStyle name="Output 21 57" xfId="46196" xr:uid="{00000000-0005-0000-0000-0000AEB50000}"/>
    <cellStyle name="Output 21 58" xfId="46197" xr:uid="{00000000-0005-0000-0000-0000AFB50000}"/>
    <cellStyle name="Output 21 59" xfId="46198" xr:uid="{00000000-0005-0000-0000-0000B0B50000}"/>
    <cellStyle name="Output 21 6" xfId="46199" xr:uid="{00000000-0005-0000-0000-0000B1B50000}"/>
    <cellStyle name="Output 21 60" xfId="46200" xr:uid="{00000000-0005-0000-0000-0000B2B50000}"/>
    <cellStyle name="Output 21 61" xfId="46201" xr:uid="{00000000-0005-0000-0000-0000B3B50000}"/>
    <cellStyle name="Output 21 62" xfId="46202" xr:uid="{00000000-0005-0000-0000-0000B4B50000}"/>
    <cellStyle name="Output 21 63" xfId="46203" xr:uid="{00000000-0005-0000-0000-0000B5B50000}"/>
    <cellStyle name="Output 21 64" xfId="46204" xr:uid="{00000000-0005-0000-0000-0000B6B50000}"/>
    <cellStyle name="Output 21 65" xfId="46205" xr:uid="{00000000-0005-0000-0000-0000B7B50000}"/>
    <cellStyle name="Output 21 66" xfId="46206" xr:uid="{00000000-0005-0000-0000-0000B8B50000}"/>
    <cellStyle name="Output 21 67" xfId="46207" xr:uid="{00000000-0005-0000-0000-0000B9B50000}"/>
    <cellStyle name="Output 21 68" xfId="46208" xr:uid="{00000000-0005-0000-0000-0000BAB50000}"/>
    <cellStyle name="Output 21 69" xfId="46209" xr:uid="{00000000-0005-0000-0000-0000BBB50000}"/>
    <cellStyle name="Output 21 7" xfId="46210" xr:uid="{00000000-0005-0000-0000-0000BCB50000}"/>
    <cellStyle name="Output 21 70" xfId="46211" xr:uid="{00000000-0005-0000-0000-0000BDB50000}"/>
    <cellStyle name="Output 21 71" xfId="46212" xr:uid="{00000000-0005-0000-0000-0000BEB50000}"/>
    <cellStyle name="Output 21 72" xfId="46213" xr:uid="{00000000-0005-0000-0000-0000BFB50000}"/>
    <cellStyle name="Output 21 73" xfId="46214" xr:uid="{00000000-0005-0000-0000-0000C0B50000}"/>
    <cellStyle name="Output 21 8" xfId="46215" xr:uid="{00000000-0005-0000-0000-0000C1B50000}"/>
    <cellStyle name="Output 21 9" xfId="46216" xr:uid="{00000000-0005-0000-0000-0000C2B50000}"/>
    <cellStyle name="Output 22" xfId="46217" xr:uid="{00000000-0005-0000-0000-0000C3B50000}"/>
    <cellStyle name="Output 22 10" xfId="46218" xr:uid="{00000000-0005-0000-0000-0000C4B50000}"/>
    <cellStyle name="Output 22 11" xfId="46219" xr:uid="{00000000-0005-0000-0000-0000C5B50000}"/>
    <cellStyle name="Output 22 12" xfId="46220" xr:uid="{00000000-0005-0000-0000-0000C6B50000}"/>
    <cellStyle name="Output 22 13" xfId="46221" xr:uid="{00000000-0005-0000-0000-0000C7B50000}"/>
    <cellStyle name="Output 22 14" xfId="46222" xr:uid="{00000000-0005-0000-0000-0000C8B50000}"/>
    <cellStyle name="Output 22 15" xfId="46223" xr:uid="{00000000-0005-0000-0000-0000C9B50000}"/>
    <cellStyle name="Output 22 16" xfId="46224" xr:uid="{00000000-0005-0000-0000-0000CAB50000}"/>
    <cellStyle name="Output 22 17" xfId="46225" xr:uid="{00000000-0005-0000-0000-0000CBB50000}"/>
    <cellStyle name="Output 22 18" xfId="46226" xr:uid="{00000000-0005-0000-0000-0000CCB50000}"/>
    <cellStyle name="Output 22 19" xfId="46227" xr:uid="{00000000-0005-0000-0000-0000CDB50000}"/>
    <cellStyle name="Output 22 2" xfId="46228" xr:uid="{00000000-0005-0000-0000-0000CEB50000}"/>
    <cellStyle name="Output 22 20" xfId="46229" xr:uid="{00000000-0005-0000-0000-0000CFB50000}"/>
    <cellStyle name="Output 22 21" xfId="46230" xr:uid="{00000000-0005-0000-0000-0000D0B50000}"/>
    <cellStyle name="Output 22 22" xfId="46231" xr:uid="{00000000-0005-0000-0000-0000D1B50000}"/>
    <cellStyle name="Output 22 23" xfId="46232" xr:uid="{00000000-0005-0000-0000-0000D2B50000}"/>
    <cellStyle name="Output 22 24" xfId="46233" xr:uid="{00000000-0005-0000-0000-0000D3B50000}"/>
    <cellStyle name="Output 22 25" xfId="46234" xr:uid="{00000000-0005-0000-0000-0000D4B50000}"/>
    <cellStyle name="Output 22 26" xfId="46235" xr:uid="{00000000-0005-0000-0000-0000D5B50000}"/>
    <cellStyle name="Output 22 27" xfId="46236" xr:uid="{00000000-0005-0000-0000-0000D6B50000}"/>
    <cellStyle name="Output 22 28" xfId="46237" xr:uid="{00000000-0005-0000-0000-0000D7B50000}"/>
    <cellStyle name="Output 22 29" xfId="46238" xr:uid="{00000000-0005-0000-0000-0000D8B50000}"/>
    <cellStyle name="Output 22 3" xfId="46239" xr:uid="{00000000-0005-0000-0000-0000D9B50000}"/>
    <cellStyle name="Output 22 30" xfId="46240" xr:uid="{00000000-0005-0000-0000-0000DAB50000}"/>
    <cellStyle name="Output 22 31" xfId="46241" xr:uid="{00000000-0005-0000-0000-0000DBB50000}"/>
    <cellStyle name="Output 22 32" xfId="46242" xr:uid="{00000000-0005-0000-0000-0000DCB50000}"/>
    <cellStyle name="Output 22 33" xfId="46243" xr:uid="{00000000-0005-0000-0000-0000DDB50000}"/>
    <cellStyle name="Output 22 34" xfId="46244" xr:uid="{00000000-0005-0000-0000-0000DEB50000}"/>
    <cellStyle name="Output 22 35" xfId="46245" xr:uid="{00000000-0005-0000-0000-0000DFB50000}"/>
    <cellStyle name="Output 22 36" xfId="46246" xr:uid="{00000000-0005-0000-0000-0000E0B50000}"/>
    <cellStyle name="Output 22 37" xfId="46247" xr:uid="{00000000-0005-0000-0000-0000E1B50000}"/>
    <cellStyle name="Output 22 38" xfId="46248" xr:uid="{00000000-0005-0000-0000-0000E2B50000}"/>
    <cellStyle name="Output 22 39" xfId="46249" xr:uid="{00000000-0005-0000-0000-0000E3B50000}"/>
    <cellStyle name="Output 22 4" xfId="46250" xr:uid="{00000000-0005-0000-0000-0000E4B50000}"/>
    <cellStyle name="Output 22 40" xfId="46251" xr:uid="{00000000-0005-0000-0000-0000E5B50000}"/>
    <cellStyle name="Output 22 41" xfId="46252" xr:uid="{00000000-0005-0000-0000-0000E6B50000}"/>
    <cellStyle name="Output 22 42" xfId="46253" xr:uid="{00000000-0005-0000-0000-0000E7B50000}"/>
    <cellStyle name="Output 22 43" xfId="46254" xr:uid="{00000000-0005-0000-0000-0000E8B50000}"/>
    <cellStyle name="Output 22 44" xfId="46255" xr:uid="{00000000-0005-0000-0000-0000E9B50000}"/>
    <cellStyle name="Output 22 45" xfId="46256" xr:uid="{00000000-0005-0000-0000-0000EAB50000}"/>
    <cellStyle name="Output 22 46" xfId="46257" xr:uid="{00000000-0005-0000-0000-0000EBB50000}"/>
    <cellStyle name="Output 22 47" xfId="46258" xr:uid="{00000000-0005-0000-0000-0000ECB50000}"/>
    <cellStyle name="Output 22 48" xfId="46259" xr:uid="{00000000-0005-0000-0000-0000EDB50000}"/>
    <cellStyle name="Output 22 49" xfId="46260" xr:uid="{00000000-0005-0000-0000-0000EEB50000}"/>
    <cellStyle name="Output 22 5" xfId="46261" xr:uid="{00000000-0005-0000-0000-0000EFB50000}"/>
    <cellStyle name="Output 22 50" xfId="46262" xr:uid="{00000000-0005-0000-0000-0000F0B50000}"/>
    <cellStyle name="Output 22 51" xfId="46263" xr:uid="{00000000-0005-0000-0000-0000F1B50000}"/>
    <cellStyle name="Output 22 52" xfId="46264" xr:uid="{00000000-0005-0000-0000-0000F2B50000}"/>
    <cellStyle name="Output 22 53" xfId="46265" xr:uid="{00000000-0005-0000-0000-0000F3B50000}"/>
    <cellStyle name="Output 22 54" xfId="46266" xr:uid="{00000000-0005-0000-0000-0000F4B50000}"/>
    <cellStyle name="Output 22 55" xfId="46267" xr:uid="{00000000-0005-0000-0000-0000F5B50000}"/>
    <cellStyle name="Output 22 56" xfId="46268" xr:uid="{00000000-0005-0000-0000-0000F6B50000}"/>
    <cellStyle name="Output 22 57" xfId="46269" xr:uid="{00000000-0005-0000-0000-0000F7B50000}"/>
    <cellStyle name="Output 22 58" xfId="46270" xr:uid="{00000000-0005-0000-0000-0000F8B50000}"/>
    <cellStyle name="Output 22 59" xfId="46271" xr:uid="{00000000-0005-0000-0000-0000F9B50000}"/>
    <cellStyle name="Output 22 6" xfId="46272" xr:uid="{00000000-0005-0000-0000-0000FAB50000}"/>
    <cellStyle name="Output 22 60" xfId="46273" xr:uid="{00000000-0005-0000-0000-0000FBB50000}"/>
    <cellStyle name="Output 22 61" xfId="46274" xr:uid="{00000000-0005-0000-0000-0000FCB50000}"/>
    <cellStyle name="Output 22 62" xfId="46275" xr:uid="{00000000-0005-0000-0000-0000FDB50000}"/>
    <cellStyle name="Output 22 63" xfId="46276" xr:uid="{00000000-0005-0000-0000-0000FEB50000}"/>
    <cellStyle name="Output 22 64" xfId="46277" xr:uid="{00000000-0005-0000-0000-0000FFB50000}"/>
    <cellStyle name="Output 22 65" xfId="46278" xr:uid="{00000000-0005-0000-0000-000000B60000}"/>
    <cellStyle name="Output 22 66" xfId="46279" xr:uid="{00000000-0005-0000-0000-000001B60000}"/>
    <cellStyle name="Output 22 67" xfId="46280" xr:uid="{00000000-0005-0000-0000-000002B60000}"/>
    <cellStyle name="Output 22 68" xfId="46281" xr:uid="{00000000-0005-0000-0000-000003B60000}"/>
    <cellStyle name="Output 22 69" xfId="46282" xr:uid="{00000000-0005-0000-0000-000004B60000}"/>
    <cellStyle name="Output 22 7" xfId="46283" xr:uid="{00000000-0005-0000-0000-000005B60000}"/>
    <cellStyle name="Output 22 70" xfId="46284" xr:uid="{00000000-0005-0000-0000-000006B60000}"/>
    <cellStyle name="Output 22 71" xfId="46285" xr:uid="{00000000-0005-0000-0000-000007B60000}"/>
    <cellStyle name="Output 22 72" xfId="46286" xr:uid="{00000000-0005-0000-0000-000008B60000}"/>
    <cellStyle name="Output 22 73" xfId="46287" xr:uid="{00000000-0005-0000-0000-000009B60000}"/>
    <cellStyle name="Output 22 8" xfId="46288" xr:uid="{00000000-0005-0000-0000-00000AB60000}"/>
    <cellStyle name="Output 22 9" xfId="46289" xr:uid="{00000000-0005-0000-0000-00000BB60000}"/>
    <cellStyle name="Output 23" xfId="46290" xr:uid="{00000000-0005-0000-0000-00000CB60000}"/>
    <cellStyle name="Output 23 10" xfId="46291" xr:uid="{00000000-0005-0000-0000-00000DB60000}"/>
    <cellStyle name="Output 23 11" xfId="46292" xr:uid="{00000000-0005-0000-0000-00000EB60000}"/>
    <cellStyle name="Output 23 12" xfId="46293" xr:uid="{00000000-0005-0000-0000-00000FB60000}"/>
    <cellStyle name="Output 23 13" xfId="46294" xr:uid="{00000000-0005-0000-0000-000010B60000}"/>
    <cellStyle name="Output 23 14" xfId="46295" xr:uid="{00000000-0005-0000-0000-000011B60000}"/>
    <cellStyle name="Output 23 15" xfId="46296" xr:uid="{00000000-0005-0000-0000-000012B60000}"/>
    <cellStyle name="Output 23 16" xfId="46297" xr:uid="{00000000-0005-0000-0000-000013B60000}"/>
    <cellStyle name="Output 23 17" xfId="46298" xr:uid="{00000000-0005-0000-0000-000014B60000}"/>
    <cellStyle name="Output 23 18" xfId="46299" xr:uid="{00000000-0005-0000-0000-000015B60000}"/>
    <cellStyle name="Output 23 19" xfId="46300" xr:uid="{00000000-0005-0000-0000-000016B60000}"/>
    <cellStyle name="Output 23 2" xfId="46301" xr:uid="{00000000-0005-0000-0000-000017B60000}"/>
    <cellStyle name="Output 23 20" xfId="46302" xr:uid="{00000000-0005-0000-0000-000018B60000}"/>
    <cellStyle name="Output 23 21" xfId="46303" xr:uid="{00000000-0005-0000-0000-000019B60000}"/>
    <cellStyle name="Output 23 22" xfId="46304" xr:uid="{00000000-0005-0000-0000-00001AB60000}"/>
    <cellStyle name="Output 23 23" xfId="46305" xr:uid="{00000000-0005-0000-0000-00001BB60000}"/>
    <cellStyle name="Output 23 24" xfId="46306" xr:uid="{00000000-0005-0000-0000-00001CB60000}"/>
    <cellStyle name="Output 23 25" xfId="46307" xr:uid="{00000000-0005-0000-0000-00001DB60000}"/>
    <cellStyle name="Output 23 26" xfId="46308" xr:uid="{00000000-0005-0000-0000-00001EB60000}"/>
    <cellStyle name="Output 23 27" xfId="46309" xr:uid="{00000000-0005-0000-0000-00001FB60000}"/>
    <cellStyle name="Output 23 28" xfId="46310" xr:uid="{00000000-0005-0000-0000-000020B60000}"/>
    <cellStyle name="Output 23 29" xfId="46311" xr:uid="{00000000-0005-0000-0000-000021B60000}"/>
    <cellStyle name="Output 23 3" xfId="46312" xr:uid="{00000000-0005-0000-0000-000022B60000}"/>
    <cellStyle name="Output 23 30" xfId="46313" xr:uid="{00000000-0005-0000-0000-000023B60000}"/>
    <cellStyle name="Output 23 31" xfId="46314" xr:uid="{00000000-0005-0000-0000-000024B60000}"/>
    <cellStyle name="Output 23 32" xfId="46315" xr:uid="{00000000-0005-0000-0000-000025B60000}"/>
    <cellStyle name="Output 23 33" xfId="46316" xr:uid="{00000000-0005-0000-0000-000026B60000}"/>
    <cellStyle name="Output 23 34" xfId="46317" xr:uid="{00000000-0005-0000-0000-000027B60000}"/>
    <cellStyle name="Output 23 35" xfId="46318" xr:uid="{00000000-0005-0000-0000-000028B60000}"/>
    <cellStyle name="Output 23 36" xfId="46319" xr:uid="{00000000-0005-0000-0000-000029B60000}"/>
    <cellStyle name="Output 23 37" xfId="46320" xr:uid="{00000000-0005-0000-0000-00002AB60000}"/>
    <cellStyle name="Output 23 38" xfId="46321" xr:uid="{00000000-0005-0000-0000-00002BB60000}"/>
    <cellStyle name="Output 23 39" xfId="46322" xr:uid="{00000000-0005-0000-0000-00002CB60000}"/>
    <cellStyle name="Output 23 4" xfId="46323" xr:uid="{00000000-0005-0000-0000-00002DB60000}"/>
    <cellStyle name="Output 23 40" xfId="46324" xr:uid="{00000000-0005-0000-0000-00002EB60000}"/>
    <cellStyle name="Output 23 41" xfId="46325" xr:uid="{00000000-0005-0000-0000-00002FB60000}"/>
    <cellStyle name="Output 23 42" xfId="46326" xr:uid="{00000000-0005-0000-0000-000030B60000}"/>
    <cellStyle name="Output 23 43" xfId="46327" xr:uid="{00000000-0005-0000-0000-000031B60000}"/>
    <cellStyle name="Output 23 44" xfId="46328" xr:uid="{00000000-0005-0000-0000-000032B60000}"/>
    <cellStyle name="Output 23 45" xfId="46329" xr:uid="{00000000-0005-0000-0000-000033B60000}"/>
    <cellStyle name="Output 23 46" xfId="46330" xr:uid="{00000000-0005-0000-0000-000034B60000}"/>
    <cellStyle name="Output 23 47" xfId="46331" xr:uid="{00000000-0005-0000-0000-000035B60000}"/>
    <cellStyle name="Output 23 48" xfId="46332" xr:uid="{00000000-0005-0000-0000-000036B60000}"/>
    <cellStyle name="Output 23 49" xfId="46333" xr:uid="{00000000-0005-0000-0000-000037B60000}"/>
    <cellStyle name="Output 23 5" xfId="46334" xr:uid="{00000000-0005-0000-0000-000038B60000}"/>
    <cellStyle name="Output 23 50" xfId="46335" xr:uid="{00000000-0005-0000-0000-000039B60000}"/>
    <cellStyle name="Output 23 51" xfId="46336" xr:uid="{00000000-0005-0000-0000-00003AB60000}"/>
    <cellStyle name="Output 23 52" xfId="46337" xr:uid="{00000000-0005-0000-0000-00003BB60000}"/>
    <cellStyle name="Output 23 53" xfId="46338" xr:uid="{00000000-0005-0000-0000-00003CB60000}"/>
    <cellStyle name="Output 23 54" xfId="46339" xr:uid="{00000000-0005-0000-0000-00003DB60000}"/>
    <cellStyle name="Output 23 55" xfId="46340" xr:uid="{00000000-0005-0000-0000-00003EB60000}"/>
    <cellStyle name="Output 23 56" xfId="46341" xr:uid="{00000000-0005-0000-0000-00003FB60000}"/>
    <cellStyle name="Output 23 57" xfId="46342" xr:uid="{00000000-0005-0000-0000-000040B60000}"/>
    <cellStyle name="Output 23 58" xfId="46343" xr:uid="{00000000-0005-0000-0000-000041B60000}"/>
    <cellStyle name="Output 23 59" xfId="46344" xr:uid="{00000000-0005-0000-0000-000042B60000}"/>
    <cellStyle name="Output 23 6" xfId="46345" xr:uid="{00000000-0005-0000-0000-000043B60000}"/>
    <cellStyle name="Output 23 60" xfId="46346" xr:uid="{00000000-0005-0000-0000-000044B60000}"/>
    <cellStyle name="Output 23 61" xfId="46347" xr:uid="{00000000-0005-0000-0000-000045B60000}"/>
    <cellStyle name="Output 23 62" xfId="46348" xr:uid="{00000000-0005-0000-0000-000046B60000}"/>
    <cellStyle name="Output 23 63" xfId="46349" xr:uid="{00000000-0005-0000-0000-000047B60000}"/>
    <cellStyle name="Output 23 64" xfId="46350" xr:uid="{00000000-0005-0000-0000-000048B60000}"/>
    <cellStyle name="Output 23 65" xfId="46351" xr:uid="{00000000-0005-0000-0000-000049B60000}"/>
    <cellStyle name="Output 23 66" xfId="46352" xr:uid="{00000000-0005-0000-0000-00004AB60000}"/>
    <cellStyle name="Output 23 67" xfId="46353" xr:uid="{00000000-0005-0000-0000-00004BB60000}"/>
    <cellStyle name="Output 23 68" xfId="46354" xr:uid="{00000000-0005-0000-0000-00004CB60000}"/>
    <cellStyle name="Output 23 69" xfId="46355" xr:uid="{00000000-0005-0000-0000-00004DB60000}"/>
    <cellStyle name="Output 23 7" xfId="46356" xr:uid="{00000000-0005-0000-0000-00004EB60000}"/>
    <cellStyle name="Output 23 70" xfId="46357" xr:uid="{00000000-0005-0000-0000-00004FB60000}"/>
    <cellStyle name="Output 23 71" xfId="46358" xr:uid="{00000000-0005-0000-0000-000050B60000}"/>
    <cellStyle name="Output 23 72" xfId="46359" xr:uid="{00000000-0005-0000-0000-000051B60000}"/>
    <cellStyle name="Output 23 73" xfId="46360" xr:uid="{00000000-0005-0000-0000-000052B60000}"/>
    <cellStyle name="Output 23 8" xfId="46361" xr:uid="{00000000-0005-0000-0000-000053B60000}"/>
    <cellStyle name="Output 23 9" xfId="46362" xr:uid="{00000000-0005-0000-0000-000054B60000}"/>
    <cellStyle name="Output 24" xfId="46363" xr:uid="{00000000-0005-0000-0000-000055B60000}"/>
    <cellStyle name="Output 24 10" xfId="46364" xr:uid="{00000000-0005-0000-0000-000056B60000}"/>
    <cellStyle name="Output 24 11" xfId="46365" xr:uid="{00000000-0005-0000-0000-000057B60000}"/>
    <cellStyle name="Output 24 12" xfId="46366" xr:uid="{00000000-0005-0000-0000-000058B60000}"/>
    <cellStyle name="Output 24 13" xfId="46367" xr:uid="{00000000-0005-0000-0000-000059B60000}"/>
    <cellStyle name="Output 24 14" xfId="46368" xr:uid="{00000000-0005-0000-0000-00005AB60000}"/>
    <cellStyle name="Output 24 15" xfId="46369" xr:uid="{00000000-0005-0000-0000-00005BB60000}"/>
    <cellStyle name="Output 24 16" xfId="46370" xr:uid="{00000000-0005-0000-0000-00005CB60000}"/>
    <cellStyle name="Output 24 17" xfId="46371" xr:uid="{00000000-0005-0000-0000-00005DB60000}"/>
    <cellStyle name="Output 24 18" xfId="46372" xr:uid="{00000000-0005-0000-0000-00005EB60000}"/>
    <cellStyle name="Output 24 19" xfId="46373" xr:uid="{00000000-0005-0000-0000-00005FB60000}"/>
    <cellStyle name="Output 24 2" xfId="46374" xr:uid="{00000000-0005-0000-0000-000060B60000}"/>
    <cellStyle name="Output 24 20" xfId="46375" xr:uid="{00000000-0005-0000-0000-000061B60000}"/>
    <cellStyle name="Output 24 21" xfId="46376" xr:uid="{00000000-0005-0000-0000-000062B60000}"/>
    <cellStyle name="Output 24 22" xfId="46377" xr:uid="{00000000-0005-0000-0000-000063B60000}"/>
    <cellStyle name="Output 24 23" xfId="46378" xr:uid="{00000000-0005-0000-0000-000064B60000}"/>
    <cellStyle name="Output 24 24" xfId="46379" xr:uid="{00000000-0005-0000-0000-000065B60000}"/>
    <cellStyle name="Output 24 25" xfId="46380" xr:uid="{00000000-0005-0000-0000-000066B60000}"/>
    <cellStyle name="Output 24 26" xfId="46381" xr:uid="{00000000-0005-0000-0000-000067B60000}"/>
    <cellStyle name="Output 24 27" xfId="46382" xr:uid="{00000000-0005-0000-0000-000068B60000}"/>
    <cellStyle name="Output 24 28" xfId="46383" xr:uid="{00000000-0005-0000-0000-000069B60000}"/>
    <cellStyle name="Output 24 29" xfId="46384" xr:uid="{00000000-0005-0000-0000-00006AB60000}"/>
    <cellStyle name="Output 24 3" xfId="46385" xr:uid="{00000000-0005-0000-0000-00006BB60000}"/>
    <cellStyle name="Output 24 30" xfId="46386" xr:uid="{00000000-0005-0000-0000-00006CB60000}"/>
    <cellStyle name="Output 24 31" xfId="46387" xr:uid="{00000000-0005-0000-0000-00006DB60000}"/>
    <cellStyle name="Output 24 32" xfId="46388" xr:uid="{00000000-0005-0000-0000-00006EB60000}"/>
    <cellStyle name="Output 24 33" xfId="46389" xr:uid="{00000000-0005-0000-0000-00006FB60000}"/>
    <cellStyle name="Output 24 34" xfId="46390" xr:uid="{00000000-0005-0000-0000-000070B60000}"/>
    <cellStyle name="Output 24 35" xfId="46391" xr:uid="{00000000-0005-0000-0000-000071B60000}"/>
    <cellStyle name="Output 24 36" xfId="46392" xr:uid="{00000000-0005-0000-0000-000072B60000}"/>
    <cellStyle name="Output 24 37" xfId="46393" xr:uid="{00000000-0005-0000-0000-000073B60000}"/>
    <cellStyle name="Output 24 38" xfId="46394" xr:uid="{00000000-0005-0000-0000-000074B60000}"/>
    <cellStyle name="Output 24 39" xfId="46395" xr:uid="{00000000-0005-0000-0000-000075B60000}"/>
    <cellStyle name="Output 24 4" xfId="46396" xr:uid="{00000000-0005-0000-0000-000076B60000}"/>
    <cellStyle name="Output 24 40" xfId="46397" xr:uid="{00000000-0005-0000-0000-000077B60000}"/>
    <cellStyle name="Output 24 41" xfId="46398" xr:uid="{00000000-0005-0000-0000-000078B60000}"/>
    <cellStyle name="Output 24 42" xfId="46399" xr:uid="{00000000-0005-0000-0000-000079B60000}"/>
    <cellStyle name="Output 24 43" xfId="46400" xr:uid="{00000000-0005-0000-0000-00007AB60000}"/>
    <cellStyle name="Output 24 44" xfId="46401" xr:uid="{00000000-0005-0000-0000-00007BB60000}"/>
    <cellStyle name="Output 24 45" xfId="46402" xr:uid="{00000000-0005-0000-0000-00007CB60000}"/>
    <cellStyle name="Output 24 46" xfId="46403" xr:uid="{00000000-0005-0000-0000-00007DB60000}"/>
    <cellStyle name="Output 24 47" xfId="46404" xr:uid="{00000000-0005-0000-0000-00007EB60000}"/>
    <cellStyle name="Output 24 48" xfId="46405" xr:uid="{00000000-0005-0000-0000-00007FB60000}"/>
    <cellStyle name="Output 24 49" xfId="46406" xr:uid="{00000000-0005-0000-0000-000080B60000}"/>
    <cellStyle name="Output 24 5" xfId="46407" xr:uid="{00000000-0005-0000-0000-000081B60000}"/>
    <cellStyle name="Output 24 50" xfId="46408" xr:uid="{00000000-0005-0000-0000-000082B60000}"/>
    <cellStyle name="Output 24 51" xfId="46409" xr:uid="{00000000-0005-0000-0000-000083B60000}"/>
    <cellStyle name="Output 24 52" xfId="46410" xr:uid="{00000000-0005-0000-0000-000084B60000}"/>
    <cellStyle name="Output 24 53" xfId="46411" xr:uid="{00000000-0005-0000-0000-000085B60000}"/>
    <cellStyle name="Output 24 54" xfId="46412" xr:uid="{00000000-0005-0000-0000-000086B60000}"/>
    <cellStyle name="Output 24 55" xfId="46413" xr:uid="{00000000-0005-0000-0000-000087B60000}"/>
    <cellStyle name="Output 24 56" xfId="46414" xr:uid="{00000000-0005-0000-0000-000088B60000}"/>
    <cellStyle name="Output 24 57" xfId="46415" xr:uid="{00000000-0005-0000-0000-000089B60000}"/>
    <cellStyle name="Output 24 58" xfId="46416" xr:uid="{00000000-0005-0000-0000-00008AB60000}"/>
    <cellStyle name="Output 24 59" xfId="46417" xr:uid="{00000000-0005-0000-0000-00008BB60000}"/>
    <cellStyle name="Output 24 6" xfId="46418" xr:uid="{00000000-0005-0000-0000-00008CB60000}"/>
    <cellStyle name="Output 24 60" xfId="46419" xr:uid="{00000000-0005-0000-0000-00008DB60000}"/>
    <cellStyle name="Output 24 61" xfId="46420" xr:uid="{00000000-0005-0000-0000-00008EB60000}"/>
    <cellStyle name="Output 24 62" xfId="46421" xr:uid="{00000000-0005-0000-0000-00008FB60000}"/>
    <cellStyle name="Output 24 63" xfId="46422" xr:uid="{00000000-0005-0000-0000-000090B60000}"/>
    <cellStyle name="Output 24 64" xfId="46423" xr:uid="{00000000-0005-0000-0000-000091B60000}"/>
    <cellStyle name="Output 24 65" xfId="46424" xr:uid="{00000000-0005-0000-0000-000092B60000}"/>
    <cellStyle name="Output 24 66" xfId="46425" xr:uid="{00000000-0005-0000-0000-000093B60000}"/>
    <cellStyle name="Output 24 67" xfId="46426" xr:uid="{00000000-0005-0000-0000-000094B60000}"/>
    <cellStyle name="Output 24 68" xfId="46427" xr:uid="{00000000-0005-0000-0000-000095B60000}"/>
    <cellStyle name="Output 24 69" xfId="46428" xr:uid="{00000000-0005-0000-0000-000096B60000}"/>
    <cellStyle name="Output 24 7" xfId="46429" xr:uid="{00000000-0005-0000-0000-000097B60000}"/>
    <cellStyle name="Output 24 70" xfId="46430" xr:uid="{00000000-0005-0000-0000-000098B60000}"/>
    <cellStyle name="Output 24 71" xfId="46431" xr:uid="{00000000-0005-0000-0000-000099B60000}"/>
    <cellStyle name="Output 24 72" xfId="46432" xr:uid="{00000000-0005-0000-0000-00009AB60000}"/>
    <cellStyle name="Output 24 73" xfId="46433" xr:uid="{00000000-0005-0000-0000-00009BB60000}"/>
    <cellStyle name="Output 24 8" xfId="46434" xr:uid="{00000000-0005-0000-0000-00009CB60000}"/>
    <cellStyle name="Output 24 9" xfId="46435" xr:uid="{00000000-0005-0000-0000-00009DB60000}"/>
    <cellStyle name="Output 25" xfId="46436" xr:uid="{00000000-0005-0000-0000-00009EB60000}"/>
    <cellStyle name="Output 25 10" xfId="46437" xr:uid="{00000000-0005-0000-0000-00009FB60000}"/>
    <cellStyle name="Output 25 11" xfId="46438" xr:uid="{00000000-0005-0000-0000-0000A0B60000}"/>
    <cellStyle name="Output 25 12" xfId="46439" xr:uid="{00000000-0005-0000-0000-0000A1B60000}"/>
    <cellStyle name="Output 25 13" xfId="46440" xr:uid="{00000000-0005-0000-0000-0000A2B60000}"/>
    <cellStyle name="Output 25 14" xfId="46441" xr:uid="{00000000-0005-0000-0000-0000A3B60000}"/>
    <cellStyle name="Output 25 15" xfId="46442" xr:uid="{00000000-0005-0000-0000-0000A4B60000}"/>
    <cellStyle name="Output 25 16" xfId="46443" xr:uid="{00000000-0005-0000-0000-0000A5B60000}"/>
    <cellStyle name="Output 25 17" xfId="46444" xr:uid="{00000000-0005-0000-0000-0000A6B60000}"/>
    <cellStyle name="Output 25 18" xfId="46445" xr:uid="{00000000-0005-0000-0000-0000A7B60000}"/>
    <cellStyle name="Output 25 19" xfId="46446" xr:uid="{00000000-0005-0000-0000-0000A8B60000}"/>
    <cellStyle name="Output 25 2" xfId="46447" xr:uid="{00000000-0005-0000-0000-0000A9B60000}"/>
    <cellStyle name="Output 25 2 10" xfId="46448" xr:uid="{00000000-0005-0000-0000-0000AAB60000}"/>
    <cellStyle name="Output 25 2 11" xfId="46449" xr:uid="{00000000-0005-0000-0000-0000ABB60000}"/>
    <cellStyle name="Output 25 2 12" xfId="46450" xr:uid="{00000000-0005-0000-0000-0000ACB60000}"/>
    <cellStyle name="Output 25 2 13" xfId="46451" xr:uid="{00000000-0005-0000-0000-0000ADB60000}"/>
    <cellStyle name="Output 25 2 14" xfId="46452" xr:uid="{00000000-0005-0000-0000-0000AEB60000}"/>
    <cellStyle name="Output 25 2 15" xfId="46453" xr:uid="{00000000-0005-0000-0000-0000AFB60000}"/>
    <cellStyle name="Output 25 2 16" xfId="46454" xr:uid="{00000000-0005-0000-0000-0000B0B60000}"/>
    <cellStyle name="Output 25 2 17" xfId="46455" xr:uid="{00000000-0005-0000-0000-0000B1B60000}"/>
    <cellStyle name="Output 25 2 18" xfId="46456" xr:uid="{00000000-0005-0000-0000-0000B2B60000}"/>
    <cellStyle name="Output 25 2 19" xfId="46457" xr:uid="{00000000-0005-0000-0000-0000B3B60000}"/>
    <cellStyle name="Output 25 2 2" xfId="46458" xr:uid="{00000000-0005-0000-0000-0000B4B60000}"/>
    <cellStyle name="Output 25 2 20" xfId="46459" xr:uid="{00000000-0005-0000-0000-0000B5B60000}"/>
    <cellStyle name="Output 25 2 21" xfId="46460" xr:uid="{00000000-0005-0000-0000-0000B6B60000}"/>
    <cellStyle name="Output 25 2 22" xfId="46461" xr:uid="{00000000-0005-0000-0000-0000B7B60000}"/>
    <cellStyle name="Output 25 2 23" xfId="46462" xr:uid="{00000000-0005-0000-0000-0000B8B60000}"/>
    <cellStyle name="Output 25 2 24" xfId="46463" xr:uid="{00000000-0005-0000-0000-0000B9B60000}"/>
    <cellStyle name="Output 25 2 25" xfId="46464" xr:uid="{00000000-0005-0000-0000-0000BAB60000}"/>
    <cellStyle name="Output 25 2 26" xfId="46465" xr:uid="{00000000-0005-0000-0000-0000BBB60000}"/>
    <cellStyle name="Output 25 2 27" xfId="46466" xr:uid="{00000000-0005-0000-0000-0000BCB60000}"/>
    <cellStyle name="Output 25 2 28" xfId="46467" xr:uid="{00000000-0005-0000-0000-0000BDB60000}"/>
    <cellStyle name="Output 25 2 29" xfId="46468" xr:uid="{00000000-0005-0000-0000-0000BEB60000}"/>
    <cellStyle name="Output 25 2 3" xfId="46469" xr:uid="{00000000-0005-0000-0000-0000BFB60000}"/>
    <cellStyle name="Output 25 2 30" xfId="46470" xr:uid="{00000000-0005-0000-0000-0000C0B60000}"/>
    <cellStyle name="Output 25 2 31" xfId="46471" xr:uid="{00000000-0005-0000-0000-0000C1B60000}"/>
    <cellStyle name="Output 25 2 32" xfId="46472" xr:uid="{00000000-0005-0000-0000-0000C2B60000}"/>
    <cellStyle name="Output 25 2 33" xfId="46473" xr:uid="{00000000-0005-0000-0000-0000C3B60000}"/>
    <cellStyle name="Output 25 2 34" xfId="46474" xr:uid="{00000000-0005-0000-0000-0000C4B60000}"/>
    <cellStyle name="Output 25 2 35" xfId="46475" xr:uid="{00000000-0005-0000-0000-0000C5B60000}"/>
    <cellStyle name="Output 25 2 36" xfId="46476" xr:uid="{00000000-0005-0000-0000-0000C6B60000}"/>
    <cellStyle name="Output 25 2 37" xfId="46477" xr:uid="{00000000-0005-0000-0000-0000C7B60000}"/>
    <cellStyle name="Output 25 2 38" xfId="46478" xr:uid="{00000000-0005-0000-0000-0000C8B60000}"/>
    <cellStyle name="Output 25 2 39" xfId="46479" xr:uid="{00000000-0005-0000-0000-0000C9B60000}"/>
    <cellStyle name="Output 25 2 4" xfId="46480" xr:uid="{00000000-0005-0000-0000-0000CAB60000}"/>
    <cellStyle name="Output 25 2 40" xfId="46481" xr:uid="{00000000-0005-0000-0000-0000CBB60000}"/>
    <cellStyle name="Output 25 2 41" xfId="46482" xr:uid="{00000000-0005-0000-0000-0000CCB60000}"/>
    <cellStyle name="Output 25 2 42" xfId="46483" xr:uid="{00000000-0005-0000-0000-0000CDB60000}"/>
    <cellStyle name="Output 25 2 43" xfId="46484" xr:uid="{00000000-0005-0000-0000-0000CEB60000}"/>
    <cellStyle name="Output 25 2 44" xfId="46485" xr:uid="{00000000-0005-0000-0000-0000CFB60000}"/>
    <cellStyle name="Output 25 2 45" xfId="46486" xr:uid="{00000000-0005-0000-0000-0000D0B60000}"/>
    <cellStyle name="Output 25 2 46" xfId="46487" xr:uid="{00000000-0005-0000-0000-0000D1B60000}"/>
    <cellStyle name="Output 25 2 47" xfId="46488" xr:uid="{00000000-0005-0000-0000-0000D2B60000}"/>
    <cellStyle name="Output 25 2 48" xfId="46489" xr:uid="{00000000-0005-0000-0000-0000D3B60000}"/>
    <cellStyle name="Output 25 2 49" xfId="46490" xr:uid="{00000000-0005-0000-0000-0000D4B60000}"/>
    <cellStyle name="Output 25 2 5" xfId="46491" xr:uid="{00000000-0005-0000-0000-0000D5B60000}"/>
    <cellStyle name="Output 25 2 50" xfId="46492" xr:uid="{00000000-0005-0000-0000-0000D6B60000}"/>
    <cellStyle name="Output 25 2 51" xfId="46493" xr:uid="{00000000-0005-0000-0000-0000D7B60000}"/>
    <cellStyle name="Output 25 2 52" xfId="46494" xr:uid="{00000000-0005-0000-0000-0000D8B60000}"/>
    <cellStyle name="Output 25 2 53" xfId="46495" xr:uid="{00000000-0005-0000-0000-0000D9B60000}"/>
    <cellStyle name="Output 25 2 54" xfId="46496" xr:uid="{00000000-0005-0000-0000-0000DAB60000}"/>
    <cellStyle name="Output 25 2 55" xfId="46497" xr:uid="{00000000-0005-0000-0000-0000DBB60000}"/>
    <cellStyle name="Output 25 2 56" xfId="46498" xr:uid="{00000000-0005-0000-0000-0000DCB60000}"/>
    <cellStyle name="Output 25 2 57" xfId="46499" xr:uid="{00000000-0005-0000-0000-0000DDB60000}"/>
    <cellStyle name="Output 25 2 58" xfId="46500" xr:uid="{00000000-0005-0000-0000-0000DEB60000}"/>
    <cellStyle name="Output 25 2 59" xfId="46501" xr:uid="{00000000-0005-0000-0000-0000DFB60000}"/>
    <cellStyle name="Output 25 2 6" xfId="46502" xr:uid="{00000000-0005-0000-0000-0000E0B60000}"/>
    <cellStyle name="Output 25 2 60" xfId="46503" xr:uid="{00000000-0005-0000-0000-0000E1B60000}"/>
    <cellStyle name="Output 25 2 61" xfId="46504" xr:uid="{00000000-0005-0000-0000-0000E2B60000}"/>
    <cellStyle name="Output 25 2 62" xfId="46505" xr:uid="{00000000-0005-0000-0000-0000E3B60000}"/>
    <cellStyle name="Output 25 2 63" xfId="46506" xr:uid="{00000000-0005-0000-0000-0000E4B60000}"/>
    <cellStyle name="Output 25 2 64" xfId="46507" xr:uid="{00000000-0005-0000-0000-0000E5B60000}"/>
    <cellStyle name="Output 25 2 65" xfId="46508" xr:uid="{00000000-0005-0000-0000-0000E6B60000}"/>
    <cellStyle name="Output 25 2 66" xfId="46509" xr:uid="{00000000-0005-0000-0000-0000E7B60000}"/>
    <cellStyle name="Output 25 2 67" xfId="46510" xr:uid="{00000000-0005-0000-0000-0000E8B60000}"/>
    <cellStyle name="Output 25 2 68" xfId="46511" xr:uid="{00000000-0005-0000-0000-0000E9B60000}"/>
    <cellStyle name="Output 25 2 69" xfId="46512" xr:uid="{00000000-0005-0000-0000-0000EAB60000}"/>
    <cellStyle name="Output 25 2 7" xfId="46513" xr:uid="{00000000-0005-0000-0000-0000EBB60000}"/>
    <cellStyle name="Output 25 2 70" xfId="46514" xr:uid="{00000000-0005-0000-0000-0000ECB60000}"/>
    <cellStyle name="Output 25 2 71" xfId="46515" xr:uid="{00000000-0005-0000-0000-0000EDB60000}"/>
    <cellStyle name="Output 25 2 72" xfId="46516" xr:uid="{00000000-0005-0000-0000-0000EEB60000}"/>
    <cellStyle name="Output 25 2 73" xfId="46517" xr:uid="{00000000-0005-0000-0000-0000EFB60000}"/>
    <cellStyle name="Output 25 2 8" xfId="46518" xr:uid="{00000000-0005-0000-0000-0000F0B60000}"/>
    <cellStyle name="Output 25 2 9" xfId="46519" xr:uid="{00000000-0005-0000-0000-0000F1B60000}"/>
    <cellStyle name="Output 25 20" xfId="46520" xr:uid="{00000000-0005-0000-0000-0000F2B60000}"/>
    <cellStyle name="Output 25 21" xfId="46521" xr:uid="{00000000-0005-0000-0000-0000F3B60000}"/>
    <cellStyle name="Output 25 22" xfId="46522" xr:uid="{00000000-0005-0000-0000-0000F4B60000}"/>
    <cellStyle name="Output 25 23" xfId="46523" xr:uid="{00000000-0005-0000-0000-0000F5B60000}"/>
    <cellStyle name="Output 25 24" xfId="46524" xr:uid="{00000000-0005-0000-0000-0000F6B60000}"/>
    <cellStyle name="Output 25 25" xfId="46525" xr:uid="{00000000-0005-0000-0000-0000F7B60000}"/>
    <cellStyle name="Output 25 26" xfId="46526" xr:uid="{00000000-0005-0000-0000-0000F8B60000}"/>
    <cellStyle name="Output 25 27" xfId="46527" xr:uid="{00000000-0005-0000-0000-0000F9B60000}"/>
    <cellStyle name="Output 25 28" xfId="46528" xr:uid="{00000000-0005-0000-0000-0000FAB60000}"/>
    <cellStyle name="Output 25 29" xfId="46529" xr:uid="{00000000-0005-0000-0000-0000FBB60000}"/>
    <cellStyle name="Output 25 3" xfId="46530" xr:uid="{00000000-0005-0000-0000-0000FCB60000}"/>
    <cellStyle name="Output 25 30" xfId="46531" xr:uid="{00000000-0005-0000-0000-0000FDB60000}"/>
    <cellStyle name="Output 25 31" xfId="46532" xr:uid="{00000000-0005-0000-0000-0000FEB60000}"/>
    <cellStyle name="Output 25 32" xfId="46533" xr:uid="{00000000-0005-0000-0000-0000FFB60000}"/>
    <cellStyle name="Output 25 33" xfId="46534" xr:uid="{00000000-0005-0000-0000-000000B70000}"/>
    <cellStyle name="Output 25 34" xfId="46535" xr:uid="{00000000-0005-0000-0000-000001B70000}"/>
    <cellStyle name="Output 25 35" xfId="46536" xr:uid="{00000000-0005-0000-0000-000002B70000}"/>
    <cellStyle name="Output 25 36" xfId="46537" xr:uid="{00000000-0005-0000-0000-000003B70000}"/>
    <cellStyle name="Output 25 37" xfId="46538" xr:uid="{00000000-0005-0000-0000-000004B70000}"/>
    <cellStyle name="Output 25 38" xfId="46539" xr:uid="{00000000-0005-0000-0000-000005B70000}"/>
    <cellStyle name="Output 25 39" xfId="46540" xr:uid="{00000000-0005-0000-0000-000006B70000}"/>
    <cellStyle name="Output 25 4" xfId="46541" xr:uid="{00000000-0005-0000-0000-000007B70000}"/>
    <cellStyle name="Output 25 40" xfId="46542" xr:uid="{00000000-0005-0000-0000-000008B70000}"/>
    <cellStyle name="Output 25 41" xfId="46543" xr:uid="{00000000-0005-0000-0000-000009B70000}"/>
    <cellStyle name="Output 25 42" xfId="46544" xr:uid="{00000000-0005-0000-0000-00000AB70000}"/>
    <cellStyle name="Output 25 43" xfId="46545" xr:uid="{00000000-0005-0000-0000-00000BB70000}"/>
    <cellStyle name="Output 25 44" xfId="46546" xr:uid="{00000000-0005-0000-0000-00000CB70000}"/>
    <cellStyle name="Output 25 45" xfId="46547" xr:uid="{00000000-0005-0000-0000-00000DB70000}"/>
    <cellStyle name="Output 25 46" xfId="46548" xr:uid="{00000000-0005-0000-0000-00000EB70000}"/>
    <cellStyle name="Output 25 47" xfId="46549" xr:uid="{00000000-0005-0000-0000-00000FB70000}"/>
    <cellStyle name="Output 25 48" xfId="46550" xr:uid="{00000000-0005-0000-0000-000010B70000}"/>
    <cellStyle name="Output 25 49" xfId="46551" xr:uid="{00000000-0005-0000-0000-000011B70000}"/>
    <cellStyle name="Output 25 5" xfId="46552" xr:uid="{00000000-0005-0000-0000-000012B70000}"/>
    <cellStyle name="Output 25 50" xfId="46553" xr:uid="{00000000-0005-0000-0000-000013B70000}"/>
    <cellStyle name="Output 25 51" xfId="46554" xr:uid="{00000000-0005-0000-0000-000014B70000}"/>
    <cellStyle name="Output 25 52" xfId="46555" xr:uid="{00000000-0005-0000-0000-000015B70000}"/>
    <cellStyle name="Output 25 53" xfId="46556" xr:uid="{00000000-0005-0000-0000-000016B70000}"/>
    <cellStyle name="Output 25 54" xfId="46557" xr:uid="{00000000-0005-0000-0000-000017B70000}"/>
    <cellStyle name="Output 25 55" xfId="46558" xr:uid="{00000000-0005-0000-0000-000018B70000}"/>
    <cellStyle name="Output 25 56" xfId="46559" xr:uid="{00000000-0005-0000-0000-000019B70000}"/>
    <cellStyle name="Output 25 57" xfId="46560" xr:uid="{00000000-0005-0000-0000-00001AB70000}"/>
    <cellStyle name="Output 25 58" xfId="46561" xr:uid="{00000000-0005-0000-0000-00001BB70000}"/>
    <cellStyle name="Output 25 59" xfId="46562" xr:uid="{00000000-0005-0000-0000-00001CB70000}"/>
    <cellStyle name="Output 25 6" xfId="46563" xr:uid="{00000000-0005-0000-0000-00001DB70000}"/>
    <cellStyle name="Output 25 60" xfId="46564" xr:uid="{00000000-0005-0000-0000-00001EB70000}"/>
    <cellStyle name="Output 25 61" xfId="46565" xr:uid="{00000000-0005-0000-0000-00001FB70000}"/>
    <cellStyle name="Output 25 62" xfId="46566" xr:uid="{00000000-0005-0000-0000-000020B70000}"/>
    <cellStyle name="Output 25 63" xfId="46567" xr:uid="{00000000-0005-0000-0000-000021B70000}"/>
    <cellStyle name="Output 25 64" xfId="46568" xr:uid="{00000000-0005-0000-0000-000022B70000}"/>
    <cellStyle name="Output 25 65" xfId="46569" xr:uid="{00000000-0005-0000-0000-000023B70000}"/>
    <cellStyle name="Output 25 66" xfId="46570" xr:uid="{00000000-0005-0000-0000-000024B70000}"/>
    <cellStyle name="Output 25 67" xfId="46571" xr:uid="{00000000-0005-0000-0000-000025B70000}"/>
    <cellStyle name="Output 25 68" xfId="46572" xr:uid="{00000000-0005-0000-0000-000026B70000}"/>
    <cellStyle name="Output 25 69" xfId="46573" xr:uid="{00000000-0005-0000-0000-000027B70000}"/>
    <cellStyle name="Output 25 7" xfId="46574" xr:uid="{00000000-0005-0000-0000-000028B70000}"/>
    <cellStyle name="Output 25 70" xfId="46575" xr:uid="{00000000-0005-0000-0000-000029B70000}"/>
    <cellStyle name="Output 25 71" xfId="46576" xr:uid="{00000000-0005-0000-0000-00002AB70000}"/>
    <cellStyle name="Output 25 72" xfId="46577" xr:uid="{00000000-0005-0000-0000-00002BB70000}"/>
    <cellStyle name="Output 25 73" xfId="46578" xr:uid="{00000000-0005-0000-0000-00002CB70000}"/>
    <cellStyle name="Output 25 74" xfId="46579" xr:uid="{00000000-0005-0000-0000-00002DB70000}"/>
    <cellStyle name="Output 25 8" xfId="46580" xr:uid="{00000000-0005-0000-0000-00002EB70000}"/>
    <cellStyle name="Output 25 9" xfId="46581" xr:uid="{00000000-0005-0000-0000-00002FB70000}"/>
    <cellStyle name="Output 26" xfId="46582" xr:uid="{00000000-0005-0000-0000-000030B70000}"/>
    <cellStyle name="Output 26 10" xfId="46583" xr:uid="{00000000-0005-0000-0000-000031B70000}"/>
    <cellStyle name="Output 26 11" xfId="46584" xr:uid="{00000000-0005-0000-0000-000032B70000}"/>
    <cellStyle name="Output 26 12" xfId="46585" xr:uid="{00000000-0005-0000-0000-000033B70000}"/>
    <cellStyle name="Output 26 13" xfId="46586" xr:uid="{00000000-0005-0000-0000-000034B70000}"/>
    <cellStyle name="Output 26 14" xfId="46587" xr:uid="{00000000-0005-0000-0000-000035B70000}"/>
    <cellStyle name="Output 26 15" xfId="46588" xr:uid="{00000000-0005-0000-0000-000036B70000}"/>
    <cellStyle name="Output 26 16" xfId="46589" xr:uid="{00000000-0005-0000-0000-000037B70000}"/>
    <cellStyle name="Output 26 17" xfId="46590" xr:uid="{00000000-0005-0000-0000-000038B70000}"/>
    <cellStyle name="Output 26 18" xfId="46591" xr:uid="{00000000-0005-0000-0000-000039B70000}"/>
    <cellStyle name="Output 26 19" xfId="46592" xr:uid="{00000000-0005-0000-0000-00003AB70000}"/>
    <cellStyle name="Output 26 2" xfId="46593" xr:uid="{00000000-0005-0000-0000-00003BB70000}"/>
    <cellStyle name="Output 26 2 10" xfId="46594" xr:uid="{00000000-0005-0000-0000-00003CB70000}"/>
    <cellStyle name="Output 26 2 11" xfId="46595" xr:uid="{00000000-0005-0000-0000-00003DB70000}"/>
    <cellStyle name="Output 26 2 12" xfId="46596" xr:uid="{00000000-0005-0000-0000-00003EB70000}"/>
    <cellStyle name="Output 26 2 13" xfId="46597" xr:uid="{00000000-0005-0000-0000-00003FB70000}"/>
    <cellStyle name="Output 26 2 14" xfId="46598" xr:uid="{00000000-0005-0000-0000-000040B70000}"/>
    <cellStyle name="Output 26 2 15" xfId="46599" xr:uid="{00000000-0005-0000-0000-000041B70000}"/>
    <cellStyle name="Output 26 2 16" xfId="46600" xr:uid="{00000000-0005-0000-0000-000042B70000}"/>
    <cellStyle name="Output 26 2 17" xfId="46601" xr:uid="{00000000-0005-0000-0000-000043B70000}"/>
    <cellStyle name="Output 26 2 18" xfId="46602" xr:uid="{00000000-0005-0000-0000-000044B70000}"/>
    <cellStyle name="Output 26 2 19" xfId="46603" xr:uid="{00000000-0005-0000-0000-000045B70000}"/>
    <cellStyle name="Output 26 2 2" xfId="46604" xr:uid="{00000000-0005-0000-0000-000046B70000}"/>
    <cellStyle name="Output 26 2 20" xfId="46605" xr:uid="{00000000-0005-0000-0000-000047B70000}"/>
    <cellStyle name="Output 26 2 21" xfId="46606" xr:uid="{00000000-0005-0000-0000-000048B70000}"/>
    <cellStyle name="Output 26 2 22" xfId="46607" xr:uid="{00000000-0005-0000-0000-000049B70000}"/>
    <cellStyle name="Output 26 2 23" xfId="46608" xr:uid="{00000000-0005-0000-0000-00004AB70000}"/>
    <cellStyle name="Output 26 2 24" xfId="46609" xr:uid="{00000000-0005-0000-0000-00004BB70000}"/>
    <cellStyle name="Output 26 2 25" xfId="46610" xr:uid="{00000000-0005-0000-0000-00004CB70000}"/>
    <cellStyle name="Output 26 2 26" xfId="46611" xr:uid="{00000000-0005-0000-0000-00004DB70000}"/>
    <cellStyle name="Output 26 2 27" xfId="46612" xr:uid="{00000000-0005-0000-0000-00004EB70000}"/>
    <cellStyle name="Output 26 2 28" xfId="46613" xr:uid="{00000000-0005-0000-0000-00004FB70000}"/>
    <cellStyle name="Output 26 2 29" xfId="46614" xr:uid="{00000000-0005-0000-0000-000050B70000}"/>
    <cellStyle name="Output 26 2 3" xfId="46615" xr:uid="{00000000-0005-0000-0000-000051B70000}"/>
    <cellStyle name="Output 26 2 30" xfId="46616" xr:uid="{00000000-0005-0000-0000-000052B70000}"/>
    <cellStyle name="Output 26 2 31" xfId="46617" xr:uid="{00000000-0005-0000-0000-000053B70000}"/>
    <cellStyle name="Output 26 2 32" xfId="46618" xr:uid="{00000000-0005-0000-0000-000054B70000}"/>
    <cellStyle name="Output 26 2 33" xfId="46619" xr:uid="{00000000-0005-0000-0000-000055B70000}"/>
    <cellStyle name="Output 26 2 34" xfId="46620" xr:uid="{00000000-0005-0000-0000-000056B70000}"/>
    <cellStyle name="Output 26 2 35" xfId="46621" xr:uid="{00000000-0005-0000-0000-000057B70000}"/>
    <cellStyle name="Output 26 2 36" xfId="46622" xr:uid="{00000000-0005-0000-0000-000058B70000}"/>
    <cellStyle name="Output 26 2 37" xfId="46623" xr:uid="{00000000-0005-0000-0000-000059B70000}"/>
    <cellStyle name="Output 26 2 38" xfId="46624" xr:uid="{00000000-0005-0000-0000-00005AB70000}"/>
    <cellStyle name="Output 26 2 39" xfId="46625" xr:uid="{00000000-0005-0000-0000-00005BB70000}"/>
    <cellStyle name="Output 26 2 4" xfId="46626" xr:uid="{00000000-0005-0000-0000-00005CB70000}"/>
    <cellStyle name="Output 26 2 40" xfId="46627" xr:uid="{00000000-0005-0000-0000-00005DB70000}"/>
    <cellStyle name="Output 26 2 41" xfId="46628" xr:uid="{00000000-0005-0000-0000-00005EB70000}"/>
    <cellStyle name="Output 26 2 42" xfId="46629" xr:uid="{00000000-0005-0000-0000-00005FB70000}"/>
    <cellStyle name="Output 26 2 43" xfId="46630" xr:uid="{00000000-0005-0000-0000-000060B70000}"/>
    <cellStyle name="Output 26 2 44" xfId="46631" xr:uid="{00000000-0005-0000-0000-000061B70000}"/>
    <cellStyle name="Output 26 2 45" xfId="46632" xr:uid="{00000000-0005-0000-0000-000062B70000}"/>
    <cellStyle name="Output 26 2 46" xfId="46633" xr:uid="{00000000-0005-0000-0000-000063B70000}"/>
    <cellStyle name="Output 26 2 47" xfId="46634" xr:uid="{00000000-0005-0000-0000-000064B70000}"/>
    <cellStyle name="Output 26 2 48" xfId="46635" xr:uid="{00000000-0005-0000-0000-000065B70000}"/>
    <cellStyle name="Output 26 2 49" xfId="46636" xr:uid="{00000000-0005-0000-0000-000066B70000}"/>
    <cellStyle name="Output 26 2 5" xfId="46637" xr:uid="{00000000-0005-0000-0000-000067B70000}"/>
    <cellStyle name="Output 26 2 50" xfId="46638" xr:uid="{00000000-0005-0000-0000-000068B70000}"/>
    <cellStyle name="Output 26 2 51" xfId="46639" xr:uid="{00000000-0005-0000-0000-000069B70000}"/>
    <cellStyle name="Output 26 2 52" xfId="46640" xr:uid="{00000000-0005-0000-0000-00006AB70000}"/>
    <cellStyle name="Output 26 2 53" xfId="46641" xr:uid="{00000000-0005-0000-0000-00006BB70000}"/>
    <cellStyle name="Output 26 2 54" xfId="46642" xr:uid="{00000000-0005-0000-0000-00006CB70000}"/>
    <cellStyle name="Output 26 2 55" xfId="46643" xr:uid="{00000000-0005-0000-0000-00006DB70000}"/>
    <cellStyle name="Output 26 2 56" xfId="46644" xr:uid="{00000000-0005-0000-0000-00006EB70000}"/>
    <cellStyle name="Output 26 2 57" xfId="46645" xr:uid="{00000000-0005-0000-0000-00006FB70000}"/>
    <cellStyle name="Output 26 2 58" xfId="46646" xr:uid="{00000000-0005-0000-0000-000070B70000}"/>
    <cellStyle name="Output 26 2 59" xfId="46647" xr:uid="{00000000-0005-0000-0000-000071B70000}"/>
    <cellStyle name="Output 26 2 6" xfId="46648" xr:uid="{00000000-0005-0000-0000-000072B70000}"/>
    <cellStyle name="Output 26 2 60" xfId="46649" xr:uid="{00000000-0005-0000-0000-000073B70000}"/>
    <cellStyle name="Output 26 2 61" xfId="46650" xr:uid="{00000000-0005-0000-0000-000074B70000}"/>
    <cellStyle name="Output 26 2 62" xfId="46651" xr:uid="{00000000-0005-0000-0000-000075B70000}"/>
    <cellStyle name="Output 26 2 63" xfId="46652" xr:uid="{00000000-0005-0000-0000-000076B70000}"/>
    <cellStyle name="Output 26 2 64" xfId="46653" xr:uid="{00000000-0005-0000-0000-000077B70000}"/>
    <cellStyle name="Output 26 2 65" xfId="46654" xr:uid="{00000000-0005-0000-0000-000078B70000}"/>
    <cellStyle name="Output 26 2 66" xfId="46655" xr:uid="{00000000-0005-0000-0000-000079B70000}"/>
    <cellStyle name="Output 26 2 67" xfId="46656" xr:uid="{00000000-0005-0000-0000-00007AB70000}"/>
    <cellStyle name="Output 26 2 68" xfId="46657" xr:uid="{00000000-0005-0000-0000-00007BB70000}"/>
    <cellStyle name="Output 26 2 69" xfId="46658" xr:uid="{00000000-0005-0000-0000-00007CB70000}"/>
    <cellStyle name="Output 26 2 7" xfId="46659" xr:uid="{00000000-0005-0000-0000-00007DB70000}"/>
    <cellStyle name="Output 26 2 70" xfId="46660" xr:uid="{00000000-0005-0000-0000-00007EB70000}"/>
    <cellStyle name="Output 26 2 71" xfId="46661" xr:uid="{00000000-0005-0000-0000-00007FB70000}"/>
    <cellStyle name="Output 26 2 72" xfId="46662" xr:uid="{00000000-0005-0000-0000-000080B70000}"/>
    <cellStyle name="Output 26 2 73" xfId="46663" xr:uid="{00000000-0005-0000-0000-000081B70000}"/>
    <cellStyle name="Output 26 2 8" xfId="46664" xr:uid="{00000000-0005-0000-0000-000082B70000}"/>
    <cellStyle name="Output 26 2 9" xfId="46665" xr:uid="{00000000-0005-0000-0000-000083B70000}"/>
    <cellStyle name="Output 26 20" xfId="46666" xr:uid="{00000000-0005-0000-0000-000084B70000}"/>
    <cellStyle name="Output 26 21" xfId="46667" xr:uid="{00000000-0005-0000-0000-000085B70000}"/>
    <cellStyle name="Output 26 22" xfId="46668" xr:uid="{00000000-0005-0000-0000-000086B70000}"/>
    <cellStyle name="Output 26 23" xfId="46669" xr:uid="{00000000-0005-0000-0000-000087B70000}"/>
    <cellStyle name="Output 26 24" xfId="46670" xr:uid="{00000000-0005-0000-0000-000088B70000}"/>
    <cellStyle name="Output 26 25" xfId="46671" xr:uid="{00000000-0005-0000-0000-000089B70000}"/>
    <cellStyle name="Output 26 26" xfId="46672" xr:uid="{00000000-0005-0000-0000-00008AB70000}"/>
    <cellStyle name="Output 26 27" xfId="46673" xr:uid="{00000000-0005-0000-0000-00008BB70000}"/>
    <cellStyle name="Output 26 28" xfId="46674" xr:uid="{00000000-0005-0000-0000-00008CB70000}"/>
    <cellStyle name="Output 26 29" xfId="46675" xr:uid="{00000000-0005-0000-0000-00008DB70000}"/>
    <cellStyle name="Output 26 3" xfId="46676" xr:uid="{00000000-0005-0000-0000-00008EB70000}"/>
    <cellStyle name="Output 26 30" xfId="46677" xr:uid="{00000000-0005-0000-0000-00008FB70000}"/>
    <cellStyle name="Output 26 31" xfId="46678" xr:uid="{00000000-0005-0000-0000-000090B70000}"/>
    <cellStyle name="Output 26 32" xfId="46679" xr:uid="{00000000-0005-0000-0000-000091B70000}"/>
    <cellStyle name="Output 26 33" xfId="46680" xr:uid="{00000000-0005-0000-0000-000092B70000}"/>
    <cellStyle name="Output 26 34" xfId="46681" xr:uid="{00000000-0005-0000-0000-000093B70000}"/>
    <cellStyle name="Output 26 35" xfId="46682" xr:uid="{00000000-0005-0000-0000-000094B70000}"/>
    <cellStyle name="Output 26 36" xfId="46683" xr:uid="{00000000-0005-0000-0000-000095B70000}"/>
    <cellStyle name="Output 26 37" xfId="46684" xr:uid="{00000000-0005-0000-0000-000096B70000}"/>
    <cellStyle name="Output 26 38" xfId="46685" xr:uid="{00000000-0005-0000-0000-000097B70000}"/>
    <cellStyle name="Output 26 39" xfId="46686" xr:uid="{00000000-0005-0000-0000-000098B70000}"/>
    <cellStyle name="Output 26 4" xfId="46687" xr:uid="{00000000-0005-0000-0000-000099B70000}"/>
    <cellStyle name="Output 26 40" xfId="46688" xr:uid="{00000000-0005-0000-0000-00009AB70000}"/>
    <cellStyle name="Output 26 41" xfId="46689" xr:uid="{00000000-0005-0000-0000-00009BB70000}"/>
    <cellStyle name="Output 26 42" xfId="46690" xr:uid="{00000000-0005-0000-0000-00009CB70000}"/>
    <cellStyle name="Output 26 43" xfId="46691" xr:uid="{00000000-0005-0000-0000-00009DB70000}"/>
    <cellStyle name="Output 26 44" xfId="46692" xr:uid="{00000000-0005-0000-0000-00009EB70000}"/>
    <cellStyle name="Output 26 45" xfId="46693" xr:uid="{00000000-0005-0000-0000-00009FB70000}"/>
    <cellStyle name="Output 26 46" xfId="46694" xr:uid="{00000000-0005-0000-0000-0000A0B70000}"/>
    <cellStyle name="Output 26 47" xfId="46695" xr:uid="{00000000-0005-0000-0000-0000A1B70000}"/>
    <cellStyle name="Output 26 48" xfId="46696" xr:uid="{00000000-0005-0000-0000-0000A2B70000}"/>
    <cellStyle name="Output 26 49" xfId="46697" xr:uid="{00000000-0005-0000-0000-0000A3B70000}"/>
    <cellStyle name="Output 26 5" xfId="46698" xr:uid="{00000000-0005-0000-0000-0000A4B70000}"/>
    <cellStyle name="Output 26 50" xfId="46699" xr:uid="{00000000-0005-0000-0000-0000A5B70000}"/>
    <cellStyle name="Output 26 51" xfId="46700" xr:uid="{00000000-0005-0000-0000-0000A6B70000}"/>
    <cellStyle name="Output 26 52" xfId="46701" xr:uid="{00000000-0005-0000-0000-0000A7B70000}"/>
    <cellStyle name="Output 26 53" xfId="46702" xr:uid="{00000000-0005-0000-0000-0000A8B70000}"/>
    <cellStyle name="Output 26 54" xfId="46703" xr:uid="{00000000-0005-0000-0000-0000A9B70000}"/>
    <cellStyle name="Output 26 55" xfId="46704" xr:uid="{00000000-0005-0000-0000-0000AAB70000}"/>
    <cellStyle name="Output 26 56" xfId="46705" xr:uid="{00000000-0005-0000-0000-0000ABB70000}"/>
    <cellStyle name="Output 26 57" xfId="46706" xr:uid="{00000000-0005-0000-0000-0000ACB70000}"/>
    <cellStyle name="Output 26 58" xfId="46707" xr:uid="{00000000-0005-0000-0000-0000ADB70000}"/>
    <cellStyle name="Output 26 59" xfId="46708" xr:uid="{00000000-0005-0000-0000-0000AEB70000}"/>
    <cellStyle name="Output 26 6" xfId="46709" xr:uid="{00000000-0005-0000-0000-0000AFB70000}"/>
    <cellStyle name="Output 26 60" xfId="46710" xr:uid="{00000000-0005-0000-0000-0000B0B70000}"/>
    <cellStyle name="Output 26 61" xfId="46711" xr:uid="{00000000-0005-0000-0000-0000B1B70000}"/>
    <cellStyle name="Output 26 62" xfId="46712" xr:uid="{00000000-0005-0000-0000-0000B2B70000}"/>
    <cellStyle name="Output 26 63" xfId="46713" xr:uid="{00000000-0005-0000-0000-0000B3B70000}"/>
    <cellStyle name="Output 26 64" xfId="46714" xr:uid="{00000000-0005-0000-0000-0000B4B70000}"/>
    <cellStyle name="Output 26 65" xfId="46715" xr:uid="{00000000-0005-0000-0000-0000B5B70000}"/>
    <cellStyle name="Output 26 66" xfId="46716" xr:uid="{00000000-0005-0000-0000-0000B6B70000}"/>
    <cellStyle name="Output 26 67" xfId="46717" xr:uid="{00000000-0005-0000-0000-0000B7B70000}"/>
    <cellStyle name="Output 26 68" xfId="46718" xr:uid="{00000000-0005-0000-0000-0000B8B70000}"/>
    <cellStyle name="Output 26 69" xfId="46719" xr:uid="{00000000-0005-0000-0000-0000B9B70000}"/>
    <cellStyle name="Output 26 7" xfId="46720" xr:uid="{00000000-0005-0000-0000-0000BAB70000}"/>
    <cellStyle name="Output 26 70" xfId="46721" xr:uid="{00000000-0005-0000-0000-0000BBB70000}"/>
    <cellStyle name="Output 26 71" xfId="46722" xr:uid="{00000000-0005-0000-0000-0000BCB70000}"/>
    <cellStyle name="Output 26 72" xfId="46723" xr:uid="{00000000-0005-0000-0000-0000BDB70000}"/>
    <cellStyle name="Output 26 73" xfId="46724" xr:uid="{00000000-0005-0000-0000-0000BEB70000}"/>
    <cellStyle name="Output 26 74" xfId="46725" xr:uid="{00000000-0005-0000-0000-0000BFB70000}"/>
    <cellStyle name="Output 26 8" xfId="46726" xr:uid="{00000000-0005-0000-0000-0000C0B70000}"/>
    <cellStyle name="Output 26 9" xfId="46727" xr:uid="{00000000-0005-0000-0000-0000C1B70000}"/>
    <cellStyle name="Output 27" xfId="46728" xr:uid="{00000000-0005-0000-0000-0000C2B70000}"/>
    <cellStyle name="Output 27 10" xfId="46729" xr:uid="{00000000-0005-0000-0000-0000C3B70000}"/>
    <cellStyle name="Output 27 11" xfId="46730" xr:uid="{00000000-0005-0000-0000-0000C4B70000}"/>
    <cellStyle name="Output 27 12" xfId="46731" xr:uid="{00000000-0005-0000-0000-0000C5B70000}"/>
    <cellStyle name="Output 27 13" xfId="46732" xr:uid="{00000000-0005-0000-0000-0000C6B70000}"/>
    <cellStyle name="Output 27 14" xfId="46733" xr:uid="{00000000-0005-0000-0000-0000C7B70000}"/>
    <cellStyle name="Output 27 15" xfId="46734" xr:uid="{00000000-0005-0000-0000-0000C8B70000}"/>
    <cellStyle name="Output 27 16" xfId="46735" xr:uid="{00000000-0005-0000-0000-0000C9B70000}"/>
    <cellStyle name="Output 27 17" xfId="46736" xr:uid="{00000000-0005-0000-0000-0000CAB70000}"/>
    <cellStyle name="Output 27 18" xfId="46737" xr:uid="{00000000-0005-0000-0000-0000CBB70000}"/>
    <cellStyle name="Output 27 19" xfId="46738" xr:uid="{00000000-0005-0000-0000-0000CCB70000}"/>
    <cellStyle name="Output 27 2" xfId="46739" xr:uid="{00000000-0005-0000-0000-0000CDB70000}"/>
    <cellStyle name="Output 27 2 10" xfId="46740" xr:uid="{00000000-0005-0000-0000-0000CEB70000}"/>
    <cellStyle name="Output 27 2 11" xfId="46741" xr:uid="{00000000-0005-0000-0000-0000CFB70000}"/>
    <cellStyle name="Output 27 2 12" xfId="46742" xr:uid="{00000000-0005-0000-0000-0000D0B70000}"/>
    <cellStyle name="Output 27 2 13" xfId="46743" xr:uid="{00000000-0005-0000-0000-0000D1B70000}"/>
    <cellStyle name="Output 27 2 14" xfId="46744" xr:uid="{00000000-0005-0000-0000-0000D2B70000}"/>
    <cellStyle name="Output 27 2 15" xfId="46745" xr:uid="{00000000-0005-0000-0000-0000D3B70000}"/>
    <cellStyle name="Output 27 2 16" xfId="46746" xr:uid="{00000000-0005-0000-0000-0000D4B70000}"/>
    <cellStyle name="Output 27 2 17" xfId="46747" xr:uid="{00000000-0005-0000-0000-0000D5B70000}"/>
    <cellStyle name="Output 27 2 18" xfId="46748" xr:uid="{00000000-0005-0000-0000-0000D6B70000}"/>
    <cellStyle name="Output 27 2 19" xfId="46749" xr:uid="{00000000-0005-0000-0000-0000D7B70000}"/>
    <cellStyle name="Output 27 2 2" xfId="46750" xr:uid="{00000000-0005-0000-0000-0000D8B70000}"/>
    <cellStyle name="Output 27 2 20" xfId="46751" xr:uid="{00000000-0005-0000-0000-0000D9B70000}"/>
    <cellStyle name="Output 27 2 21" xfId="46752" xr:uid="{00000000-0005-0000-0000-0000DAB70000}"/>
    <cellStyle name="Output 27 2 22" xfId="46753" xr:uid="{00000000-0005-0000-0000-0000DBB70000}"/>
    <cellStyle name="Output 27 2 23" xfId="46754" xr:uid="{00000000-0005-0000-0000-0000DCB70000}"/>
    <cellStyle name="Output 27 2 24" xfId="46755" xr:uid="{00000000-0005-0000-0000-0000DDB70000}"/>
    <cellStyle name="Output 27 2 25" xfId="46756" xr:uid="{00000000-0005-0000-0000-0000DEB70000}"/>
    <cellStyle name="Output 27 2 26" xfId="46757" xr:uid="{00000000-0005-0000-0000-0000DFB70000}"/>
    <cellStyle name="Output 27 2 27" xfId="46758" xr:uid="{00000000-0005-0000-0000-0000E0B70000}"/>
    <cellStyle name="Output 27 2 28" xfId="46759" xr:uid="{00000000-0005-0000-0000-0000E1B70000}"/>
    <cellStyle name="Output 27 2 29" xfId="46760" xr:uid="{00000000-0005-0000-0000-0000E2B70000}"/>
    <cellStyle name="Output 27 2 3" xfId="46761" xr:uid="{00000000-0005-0000-0000-0000E3B70000}"/>
    <cellStyle name="Output 27 2 30" xfId="46762" xr:uid="{00000000-0005-0000-0000-0000E4B70000}"/>
    <cellStyle name="Output 27 2 31" xfId="46763" xr:uid="{00000000-0005-0000-0000-0000E5B70000}"/>
    <cellStyle name="Output 27 2 32" xfId="46764" xr:uid="{00000000-0005-0000-0000-0000E6B70000}"/>
    <cellStyle name="Output 27 2 33" xfId="46765" xr:uid="{00000000-0005-0000-0000-0000E7B70000}"/>
    <cellStyle name="Output 27 2 34" xfId="46766" xr:uid="{00000000-0005-0000-0000-0000E8B70000}"/>
    <cellStyle name="Output 27 2 35" xfId="46767" xr:uid="{00000000-0005-0000-0000-0000E9B70000}"/>
    <cellStyle name="Output 27 2 36" xfId="46768" xr:uid="{00000000-0005-0000-0000-0000EAB70000}"/>
    <cellStyle name="Output 27 2 37" xfId="46769" xr:uid="{00000000-0005-0000-0000-0000EBB70000}"/>
    <cellStyle name="Output 27 2 38" xfId="46770" xr:uid="{00000000-0005-0000-0000-0000ECB70000}"/>
    <cellStyle name="Output 27 2 39" xfId="46771" xr:uid="{00000000-0005-0000-0000-0000EDB70000}"/>
    <cellStyle name="Output 27 2 4" xfId="46772" xr:uid="{00000000-0005-0000-0000-0000EEB70000}"/>
    <cellStyle name="Output 27 2 40" xfId="46773" xr:uid="{00000000-0005-0000-0000-0000EFB70000}"/>
    <cellStyle name="Output 27 2 41" xfId="46774" xr:uid="{00000000-0005-0000-0000-0000F0B70000}"/>
    <cellStyle name="Output 27 2 42" xfId="46775" xr:uid="{00000000-0005-0000-0000-0000F1B70000}"/>
    <cellStyle name="Output 27 2 43" xfId="46776" xr:uid="{00000000-0005-0000-0000-0000F2B70000}"/>
    <cellStyle name="Output 27 2 44" xfId="46777" xr:uid="{00000000-0005-0000-0000-0000F3B70000}"/>
    <cellStyle name="Output 27 2 45" xfId="46778" xr:uid="{00000000-0005-0000-0000-0000F4B70000}"/>
    <cellStyle name="Output 27 2 46" xfId="46779" xr:uid="{00000000-0005-0000-0000-0000F5B70000}"/>
    <cellStyle name="Output 27 2 47" xfId="46780" xr:uid="{00000000-0005-0000-0000-0000F6B70000}"/>
    <cellStyle name="Output 27 2 48" xfId="46781" xr:uid="{00000000-0005-0000-0000-0000F7B70000}"/>
    <cellStyle name="Output 27 2 49" xfId="46782" xr:uid="{00000000-0005-0000-0000-0000F8B70000}"/>
    <cellStyle name="Output 27 2 5" xfId="46783" xr:uid="{00000000-0005-0000-0000-0000F9B70000}"/>
    <cellStyle name="Output 27 2 50" xfId="46784" xr:uid="{00000000-0005-0000-0000-0000FAB70000}"/>
    <cellStyle name="Output 27 2 51" xfId="46785" xr:uid="{00000000-0005-0000-0000-0000FBB70000}"/>
    <cellStyle name="Output 27 2 52" xfId="46786" xr:uid="{00000000-0005-0000-0000-0000FCB70000}"/>
    <cellStyle name="Output 27 2 53" xfId="46787" xr:uid="{00000000-0005-0000-0000-0000FDB70000}"/>
    <cellStyle name="Output 27 2 54" xfId="46788" xr:uid="{00000000-0005-0000-0000-0000FEB70000}"/>
    <cellStyle name="Output 27 2 55" xfId="46789" xr:uid="{00000000-0005-0000-0000-0000FFB70000}"/>
    <cellStyle name="Output 27 2 56" xfId="46790" xr:uid="{00000000-0005-0000-0000-000000B80000}"/>
    <cellStyle name="Output 27 2 57" xfId="46791" xr:uid="{00000000-0005-0000-0000-000001B80000}"/>
    <cellStyle name="Output 27 2 58" xfId="46792" xr:uid="{00000000-0005-0000-0000-000002B80000}"/>
    <cellStyle name="Output 27 2 59" xfId="46793" xr:uid="{00000000-0005-0000-0000-000003B80000}"/>
    <cellStyle name="Output 27 2 6" xfId="46794" xr:uid="{00000000-0005-0000-0000-000004B80000}"/>
    <cellStyle name="Output 27 2 60" xfId="46795" xr:uid="{00000000-0005-0000-0000-000005B80000}"/>
    <cellStyle name="Output 27 2 61" xfId="46796" xr:uid="{00000000-0005-0000-0000-000006B80000}"/>
    <cellStyle name="Output 27 2 62" xfId="46797" xr:uid="{00000000-0005-0000-0000-000007B80000}"/>
    <cellStyle name="Output 27 2 63" xfId="46798" xr:uid="{00000000-0005-0000-0000-000008B80000}"/>
    <cellStyle name="Output 27 2 64" xfId="46799" xr:uid="{00000000-0005-0000-0000-000009B80000}"/>
    <cellStyle name="Output 27 2 65" xfId="46800" xr:uid="{00000000-0005-0000-0000-00000AB80000}"/>
    <cellStyle name="Output 27 2 66" xfId="46801" xr:uid="{00000000-0005-0000-0000-00000BB80000}"/>
    <cellStyle name="Output 27 2 67" xfId="46802" xr:uid="{00000000-0005-0000-0000-00000CB80000}"/>
    <cellStyle name="Output 27 2 68" xfId="46803" xr:uid="{00000000-0005-0000-0000-00000DB80000}"/>
    <cellStyle name="Output 27 2 69" xfId="46804" xr:uid="{00000000-0005-0000-0000-00000EB80000}"/>
    <cellStyle name="Output 27 2 7" xfId="46805" xr:uid="{00000000-0005-0000-0000-00000FB80000}"/>
    <cellStyle name="Output 27 2 70" xfId="46806" xr:uid="{00000000-0005-0000-0000-000010B80000}"/>
    <cellStyle name="Output 27 2 71" xfId="46807" xr:uid="{00000000-0005-0000-0000-000011B80000}"/>
    <cellStyle name="Output 27 2 72" xfId="46808" xr:uid="{00000000-0005-0000-0000-000012B80000}"/>
    <cellStyle name="Output 27 2 73" xfId="46809" xr:uid="{00000000-0005-0000-0000-000013B80000}"/>
    <cellStyle name="Output 27 2 8" xfId="46810" xr:uid="{00000000-0005-0000-0000-000014B80000}"/>
    <cellStyle name="Output 27 2 9" xfId="46811" xr:uid="{00000000-0005-0000-0000-000015B80000}"/>
    <cellStyle name="Output 27 20" xfId="46812" xr:uid="{00000000-0005-0000-0000-000016B80000}"/>
    <cellStyle name="Output 27 21" xfId="46813" xr:uid="{00000000-0005-0000-0000-000017B80000}"/>
    <cellStyle name="Output 27 22" xfId="46814" xr:uid="{00000000-0005-0000-0000-000018B80000}"/>
    <cellStyle name="Output 27 23" xfId="46815" xr:uid="{00000000-0005-0000-0000-000019B80000}"/>
    <cellStyle name="Output 27 24" xfId="46816" xr:uid="{00000000-0005-0000-0000-00001AB80000}"/>
    <cellStyle name="Output 27 25" xfId="46817" xr:uid="{00000000-0005-0000-0000-00001BB80000}"/>
    <cellStyle name="Output 27 26" xfId="46818" xr:uid="{00000000-0005-0000-0000-00001CB80000}"/>
    <cellStyle name="Output 27 27" xfId="46819" xr:uid="{00000000-0005-0000-0000-00001DB80000}"/>
    <cellStyle name="Output 27 28" xfId="46820" xr:uid="{00000000-0005-0000-0000-00001EB80000}"/>
    <cellStyle name="Output 27 29" xfId="46821" xr:uid="{00000000-0005-0000-0000-00001FB80000}"/>
    <cellStyle name="Output 27 3" xfId="46822" xr:uid="{00000000-0005-0000-0000-000020B80000}"/>
    <cellStyle name="Output 27 30" xfId="46823" xr:uid="{00000000-0005-0000-0000-000021B80000}"/>
    <cellStyle name="Output 27 31" xfId="46824" xr:uid="{00000000-0005-0000-0000-000022B80000}"/>
    <cellStyle name="Output 27 32" xfId="46825" xr:uid="{00000000-0005-0000-0000-000023B80000}"/>
    <cellStyle name="Output 27 33" xfId="46826" xr:uid="{00000000-0005-0000-0000-000024B80000}"/>
    <cellStyle name="Output 27 34" xfId="46827" xr:uid="{00000000-0005-0000-0000-000025B80000}"/>
    <cellStyle name="Output 27 35" xfId="46828" xr:uid="{00000000-0005-0000-0000-000026B80000}"/>
    <cellStyle name="Output 27 36" xfId="46829" xr:uid="{00000000-0005-0000-0000-000027B80000}"/>
    <cellStyle name="Output 27 37" xfId="46830" xr:uid="{00000000-0005-0000-0000-000028B80000}"/>
    <cellStyle name="Output 27 38" xfId="46831" xr:uid="{00000000-0005-0000-0000-000029B80000}"/>
    <cellStyle name="Output 27 39" xfId="46832" xr:uid="{00000000-0005-0000-0000-00002AB80000}"/>
    <cellStyle name="Output 27 4" xfId="46833" xr:uid="{00000000-0005-0000-0000-00002BB80000}"/>
    <cellStyle name="Output 27 40" xfId="46834" xr:uid="{00000000-0005-0000-0000-00002CB80000}"/>
    <cellStyle name="Output 27 41" xfId="46835" xr:uid="{00000000-0005-0000-0000-00002DB80000}"/>
    <cellStyle name="Output 27 42" xfId="46836" xr:uid="{00000000-0005-0000-0000-00002EB80000}"/>
    <cellStyle name="Output 27 43" xfId="46837" xr:uid="{00000000-0005-0000-0000-00002FB80000}"/>
    <cellStyle name="Output 27 44" xfId="46838" xr:uid="{00000000-0005-0000-0000-000030B80000}"/>
    <cellStyle name="Output 27 45" xfId="46839" xr:uid="{00000000-0005-0000-0000-000031B80000}"/>
    <cellStyle name="Output 27 46" xfId="46840" xr:uid="{00000000-0005-0000-0000-000032B80000}"/>
    <cellStyle name="Output 27 47" xfId="46841" xr:uid="{00000000-0005-0000-0000-000033B80000}"/>
    <cellStyle name="Output 27 48" xfId="46842" xr:uid="{00000000-0005-0000-0000-000034B80000}"/>
    <cellStyle name="Output 27 49" xfId="46843" xr:uid="{00000000-0005-0000-0000-000035B80000}"/>
    <cellStyle name="Output 27 5" xfId="46844" xr:uid="{00000000-0005-0000-0000-000036B80000}"/>
    <cellStyle name="Output 27 50" xfId="46845" xr:uid="{00000000-0005-0000-0000-000037B80000}"/>
    <cellStyle name="Output 27 51" xfId="46846" xr:uid="{00000000-0005-0000-0000-000038B80000}"/>
    <cellStyle name="Output 27 52" xfId="46847" xr:uid="{00000000-0005-0000-0000-000039B80000}"/>
    <cellStyle name="Output 27 53" xfId="46848" xr:uid="{00000000-0005-0000-0000-00003AB80000}"/>
    <cellStyle name="Output 27 54" xfId="46849" xr:uid="{00000000-0005-0000-0000-00003BB80000}"/>
    <cellStyle name="Output 27 55" xfId="46850" xr:uid="{00000000-0005-0000-0000-00003CB80000}"/>
    <cellStyle name="Output 27 56" xfId="46851" xr:uid="{00000000-0005-0000-0000-00003DB80000}"/>
    <cellStyle name="Output 27 57" xfId="46852" xr:uid="{00000000-0005-0000-0000-00003EB80000}"/>
    <cellStyle name="Output 27 58" xfId="46853" xr:uid="{00000000-0005-0000-0000-00003FB80000}"/>
    <cellStyle name="Output 27 59" xfId="46854" xr:uid="{00000000-0005-0000-0000-000040B80000}"/>
    <cellStyle name="Output 27 6" xfId="46855" xr:uid="{00000000-0005-0000-0000-000041B80000}"/>
    <cellStyle name="Output 27 60" xfId="46856" xr:uid="{00000000-0005-0000-0000-000042B80000}"/>
    <cellStyle name="Output 27 61" xfId="46857" xr:uid="{00000000-0005-0000-0000-000043B80000}"/>
    <cellStyle name="Output 27 62" xfId="46858" xr:uid="{00000000-0005-0000-0000-000044B80000}"/>
    <cellStyle name="Output 27 63" xfId="46859" xr:uid="{00000000-0005-0000-0000-000045B80000}"/>
    <cellStyle name="Output 27 64" xfId="46860" xr:uid="{00000000-0005-0000-0000-000046B80000}"/>
    <cellStyle name="Output 27 65" xfId="46861" xr:uid="{00000000-0005-0000-0000-000047B80000}"/>
    <cellStyle name="Output 27 66" xfId="46862" xr:uid="{00000000-0005-0000-0000-000048B80000}"/>
    <cellStyle name="Output 27 67" xfId="46863" xr:uid="{00000000-0005-0000-0000-000049B80000}"/>
    <cellStyle name="Output 27 68" xfId="46864" xr:uid="{00000000-0005-0000-0000-00004AB80000}"/>
    <cellStyle name="Output 27 69" xfId="46865" xr:uid="{00000000-0005-0000-0000-00004BB80000}"/>
    <cellStyle name="Output 27 7" xfId="46866" xr:uid="{00000000-0005-0000-0000-00004CB80000}"/>
    <cellStyle name="Output 27 70" xfId="46867" xr:uid="{00000000-0005-0000-0000-00004DB80000}"/>
    <cellStyle name="Output 27 71" xfId="46868" xr:uid="{00000000-0005-0000-0000-00004EB80000}"/>
    <cellStyle name="Output 27 72" xfId="46869" xr:uid="{00000000-0005-0000-0000-00004FB80000}"/>
    <cellStyle name="Output 27 73" xfId="46870" xr:uid="{00000000-0005-0000-0000-000050B80000}"/>
    <cellStyle name="Output 27 74" xfId="46871" xr:uid="{00000000-0005-0000-0000-000051B80000}"/>
    <cellStyle name="Output 27 8" xfId="46872" xr:uid="{00000000-0005-0000-0000-000052B80000}"/>
    <cellStyle name="Output 27 9" xfId="46873" xr:uid="{00000000-0005-0000-0000-000053B80000}"/>
    <cellStyle name="Output 28" xfId="46874" xr:uid="{00000000-0005-0000-0000-000054B80000}"/>
    <cellStyle name="Output 28 10" xfId="46875" xr:uid="{00000000-0005-0000-0000-000055B80000}"/>
    <cellStyle name="Output 28 11" xfId="46876" xr:uid="{00000000-0005-0000-0000-000056B80000}"/>
    <cellStyle name="Output 28 12" xfId="46877" xr:uid="{00000000-0005-0000-0000-000057B80000}"/>
    <cellStyle name="Output 28 13" xfId="46878" xr:uid="{00000000-0005-0000-0000-000058B80000}"/>
    <cellStyle name="Output 28 14" xfId="46879" xr:uid="{00000000-0005-0000-0000-000059B80000}"/>
    <cellStyle name="Output 28 15" xfId="46880" xr:uid="{00000000-0005-0000-0000-00005AB80000}"/>
    <cellStyle name="Output 28 16" xfId="46881" xr:uid="{00000000-0005-0000-0000-00005BB80000}"/>
    <cellStyle name="Output 28 17" xfId="46882" xr:uid="{00000000-0005-0000-0000-00005CB80000}"/>
    <cellStyle name="Output 28 18" xfId="46883" xr:uid="{00000000-0005-0000-0000-00005DB80000}"/>
    <cellStyle name="Output 28 19" xfId="46884" xr:uid="{00000000-0005-0000-0000-00005EB80000}"/>
    <cellStyle name="Output 28 2" xfId="46885" xr:uid="{00000000-0005-0000-0000-00005FB80000}"/>
    <cellStyle name="Output 28 2 10" xfId="46886" xr:uid="{00000000-0005-0000-0000-000060B80000}"/>
    <cellStyle name="Output 28 2 11" xfId="46887" xr:uid="{00000000-0005-0000-0000-000061B80000}"/>
    <cellStyle name="Output 28 2 12" xfId="46888" xr:uid="{00000000-0005-0000-0000-000062B80000}"/>
    <cellStyle name="Output 28 2 13" xfId="46889" xr:uid="{00000000-0005-0000-0000-000063B80000}"/>
    <cellStyle name="Output 28 2 14" xfId="46890" xr:uid="{00000000-0005-0000-0000-000064B80000}"/>
    <cellStyle name="Output 28 2 15" xfId="46891" xr:uid="{00000000-0005-0000-0000-000065B80000}"/>
    <cellStyle name="Output 28 2 16" xfId="46892" xr:uid="{00000000-0005-0000-0000-000066B80000}"/>
    <cellStyle name="Output 28 2 17" xfId="46893" xr:uid="{00000000-0005-0000-0000-000067B80000}"/>
    <cellStyle name="Output 28 2 18" xfId="46894" xr:uid="{00000000-0005-0000-0000-000068B80000}"/>
    <cellStyle name="Output 28 2 19" xfId="46895" xr:uid="{00000000-0005-0000-0000-000069B80000}"/>
    <cellStyle name="Output 28 2 2" xfId="46896" xr:uid="{00000000-0005-0000-0000-00006AB80000}"/>
    <cellStyle name="Output 28 2 20" xfId="46897" xr:uid="{00000000-0005-0000-0000-00006BB80000}"/>
    <cellStyle name="Output 28 2 21" xfId="46898" xr:uid="{00000000-0005-0000-0000-00006CB80000}"/>
    <cellStyle name="Output 28 2 22" xfId="46899" xr:uid="{00000000-0005-0000-0000-00006DB80000}"/>
    <cellStyle name="Output 28 2 23" xfId="46900" xr:uid="{00000000-0005-0000-0000-00006EB80000}"/>
    <cellStyle name="Output 28 2 24" xfId="46901" xr:uid="{00000000-0005-0000-0000-00006FB80000}"/>
    <cellStyle name="Output 28 2 25" xfId="46902" xr:uid="{00000000-0005-0000-0000-000070B80000}"/>
    <cellStyle name="Output 28 2 26" xfId="46903" xr:uid="{00000000-0005-0000-0000-000071B80000}"/>
    <cellStyle name="Output 28 2 27" xfId="46904" xr:uid="{00000000-0005-0000-0000-000072B80000}"/>
    <cellStyle name="Output 28 2 28" xfId="46905" xr:uid="{00000000-0005-0000-0000-000073B80000}"/>
    <cellStyle name="Output 28 2 29" xfId="46906" xr:uid="{00000000-0005-0000-0000-000074B80000}"/>
    <cellStyle name="Output 28 2 3" xfId="46907" xr:uid="{00000000-0005-0000-0000-000075B80000}"/>
    <cellStyle name="Output 28 2 30" xfId="46908" xr:uid="{00000000-0005-0000-0000-000076B80000}"/>
    <cellStyle name="Output 28 2 31" xfId="46909" xr:uid="{00000000-0005-0000-0000-000077B80000}"/>
    <cellStyle name="Output 28 2 32" xfId="46910" xr:uid="{00000000-0005-0000-0000-000078B80000}"/>
    <cellStyle name="Output 28 2 33" xfId="46911" xr:uid="{00000000-0005-0000-0000-000079B80000}"/>
    <cellStyle name="Output 28 2 34" xfId="46912" xr:uid="{00000000-0005-0000-0000-00007AB80000}"/>
    <cellStyle name="Output 28 2 35" xfId="46913" xr:uid="{00000000-0005-0000-0000-00007BB80000}"/>
    <cellStyle name="Output 28 2 36" xfId="46914" xr:uid="{00000000-0005-0000-0000-00007CB80000}"/>
    <cellStyle name="Output 28 2 37" xfId="46915" xr:uid="{00000000-0005-0000-0000-00007DB80000}"/>
    <cellStyle name="Output 28 2 38" xfId="46916" xr:uid="{00000000-0005-0000-0000-00007EB80000}"/>
    <cellStyle name="Output 28 2 39" xfId="46917" xr:uid="{00000000-0005-0000-0000-00007FB80000}"/>
    <cellStyle name="Output 28 2 4" xfId="46918" xr:uid="{00000000-0005-0000-0000-000080B80000}"/>
    <cellStyle name="Output 28 2 40" xfId="46919" xr:uid="{00000000-0005-0000-0000-000081B80000}"/>
    <cellStyle name="Output 28 2 41" xfId="46920" xr:uid="{00000000-0005-0000-0000-000082B80000}"/>
    <cellStyle name="Output 28 2 42" xfId="46921" xr:uid="{00000000-0005-0000-0000-000083B80000}"/>
    <cellStyle name="Output 28 2 43" xfId="46922" xr:uid="{00000000-0005-0000-0000-000084B80000}"/>
    <cellStyle name="Output 28 2 44" xfId="46923" xr:uid="{00000000-0005-0000-0000-000085B80000}"/>
    <cellStyle name="Output 28 2 45" xfId="46924" xr:uid="{00000000-0005-0000-0000-000086B80000}"/>
    <cellStyle name="Output 28 2 46" xfId="46925" xr:uid="{00000000-0005-0000-0000-000087B80000}"/>
    <cellStyle name="Output 28 2 47" xfId="46926" xr:uid="{00000000-0005-0000-0000-000088B80000}"/>
    <cellStyle name="Output 28 2 48" xfId="46927" xr:uid="{00000000-0005-0000-0000-000089B80000}"/>
    <cellStyle name="Output 28 2 49" xfId="46928" xr:uid="{00000000-0005-0000-0000-00008AB80000}"/>
    <cellStyle name="Output 28 2 5" xfId="46929" xr:uid="{00000000-0005-0000-0000-00008BB80000}"/>
    <cellStyle name="Output 28 2 50" xfId="46930" xr:uid="{00000000-0005-0000-0000-00008CB80000}"/>
    <cellStyle name="Output 28 2 51" xfId="46931" xr:uid="{00000000-0005-0000-0000-00008DB80000}"/>
    <cellStyle name="Output 28 2 52" xfId="46932" xr:uid="{00000000-0005-0000-0000-00008EB80000}"/>
    <cellStyle name="Output 28 2 53" xfId="46933" xr:uid="{00000000-0005-0000-0000-00008FB80000}"/>
    <cellStyle name="Output 28 2 54" xfId="46934" xr:uid="{00000000-0005-0000-0000-000090B80000}"/>
    <cellStyle name="Output 28 2 55" xfId="46935" xr:uid="{00000000-0005-0000-0000-000091B80000}"/>
    <cellStyle name="Output 28 2 56" xfId="46936" xr:uid="{00000000-0005-0000-0000-000092B80000}"/>
    <cellStyle name="Output 28 2 57" xfId="46937" xr:uid="{00000000-0005-0000-0000-000093B80000}"/>
    <cellStyle name="Output 28 2 58" xfId="46938" xr:uid="{00000000-0005-0000-0000-000094B80000}"/>
    <cellStyle name="Output 28 2 59" xfId="46939" xr:uid="{00000000-0005-0000-0000-000095B80000}"/>
    <cellStyle name="Output 28 2 6" xfId="46940" xr:uid="{00000000-0005-0000-0000-000096B80000}"/>
    <cellStyle name="Output 28 2 60" xfId="46941" xr:uid="{00000000-0005-0000-0000-000097B80000}"/>
    <cellStyle name="Output 28 2 61" xfId="46942" xr:uid="{00000000-0005-0000-0000-000098B80000}"/>
    <cellStyle name="Output 28 2 62" xfId="46943" xr:uid="{00000000-0005-0000-0000-000099B80000}"/>
    <cellStyle name="Output 28 2 63" xfId="46944" xr:uid="{00000000-0005-0000-0000-00009AB80000}"/>
    <cellStyle name="Output 28 2 64" xfId="46945" xr:uid="{00000000-0005-0000-0000-00009BB80000}"/>
    <cellStyle name="Output 28 2 65" xfId="46946" xr:uid="{00000000-0005-0000-0000-00009CB80000}"/>
    <cellStyle name="Output 28 2 66" xfId="46947" xr:uid="{00000000-0005-0000-0000-00009DB80000}"/>
    <cellStyle name="Output 28 2 67" xfId="46948" xr:uid="{00000000-0005-0000-0000-00009EB80000}"/>
    <cellStyle name="Output 28 2 68" xfId="46949" xr:uid="{00000000-0005-0000-0000-00009FB80000}"/>
    <cellStyle name="Output 28 2 69" xfId="46950" xr:uid="{00000000-0005-0000-0000-0000A0B80000}"/>
    <cellStyle name="Output 28 2 7" xfId="46951" xr:uid="{00000000-0005-0000-0000-0000A1B80000}"/>
    <cellStyle name="Output 28 2 70" xfId="46952" xr:uid="{00000000-0005-0000-0000-0000A2B80000}"/>
    <cellStyle name="Output 28 2 71" xfId="46953" xr:uid="{00000000-0005-0000-0000-0000A3B80000}"/>
    <cellStyle name="Output 28 2 72" xfId="46954" xr:uid="{00000000-0005-0000-0000-0000A4B80000}"/>
    <cellStyle name="Output 28 2 73" xfId="46955" xr:uid="{00000000-0005-0000-0000-0000A5B80000}"/>
    <cellStyle name="Output 28 2 8" xfId="46956" xr:uid="{00000000-0005-0000-0000-0000A6B80000}"/>
    <cellStyle name="Output 28 2 9" xfId="46957" xr:uid="{00000000-0005-0000-0000-0000A7B80000}"/>
    <cellStyle name="Output 28 20" xfId="46958" xr:uid="{00000000-0005-0000-0000-0000A8B80000}"/>
    <cellStyle name="Output 28 21" xfId="46959" xr:uid="{00000000-0005-0000-0000-0000A9B80000}"/>
    <cellStyle name="Output 28 22" xfId="46960" xr:uid="{00000000-0005-0000-0000-0000AAB80000}"/>
    <cellStyle name="Output 28 23" xfId="46961" xr:uid="{00000000-0005-0000-0000-0000ABB80000}"/>
    <cellStyle name="Output 28 24" xfId="46962" xr:uid="{00000000-0005-0000-0000-0000ACB80000}"/>
    <cellStyle name="Output 28 25" xfId="46963" xr:uid="{00000000-0005-0000-0000-0000ADB80000}"/>
    <cellStyle name="Output 28 26" xfId="46964" xr:uid="{00000000-0005-0000-0000-0000AEB80000}"/>
    <cellStyle name="Output 28 27" xfId="46965" xr:uid="{00000000-0005-0000-0000-0000AFB80000}"/>
    <cellStyle name="Output 28 28" xfId="46966" xr:uid="{00000000-0005-0000-0000-0000B0B80000}"/>
    <cellStyle name="Output 28 29" xfId="46967" xr:uid="{00000000-0005-0000-0000-0000B1B80000}"/>
    <cellStyle name="Output 28 3" xfId="46968" xr:uid="{00000000-0005-0000-0000-0000B2B80000}"/>
    <cellStyle name="Output 28 30" xfId="46969" xr:uid="{00000000-0005-0000-0000-0000B3B80000}"/>
    <cellStyle name="Output 28 31" xfId="46970" xr:uid="{00000000-0005-0000-0000-0000B4B80000}"/>
    <cellStyle name="Output 28 32" xfId="46971" xr:uid="{00000000-0005-0000-0000-0000B5B80000}"/>
    <cellStyle name="Output 28 33" xfId="46972" xr:uid="{00000000-0005-0000-0000-0000B6B80000}"/>
    <cellStyle name="Output 28 34" xfId="46973" xr:uid="{00000000-0005-0000-0000-0000B7B80000}"/>
    <cellStyle name="Output 28 35" xfId="46974" xr:uid="{00000000-0005-0000-0000-0000B8B80000}"/>
    <cellStyle name="Output 28 36" xfId="46975" xr:uid="{00000000-0005-0000-0000-0000B9B80000}"/>
    <cellStyle name="Output 28 37" xfId="46976" xr:uid="{00000000-0005-0000-0000-0000BAB80000}"/>
    <cellStyle name="Output 28 38" xfId="46977" xr:uid="{00000000-0005-0000-0000-0000BBB80000}"/>
    <cellStyle name="Output 28 39" xfId="46978" xr:uid="{00000000-0005-0000-0000-0000BCB80000}"/>
    <cellStyle name="Output 28 4" xfId="46979" xr:uid="{00000000-0005-0000-0000-0000BDB80000}"/>
    <cellStyle name="Output 28 40" xfId="46980" xr:uid="{00000000-0005-0000-0000-0000BEB80000}"/>
    <cellStyle name="Output 28 41" xfId="46981" xr:uid="{00000000-0005-0000-0000-0000BFB80000}"/>
    <cellStyle name="Output 28 42" xfId="46982" xr:uid="{00000000-0005-0000-0000-0000C0B80000}"/>
    <cellStyle name="Output 28 43" xfId="46983" xr:uid="{00000000-0005-0000-0000-0000C1B80000}"/>
    <cellStyle name="Output 28 44" xfId="46984" xr:uid="{00000000-0005-0000-0000-0000C2B80000}"/>
    <cellStyle name="Output 28 45" xfId="46985" xr:uid="{00000000-0005-0000-0000-0000C3B80000}"/>
    <cellStyle name="Output 28 46" xfId="46986" xr:uid="{00000000-0005-0000-0000-0000C4B80000}"/>
    <cellStyle name="Output 28 47" xfId="46987" xr:uid="{00000000-0005-0000-0000-0000C5B80000}"/>
    <cellStyle name="Output 28 48" xfId="46988" xr:uid="{00000000-0005-0000-0000-0000C6B80000}"/>
    <cellStyle name="Output 28 49" xfId="46989" xr:uid="{00000000-0005-0000-0000-0000C7B80000}"/>
    <cellStyle name="Output 28 5" xfId="46990" xr:uid="{00000000-0005-0000-0000-0000C8B80000}"/>
    <cellStyle name="Output 28 50" xfId="46991" xr:uid="{00000000-0005-0000-0000-0000C9B80000}"/>
    <cellStyle name="Output 28 51" xfId="46992" xr:uid="{00000000-0005-0000-0000-0000CAB80000}"/>
    <cellStyle name="Output 28 52" xfId="46993" xr:uid="{00000000-0005-0000-0000-0000CBB80000}"/>
    <cellStyle name="Output 28 53" xfId="46994" xr:uid="{00000000-0005-0000-0000-0000CCB80000}"/>
    <cellStyle name="Output 28 54" xfId="46995" xr:uid="{00000000-0005-0000-0000-0000CDB80000}"/>
    <cellStyle name="Output 28 55" xfId="46996" xr:uid="{00000000-0005-0000-0000-0000CEB80000}"/>
    <cellStyle name="Output 28 56" xfId="46997" xr:uid="{00000000-0005-0000-0000-0000CFB80000}"/>
    <cellStyle name="Output 28 57" xfId="46998" xr:uid="{00000000-0005-0000-0000-0000D0B80000}"/>
    <cellStyle name="Output 28 58" xfId="46999" xr:uid="{00000000-0005-0000-0000-0000D1B80000}"/>
    <cellStyle name="Output 28 59" xfId="47000" xr:uid="{00000000-0005-0000-0000-0000D2B80000}"/>
    <cellStyle name="Output 28 6" xfId="47001" xr:uid="{00000000-0005-0000-0000-0000D3B80000}"/>
    <cellStyle name="Output 28 60" xfId="47002" xr:uid="{00000000-0005-0000-0000-0000D4B80000}"/>
    <cellStyle name="Output 28 61" xfId="47003" xr:uid="{00000000-0005-0000-0000-0000D5B80000}"/>
    <cellStyle name="Output 28 62" xfId="47004" xr:uid="{00000000-0005-0000-0000-0000D6B80000}"/>
    <cellStyle name="Output 28 63" xfId="47005" xr:uid="{00000000-0005-0000-0000-0000D7B80000}"/>
    <cellStyle name="Output 28 64" xfId="47006" xr:uid="{00000000-0005-0000-0000-0000D8B80000}"/>
    <cellStyle name="Output 28 65" xfId="47007" xr:uid="{00000000-0005-0000-0000-0000D9B80000}"/>
    <cellStyle name="Output 28 66" xfId="47008" xr:uid="{00000000-0005-0000-0000-0000DAB80000}"/>
    <cellStyle name="Output 28 67" xfId="47009" xr:uid="{00000000-0005-0000-0000-0000DBB80000}"/>
    <cellStyle name="Output 28 68" xfId="47010" xr:uid="{00000000-0005-0000-0000-0000DCB80000}"/>
    <cellStyle name="Output 28 69" xfId="47011" xr:uid="{00000000-0005-0000-0000-0000DDB80000}"/>
    <cellStyle name="Output 28 7" xfId="47012" xr:uid="{00000000-0005-0000-0000-0000DEB80000}"/>
    <cellStyle name="Output 28 70" xfId="47013" xr:uid="{00000000-0005-0000-0000-0000DFB80000}"/>
    <cellStyle name="Output 28 71" xfId="47014" xr:uid="{00000000-0005-0000-0000-0000E0B80000}"/>
    <cellStyle name="Output 28 72" xfId="47015" xr:uid="{00000000-0005-0000-0000-0000E1B80000}"/>
    <cellStyle name="Output 28 73" xfId="47016" xr:uid="{00000000-0005-0000-0000-0000E2B80000}"/>
    <cellStyle name="Output 28 74" xfId="47017" xr:uid="{00000000-0005-0000-0000-0000E3B80000}"/>
    <cellStyle name="Output 28 8" xfId="47018" xr:uid="{00000000-0005-0000-0000-0000E4B80000}"/>
    <cellStyle name="Output 28 9" xfId="47019" xr:uid="{00000000-0005-0000-0000-0000E5B80000}"/>
    <cellStyle name="Output 29" xfId="47020" xr:uid="{00000000-0005-0000-0000-0000E6B80000}"/>
    <cellStyle name="Output 29 10" xfId="47021" xr:uid="{00000000-0005-0000-0000-0000E7B80000}"/>
    <cellStyle name="Output 29 11" xfId="47022" xr:uid="{00000000-0005-0000-0000-0000E8B80000}"/>
    <cellStyle name="Output 29 12" xfId="47023" xr:uid="{00000000-0005-0000-0000-0000E9B80000}"/>
    <cellStyle name="Output 29 13" xfId="47024" xr:uid="{00000000-0005-0000-0000-0000EAB80000}"/>
    <cellStyle name="Output 29 14" xfId="47025" xr:uid="{00000000-0005-0000-0000-0000EBB80000}"/>
    <cellStyle name="Output 29 15" xfId="47026" xr:uid="{00000000-0005-0000-0000-0000ECB80000}"/>
    <cellStyle name="Output 29 16" xfId="47027" xr:uid="{00000000-0005-0000-0000-0000EDB80000}"/>
    <cellStyle name="Output 29 17" xfId="47028" xr:uid="{00000000-0005-0000-0000-0000EEB80000}"/>
    <cellStyle name="Output 29 18" xfId="47029" xr:uid="{00000000-0005-0000-0000-0000EFB80000}"/>
    <cellStyle name="Output 29 19" xfId="47030" xr:uid="{00000000-0005-0000-0000-0000F0B80000}"/>
    <cellStyle name="Output 29 2" xfId="47031" xr:uid="{00000000-0005-0000-0000-0000F1B80000}"/>
    <cellStyle name="Output 29 2 10" xfId="47032" xr:uid="{00000000-0005-0000-0000-0000F2B80000}"/>
    <cellStyle name="Output 29 2 11" xfId="47033" xr:uid="{00000000-0005-0000-0000-0000F3B80000}"/>
    <cellStyle name="Output 29 2 12" xfId="47034" xr:uid="{00000000-0005-0000-0000-0000F4B80000}"/>
    <cellStyle name="Output 29 2 13" xfId="47035" xr:uid="{00000000-0005-0000-0000-0000F5B80000}"/>
    <cellStyle name="Output 29 2 14" xfId="47036" xr:uid="{00000000-0005-0000-0000-0000F6B80000}"/>
    <cellStyle name="Output 29 2 15" xfId="47037" xr:uid="{00000000-0005-0000-0000-0000F7B80000}"/>
    <cellStyle name="Output 29 2 16" xfId="47038" xr:uid="{00000000-0005-0000-0000-0000F8B80000}"/>
    <cellStyle name="Output 29 2 17" xfId="47039" xr:uid="{00000000-0005-0000-0000-0000F9B80000}"/>
    <cellStyle name="Output 29 2 18" xfId="47040" xr:uid="{00000000-0005-0000-0000-0000FAB80000}"/>
    <cellStyle name="Output 29 2 19" xfId="47041" xr:uid="{00000000-0005-0000-0000-0000FBB80000}"/>
    <cellStyle name="Output 29 2 2" xfId="47042" xr:uid="{00000000-0005-0000-0000-0000FCB80000}"/>
    <cellStyle name="Output 29 2 20" xfId="47043" xr:uid="{00000000-0005-0000-0000-0000FDB80000}"/>
    <cellStyle name="Output 29 2 21" xfId="47044" xr:uid="{00000000-0005-0000-0000-0000FEB80000}"/>
    <cellStyle name="Output 29 2 22" xfId="47045" xr:uid="{00000000-0005-0000-0000-0000FFB80000}"/>
    <cellStyle name="Output 29 2 23" xfId="47046" xr:uid="{00000000-0005-0000-0000-000000B90000}"/>
    <cellStyle name="Output 29 2 24" xfId="47047" xr:uid="{00000000-0005-0000-0000-000001B90000}"/>
    <cellStyle name="Output 29 2 25" xfId="47048" xr:uid="{00000000-0005-0000-0000-000002B90000}"/>
    <cellStyle name="Output 29 2 26" xfId="47049" xr:uid="{00000000-0005-0000-0000-000003B90000}"/>
    <cellStyle name="Output 29 2 27" xfId="47050" xr:uid="{00000000-0005-0000-0000-000004B90000}"/>
    <cellStyle name="Output 29 2 28" xfId="47051" xr:uid="{00000000-0005-0000-0000-000005B90000}"/>
    <cellStyle name="Output 29 2 29" xfId="47052" xr:uid="{00000000-0005-0000-0000-000006B90000}"/>
    <cellStyle name="Output 29 2 3" xfId="47053" xr:uid="{00000000-0005-0000-0000-000007B90000}"/>
    <cellStyle name="Output 29 2 30" xfId="47054" xr:uid="{00000000-0005-0000-0000-000008B90000}"/>
    <cellStyle name="Output 29 2 31" xfId="47055" xr:uid="{00000000-0005-0000-0000-000009B90000}"/>
    <cellStyle name="Output 29 2 32" xfId="47056" xr:uid="{00000000-0005-0000-0000-00000AB90000}"/>
    <cellStyle name="Output 29 2 33" xfId="47057" xr:uid="{00000000-0005-0000-0000-00000BB90000}"/>
    <cellStyle name="Output 29 2 34" xfId="47058" xr:uid="{00000000-0005-0000-0000-00000CB90000}"/>
    <cellStyle name="Output 29 2 35" xfId="47059" xr:uid="{00000000-0005-0000-0000-00000DB90000}"/>
    <cellStyle name="Output 29 2 36" xfId="47060" xr:uid="{00000000-0005-0000-0000-00000EB90000}"/>
    <cellStyle name="Output 29 2 37" xfId="47061" xr:uid="{00000000-0005-0000-0000-00000FB90000}"/>
    <cellStyle name="Output 29 2 38" xfId="47062" xr:uid="{00000000-0005-0000-0000-000010B90000}"/>
    <cellStyle name="Output 29 2 39" xfId="47063" xr:uid="{00000000-0005-0000-0000-000011B90000}"/>
    <cellStyle name="Output 29 2 4" xfId="47064" xr:uid="{00000000-0005-0000-0000-000012B90000}"/>
    <cellStyle name="Output 29 2 40" xfId="47065" xr:uid="{00000000-0005-0000-0000-000013B90000}"/>
    <cellStyle name="Output 29 2 41" xfId="47066" xr:uid="{00000000-0005-0000-0000-000014B90000}"/>
    <cellStyle name="Output 29 2 42" xfId="47067" xr:uid="{00000000-0005-0000-0000-000015B90000}"/>
    <cellStyle name="Output 29 2 43" xfId="47068" xr:uid="{00000000-0005-0000-0000-000016B90000}"/>
    <cellStyle name="Output 29 2 44" xfId="47069" xr:uid="{00000000-0005-0000-0000-000017B90000}"/>
    <cellStyle name="Output 29 2 45" xfId="47070" xr:uid="{00000000-0005-0000-0000-000018B90000}"/>
    <cellStyle name="Output 29 2 46" xfId="47071" xr:uid="{00000000-0005-0000-0000-000019B90000}"/>
    <cellStyle name="Output 29 2 47" xfId="47072" xr:uid="{00000000-0005-0000-0000-00001AB90000}"/>
    <cellStyle name="Output 29 2 48" xfId="47073" xr:uid="{00000000-0005-0000-0000-00001BB90000}"/>
    <cellStyle name="Output 29 2 49" xfId="47074" xr:uid="{00000000-0005-0000-0000-00001CB90000}"/>
    <cellStyle name="Output 29 2 5" xfId="47075" xr:uid="{00000000-0005-0000-0000-00001DB90000}"/>
    <cellStyle name="Output 29 2 50" xfId="47076" xr:uid="{00000000-0005-0000-0000-00001EB90000}"/>
    <cellStyle name="Output 29 2 51" xfId="47077" xr:uid="{00000000-0005-0000-0000-00001FB90000}"/>
    <cellStyle name="Output 29 2 52" xfId="47078" xr:uid="{00000000-0005-0000-0000-000020B90000}"/>
    <cellStyle name="Output 29 2 53" xfId="47079" xr:uid="{00000000-0005-0000-0000-000021B90000}"/>
    <cellStyle name="Output 29 2 54" xfId="47080" xr:uid="{00000000-0005-0000-0000-000022B90000}"/>
    <cellStyle name="Output 29 2 55" xfId="47081" xr:uid="{00000000-0005-0000-0000-000023B90000}"/>
    <cellStyle name="Output 29 2 56" xfId="47082" xr:uid="{00000000-0005-0000-0000-000024B90000}"/>
    <cellStyle name="Output 29 2 57" xfId="47083" xr:uid="{00000000-0005-0000-0000-000025B90000}"/>
    <cellStyle name="Output 29 2 58" xfId="47084" xr:uid="{00000000-0005-0000-0000-000026B90000}"/>
    <cellStyle name="Output 29 2 59" xfId="47085" xr:uid="{00000000-0005-0000-0000-000027B90000}"/>
    <cellStyle name="Output 29 2 6" xfId="47086" xr:uid="{00000000-0005-0000-0000-000028B90000}"/>
    <cellStyle name="Output 29 2 60" xfId="47087" xr:uid="{00000000-0005-0000-0000-000029B90000}"/>
    <cellStyle name="Output 29 2 61" xfId="47088" xr:uid="{00000000-0005-0000-0000-00002AB90000}"/>
    <cellStyle name="Output 29 2 62" xfId="47089" xr:uid="{00000000-0005-0000-0000-00002BB90000}"/>
    <cellStyle name="Output 29 2 63" xfId="47090" xr:uid="{00000000-0005-0000-0000-00002CB90000}"/>
    <cellStyle name="Output 29 2 64" xfId="47091" xr:uid="{00000000-0005-0000-0000-00002DB90000}"/>
    <cellStyle name="Output 29 2 65" xfId="47092" xr:uid="{00000000-0005-0000-0000-00002EB90000}"/>
    <cellStyle name="Output 29 2 66" xfId="47093" xr:uid="{00000000-0005-0000-0000-00002FB90000}"/>
    <cellStyle name="Output 29 2 67" xfId="47094" xr:uid="{00000000-0005-0000-0000-000030B90000}"/>
    <cellStyle name="Output 29 2 68" xfId="47095" xr:uid="{00000000-0005-0000-0000-000031B90000}"/>
    <cellStyle name="Output 29 2 69" xfId="47096" xr:uid="{00000000-0005-0000-0000-000032B90000}"/>
    <cellStyle name="Output 29 2 7" xfId="47097" xr:uid="{00000000-0005-0000-0000-000033B90000}"/>
    <cellStyle name="Output 29 2 70" xfId="47098" xr:uid="{00000000-0005-0000-0000-000034B90000}"/>
    <cellStyle name="Output 29 2 71" xfId="47099" xr:uid="{00000000-0005-0000-0000-000035B90000}"/>
    <cellStyle name="Output 29 2 72" xfId="47100" xr:uid="{00000000-0005-0000-0000-000036B90000}"/>
    <cellStyle name="Output 29 2 73" xfId="47101" xr:uid="{00000000-0005-0000-0000-000037B90000}"/>
    <cellStyle name="Output 29 2 8" xfId="47102" xr:uid="{00000000-0005-0000-0000-000038B90000}"/>
    <cellStyle name="Output 29 2 9" xfId="47103" xr:uid="{00000000-0005-0000-0000-000039B90000}"/>
    <cellStyle name="Output 29 20" xfId="47104" xr:uid="{00000000-0005-0000-0000-00003AB90000}"/>
    <cellStyle name="Output 29 21" xfId="47105" xr:uid="{00000000-0005-0000-0000-00003BB90000}"/>
    <cellStyle name="Output 29 22" xfId="47106" xr:uid="{00000000-0005-0000-0000-00003CB90000}"/>
    <cellStyle name="Output 29 23" xfId="47107" xr:uid="{00000000-0005-0000-0000-00003DB90000}"/>
    <cellStyle name="Output 29 24" xfId="47108" xr:uid="{00000000-0005-0000-0000-00003EB90000}"/>
    <cellStyle name="Output 29 25" xfId="47109" xr:uid="{00000000-0005-0000-0000-00003FB90000}"/>
    <cellStyle name="Output 29 26" xfId="47110" xr:uid="{00000000-0005-0000-0000-000040B90000}"/>
    <cellStyle name="Output 29 27" xfId="47111" xr:uid="{00000000-0005-0000-0000-000041B90000}"/>
    <cellStyle name="Output 29 28" xfId="47112" xr:uid="{00000000-0005-0000-0000-000042B90000}"/>
    <cellStyle name="Output 29 29" xfId="47113" xr:uid="{00000000-0005-0000-0000-000043B90000}"/>
    <cellStyle name="Output 29 3" xfId="47114" xr:uid="{00000000-0005-0000-0000-000044B90000}"/>
    <cellStyle name="Output 29 30" xfId="47115" xr:uid="{00000000-0005-0000-0000-000045B90000}"/>
    <cellStyle name="Output 29 31" xfId="47116" xr:uid="{00000000-0005-0000-0000-000046B90000}"/>
    <cellStyle name="Output 29 32" xfId="47117" xr:uid="{00000000-0005-0000-0000-000047B90000}"/>
    <cellStyle name="Output 29 33" xfId="47118" xr:uid="{00000000-0005-0000-0000-000048B90000}"/>
    <cellStyle name="Output 29 34" xfId="47119" xr:uid="{00000000-0005-0000-0000-000049B90000}"/>
    <cellStyle name="Output 29 35" xfId="47120" xr:uid="{00000000-0005-0000-0000-00004AB90000}"/>
    <cellStyle name="Output 29 36" xfId="47121" xr:uid="{00000000-0005-0000-0000-00004BB90000}"/>
    <cellStyle name="Output 29 37" xfId="47122" xr:uid="{00000000-0005-0000-0000-00004CB90000}"/>
    <cellStyle name="Output 29 38" xfId="47123" xr:uid="{00000000-0005-0000-0000-00004DB90000}"/>
    <cellStyle name="Output 29 39" xfId="47124" xr:uid="{00000000-0005-0000-0000-00004EB90000}"/>
    <cellStyle name="Output 29 4" xfId="47125" xr:uid="{00000000-0005-0000-0000-00004FB90000}"/>
    <cellStyle name="Output 29 40" xfId="47126" xr:uid="{00000000-0005-0000-0000-000050B90000}"/>
    <cellStyle name="Output 29 41" xfId="47127" xr:uid="{00000000-0005-0000-0000-000051B90000}"/>
    <cellStyle name="Output 29 42" xfId="47128" xr:uid="{00000000-0005-0000-0000-000052B90000}"/>
    <cellStyle name="Output 29 43" xfId="47129" xr:uid="{00000000-0005-0000-0000-000053B90000}"/>
    <cellStyle name="Output 29 44" xfId="47130" xr:uid="{00000000-0005-0000-0000-000054B90000}"/>
    <cellStyle name="Output 29 45" xfId="47131" xr:uid="{00000000-0005-0000-0000-000055B90000}"/>
    <cellStyle name="Output 29 46" xfId="47132" xr:uid="{00000000-0005-0000-0000-000056B90000}"/>
    <cellStyle name="Output 29 47" xfId="47133" xr:uid="{00000000-0005-0000-0000-000057B90000}"/>
    <cellStyle name="Output 29 48" xfId="47134" xr:uid="{00000000-0005-0000-0000-000058B90000}"/>
    <cellStyle name="Output 29 49" xfId="47135" xr:uid="{00000000-0005-0000-0000-000059B90000}"/>
    <cellStyle name="Output 29 5" xfId="47136" xr:uid="{00000000-0005-0000-0000-00005AB90000}"/>
    <cellStyle name="Output 29 50" xfId="47137" xr:uid="{00000000-0005-0000-0000-00005BB90000}"/>
    <cellStyle name="Output 29 51" xfId="47138" xr:uid="{00000000-0005-0000-0000-00005CB90000}"/>
    <cellStyle name="Output 29 52" xfId="47139" xr:uid="{00000000-0005-0000-0000-00005DB90000}"/>
    <cellStyle name="Output 29 53" xfId="47140" xr:uid="{00000000-0005-0000-0000-00005EB90000}"/>
    <cellStyle name="Output 29 54" xfId="47141" xr:uid="{00000000-0005-0000-0000-00005FB90000}"/>
    <cellStyle name="Output 29 55" xfId="47142" xr:uid="{00000000-0005-0000-0000-000060B90000}"/>
    <cellStyle name="Output 29 56" xfId="47143" xr:uid="{00000000-0005-0000-0000-000061B90000}"/>
    <cellStyle name="Output 29 57" xfId="47144" xr:uid="{00000000-0005-0000-0000-000062B90000}"/>
    <cellStyle name="Output 29 58" xfId="47145" xr:uid="{00000000-0005-0000-0000-000063B90000}"/>
    <cellStyle name="Output 29 59" xfId="47146" xr:uid="{00000000-0005-0000-0000-000064B90000}"/>
    <cellStyle name="Output 29 6" xfId="47147" xr:uid="{00000000-0005-0000-0000-000065B90000}"/>
    <cellStyle name="Output 29 60" xfId="47148" xr:uid="{00000000-0005-0000-0000-000066B90000}"/>
    <cellStyle name="Output 29 61" xfId="47149" xr:uid="{00000000-0005-0000-0000-000067B90000}"/>
    <cellStyle name="Output 29 62" xfId="47150" xr:uid="{00000000-0005-0000-0000-000068B90000}"/>
    <cellStyle name="Output 29 63" xfId="47151" xr:uid="{00000000-0005-0000-0000-000069B90000}"/>
    <cellStyle name="Output 29 64" xfId="47152" xr:uid="{00000000-0005-0000-0000-00006AB90000}"/>
    <cellStyle name="Output 29 65" xfId="47153" xr:uid="{00000000-0005-0000-0000-00006BB90000}"/>
    <cellStyle name="Output 29 66" xfId="47154" xr:uid="{00000000-0005-0000-0000-00006CB90000}"/>
    <cellStyle name="Output 29 67" xfId="47155" xr:uid="{00000000-0005-0000-0000-00006DB90000}"/>
    <cellStyle name="Output 29 68" xfId="47156" xr:uid="{00000000-0005-0000-0000-00006EB90000}"/>
    <cellStyle name="Output 29 69" xfId="47157" xr:uid="{00000000-0005-0000-0000-00006FB90000}"/>
    <cellStyle name="Output 29 7" xfId="47158" xr:uid="{00000000-0005-0000-0000-000070B90000}"/>
    <cellStyle name="Output 29 70" xfId="47159" xr:uid="{00000000-0005-0000-0000-000071B90000}"/>
    <cellStyle name="Output 29 71" xfId="47160" xr:uid="{00000000-0005-0000-0000-000072B90000}"/>
    <cellStyle name="Output 29 72" xfId="47161" xr:uid="{00000000-0005-0000-0000-000073B90000}"/>
    <cellStyle name="Output 29 73" xfId="47162" xr:uid="{00000000-0005-0000-0000-000074B90000}"/>
    <cellStyle name="Output 29 74" xfId="47163" xr:uid="{00000000-0005-0000-0000-000075B90000}"/>
    <cellStyle name="Output 29 8" xfId="47164" xr:uid="{00000000-0005-0000-0000-000076B90000}"/>
    <cellStyle name="Output 29 9" xfId="47165" xr:uid="{00000000-0005-0000-0000-000077B90000}"/>
    <cellStyle name="Output 3" xfId="47166" xr:uid="{00000000-0005-0000-0000-000078B90000}"/>
    <cellStyle name="Output 3 10" xfId="47167" xr:uid="{00000000-0005-0000-0000-000079B90000}"/>
    <cellStyle name="Output 3 11" xfId="47168" xr:uid="{00000000-0005-0000-0000-00007AB90000}"/>
    <cellStyle name="Output 3 12" xfId="47169" xr:uid="{00000000-0005-0000-0000-00007BB90000}"/>
    <cellStyle name="Output 3 13" xfId="47170" xr:uid="{00000000-0005-0000-0000-00007CB90000}"/>
    <cellStyle name="Output 3 14" xfId="47171" xr:uid="{00000000-0005-0000-0000-00007DB90000}"/>
    <cellStyle name="Output 3 15" xfId="47172" xr:uid="{00000000-0005-0000-0000-00007EB90000}"/>
    <cellStyle name="Output 3 16" xfId="47173" xr:uid="{00000000-0005-0000-0000-00007FB90000}"/>
    <cellStyle name="Output 3 17" xfId="47174" xr:uid="{00000000-0005-0000-0000-000080B90000}"/>
    <cellStyle name="Output 3 18" xfId="47175" xr:uid="{00000000-0005-0000-0000-000081B90000}"/>
    <cellStyle name="Output 3 19" xfId="47176" xr:uid="{00000000-0005-0000-0000-000082B90000}"/>
    <cellStyle name="Output 3 2" xfId="47177" xr:uid="{00000000-0005-0000-0000-000083B90000}"/>
    <cellStyle name="Output 3 20" xfId="47178" xr:uid="{00000000-0005-0000-0000-000084B90000}"/>
    <cellStyle name="Output 3 21" xfId="47179" xr:uid="{00000000-0005-0000-0000-000085B90000}"/>
    <cellStyle name="Output 3 22" xfId="47180" xr:uid="{00000000-0005-0000-0000-000086B90000}"/>
    <cellStyle name="Output 3 23" xfId="47181" xr:uid="{00000000-0005-0000-0000-000087B90000}"/>
    <cellStyle name="Output 3 24" xfId="47182" xr:uid="{00000000-0005-0000-0000-000088B90000}"/>
    <cellStyle name="Output 3 25" xfId="47183" xr:uid="{00000000-0005-0000-0000-000089B90000}"/>
    <cellStyle name="Output 3 26" xfId="47184" xr:uid="{00000000-0005-0000-0000-00008AB90000}"/>
    <cellStyle name="Output 3 27" xfId="47185" xr:uid="{00000000-0005-0000-0000-00008BB90000}"/>
    <cellStyle name="Output 3 28" xfId="47186" xr:uid="{00000000-0005-0000-0000-00008CB90000}"/>
    <cellStyle name="Output 3 29" xfId="47187" xr:uid="{00000000-0005-0000-0000-00008DB90000}"/>
    <cellStyle name="Output 3 3" xfId="47188" xr:uid="{00000000-0005-0000-0000-00008EB90000}"/>
    <cellStyle name="Output 3 30" xfId="47189" xr:uid="{00000000-0005-0000-0000-00008FB90000}"/>
    <cellStyle name="Output 3 31" xfId="47190" xr:uid="{00000000-0005-0000-0000-000090B90000}"/>
    <cellStyle name="Output 3 32" xfId="47191" xr:uid="{00000000-0005-0000-0000-000091B90000}"/>
    <cellStyle name="Output 3 33" xfId="47192" xr:uid="{00000000-0005-0000-0000-000092B90000}"/>
    <cellStyle name="Output 3 34" xfId="47193" xr:uid="{00000000-0005-0000-0000-000093B90000}"/>
    <cellStyle name="Output 3 35" xfId="47194" xr:uid="{00000000-0005-0000-0000-000094B90000}"/>
    <cellStyle name="Output 3 36" xfId="47195" xr:uid="{00000000-0005-0000-0000-000095B90000}"/>
    <cellStyle name="Output 3 37" xfId="47196" xr:uid="{00000000-0005-0000-0000-000096B90000}"/>
    <cellStyle name="Output 3 38" xfId="47197" xr:uid="{00000000-0005-0000-0000-000097B90000}"/>
    <cellStyle name="Output 3 39" xfId="47198" xr:uid="{00000000-0005-0000-0000-000098B90000}"/>
    <cellStyle name="Output 3 4" xfId="47199" xr:uid="{00000000-0005-0000-0000-000099B90000}"/>
    <cellStyle name="Output 3 40" xfId="47200" xr:uid="{00000000-0005-0000-0000-00009AB90000}"/>
    <cellStyle name="Output 3 41" xfId="47201" xr:uid="{00000000-0005-0000-0000-00009BB90000}"/>
    <cellStyle name="Output 3 42" xfId="47202" xr:uid="{00000000-0005-0000-0000-00009CB90000}"/>
    <cellStyle name="Output 3 43" xfId="47203" xr:uid="{00000000-0005-0000-0000-00009DB90000}"/>
    <cellStyle name="Output 3 44" xfId="47204" xr:uid="{00000000-0005-0000-0000-00009EB90000}"/>
    <cellStyle name="Output 3 45" xfId="47205" xr:uid="{00000000-0005-0000-0000-00009FB90000}"/>
    <cellStyle name="Output 3 46" xfId="47206" xr:uid="{00000000-0005-0000-0000-0000A0B90000}"/>
    <cellStyle name="Output 3 47" xfId="47207" xr:uid="{00000000-0005-0000-0000-0000A1B90000}"/>
    <cellStyle name="Output 3 48" xfId="47208" xr:uid="{00000000-0005-0000-0000-0000A2B90000}"/>
    <cellStyle name="Output 3 49" xfId="47209" xr:uid="{00000000-0005-0000-0000-0000A3B90000}"/>
    <cellStyle name="Output 3 5" xfId="47210" xr:uid="{00000000-0005-0000-0000-0000A4B90000}"/>
    <cellStyle name="Output 3 50" xfId="47211" xr:uid="{00000000-0005-0000-0000-0000A5B90000}"/>
    <cellStyle name="Output 3 51" xfId="47212" xr:uid="{00000000-0005-0000-0000-0000A6B90000}"/>
    <cellStyle name="Output 3 52" xfId="47213" xr:uid="{00000000-0005-0000-0000-0000A7B90000}"/>
    <cellStyle name="Output 3 53" xfId="47214" xr:uid="{00000000-0005-0000-0000-0000A8B90000}"/>
    <cellStyle name="Output 3 54" xfId="47215" xr:uid="{00000000-0005-0000-0000-0000A9B90000}"/>
    <cellStyle name="Output 3 55" xfId="47216" xr:uid="{00000000-0005-0000-0000-0000AAB90000}"/>
    <cellStyle name="Output 3 56" xfId="47217" xr:uid="{00000000-0005-0000-0000-0000ABB90000}"/>
    <cellStyle name="Output 3 57" xfId="47218" xr:uid="{00000000-0005-0000-0000-0000ACB90000}"/>
    <cellStyle name="Output 3 58" xfId="47219" xr:uid="{00000000-0005-0000-0000-0000ADB90000}"/>
    <cellStyle name="Output 3 59" xfId="47220" xr:uid="{00000000-0005-0000-0000-0000AEB90000}"/>
    <cellStyle name="Output 3 6" xfId="47221" xr:uid="{00000000-0005-0000-0000-0000AFB90000}"/>
    <cellStyle name="Output 3 60" xfId="47222" xr:uid="{00000000-0005-0000-0000-0000B0B90000}"/>
    <cellStyle name="Output 3 61" xfId="47223" xr:uid="{00000000-0005-0000-0000-0000B1B90000}"/>
    <cellStyle name="Output 3 62" xfId="47224" xr:uid="{00000000-0005-0000-0000-0000B2B90000}"/>
    <cellStyle name="Output 3 63" xfId="47225" xr:uid="{00000000-0005-0000-0000-0000B3B90000}"/>
    <cellStyle name="Output 3 64" xfId="47226" xr:uid="{00000000-0005-0000-0000-0000B4B90000}"/>
    <cellStyle name="Output 3 65" xfId="47227" xr:uid="{00000000-0005-0000-0000-0000B5B90000}"/>
    <cellStyle name="Output 3 66" xfId="47228" xr:uid="{00000000-0005-0000-0000-0000B6B90000}"/>
    <cellStyle name="Output 3 67" xfId="47229" xr:uid="{00000000-0005-0000-0000-0000B7B90000}"/>
    <cellStyle name="Output 3 68" xfId="47230" xr:uid="{00000000-0005-0000-0000-0000B8B90000}"/>
    <cellStyle name="Output 3 69" xfId="47231" xr:uid="{00000000-0005-0000-0000-0000B9B90000}"/>
    <cellStyle name="Output 3 7" xfId="47232" xr:uid="{00000000-0005-0000-0000-0000BAB90000}"/>
    <cellStyle name="Output 3 70" xfId="47233" xr:uid="{00000000-0005-0000-0000-0000BBB90000}"/>
    <cellStyle name="Output 3 71" xfId="47234" xr:uid="{00000000-0005-0000-0000-0000BCB90000}"/>
    <cellStyle name="Output 3 72" xfId="47235" xr:uid="{00000000-0005-0000-0000-0000BDB90000}"/>
    <cellStyle name="Output 3 73" xfId="47236" xr:uid="{00000000-0005-0000-0000-0000BEB90000}"/>
    <cellStyle name="Output 3 74" xfId="53093" xr:uid="{00000000-0005-0000-0000-0000BFB90000}"/>
    <cellStyle name="Output 3 8" xfId="47237" xr:uid="{00000000-0005-0000-0000-0000C0B90000}"/>
    <cellStyle name="Output 3 9" xfId="47238" xr:uid="{00000000-0005-0000-0000-0000C1B90000}"/>
    <cellStyle name="Output 30" xfId="47239" xr:uid="{00000000-0005-0000-0000-0000C2B90000}"/>
    <cellStyle name="Output 30 10" xfId="47240" xr:uid="{00000000-0005-0000-0000-0000C3B90000}"/>
    <cellStyle name="Output 30 11" xfId="47241" xr:uid="{00000000-0005-0000-0000-0000C4B90000}"/>
    <cellStyle name="Output 30 12" xfId="47242" xr:uid="{00000000-0005-0000-0000-0000C5B90000}"/>
    <cellStyle name="Output 30 13" xfId="47243" xr:uid="{00000000-0005-0000-0000-0000C6B90000}"/>
    <cellStyle name="Output 30 14" xfId="47244" xr:uid="{00000000-0005-0000-0000-0000C7B90000}"/>
    <cellStyle name="Output 30 15" xfId="47245" xr:uid="{00000000-0005-0000-0000-0000C8B90000}"/>
    <cellStyle name="Output 30 16" xfId="47246" xr:uid="{00000000-0005-0000-0000-0000C9B90000}"/>
    <cellStyle name="Output 30 17" xfId="47247" xr:uid="{00000000-0005-0000-0000-0000CAB90000}"/>
    <cellStyle name="Output 30 18" xfId="47248" xr:uid="{00000000-0005-0000-0000-0000CBB90000}"/>
    <cellStyle name="Output 30 19" xfId="47249" xr:uid="{00000000-0005-0000-0000-0000CCB90000}"/>
    <cellStyle name="Output 30 2" xfId="47250" xr:uid="{00000000-0005-0000-0000-0000CDB90000}"/>
    <cellStyle name="Output 30 2 10" xfId="47251" xr:uid="{00000000-0005-0000-0000-0000CEB90000}"/>
    <cellStyle name="Output 30 2 11" xfId="47252" xr:uid="{00000000-0005-0000-0000-0000CFB90000}"/>
    <cellStyle name="Output 30 2 12" xfId="47253" xr:uid="{00000000-0005-0000-0000-0000D0B90000}"/>
    <cellStyle name="Output 30 2 13" xfId="47254" xr:uid="{00000000-0005-0000-0000-0000D1B90000}"/>
    <cellStyle name="Output 30 2 14" xfId="47255" xr:uid="{00000000-0005-0000-0000-0000D2B90000}"/>
    <cellStyle name="Output 30 2 15" xfId="47256" xr:uid="{00000000-0005-0000-0000-0000D3B90000}"/>
    <cellStyle name="Output 30 2 16" xfId="47257" xr:uid="{00000000-0005-0000-0000-0000D4B90000}"/>
    <cellStyle name="Output 30 2 17" xfId="47258" xr:uid="{00000000-0005-0000-0000-0000D5B90000}"/>
    <cellStyle name="Output 30 2 18" xfId="47259" xr:uid="{00000000-0005-0000-0000-0000D6B90000}"/>
    <cellStyle name="Output 30 2 19" xfId="47260" xr:uid="{00000000-0005-0000-0000-0000D7B90000}"/>
    <cellStyle name="Output 30 2 2" xfId="47261" xr:uid="{00000000-0005-0000-0000-0000D8B90000}"/>
    <cellStyle name="Output 30 2 20" xfId="47262" xr:uid="{00000000-0005-0000-0000-0000D9B90000}"/>
    <cellStyle name="Output 30 2 21" xfId="47263" xr:uid="{00000000-0005-0000-0000-0000DAB90000}"/>
    <cellStyle name="Output 30 2 22" xfId="47264" xr:uid="{00000000-0005-0000-0000-0000DBB90000}"/>
    <cellStyle name="Output 30 2 23" xfId="47265" xr:uid="{00000000-0005-0000-0000-0000DCB90000}"/>
    <cellStyle name="Output 30 2 24" xfId="47266" xr:uid="{00000000-0005-0000-0000-0000DDB90000}"/>
    <cellStyle name="Output 30 2 25" xfId="47267" xr:uid="{00000000-0005-0000-0000-0000DEB90000}"/>
    <cellStyle name="Output 30 2 26" xfId="47268" xr:uid="{00000000-0005-0000-0000-0000DFB90000}"/>
    <cellStyle name="Output 30 2 27" xfId="47269" xr:uid="{00000000-0005-0000-0000-0000E0B90000}"/>
    <cellStyle name="Output 30 2 28" xfId="47270" xr:uid="{00000000-0005-0000-0000-0000E1B90000}"/>
    <cellStyle name="Output 30 2 29" xfId="47271" xr:uid="{00000000-0005-0000-0000-0000E2B90000}"/>
    <cellStyle name="Output 30 2 3" xfId="47272" xr:uid="{00000000-0005-0000-0000-0000E3B90000}"/>
    <cellStyle name="Output 30 2 30" xfId="47273" xr:uid="{00000000-0005-0000-0000-0000E4B90000}"/>
    <cellStyle name="Output 30 2 31" xfId="47274" xr:uid="{00000000-0005-0000-0000-0000E5B90000}"/>
    <cellStyle name="Output 30 2 32" xfId="47275" xr:uid="{00000000-0005-0000-0000-0000E6B90000}"/>
    <cellStyle name="Output 30 2 33" xfId="47276" xr:uid="{00000000-0005-0000-0000-0000E7B90000}"/>
    <cellStyle name="Output 30 2 34" xfId="47277" xr:uid="{00000000-0005-0000-0000-0000E8B90000}"/>
    <cellStyle name="Output 30 2 35" xfId="47278" xr:uid="{00000000-0005-0000-0000-0000E9B90000}"/>
    <cellStyle name="Output 30 2 36" xfId="47279" xr:uid="{00000000-0005-0000-0000-0000EAB90000}"/>
    <cellStyle name="Output 30 2 37" xfId="47280" xr:uid="{00000000-0005-0000-0000-0000EBB90000}"/>
    <cellStyle name="Output 30 2 38" xfId="47281" xr:uid="{00000000-0005-0000-0000-0000ECB90000}"/>
    <cellStyle name="Output 30 2 39" xfId="47282" xr:uid="{00000000-0005-0000-0000-0000EDB90000}"/>
    <cellStyle name="Output 30 2 4" xfId="47283" xr:uid="{00000000-0005-0000-0000-0000EEB90000}"/>
    <cellStyle name="Output 30 2 40" xfId="47284" xr:uid="{00000000-0005-0000-0000-0000EFB90000}"/>
    <cellStyle name="Output 30 2 41" xfId="47285" xr:uid="{00000000-0005-0000-0000-0000F0B90000}"/>
    <cellStyle name="Output 30 2 42" xfId="47286" xr:uid="{00000000-0005-0000-0000-0000F1B90000}"/>
    <cellStyle name="Output 30 2 43" xfId="47287" xr:uid="{00000000-0005-0000-0000-0000F2B90000}"/>
    <cellStyle name="Output 30 2 44" xfId="47288" xr:uid="{00000000-0005-0000-0000-0000F3B90000}"/>
    <cellStyle name="Output 30 2 45" xfId="47289" xr:uid="{00000000-0005-0000-0000-0000F4B90000}"/>
    <cellStyle name="Output 30 2 46" xfId="47290" xr:uid="{00000000-0005-0000-0000-0000F5B90000}"/>
    <cellStyle name="Output 30 2 47" xfId="47291" xr:uid="{00000000-0005-0000-0000-0000F6B90000}"/>
    <cellStyle name="Output 30 2 48" xfId="47292" xr:uid="{00000000-0005-0000-0000-0000F7B90000}"/>
    <cellStyle name="Output 30 2 49" xfId="47293" xr:uid="{00000000-0005-0000-0000-0000F8B90000}"/>
    <cellStyle name="Output 30 2 5" xfId="47294" xr:uid="{00000000-0005-0000-0000-0000F9B90000}"/>
    <cellStyle name="Output 30 2 50" xfId="47295" xr:uid="{00000000-0005-0000-0000-0000FAB90000}"/>
    <cellStyle name="Output 30 2 51" xfId="47296" xr:uid="{00000000-0005-0000-0000-0000FBB90000}"/>
    <cellStyle name="Output 30 2 52" xfId="47297" xr:uid="{00000000-0005-0000-0000-0000FCB90000}"/>
    <cellStyle name="Output 30 2 53" xfId="47298" xr:uid="{00000000-0005-0000-0000-0000FDB90000}"/>
    <cellStyle name="Output 30 2 54" xfId="47299" xr:uid="{00000000-0005-0000-0000-0000FEB90000}"/>
    <cellStyle name="Output 30 2 55" xfId="47300" xr:uid="{00000000-0005-0000-0000-0000FFB90000}"/>
    <cellStyle name="Output 30 2 56" xfId="47301" xr:uid="{00000000-0005-0000-0000-000000BA0000}"/>
    <cellStyle name="Output 30 2 57" xfId="47302" xr:uid="{00000000-0005-0000-0000-000001BA0000}"/>
    <cellStyle name="Output 30 2 58" xfId="47303" xr:uid="{00000000-0005-0000-0000-000002BA0000}"/>
    <cellStyle name="Output 30 2 59" xfId="47304" xr:uid="{00000000-0005-0000-0000-000003BA0000}"/>
    <cellStyle name="Output 30 2 6" xfId="47305" xr:uid="{00000000-0005-0000-0000-000004BA0000}"/>
    <cellStyle name="Output 30 2 60" xfId="47306" xr:uid="{00000000-0005-0000-0000-000005BA0000}"/>
    <cellStyle name="Output 30 2 61" xfId="47307" xr:uid="{00000000-0005-0000-0000-000006BA0000}"/>
    <cellStyle name="Output 30 2 62" xfId="47308" xr:uid="{00000000-0005-0000-0000-000007BA0000}"/>
    <cellStyle name="Output 30 2 63" xfId="47309" xr:uid="{00000000-0005-0000-0000-000008BA0000}"/>
    <cellStyle name="Output 30 2 64" xfId="47310" xr:uid="{00000000-0005-0000-0000-000009BA0000}"/>
    <cellStyle name="Output 30 2 65" xfId="47311" xr:uid="{00000000-0005-0000-0000-00000ABA0000}"/>
    <cellStyle name="Output 30 2 66" xfId="47312" xr:uid="{00000000-0005-0000-0000-00000BBA0000}"/>
    <cellStyle name="Output 30 2 67" xfId="47313" xr:uid="{00000000-0005-0000-0000-00000CBA0000}"/>
    <cellStyle name="Output 30 2 68" xfId="47314" xr:uid="{00000000-0005-0000-0000-00000DBA0000}"/>
    <cellStyle name="Output 30 2 69" xfId="47315" xr:uid="{00000000-0005-0000-0000-00000EBA0000}"/>
    <cellStyle name="Output 30 2 7" xfId="47316" xr:uid="{00000000-0005-0000-0000-00000FBA0000}"/>
    <cellStyle name="Output 30 2 70" xfId="47317" xr:uid="{00000000-0005-0000-0000-000010BA0000}"/>
    <cellStyle name="Output 30 2 71" xfId="47318" xr:uid="{00000000-0005-0000-0000-000011BA0000}"/>
    <cellStyle name="Output 30 2 72" xfId="47319" xr:uid="{00000000-0005-0000-0000-000012BA0000}"/>
    <cellStyle name="Output 30 2 73" xfId="47320" xr:uid="{00000000-0005-0000-0000-000013BA0000}"/>
    <cellStyle name="Output 30 2 8" xfId="47321" xr:uid="{00000000-0005-0000-0000-000014BA0000}"/>
    <cellStyle name="Output 30 2 9" xfId="47322" xr:uid="{00000000-0005-0000-0000-000015BA0000}"/>
    <cellStyle name="Output 30 20" xfId="47323" xr:uid="{00000000-0005-0000-0000-000016BA0000}"/>
    <cellStyle name="Output 30 21" xfId="47324" xr:uid="{00000000-0005-0000-0000-000017BA0000}"/>
    <cellStyle name="Output 30 22" xfId="47325" xr:uid="{00000000-0005-0000-0000-000018BA0000}"/>
    <cellStyle name="Output 30 23" xfId="47326" xr:uid="{00000000-0005-0000-0000-000019BA0000}"/>
    <cellStyle name="Output 30 24" xfId="47327" xr:uid="{00000000-0005-0000-0000-00001ABA0000}"/>
    <cellStyle name="Output 30 25" xfId="47328" xr:uid="{00000000-0005-0000-0000-00001BBA0000}"/>
    <cellStyle name="Output 30 26" xfId="47329" xr:uid="{00000000-0005-0000-0000-00001CBA0000}"/>
    <cellStyle name="Output 30 27" xfId="47330" xr:uid="{00000000-0005-0000-0000-00001DBA0000}"/>
    <cellStyle name="Output 30 28" xfId="47331" xr:uid="{00000000-0005-0000-0000-00001EBA0000}"/>
    <cellStyle name="Output 30 29" xfId="47332" xr:uid="{00000000-0005-0000-0000-00001FBA0000}"/>
    <cellStyle name="Output 30 3" xfId="47333" xr:uid="{00000000-0005-0000-0000-000020BA0000}"/>
    <cellStyle name="Output 30 30" xfId="47334" xr:uid="{00000000-0005-0000-0000-000021BA0000}"/>
    <cellStyle name="Output 30 31" xfId="47335" xr:uid="{00000000-0005-0000-0000-000022BA0000}"/>
    <cellStyle name="Output 30 32" xfId="47336" xr:uid="{00000000-0005-0000-0000-000023BA0000}"/>
    <cellStyle name="Output 30 33" xfId="47337" xr:uid="{00000000-0005-0000-0000-000024BA0000}"/>
    <cellStyle name="Output 30 34" xfId="47338" xr:uid="{00000000-0005-0000-0000-000025BA0000}"/>
    <cellStyle name="Output 30 35" xfId="47339" xr:uid="{00000000-0005-0000-0000-000026BA0000}"/>
    <cellStyle name="Output 30 36" xfId="47340" xr:uid="{00000000-0005-0000-0000-000027BA0000}"/>
    <cellStyle name="Output 30 37" xfId="47341" xr:uid="{00000000-0005-0000-0000-000028BA0000}"/>
    <cellStyle name="Output 30 38" xfId="47342" xr:uid="{00000000-0005-0000-0000-000029BA0000}"/>
    <cellStyle name="Output 30 39" xfId="47343" xr:uid="{00000000-0005-0000-0000-00002ABA0000}"/>
    <cellStyle name="Output 30 4" xfId="47344" xr:uid="{00000000-0005-0000-0000-00002BBA0000}"/>
    <cellStyle name="Output 30 40" xfId="47345" xr:uid="{00000000-0005-0000-0000-00002CBA0000}"/>
    <cellStyle name="Output 30 41" xfId="47346" xr:uid="{00000000-0005-0000-0000-00002DBA0000}"/>
    <cellStyle name="Output 30 42" xfId="47347" xr:uid="{00000000-0005-0000-0000-00002EBA0000}"/>
    <cellStyle name="Output 30 43" xfId="47348" xr:uid="{00000000-0005-0000-0000-00002FBA0000}"/>
    <cellStyle name="Output 30 44" xfId="47349" xr:uid="{00000000-0005-0000-0000-000030BA0000}"/>
    <cellStyle name="Output 30 45" xfId="47350" xr:uid="{00000000-0005-0000-0000-000031BA0000}"/>
    <cellStyle name="Output 30 46" xfId="47351" xr:uid="{00000000-0005-0000-0000-000032BA0000}"/>
    <cellStyle name="Output 30 47" xfId="47352" xr:uid="{00000000-0005-0000-0000-000033BA0000}"/>
    <cellStyle name="Output 30 48" xfId="47353" xr:uid="{00000000-0005-0000-0000-000034BA0000}"/>
    <cellStyle name="Output 30 49" xfId="47354" xr:uid="{00000000-0005-0000-0000-000035BA0000}"/>
    <cellStyle name="Output 30 5" xfId="47355" xr:uid="{00000000-0005-0000-0000-000036BA0000}"/>
    <cellStyle name="Output 30 50" xfId="47356" xr:uid="{00000000-0005-0000-0000-000037BA0000}"/>
    <cellStyle name="Output 30 51" xfId="47357" xr:uid="{00000000-0005-0000-0000-000038BA0000}"/>
    <cellStyle name="Output 30 52" xfId="47358" xr:uid="{00000000-0005-0000-0000-000039BA0000}"/>
    <cellStyle name="Output 30 53" xfId="47359" xr:uid="{00000000-0005-0000-0000-00003ABA0000}"/>
    <cellStyle name="Output 30 54" xfId="47360" xr:uid="{00000000-0005-0000-0000-00003BBA0000}"/>
    <cellStyle name="Output 30 55" xfId="47361" xr:uid="{00000000-0005-0000-0000-00003CBA0000}"/>
    <cellStyle name="Output 30 56" xfId="47362" xr:uid="{00000000-0005-0000-0000-00003DBA0000}"/>
    <cellStyle name="Output 30 57" xfId="47363" xr:uid="{00000000-0005-0000-0000-00003EBA0000}"/>
    <cellStyle name="Output 30 58" xfId="47364" xr:uid="{00000000-0005-0000-0000-00003FBA0000}"/>
    <cellStyle name="Output 30 59" xfId="47365" xr:uid="{00000000-0005-0000-0000-000040BA0000}"/>
    <cellStyle name="Output 30 6" xfId="47366" xr:uid="{00000000-0005-0000-0000-000041BA0000}"/>
    <cellStyle name="Output 30 60" xfId="47367" xr:uid="{00000000-0005-0000-0000-000042BA0000}"/>
    <cellStyle name="Output 30 61" xfId="47368" xr:uid="{00000000-0005-0000-0000-000043BA0000}"/>
    <cellStyle name="Output 30 62" xfId="47369" xr:uid="{00000000-0005-0000-0000-000044BA0000}"/>
    <cellStyle name="Output 30 63" xfId="47370" xr:uid="{00000000-0005-0000-0000-000045BA0000}"/>
    <cellStyle name="Output 30 64" xfId="47371" xr:uid="{00000000-0005-0000-0000-000046BA0000}"/>
    <cellStyle name="Output 30 65" xfId="47372" xr:uid="{00000000-0005-0000-0000-000047BA0000}"/>
    <cellStyle name="Output 30 66" xfId="47373" xr:uid="{00000000-0005-0000-0000-000048BA0000}"/>
    <cellStyle name="Output 30 67" xfId="47374" xr:uid="{00000000-0005-0000-0000-000049BA0000}"/>
    <cellStyle name="Output 30 68" xfId="47375" xr:uid="{00000000-0005-0000-0000-00004ABA0000}"/>
    <cellStyle name="Output 30 69" xfId="47376" xr:uid="{00000000-0005-0000-0000-00004BBA0000}"/>
    <cellStyle name="Output 30 7" xfId="47377" xr:uid="{00000000-0005-0000-0000-00004CBA0000}"/>
    <cellStyle name="Output 30 70" xfId="47378" xr:uid="{00000000-0005-0000-0000-00004DBA0000}"/>
    <cellStyle name="Output 30 71" xfId="47379" xr:uid="{00000000-0005-0000-0000-00004EBA0000}"/>
    <cellStyle name="Output 30 72" xfId="47380" xr:uid="{00000000-0005-0000-0000-00004FBA0000}"/>
    <cellStyle name="Output 30 73" xfId="47381" xr:uid="{00000000-0005-0000-0000-000050BA0000}"/>
    <cellStyle name="Output 30 74" xfId="47382" xr:uid="{00000000-0005-0000-0000-000051BA0000}"/>
    <cellStyle name="Output 30 8" xfId="47383" xr:uid="{00000000-0005-0000-0000-000052BA0000}"/>
    <cellStyle name="Output 30 9" xfId="47384" xr:uid="{00000000-0005-0000-0000-000053BA0000}"/>
    <cellStyle name="Output 31" xfId="47385" xr:uid="{00000000-0005-0000-0000-000054BA0000}"/>
    <cellStyle name="Output 31 10" xfId="47386" xr:uid="{00000000-0005-0000-0000-000055BA0000}"/>
    <cellStyle name="Output 31 11" xfId="47387" xr:uid="{00000000-0005-0000-0000-000056BA0000}"/>
    <cellStyle name="Output 31 12" xfId="47388" xr:uid="{00000000-0005-0000-0000-000057BA0000}"/>
    <cellStyle name="Output 31 13" xfId="47389" xr:uid="{00000000-0005-0000-0000-000058BA0000}"/>
    <cellStyle name="Output 31 14" xfId="47390" xr:uid="{00000000-0005-0000-0000-000059BA0000}"/>
    <cellStyle name="Output 31 15" xfId="47391" xr:uid="{00000000-0005-0000-0000-00005ABA0000}"/>
    <cellStyle name="Output 31 16" xfId="47392" xr:uid="{00000000-0005-0000-0000-00005BBA0000}"/>
    <cellStyle name="Output 31 17" xfId="47393" xr:uid="{00000000-0005-0000-0000-00005CBA0000}"/>
    <cellStyle name="Output 31 18" xfId="47394" xr:uid="{00000000-0005-0000-0000-00005DBA0000}"/>
    <cellStyle name="Output 31 19" xfId="47395" xr:uid="{00000000-0005-0000-0000-00005EBA0000}"/>
    <cellStyle name="Output 31 2" xfId="47396" xr:uid="{00000000-0005-0000-0000-00005FBA0000}"/>
    <cellStyle name="Output 31 2 10" xfId="47397" xr:uid="{00000000-0005-0000-0000-000060BA0000}"/>
    <cellStyle name="Output 31 2 11" xfId="47398" xr:uid="{00000000-0005-0000-0000-000061BA0000}"/>
    <cellStyle name="Output 31 2 12" xfId="47399" xr:uid="{00000000-0005-0000-0000-000062BA0000}"/>
    <cellStyle name="Output 31 2 13" xfId="47400" xr:uid="{00000000-0005-0000-0000-000063BA0000}"/>
    <cellStyle name="Output 31 2 14" xfId="47401" xr:uid="{00000000-0005-0000-0000-000064BA0000}"/>
    <cellStyle name="Output 31 2 15" xfId="47402" xr:uid="{00000000-0005-0000-0000-000065BA0000}"/>
    <cellStyle name="Output 31 2 16" xfId="47403" xr:uid="{00000000-0005-0000-0000-000066BA0000}"/>
    <cellStyle name="Output 31 2 17" xfId="47404" xr:uid="{00000000-0005-0000-0000-000067BA0000}"/>
    <cellStyle name="Output 31 2 18" xfId="47405" xr:uid="{00000000-0005-0000-0000-000068BA0000}"/>
    <cellStyle name="Output 31 2 19" xfId="47406" xr:uid="{00000000-0005-0000-0000-000069BA0000}"/>
    <cellStyle name="Output 31 2 2" xfId="47407" xr:uid="{00000000-0005-0000-0000-00006ABA0000}"/>
    <cellStyle name="Output 31 2 20" xfId="47408" xr:uid="{00000000-0005-0000-0000-00006BBA0000}"/>
    <cellStyle name="Output 31 2 21" xfId="47409" xr:uid="{00000000-0005-0000-0000-00006CBA0000}"/>
    <cellStyle name="Output 31 2 22" xfId="47410" xr:uid="{00000000-0005-0000-0000-00006DBA0000}"/>
    <cellStyle name="Output 31 2 23" xfId="47411" xr:uid="{00000000-0005-0000-0000-00006EBA0000}"/>
    <cellStyle name="Output 31 2 24" xfId="47412" xr:uid="{00000000-0005-0000-0000-00006FBA0000}"/>
    <cellStyle name="Output 31 2 25" xfId="47413" xr:uid="{00000000-0005-0000-0000-000070BA0000}"/>
    <cellStyle name="Output 31 2 26" xfId="47414" xr:uid="{00000000-0005-0000-0000-000071BA0000}"/>
    <cellStyle name="Output 31 2 27" xfId="47415" xr:uid="{00000000-0005-0000-0000-000072BA0000}"/>
    <cellStyle name="Output 31 2 28" xfId="47416" xr:uid="{00000000-0005-0000-0000-000073BA0000}"/>
    <cellStyle name="Output 31 2 29" xfId="47417" xr:uid="{00000000-0005-0000-0000-000074BA0000}"/>
    <cellStyle name="Output 31 2 3" xfId="47418" xr:uid="{00000000-0005-0000-0000-000075BA0000}"/>
    <cellStyle name="Output 31 2 30" xfId="47419" xr:uid="{00000000-0005-0000-0000-000076BA0000}"/>
    <cellStyle name="Output 31 2 31" xfId="47420" xr:uid="{00000000-0005-0000-0000-000077BA0000}"/>
    <cellStyle name="Output 31 2 32" xfId="47421" xr:uid="{00000000-0005-0000-0000-000078BA0000}"/>
    <cellStyle name="Output 31 2 33" xfId="47422" xr:uid="{00000000-0005-0000-0000-000079BA0000}"/>
    <cellStyle name="Output 31 2 34" xfId="47423" xr:uid="{00000000-0005-0000-0000-00007ABA0000}"/>
    <cellStyle name="Output 31 2 35" xfId="47424" xr:uid="{00000000-0005-0000-0000-00007BBA0000}"/>
    <cellStyle name="Output 31 2 36" xfId="47425" xr:uid="{00000000-0005-0000-0000-00007CBA0000}"/>
    <cellStyle name="Output 31 2 37" xfId="47426" xr:uid="{00000000-0005-0000-0000-00007DBA0000}"/>
    <cellStyle name="Output 31 2 38" xfId="47427" xr:uid="{00000000-0005-0000-0000-00007EBA0000}"/>
    <cellStyle name="Output 31 2 39" xfId="47428" xr:uid="{00000000-0005-0000-0000-00007FBA0000}"/>
    <cellStyle name="Output 31 2 4" xfId="47429" xr:uid="{00000000-0005-0000-0000-000080BA0000}"/>
    <cellStyle name="Output 31 2 40" xfId="47430" xr:uid="{00000000-0005-0000-0000-000081BA0000}"/>
    <cellStyle name="Output 31 2 41" xfId="47431" xr:uid="{00000000-0005-0000-0000-000082BA0000}"/>
    <cellStyle name="Output 31 2 42" xfId="47432" xr:uid="{00000000-0005-0000-0000-000083BA0000}"/>
    <cellStyle name="Output 31 2 43" xfId="47433" xr:uid="{00000000-0005-0000-0000-000084BA0000}"/>
    <cellStyle name="Output 31 2 44" xfId="47434" xr:uid="{00000000-0005-0000-0000-000085BA0000}"/>
    <cellStyle name="Output 31 2 45" xfId="47435" xr:uid="{00000000-0005-0000-0000-000086BA0000}"/>
    <cellStyle name="Output 31 2 46" xfId="47436" xr:uid="{00000000-0005-0000-0000-000087BA0000}"/>
    <cellStyle name="Output 31 2 47" xfId="47437" xr:uid="{00000000-0005-0000-0000-000088BA0000}"/>
    <cellStyle name="Output 31 2 48" xfId="47438" xr:uid="{00000000-0005-0000-0000-000089BA0000}"/>
    <cellStyle name="Output 31 2 49" xfId="47439" xr:uid="{00000000-0005-0000-0000-00008ABA0000}"/>
    <cellStyle name="Output 31 2 5" xfId="47440" xr:uid="{00000000-0005-0000-0000-00008BBA0000}"/>
    <cellStyle name="Output 31 2 50" xfId="47441" xr:uid="{00000000-0005-0000-0000-00008CBA0000}"/>
    <cellStyle name="Output 31 2 51" xfId="47442" xr:uid="{00000000-0005-0000-0000-00008DBA0000}"/>
    <cellStyle name="Output 31 2 52" xfId="47443" xr:uid="{00000000-0005-0000-0000-00008EBA0000}"/>
    <cellStyle name="Output 31 2 53" xfId="47444" xr:uid="{00000000-0005-0000-0000-00008FBA0000}"/>
    <cellStyle name="Output 31 2 54" xfId="47445" xr:uid="{00000000-0005-0000-0000-000090BA0000}"/>
    <cellStyle name="Output 31 2 55" xfId="47446" xr:uid="{00000000-0005-0000-0000-000091BA0000}"/>
    <cellStyle name="Output 31 2 56" xfId="47447" xr:uid="{00000000-0005-0000-0000-000092BA0000}"/>
    <cellStyle name="Output 31 2 57" xfId="47448" xr:uid="{00000000-0005-0000-0000-000093BA0000}"/>
    <cellStyle name="Output 31 2 58" xfId="47449" xr:uid="{00000000-0005-0000-0000-000094BA0000}"/>
    <cellStyle name="Output 31 2 59" xfId="47450" xr:uid="{00000000-0005-0000-0000-000095BA0000}"/>
    <cellStyle name="Output 31 2 6" xfId="47451" xr:uid="{00000000-0005-0000-0000-000096BA0000}"/>
    <cellStyle name="Output 31 2 60" xfId="47452" xr:uid="{00000000-0005-0000-0000-000097BA0000}"/>
    <cellStyle name="Output 31 2 61" xfId="47453" xr:uid="{00000000-0005-0000-0000-000098BA0000}"/>
    <cellStyle name="Output 31 2 62" xfId="47454" xr:uid="{00000000-0005-0000-0000-000099BA0000}"/>
    <cellStyle name="Output 31 2 63" xfId="47455" xr:uid="{00000000-0005-0000-0000-00009ABA0000}"/>
    <cellStyle name="Output 31 2 64" xfId="47456" xr:uid="{00000000-0005-0000-0000-00009BBA0000}"/>
    <cellStyle name="Output 31 2 65" xfId="47457" xr:uid="{00000000-0005-0000-0000-00009CBA0000}"/>
    <cellStyle name="Output 31 2 66" xfId="47458" xr:uid="{00000000-0005-0000-0000-00009DBA0000}"/>
    <cellStyle name="Output 31 2 67" xfId="47459" xr:uid="{00000000-0005-0000-0000-00009EBA0000}"/>
    <cellStyle name="Output 31 2 68" xfId="47460" xr:uid="{00000000-0005-0000-0000-00009FBA0000}"/>
    <cellStyle name="Output 31 2 69" xfId="47461" xr:uid="{00000000-0005-0000-0000-0000A0BA0000}"/>
    <cellStyle name="Output 31 2 7" xfId="47462" xr:uid="{00000000-0005-0000-0000-0000A1BA0000}"/>
    <cellStyle name="Output 31 2 70" xfId="47463" xr:uid="{00000000-0005-0000-0000-0000A2BA0000}"/>
    <cellStyle name="Output 31 2 71" xfId="47464" xr:uid="{00000000-0005-0000-0000-0000A3BA0000}"/>
    <cellStyle name="Output 31 2 72" xfId="47465" xr:uid="{00000000-0005-0000-0000-0000A4BA0000}"/>
    <cellStyle name="Output 31 2 73" xfId="47466" xr:uid="{00000000-0005-0000-0000-0000A5BA0000}"/>
    <cellStyle name="Output 31 2 8" xfId="47467" xr:uid="{00000000-0005-0000-0000-0000A6BA0000}"/>
    <cellStyle name="Output 31 2 9" xfId="47468" xr:uid="{00000000-0005-0000-0000-0000A7BA0000}"/>
    <cellStyle name="Output 31 20" xfId="47469" xr:uid="{00000000-0005-0000-0000-0000A8BA0000}"/>
    <cellStyle name="Output 31 21" xfId="47470" xr:uid="{00000000-0005-0000-0000-0000A9BA0000}"/>
    <cellStyle name="Output 31 22" xfId="47471" xr:uid="{00000000-0005-0000-0000-0000AABA0000}"/>
    <cellStyle name="Output 31 23" xfId="47472" xr:uid="{00000000-0005-0000-0000-0000ABBA0000}"/>
    <cellStyle name="Output 31 24" xfId="47473" xr:uid="{00000000-0005-0000-0000-0000ACBA0000}"/>
    <cellStyle name="Output 31 25" xfId="47474" xr:uid="{00000000-0005-0000-0000-0000ADBA0000}"/>
    <cellStyle name="Output 31 26" xfId="47475" xr:uid="{00000000-0005-0000-0000-0000AEBA0000}"/>
    <cellStyle name="Output 31 27" xfId="47476" xr:uid="{00000000-0005-0000-0000-0000AFBA0000}"/>
    <cellStyle name="Output 31 28" xfId="47477" xr:uid="{00000000-0005-0000-0000-0000B0BA0000}"/>
    <cellStyle name="Output 31 29" xfId="47478" xr:uid="{00000000-0005-0000-0000-0000B1BA0000}"/>
    <cellStyle name="Output 31 3" xfId="47479" xr:uid="{00000000-0005-0000-0000-0000B2BA0000}"/>
    <cellStyle name="Output 31 30" xfId="47480" xr:uid="{00000000-0005-0000-0000-0000B3BA0000}"/>
    <cellStyle name="Output 31 31" xfId="47481" xr:uid="{00000000-0005-0000-0000-0000B4BA0000}"/>
    <cellStyle name="Output 31 32" xfId="47482" xr:uid="{00000000-0005-0000-0000-0000B5BA0000}"/>
    <cellStyle name="Output 31 33" xfId="47483" xr:uid="{00000000-0005-0000-0000-0000B6BA0000}"/>
    <cellStyle name="Output 31 34" xfId="47484" xr:uid="{00000000-0005-0000-0000-0000B7BA0000}"/>
    <cellStyle name="Output 31 35" xfId="47485" xr:uid="{00000000-0005-0000-0000-0000B8BA0000}"/>
    <cellStyle name="Output 31 36" xfId="47486" xr:uid="{00000000-0005-0000-0000-0000B9BA0000}"/>
    <cellStyle name="Output 31 37" xfId="47487" xr:uid="{00000000-0005-0000-0000-0000BABA0000}"/>
    <cellStyle name="Output 31 38" xfId="47488" xr:uid="{00000000-0005-0000-0000-0000BBBA0000}"/>
    <cellStyle name="Output 31 39" xfId="47489" xr:uid="{00000000-0005-0000-0000-0000BCBA0000}"/>
    <cellStyle name="Output 31 4" xfId="47490" xr:uid="{00000000-0005-0000-0000-0000BDBA0000}"/>
    <cellStyle name="Output 31 40" xfId="47491" xr:uid="{00000000-0005-0000-0000-0000BEBA0000}"/>
    <cellStyle name="Output 31 41" xfId="47492" xr:uid="{00000000-0005-0000-0000-0000BFBA0000}"/>
    <cellStyle name="Output 31 42" xfId="47493" xr:uid="{00000000-0005-0000-0000-0000C0BA0000}"/>
    <cellStyle name="Output 31 43" xfId="47494" xr:uid="{00000000-0005-0000-0000-0000C1BA0000}"/>
    <cellStyle name="Output 31 44" xfId="47495" xr:uid="{00000000-0005-0000-0000-0000C2BA0000}"/>
    <cellStyle name="Output 31 45" xfId="47496" xr:uid="{00000000-0005-0000-0000-0000C3BA0000}"/>
    <cellStyle name="Output 31 46" xfId="47497" xr:uid="{00000000-0005-0000-0000-0000C4BA0000}"/>
    <cellStyle name="Output 31 47" xfId="47498" xr:uid="{00000000-0005-0000-0000-0000C5BA0000}"/>
    <cellStyle name="Output 31 48" xfId="47499" xr:uid="{00000000-0005-0000-0000-0000C6BA0000}"/>
    <cellStyle name="Output 31 49" xfId="47500" xr:uid="{00000000-0005-0000-0000-0000C7BA0000}"/>
    <cellStyle name="Output 31 5" xfId="47501" xr:uid="{00000000-0005-0000-0000-0000C8BA0000}"/>
    <cellStyle name="Output 31 50" xfId="47502" xr:uid="{00000000-0005-0000-0000-0000C9BA0000}"/>
    <cellStyle name="Output 31 51" xfId="47503" xr:uid="{00000000-0005-0000-0000-0000CABA0000}"/>
    <cellStyle name="Output 31 52" xfId="47504" xr:uid="{00000000-0005-0000-0000-0000CBBA0000}"/>
    <cellStyle name="Output 31 53" xfId="47505" xr:uid="{00000000-0005-0000-0000-0000CCBA0000}"/>
    <cellStyle name="Output 31 54" xfId="47506" xr:uid="{00000000-0005-0000-0000-0000CDBA0000}"/>
    <cellStyle name="Output 31 55" xfId="47507" xr:uid="{00000000-0005-0000-0000-0000CEBA0000}"/>
    <cellStyle name="Output 31 56" xfId="47508" xr:uid="{00000000-0005-0000-0000-0000CFBA0000}"/>
    <cellStyle name="Output 31 57" xfId="47509" xr:uid="{00000000-0005-0000-0000-0000D0BA0000}"/>
    <cellStyle name="Output 31 58" xfId="47510" xr:uid="{00000000-0005-0000-0000-0000D1BA0000}"/>
    <cellStyle name="Output 31 59" xfId="47511" xr:uid="{00000000-0005-0000-0000-0000D2BA0000}"/>
    <cellStyle name="Output 31 6" xfId="47512" xr:uid="{00000000-0005-0000-0000-0000D3BA0000}"/>
    <cellStyle name="Output 31 60" xfId="47513" xr:uid="{00000000-0005-0000-0000-0000D4BA0000}"/>
    <cellStyle name="Output 31 61" xfId="47514" xr:uid="{00000000-0005-0000-0000-0000D5BA0000}"/>
    <cellStyle name="Output 31 62" xfId="47515" xr:uid="{00000000-0005-0000-0000-0000D6BA0000}"/>
    <cellStyle name="Output 31 63" xfId="47516" xr:uid="{00000000-0005-0000-0000-0000D7BA0000}"/>
    <cellStyle name="Output 31 64" xfId="47517" xr:uid="{00000000-0005-0000-0000-0000D8BA0000}"/>
    <cellStyle name="Output 31 65" xfId="47518" xr:uid="{00000000-0005-0000-0000-0000D9BA0000}"/>
    <cellStyle name="Output 31 66" xfId="47519" xr:uid="{00000000-0005-0000-0000-0000DABA0000}"/>
    <cellStyle name="Output 31 67" xfId="47520" xr:uid="{00000000-0005-0000-0000-0000DBBA0000}"/>
    <cellStyle name="Output 31 68" xfId="47521" xr:uid="{00000000-0005-0000-0000-0000DCBA0000}"/>
    <cellStyle name="Output 31 69" xfId="47522" xr:uid="{00000000-0005-0000-0000-0000DDBA0000}"/>
    <cellStyle name="Output 31 7" xfId="47523" xr:uid="{00000000-0005-0000-0000-0000DEBA0000}"/>
    <cellStyle name="Output 31 70" xfId="47524" xr:uid="{00000000-0005-0000-0000-0000DFBA0000}"/>
    <cellStyle name="Output 31 71" xfId="47525" xr:uid="{00000000-0005-0000-0000-0000E0BA0000}"/>
    <cellStyle name="Output 31 72" xfId="47526" xr:uid="{00000000-0005-0000-0000-0000E1BA0000}"/>
    <cellStyle name="Output 31 73" xfId="47527" xr:uid="{00000000-0005-0000-0000-0000E2BA0000}"/>
    <cellStyle name="Output 31 74" xfId="47528" xr:uid="{00000000-0005-0000-0000-0000E3BA0000}"/>
    <cellStyle name="Output 31 8" xfId="47529" xr:uid="{00000000-0005-0000-0000-0000E4BA0000}"/>
    <cellStyle name="Output 31 9" xfId="47530" xr:uid="{00000000-0005-0000-0000-0000E5BA0000}"/>
    <cellStyle name="Output 32" xfId="47531" xr:uid="{00000000-0005-0000-0000-0000E6BA0000}"/>
    <cellStyle name="Output 32 10" xfId="47532" xr:uid="{00000000-0005-0000-0000-0000E7BA0000}"/>
    <cellStyle name="Output 32 11" xfId="47533" xr:uid="{00000000-0005-0000-0000-0000E8BA0000}"/>
    <cellStyle name="Output 32 12" xfId="47534" xr:uid="{00000000-0005-0000-0000-0000E9BA0000}"/>
    <cellStyle name="Output 32 13" xfId="47535" xr:uid="{00000000-0005-0000-0000-0000EABA0000}"/>
    <cellStyle name="Output 32 14" xfId="47536" xr:uid="{00000000-0005-0000-0000-0000EBBA0000}"/>
    <cellStyle name="Output 32 15" xfId="47537" xr:uid="{00000000-0005-0000-0000-0000ECBA0000}"/>
    <cellStyle name="Output 32 16" xfId="47538" xr:uid="{00000000-0005-0000-0000-0000EDBA0000}"/>
    <cellStyle name="Output 32 17" xfId="47539" xr:uid="{00000000-0005-0000-0000-0000EEBA0000}"/>
    <cellStyle name="Output 32 18" xfId="47540" xr:uid="{00000000-0005-0000-0000-0000EFBA0000}"/>
    <cellStyle name="Output 32 19" xfId="47541" xr:uid="{00000000-0005-0000-0000-0000F0BA0000}"/>
    <cellStyle name="Output 32 2" xfId="47542" xr:uid="{00000000-0005-0000-0000-0000F1BA0000}"/>
    <cellStyle name="Output 32 2 10" xfId="47543" xr:uid="{00000000-0005-0000-0000-0000F2BA0000}"/>
    <cellStyle name="Output 32 2 11" xfId="47544" xr:uid="{00000000-0005-0000-0000-0000F3BA0000}"/>
    <cellStyle name="Output 32 2 12" xfId="47545" xr:uid="{00000000-0005-0000-0000-0000F4BA0000}"/>
    <cellStyle name="Output 32 2 13" xfId="47546" xr:uid="{00000000-0005-0000-0000-0000F5BA0000}"/>
    <cellStyle name="Output 32 2 14" xfId="47547" xr:uid="{00000000-0005-0000-0000-0000F6BA0000}"/>
    <cellStyle name="Output 32 2 15" xfId="47548" xr:uid="{00000000-0005-0000-0000-0000F7BA0000}"/>
    <cellStyle name="Output 32 2 16" xfId="47549" xr:uid="{00000000-0005-0000-0000-0000F8BA0000}"/>
    <cellStyle name="Output 32 2 17" xfId="47550" xr:uid="{00000000-0005-0000-0000-0000F9BA0000}"/>
    <cellStyle name="Output 32 2 18" xfId="47551" xr:uid="{00000000-0005-0000-0000-0000FABA0000}"/>
    <cellStyle name="Output 32 2 19" xfId="47552" xr:uid="{00000000-0005-0000-0000-0000FBBA0000}"/>
    <cellStyle name="Output 32 2 2" xfId="47553" xr:uid="{00000000-0005-0000-0000-0000FCBA0000}"/>
    <cellStyle name="Output 32 2 20" xfId="47554" xr:uid="{00000000-0005-0000-0000-0000FDBA0000}"/>
    <cellStyle name="Output 32 2 21" xfId="47555" xr:uid="{00000000-0005-0000-0000-0000FEBA0000}"/>
    <cellStyle name="Output 32 2 22" xfId="47556" xr:uid="{00000000-0005-0000-0000-0000FFBA0000}"/>
    <cellStyle name="Output 32 2 23" xfId="47557" xr:uid="{00000000-0005-0000-0000-000000BB0000}"/>
    <cellStyle name="Output 32 2 24" xfId="47558" xr:uid="{00000000-0005-0000-0000-000001BB0000}"/>
    <cellStyle name="Output 32 2 25" xfId="47559" xr:uid="{00000000-0005-0000-0000-000002BB0000}"/>
    <cellStyle name="Output 32 2 26" xfId="47560" xr:uid="{00000000-0005-0000-0000-000003BB0000}"/>
    <cellStyle name="Output 32 2 27" xfId="47561" xr:uid="{00000000-0005-0000-0000-000004BB0000}"/>
    <cellStyle name="Output 32 2 28" xfId="47562" xr:uid="{00000000-0005-0000-0000-000005BB0000}"/>
    <cellStyle name="Output 32 2 29" xfId="47563" xr:uid="{00000000-0005-0000-0000-000006BB0000}"/>
    <cellStyle name="Output 32 2 3" xfId="47564" xr:uid="{00000000-0005-0000-0000-000007BB0000}"/>
    <cellStyle name="Output 32 2 30" xfId="47565" xr:uid="{00000000-0005-0000-0000-000008BB0000}"/>
    <cellStyle name="Output 32 2 31" xfId="47566" xr:uid="{00000000-0005-0000-0000-000009BB0000}"/>
    <cellStyle name="Output 32 2 32" xfId="47567" xr:uid="{00000000-0005-0000-0000-00000ABB0000}"/>
    <cellStyle name="Output 32 2 33" xfId="47568" xr:uid="{00000000-0005-0000-0000-00000BBB0000}"/>
    <cellStyle name="Output 32 2 34" xfId="47569" xr:uid="{00000000-0005-0000-0000-00000CBB0000}"/>
    <cellStyle name="Output 32 2 35" xfId="47570" xr:uid="{00000000-0005-0000-0000-00000DBB0000}"/>
    <cellStyle name="Output 32 2 36" xfId="47571" xr:uid="{00000000-0005-0000-0000-00000EBB0000}"/>
    <cellStyle name="Output 32 2 37" xfId="47572" xr:uid="{00000000-0005-0000-0000-00000FBB0000}"/>
    <cellStyle name="Output 32 2 38" xfId="47573" xr:uid="{00000000-0005-0000-0000-000010BB0000}"/>
    <cellStyle name="Output 32 2 39" xfId="47574" xr:uid="{00000000-0005-0000-0000-000011BB0000}"/>
    <cellStyle name="Output 32 2 4" xfId="47575" xr:uid="{00000000-0005-0000-0000-000012BB0000}"/>
    <cellStyle name="Output 32 2 40" xfId="47576" xr:uid="{00000000-0005-0000-0000-000013BB0000}"/>
    <cellStyle name="Output 32 2 41" xfId="47577" xr:uid="{00000000-0005-0000-0000-000014BB0000}"/>
    <cellStyle name="Output 32 2 42" xfId="47578" xr:uid="{00000000-0005-0000-0000-000015BB0000}"/>
    <cellStyle name="Output 32 2 43" xfId="47579" xr:uid="{00000000-0005-0000-0000-000016BB0000}"/>
    <cellStyle name="Output 32 2 44" xfId="47580" xr:uid="{00000000-0005-0000-0000-000017BB0000}"/>
    <cellStyle name="Output 32 2 45" xfId="47581" xr:uid="{00000000-0005-0000-0000-000018BB0000}"/>
    <cellStyle name="Output 32 2 46" xfId="47582" xr:uid="{00000000-0005-0000-0000-000019BB0000}"/>
    <cellStyle name="Output 32 2 47" xfId="47583" xr:uid="{00000000-0005-0000-0000-00001ABB0000}"/>
    <cellStyle name="Output 32 2 48" xfId="47584" xr:uid="{00000000-0005-0000-0000-00001BBB0000}"/>
    <cellStyle name="Output 32 2 49" xfId="47585" xr:uid="{00000000-0005-0000-0000-00001CBB0000}"/>
    <cellStyle name="Output 32 2 5" xfId="47586" xr:uid="{00000000-0005-0000-0000-00001DBB0000}"/>
    <cellStyle name="Output 32 2 50" xfId="47587" xr:uid="{00000000-0005-0000-0000-00001EBB0000}"/>
    <cellStyle name="Output 32 2 51" xfId="47588" xr:uid="{00000000-0005-0000-0000-00001FBB0000}"/>
    <cellStyle name="Output 32 2 52" xfId="47589" xr:uid="{00000000-0005-0000-0000-000020BB0000}"/>
    <cellStyle name="Output 32 2 53" xfId="47590" xr:uid="{00000000-0005-0000-0000-000021BB0000}"/>
    <cellStyle name="Output 32 2 54" xfId="47591" xr:uid="{00000000-0005-0000-0000-000022BB0000}"/>
    <cellStyle name="Output 32 2 55" xfId="47592" xr:uid="{00000000-0005-0000-0000-000023BB0000}"/>
    <cellStyle name="Output 32 2 56" xfId="47593" xr:uid="{00000000-0005-0000-0000-000024BB0000}"/>
    <cellStyle name="Output 32 2 57" xfId="47594" xr:uid="{00000000-0005-0000-0000-000025BB0000}"/>
    <cellStyle name="Output 32 2 58" xfId="47595" xr:uid="{00000000-0005-0000-0000-000026BB0000}"/>
    <cellStyle name="Output 32 2 59" xfId="47596" xr:uid="{00000000-0005-0000-0000-000027BB0000}"/>
    <cellStyle name="Output 32 2 6" xfId="47597" xr:uid="{00000000-0005-0000-0000-000028BB0000}"/>
    <cellStyle name="Output 32 2 60" xfId="47598" xr:uid="{00000000-0005-0000-0000-000029BB0000}"/>
    <cellStyle name="Output 32 2 61" xfId="47599" xr:uid="{00000000-0005-0000-0000-00002ABB0000}"/>
    <cellStyle name="Output 32 2 62" xfId="47600" xr:uid="{00000000-0005-0000-0000-00002BBB0000}"/>
    <cellStyle name="Output 32 2 63" xfId="47601" xr:uid="{00000000-0005-0000-0000-00002CBB0000}"/>
    <cellStyle name="Output 32 2 64" xfId="47602" xr:uid="{00000000-0005-0000-0000-00002DBB0000}"/>
    <cellStyle name="Output 32 2 65" xfId="47603" xr:uid="{00000000-0005-0000-0000-00002EBB0000}"/>
    <cellStyle name="Output 32 2 66" xfId="47604" xr:uid="{00000000-0005-0000-0000-00002FBB0000}"/>
    <cellStyle name="Output 32 2 67" xfId="47605" xr:uid="{00000000-0005-0000-0000-000030BB0000}"/>
    <cellStyle name="Output 32 2 68" xfId="47606" xr:uid="{00000000-0005-0000-0000-000031BB0000}"/>
    <cellStyle name="Output 32 2 69" xfId="47607" xr:uid="{00000000-0005-0000-0000-000032BB0000}"/>
    <cellStyle name="Output 32 2 7" xfId="47608" xr:uid="{00000000-0005-0000-0000-000033BB0000}"/>
    <cellStyle name="Output 32 2 70" xfId="47609" xr:uid="{00000000-0005-0000-0000-000034BB0000}"/>
    <cellStyle name="Output 32 2 71" xfId="47610" xr:uid="{00000000-0005-0000-0000-000035BB0000}"/>
    <cellStyle name="Output 32 2 72" xfId="47611" xr:uid="{00000000-0005-0000-0000-000036BB0000}"/>
    <cellStyle name="Output 32 2 73" xfId="47612" xr:uid="{00000000-0005-0000-0000-000037BB0000}"/>
    <cellStyle name="Output 32 2 8" xfId="47613" xr:uid="{00000000-0005-0000-0000-000038BB0000}"/>
    <cellStyle name="Output 32 2 9" xfId="47614" xr:uid="{00000000-0005-0000-0000-000039BB0000}"/>
    <cellStyle name="Output 32 20" xfId="47615" xr:uid="{00000000-0005-0000-0000-00003ABB0000}"/>
    <cellStyle name="Output 32 21" xfId="47616" xr:uid="{00000000-0005-0000-0000-00003BBB0000}"/>
    <cellStyle name="Output 32 22" xfId="47617" xr:uid="{00000000-0005-0000-0000-00003CBB0000}"/>
    <cellStyle name="Output 32 23" xfId="47618" xr:uid="{00000000-0005-0000-0000-00003DBB0000}"/>
    <cellStyle name="Output 32 24" xfId="47619" xr:uid="{00000000-0005-0000-0000-00003EBB0000}"/>
    <cellStyle name="Output 32 25" xfId="47620" xr:uid="{00000000-0005-0000-0000-00003FBB0000}"/>
    <cellStyle name="Output 32 26" xfId="47621" xr:uid="{00000000-0005-0000-0000-000040BB0000}"/>
    <cellStyle name="Output 32 27" xfId="47622" xr:uid="{00000000-0005-0000-0000-000041BB0000}"/>
    <cellStyle name="Output 32 28" xfId="47623" xr:uid="{00000000-0005-0000-0000-000042BB0000}"/>
    <cellStyle name="Output 32 29" xfId="47624" xr:uid="{00000000-0005-0000-0000-000043BB0000}"/>
    <cellStyle name="Output 32 3" xfId="47625" xr:uid="{00000000-0005-0000-0000-000044BB0000}"/>
    <cellStyle name="Output 32 30" xfId="47626" xr:uid="{00000000-0005-0000-0000-000045BB0000}"/>
    <cellStyle name="Output 32 31" xfId="47627" xr:uid="{00000000-0005-0000-0000-000046BB0000}"/>
    <cellStyle name="Output 32 32" xfId="47628" xr:uid="{00000000-0005-0000-0000-000047BB0000}"/>
    <cellStyle name="Output 32 33" xfId="47629" xr:uid="{00000000-0005-0000-0000-000048BB0000}"/>
    <cellStyle name="Output 32 34" xfId="47630" xr:uid="{00000000-0005-0000-0000-000049BB0000}"/>
    <cellStyle name="Output 32 35" xfId="47631" xr:uid="{00000000-0005-0000-0000-00004ABB0000}"/>
    <cellStyle name="Output 32 36" xfId="47632" xr:uid="{00000000-0005-0000-0000-00004BBB0000}"/>
    <cellStyle name="Output 32 37" xfId="47633" xr:uid="{00000000-0005-0000-0000-00004CBB0000}"/>
    <cellStyle name="Output 32 38" xfId="47634" xr:uid="{00000000-0005-0000-0000-00004DBB0000}"/>
    <cellStyle name="Output 32 39" xfId="47635" xr:uid="{00000000-0005-0000-0000-00004EBB0000}"/>
    <cellStyle name="Output 32 4" xfId="47636" xr:uid="{00000000-0005-0000-0000-00004FBB0000}"/>
    <cellStyle name="Output 32 40" xfId="47637" xr:uid="{00000000-0005-0000-0000-000050BB0000}"/>
    <cellStyle name="Output 32 41" xfId="47638" xr:uid="{00000000-0005-0000-0000-000051BB0000}"/>
    <cellStyle name="Output 32 42" xfId="47639" xr:uid="{00000000-0005-0000-0000-000052BB0000}"/>
    <cellStyle name="Output 32 43" xfId="47640" xr:uid="{00000000-0005-0000-0000-000053BB0000}"/>
    <cellStyle name="Output 32 44" xfId="47641" xr:uid="{00000000-0005-0000-0000-000054BB0000}"/>
    <cellStyle name="Output 32 45" xfId="47642" xr:uid="{00000000-0005-0000-0000-000055BB0000}"/>
    <cellStyle name="Output 32 46" xfId="47643" xr:uid="{00000000-0005-0000-0000-000056BB0000}"/>
    <cellStyle name="Output 32 47" xfId="47644" xr:uid="{00000000-0005-0000-0000-000057BB0000}"/>
    <cellStyle name="Output 32 48" xfId="47645" xr:uid="{00000000-0005-0000-0000-000058BB0000}"/>
    <cellStyle name="Output 32 49" xfId="47646" xr:uid="{00000000-0005-0000-0000-000059BB0000}"/>
    <cellStyle name="Output 32 5" xfId="47647" xr:uid="{00000000-0005-0000-0000-00005ABB0000}"/>
    <cellStyle name="Output 32 50" xfId="47648" xr:uid="{00000000-0005-0000-0000-00005BBB0000}"/>
    <cellStyle name="Output 32 51" xfId="47649" xr:uid="{00000000-0005-0000-0000-00005CBB0000}"/>
    <cellStyle name="Output 32 52" xfId="47650" xr:uid="{00000000-0005-0000-0000-00005DBB0000}"/>
    <cellStyle name="Output 32 53" xfId="47651" xr:uid="{00000000-0005-0000-0000-00005EBB0000}"/>
    <cellStyle name="Output 32 54" xfId="47652" xr:uid="{00000000-0005-0000-0000-00005FBB0000}"/>
    <cellStyle name="Output 32 55" xfId="47653" xr:uid="{00000000-0005-0000-0000-000060BB0000}"/>
    <cellStyle name="Output 32 56" xfId="47654" xr:uid="{00000000-0005-0000-0000-000061BB0000}"/>
    <cellStyle name="Output 32 57" xfId="47655" xr:uid="{00000000-0005-0000-0000-000062BB0000}"/>
    <cellStyle name="Output 32 58" xfId="47656" xr:uid="{00000000-0005-0000-0000-000063BB0000}"/>
    <cellStyle name="Output 32 59" xfId="47657" xr:uid="{00000000-0005-0000-0000-000064BB0000}"/>
    <cellStyle name="Output 32 6" xfId="47658" xr:uid="{00000000-0005-0000-0000-000065BB0000}"/>
    <cellStyle name="Output 32 60" xfId="47659" xr:uid="{00000000-0005-0000-0000-000066BB0000}"/>
    <cellStyle name="Output 32 61" xfId="47660" xr:uid="{00000000-0005-0000-0000-000067BB0000}"/>
    <cellStyle name="Output 32 62" xfId="47661" xr:uid="{00000000-0005-0000-0000-000068BB0000}"/>
    <cellStyle name="Output 32 63" xfId="47662" xr:uid="{00000000-0005-0000-0000-000069BB0000}"/>
    <cellStyle name="Output 32 64" xfId="47663" xr:uid="{00000000-0005-0000-0000-00006ABB0000}"/>
    <cellStyle name="Output 32 65" xfId="47664" xr:uid="{00000000-0005-0000-0000-00006BBB0000}"/>
    <cellStyle name="Output 32 66" xfId="47665" xr:uid="{00000000-0005-0000-0000-00006CBB0000}"/>
    <cellStyle name="Output 32 67" xfId="47666" xr:uid="{00000000-0005-0000-0000-00006DBB0000}"/>
    <cellStyle name="Output 32 68" xfId="47667" xr:uid="{00000000-0005-0000-0000-00006EBB0000}"/>
    <cellStyle name="Output 32 69" xfId="47668" xr:uid="{00000000-0005-0000-0000-00006FBB0000}"/>
    <cellStyle name="Output 32 7" xfId="47669" xr:uid="{00000000-0005-0000-0000-000070BB0000}"/>
    <cellStyle name="Output 32 70" xfId="47670" xr:uid="{00000000-0005-0000-0000-000071BB0000}"/>
    <cellStyle name="Output 32 71" xfId="47671" xr:uid="{00000000-0005-0000-0000-000072BB0000}"/>
    <cellStyle name="Output 32 72" xfId="47672" xr:uid="{00000000-0005-0000-0000-000073BB0000}"/>
    <cellStyle name="Output 32 73" xfId="47673" xr:uid="{00000000-0005-0000-0000-000074BB0000}"/>
    <cellStyle name="Output 32 74" xfId="47674" xr:uid="{00000000-0005-0000-0000-000075BB0000}"/>
    <cellStyle name="Output 32 8" xfId="47675" xr:uid="{00000000-0005-0000-0000-000076BB0000}"/>
    <cellStyle name="Output 32 9" xfId="47676" xr:uid="{00000000-0005-0000-0000-000077BB0000}"/>
    <cellStyle name="Output 33" xfId="47677" xr:uid="{00000000-0005-0000-0000-000078BB0000}"/>
    <cellStyle name="Output 33 10" xfId="47678" xr:uid="{00000000-0005-0000-0000-000079BB0000}"/>
    <cellStyle name="Output 33 11" xfId="47679" xr:uid="{00000000-0005-0000-0000-00007ABB0000}"/>
    <cellStyle name="Output 33 12" xfId="47680" xr:uid="{00000000-0005-0000-0000-00007BBB0000}"/>
    <cellStyle name="Output 33 13" xfId="47681" xr:uid="{00000000-0005-0000-0000-00007CBB0000}"/>
    <cellStyle name="Output 33 14" xfId="47682" xr:uid="{00000000-0005-0000-0000-00007DBB0000}"/>
    <cellStyle name="Output 33 15" xfId="47683" xr:uid="{00000000-0005-0000-0000-00007EBB0000}"/>
    <cellStyle name="Output 33 16" xfId="47684" xr:uid="{00000000-0005-0000-0000-00007FBB0000}"/>
    <cellStyle name="Output 33 17" xfId="47685" xr:uid="{00000000-0005-0000-0000-000080BB0000}"/>
    <cellStyle name="Output 33 18" xfId="47686" xr:uid="{00000000-0005-0000-0000-000081BB0000}"/>
    <cellStyle name="Output 33 19" xfId="47687" xr:uid="{00000000-0005-0000-0000-000082BB0000}"/>
    <cellStyle name="Output 33 2" xfId="47688" xr:uid="{00000000-0005-0000-0000-000083BB0000}"/>
    <cellStyle name="Output 33 2 10" xfId="47689" xr:uid="{00000000-0005-0000-0000-000084BB0000}"/>
    <cellStyle name="Output 33 2 11" xfId="47690" xr:uid="{00000000-0005-0000-0000-000085BB0000}"/>
    <cellStyle name="Output 33 2 12" xfId="47691" xr:uid="{00000000-0005-0000-0000-000086BB0000}"/>
    <cellStyle name="Output 33 2 13" xfId="47692" xr:uid="{00000000-0005-0000-0000-000087BB0000}"/>
    <cellStyle name="Output 33 2 14" xfId="47693" xr:uid="{00000000-0005-0000-0000-000088BB0000}"/>
    <cellStyle name="Output 33 2 15" xfId="47694" xr:uid="{00000000-0005-0000-0000-000089BB0000}"/>
    <cellStyle name="Output 33 2 16" xfId="47695" xr:uid="{00000000-0005-0000-0000-00008ABB0000}"/>
    <cellStyle name="Output 33 2 17" xfId="47696" xr:uid="{00000000-0005-0000-0000-00008BBB0000}"/>
    <cellStyle name="Output 33 2 18" xfId="47697" xr:uid="{00000000-0005-0000-0000-00008CBB0000}"/>
    <cellStyle name="Output 33 2 19" xfId="47698" xr:uid="{00000000-0005-0000-0000-00008DBB0000}"/>
    <cellStyle name="Output 33 2 2" xfId="47699" xr:uid="{00000000-0005-0000-0000-00008EBB0000}"/>
    <cellStyle name="Output 33 2 20" xfId="47700" xr:uid="{00000000-0005-0000-0000-00008FBB0000}"/>
    <cellStyle name="Output 33 2 21" xfId="47701" xr:uid="{00000000-0005-0000-0000-000090BB0000}"/>
    <cellStyle name="Output 33 2 22" xfId="47702" xr:uid="{00000000-0005-0000-0000-000091BB0000}"/>
    <cellStyle name="Output 33 2 23" xfId="47703" xr:uid="{00000000-0005-0000-0000-000092BB0000}"/>
    <cellStyle name="Output 33 2 24" xfId="47704" xr:uid="{00000000-0005-0000-0000-000093BB0000}"/>
    <cellStyle name="Output 33 2 25" xfId="47705" xr:uid="{00000000-0005-0000-0000-000094BB0000}"/>
    <cellStyle name="Output 33 2 26" xfId="47706" xr:uid="{00000000-0005-0000-0000-000095BB0000}"/>
    <cellStyle name="Output 33 2 27" xfId="47707" xr:uid="{00000000-0005-0000-0000-000096BB0000}"/>
    <cellStyle name="Output 33 2 28" xfId="47708" xr:uid="{00000000-0005-0000-0000-000097BB0000}"/>
    <cellStyle name="Output 33 2 29" xfId="47709" xr:uid="{00000000-0005-0000-0000-000098BB0000}"/>
    <cellStyle name="Output 33 2 3" xfId="47710" xr:uid="{00000000-0005-0000-0000-000099BB0000}"/>
    <cellStyle name="Output 33 2 30" xfId="47711" xr:uid="{00000000-0005-0000-0000-00009ABB0000}"/>
    <cellStyle name="Output 33 2 31" xfId="47712" xr:uid="{00000000-0005-0000-0000-00009BBB0000}"/>
    <cellStyle name="Output 33 2 32" xfId="47713" xr:uid="{00000000-0005-0000-0000-00009CBB0000}"/>
    <cellStyle name="Output 33 2 33" xfId="47714" xr:uid="{00000000-0005-0000-0000-00009DBB0000}"/>
    <cellStyle name="Output 33 2 34" xfId="47715" xr:uid="{00000000-0005-0000-0000-00009EBB0000}"/>
    <cellStyle name="Output 33 2 35" xfId="47716" xr:uid="{00000000-0005-0000-0000-00009FBB0000}"/>
    <cellStyle name="Output 33 2 36" xfId="47717" xr:uid="{00000000-0005-0000-0000-0000A0BB0000}"/>
    <cellStyle name="Output 33 2 37" xfId="47718" xr:uid="{00000000-0005-0000-0000-0000A1BB0000}"/>
    <cellStyle name="Output 33 2 38" xfId="47719" xr:uid="{00000000-0005-0000-0000-0000A2BB0000}"/>
    <cellStyle name="Output 33 2 39" xfId="47720" xr:uid="{00000000-0005-0000-0000-0000A3BB0000}"/>
    <cellStyle name="Output 33 2 4" xfId="47721" xr:uid="{00000000-0005-0000-0000-0000A4BB0000}"/>
    <cellStyle name="Output 33 2 40" xfId="47722" xr:uid="{00000000-0005-0000-0000-0000A5BB0000}"/>
    <cellStyle name="Output 33 2 41" xfId="47723" xr:uid="{00000000-0005-0000-0000-0000A6BB0000}"/>
    <cellStyle name="Output 33 2 42" xfId="47724" xr:uid="{00000000-0005-0000-0000-0000A7BB0000}"/>
    <cellStyle name="Output 33 2 43" xfId="47725" xr:uid="{00000000-0005-0000-0000-0000A8BB0000}"/>
    <cellStyle name="Output 33 2 44" xfId="47726" xr:uid="{00000000-0005-0000-0000-0000A9BB0000}"/>
    <cellStyle name="Output 33 2 45" xfId="47727" xr:uid="{00000000-0005-0000-0000-0000AABB0000}"/>
    <cellStyle name="Output 33 2 46" xfId="47728" xr:uid="{00000000-0005-0000-0000-0000ABBB0000}"/>
    <cellStyle name="Output 33 2 47" xfId="47729" xr:uid="{00000000-0005-0000-0000-0000ACBB0000}"/>
    <cellStyle name="Output 33 2 48" xfId="47730" xr:uid="{00000000-0005-0000-0000-0000ADBB0000}"/>
    <cellStyle name="Output 33 2 49" xfId="47731" xr:uid="{00000000-0005-0000-0000-0000AEBB0000}"/>
    <cellStyle name="Output 33 2 5" xfId="47732" xr:uid="{00000000-0005-0000-0000-0000AFBB0000}"/>
    <cellStyle name="Output 33 2 50" xfId="47733" xr:uid="{00000000-0005-0000-0000-0000B0BB0000}"/>
    <cellStyle name="Output 33 2 51" xfId="47734" xr:uid="{00000000-0005-0000-0000-0000B1BB0000}"/>
    <cellStyle name="Output 33 2 52" xfId="47735" xr:uid="{00000000-0005-0000-0000-0000B2BB0000}"/>
    <cellStyle name="Output 33 2 53" xfId="47736" xr:uid="{00000000-0005-0000-0000-0000B3BB0000}"/>
    <cellStyle name="Output 33 2 54" xfId="47737" xr:uid="{00000000-0005-0000-0000-0000B4BB0000}"/>
    <cellStyle name="Output 33 2 55" xfId="47738" xr:uid="{00000000-0005-0000-0000-0000B5BB0000}"/>
    <cellStyle name="Output 33 2 56" xfId="47739" xr:uid="{00000000-0005-0000-0000-0000B6BB0000}"/>
    <cellStyle name="Output 33 2 57" xfId="47740" xr:uid="{00000000-0005-0000-0000-0000B7BB0000}"/>
    <cellStyle name="Output 33 2 58" xfId="47741" xr:uid="{00000000-0005-0000-0000-0000B8BB0000}"/>
    <cellStyle name="Output 33 2 59" xfId="47742" xr:uid="{00000000-0005-0000-0000-0000B9BB0000}"/>
    <cellStyle name="Output 33 2 6" xfId="47743" xr:uid="{00000000-0005-0000-0000-0000BABB0000}"/>
    <cellStyle name="Output 33 2 60" xfId="47744" xr:uid="{00000000-0005-0000-0000-0000BBBB0000}"/>
    <cellStyle name="Output 33 2 61" xfId="47745" xr:uid="{00000000-0005-0000-0000-0000BCBB0000}"/>
    <cellStyle name="Output 33 2 62" xfId="47746" xr:uid="{00000000-0005-0000-0000-0000BDBB0000}"/>
    <cellStyle name="Output 33 2 63" xfId="47747" xr:uid="{00000000-0005-0000-0000-0000BEBB0000}"/>
    <cellStyle name="Output 33 2 64" xfId="47748" xr:uid="{00000000-0005-0000-0000-0000BFBB0000}"/>
    <cellStyle name="Output 33 2 65" xfId="47749" xr:uid="{00000000-0005-0000-0000-0000C0BB0000}"/>
    <cellStyle name="Output 33 2 66" xfId="47750" xr:uid="{00000000-0005-0000-0000-0000C1BB0000}"/>
    <cellStyle name="Output 33 2 67" xfId="47751" xr:uid="{00000000-0005-0000-0000-0000C2BB0000}"/>
    <cellStyle name="Output 33 2 68" xfId="47752" xr:uid="{00000000-0005-0000-0000-0000C3BB0000}"/>
    <cellStyle name="Output 33 2 69" xfId="47753" xr:uid="{00000000-0005-0000-0000-0000C4BB0000}"/>
    <cellStyle name="Output 33 2 7" xfId="47754" xr:uid="{00000000-0005-0000-0000-0000C5BB0000}"/>
    <cellStyle name="Output 33 2 70" xfId="47755" xr:uid="{00000000-0005-0000-0000-0000C6BB0000}"/>
    <cellStyle name="Output 33 2 71" xfId="47756" xr:uid="{00000000-0005-0000-0000-0000C7BB0000}"/>
    <cellStyle name="Output 33 2 72" xfId="47757" xr:uid="{00000000-0005-0000-0000-0000C8BB0000}"/>
    <cellStyle name="Output 33 2 73" xfId="47758" xr:uid="{00000000-0005-0000-0000-0000C9BB0000}"/>
    <cellStyle name="Output 33 2 8" xfId="47759" xr:uid="{00000000-0005-0000-0000-0000CABB0000}"/>
    <cellStyle name="Output 33 2 9" xfId="47760" xr:uid="{00000000-0005-0000-0000-0000CBBB0000}"/>
    <cellStyle name="Output 33 20" xfId="47761" xr:uid="{00000000-0005-0000-0000-0000CCBB0000}"/>
    <cellStyle name="Output 33 21" xfId="47762" xr:uid="{00000000-0005-0000-0000-0000CDBB0000}"/>
    <cellStyle name="Output 33 22" xfId="47763" xr:uid="{00000000-0005-0000-0000-0000CEBB0000}"/>
    <cellStyle name="Output 33 23" xfId="47764" xr:uid="{00000000-0005-0000-0000-0000CFBB0000}"/>
    <cellStyle name="Output 33 24" xfId="47765" xr:uid="{00000000-0005-0000-0000-0000D0BB0000}"/>
    <cellStyle name="Output 33 25" xfId="47766" xr:uid="{00000000-0005-0000-0000-0000D1BB0000}"/>
    <cellStyle name="Output 33 26" xfId="47767" xr:uid="{00000000-0005-0000-0000-0000D2BB0000}"/>
    <cellStyle name="Output 33 27" xfId="47768" xr:uid="{00000000-0005-0000-0000-0000D3BB0000}"/>
    <cellStyle name="Output 33 28" xfId="47769" xr:uid="{00000000-0005-0000-0000-0000D4BB0000}"/>
    <cellStyle name="Output 33 29" xfId="47770" xr:uid="{00000000-0005-0000-0000-0000D5BB0000}"/>
    <cellStyle name="Output 33 3" xfId="47771" xr:uid="{00000000-0005-0000-0000-0000D6BB0000}"/>
    <cellStyle name="Output 33 30" xfId="47772" xr:uid="{00000000-0005-0000-0000-0000D7BB0000}"/>
    <cellStyle name="Output 33 31" xfId="47773" xr:uid="{00000000-0005-0000-0000-0000D8BB0000}"/>
    <cellStyle name="Output 33 32" xfId="47774" xr:uid="{00000000-0005-0000-0000-0000D9BB0000}"/>
    <cellStyle name="Output 33 33" xfId="47775" xr:uid="{00000000-0005-0000-0000-0000DABB0000}"/>
    <cellStyle name="Output 33 34" xfId="47776" xr:uid="{00000000-0005-0000-0000-0000DBBB0000}"/>
    <cellStyle name="Output 33 35" xfId="47777" xr:uid="{00000000-0005-0000-0000-0000DCBB0000}"/>
    <cellStyle name="Output 33 36" xfId="47778" xr:uid="{00000000-0005-0000-0000-0000DDBB0000}"/>
    <cellStyle name="Output 33 37" xfId="47779" xr:uid="{00000000-0005-0000-0000-0000DEBB0000}"/>
    <cellStyle name="Output 33 38" xfId="47780" xr:uid="{00000000-0005-0000-0000-0000DFBB0000}"/>
    <cellStyle name="Output 33 39" xfId="47781" xr:uid="{00000000-0005-0000-0000-0000E0BB0000}"/>
    <cellStyle name="Output 33 4" xfId="47782" xr:uid="{00000000-0005-0000-0000-0000E1BB0000}"/>
    <cellStyle name="Output 33 40" xfId="47783" xr:uid="{00000000-0005-0000-0000-0000E2BB0000}"/>
    <cellStyle name="Output 33 41" xfId="47784" xr:uid="{00000000-0005-0000-0000-0000E3BB0000}"/>
    <cellStyle name="Output 33 42" xfId="47785" xr:uid="{00000000-0005-0000-0000-0000E4BB0000}"/>
    <cellStyle name="Output 33 43" xfId="47786" xr:uid="{00000000-0005-0000-0000-0000E5BB0000}"/>
    <cellStyle name="Output 33 44" xfId="47787" xr:uid="{00000000-0005-0000-0000-0000E6BB0000}"/>
    <cellStyle name="Output 33 45" xfId="47788" xr:uid="{00000000-0005-0000-0000-0000E7BB0000}"/>
    <cellStyle name="Output 33 46" xfId="47789" xr:uid="{00000000-0005-0000-0000-0000E8BB0000}"/>
    <cellStyle name="Output 33 47" xfId="47790" xr:uid="{00000000-0005-0000-0000-0000E9BB0000}"/>
    <cellStyle name="Output 33 48" xfId="47791" xr:uid="{00000000-0005-0000-0000-0000EABB0000}"/>
    <cellStyle name="Output 33 49" xfId="47792" xr:uid="{00000000-0005-0000-0000-0000EBBB0000}"/>
    <cellStyle name="Output 33 5" xfId="47793" xr:uid="{00000000-0005-0000-0000-0000ECBB0000}"/>
    <cellStyle name="Output 33 50" xfId="47794" xr:uid="{00000000-0005-0000-0000-0000EDBB0000}"/>
    <cellStyle name="Output 33 51" xfId="47795" xr:uid="{00000000-0005-0000-0000-0000EEBB0000}"/>
    <cellStyle name="Output 33 52" xfId="47796" xr:uid="{00000000-0005-0000-0000-0000EFBB0000}"/>
    <cellStyle name="Output 33 53" xfId="47797" xr:uid="{00000000-0005-0000-0000-0000F0BB0000}"/>
    <cellStyle name="Output 33 54" xfId="47798" xr:uid="{00000000-0005-0000-0000-0000F1BB0000}"/>
    <cellStyle name="Output 33 55" xfId="47799" xr:uid="{00000000-0005-0000-0000-0000F2BB0000}"/>
    <cellStyle name="Output 33 56" xfId="47800" xr:uid="{00000000-0005-0000-0000-0000F3BB0000}"/>
    <cellStyle name="Output 33 57" xfId="47801" xr:uid="{00000000-0005-0000-0000-0000F4BB0000}"/>
    <cellStyle name="Output 33 58" xfId="47802" xr:uid="{00000000-0005-0000-0000-0000F5BB0000}"/>
    <cellStyle name="Output 33 59" xfId="47803" xr:uid="{00000000-0005-0000-0000-0000F6BB0000}"/>
    <cellStyle name="Output 33 6" xfId="47804" xr:uid="{00000000-0005-0000-0000-0000F7BB0000}"/>
    <cellStyle name="Output 33 60" xfId="47805" xr:uid="{00000000-0005-0000-0000-0000F8BB0000}"/>
    <cellStyle name="Output 33 61" xfId="47806" xr:uid="{00000000-0005-0000-0000-0000F9BB0000}"/>
    <cellStyle name="Output 33 62" xfId="47807" xr:uid="{00000000-0005-0000-0000-0000FABB0000}"/>
    <cellStyle name="Output 33 63" xfId="47808" xr:uid="{00000000-0005-0000-0000-0000FBBB0000}"/>
    <cellStyle name="Output 33 64" xfId="47809" xr:uid="{00000000-0005-0000-0000-0000FCBB0000}"/>
    <cellStyle name="Output 33 65" xfId="47810" xr:uid="{00000000-0005-0000-0000-0000FDBB0000}"/>
    <cellStyle name="Output 33 66" xfId="47811" xr:uid="{00000000-0005-0000-0000-0000FEBB0000}"/>
    <cellStyle name="Output 33 67" xfId="47812" xr:uid="{00000000-0005-0000-0000-0000FFBB0000}"/>
    <cellStyle name="Output 33 68" xfId="47813" xr:uid="{00000000-0005-0000-0000-000000BC0000}"/>
    <cellStyle name="Output 33 69" xfId="47814" xr:uid="{00000000-0005-0000-0000-000001BC0000}"/>
    <cellStyle name="Output 33 7" xfId="47815" xr:uid="{00000000-0005-0000-0000-000002BC0000}"/>
    <cellStyle name="Output 33 70" xfId="47816" xr:uid="{00000000-0005-0000-0000-000003BC0000}"/>
    <cellStyle name="Output 33 71" xfId="47817" xr:uid="{00000000-0005-0000-0000-000004BC0000}"/>
    <cellStyle name="Output 33 72" xfId="47818" xr:uid="{00000000-0005-0000-0000-000005BC0000}"/>
    <cellStyle name="Output 33 73" xfId="47819" xr:uid="{00000000-0005-0000-0000-000006BC0000}"/>
    <cellStyle name="Output 33 74" xfId="47820" xr:uid="{00000000-0005-0000-0000-000007BC0000}"/>
    <cellStyle name="Output 33 8" xfId="47821" xr:uid="{00000000-0005-0000-0000-000008BC0000}"/>
    <cellStyle name="Output 33 9" xfId="47822" xr:uid="{00000000-0005-0000-0000-000009BC0000}"/>
    <cellStyle name="Output 34" xfId="47823" xr:uid="{00000000-0005-0000-0000-00000ABC0000}"/>
    <cellStyle name="Output 34 10" xfId="47824" xr:uid="{00000000-0005-0000-0000-00000BBC0000}"/>
    <cellStyle name="Output 34 11" xfId="47825" xr:uid="{00000000-0005-0000-0000-00000CBC0000}"/>
    <cellStyle name="Output 34 12" xfId="47826" xr:uid="{00000000-0005-0000-0000-00000DBC0000}"/>
    <cellStyle name="Output 34 13" xfId="47827" xr:uid="{00000000-0005-0000-0000-00000EBC0000}"/>
    <cellStyle name="Output 34 14" xfId="47828" xr:uid="{00000000-0005-0000-0000-00000FBC0000}"/>
    <cellStyle name="Output 34 15" xfId="47829" xr:uid="{00000000-0005-0000-0000-000010BC0000}"/>
    <cellStyle name="Output 34 16" xfId="47830" xr:uid="{00000000-0005-0000-0000-000011BC0000}"/>
    <cellStyle name="Output 34 17" xfId="47831" xr:uid="{00000000-0005-0000-0000-000012BC0000}"/>
    <cellStyle name="Output 34 18" xfId="47832" xr:uid="{00000000-0005-0000-0000-000013BC0000}"/>
    <cellStyle name="Output 34 19" xfId="47833" xr:uid="{00000000-0005-0000-0000-000014BC0000}"/>
    <cellStyle name="Output 34 2" xfId="47834" xr:uid="{00000000-0005-0000-0000-000015BC0000}"/>
    <cellStyle name="Output 34 2 10" xfId="47835" xr:uid="{00000000-0005-0000-0000-000016BC0000}"/>
    <cellStyle name="Output 34 2 11" xfId="47836" xr:uid="{00000000-0005-0000-0000-000017BC0000}"/>
    <cellStyle name="Output 34 2 12" xfId="47837" xr:uid="{00000000-0005-0000-0000-000018BC0000}"/>
    <cellStyle name="Output 34 2 13" xfId="47838" xr:uid="{00000000-0005-0000-0000-000019BC0000}"/>
    <cellStyle name="Output 34 2 14" xfId="47839" xr:uid="{00000000-0005-0000-0000-00001ABC0000}"/>
    <cellStyle name="Output 34 2 15" xfId="47840" xr:uid="{00000000-0005-0000-0000-00001BBC0000}"/>
    <cellStyle name="Output 34 2 16" xfId="47841" xr:uid="{00000000-0005-0000-0000-00001CBC0000}"/>
    <cellStyle name="Output 34 2 17" xfId="47842" xr:uid="{00000000-0005-0000-0000-00001DBC0000}"/>
    <cellStyle name="Output 34 2 18" xfId="47843" xr:uid="{00000000-0005-0000-0000-00001EBC0000}"/>
    <cellStyle name="Output 34 2 19" xfId="47844" xr:uid="{00000000-0005-0000-0000-00001FBC0000}"/>
    <cellStyle name="Output 34 2 2" xfId="47845" xr:uid="{00000000-0005-0000-0000-000020BC0000}"/>
    <cellStyle name="Output 34 2 20" xfId="47846" xr:uid="{00000000-0005-0000-0000-000021BC0000}"/>
    <cellStyle name="Output 34 2 21" xfId="47847" xr:uid="{00000000-0005-0000-0000-000022BC0000}"/>
    <cellStyle name="Output 34 2 22" xfId="47848" xr:uid="{00000000-0005-0000-0000-000023BC0000}"/>
    <cellStyle name="Output 34 2 23" xfId="47849" xr:uid="{00000000-0005-0000-0000-000024BC0000}"/>
    <cellStyle name="Output 34 2 24" xfId="47850" xr:uid="{00000000-0005-0000-0000-000025BC0000}"/>
    <cellStyle name="Output 34 2 25" xfId="47851" xr:uid="{00000000-0005-0000-0000-000026BC0000}"/>
    <cellStyle name="Output 34 2 26" xfId="47852" xr:uid="{00000000-0005-0000-0000-000027BC0000}"/>
    <cellStyle name="Output 34 2 27" xfId="47853" xr:uid="{00000000-0005-0000-0000-000028BC0000}"/>
    <cellStyle name="Output 34 2 28" xfId="47854" xr:uid="{00000000-0005-0000-0000-000029BC0000}"/>
    <cellStyle name="Output 34 2 29" xfId="47855" xr:uid="{00000000-0005-0000-0000-00002ABC0000}"/>
    <cellStyle name="Output 34 2 3" xfId="47856" xr:uid="{00000000-0005-0000-0000-00002BBC0000}"/>
    <cellStyle name="Output 34 2 30" xfId="47857" xr:uid="{00000000-0005-0000-0000-00002CBC0000}"/>
    <cellStyle name="Output 34 2 31" xfId="47858" xr:uid="{00000000-0005-0000-0000-00002DBC0000}"/>
    <cellStyle name="Output 34 2 32" xfId="47859" xr:uid="{00000000-0005-0000-0000-00002EBC0000}"/>
    <cellStyle name="Output 34 2 33" xfId="47860" xr:uid="{00000000-0005-0000-0000-00002FBC0000}"/>
    <cellStyle name="Output 34 2 34" xfId="47861" xr:uid="{00000000-0005-0000-0000-000030BC0000}"/>
    <cellStyle name="Output 34 2 35" xfId="47862" xr:uid="{00000000-0005-0000-0000-000031BC0000}"/>
    <cellStyle name="Output 34 2 36" xfId="47863" xr:uid="{00000000-0005-0000-0000-000032BC0000}"/>
    <cellStyle name="Output 34 2 37" xfId="47864" xr:uid="{00000000-0005-0000-0000-000033BC0000}"/>
    <cellStyle name="Output 34 2 38" xfId="47865" xr:uid="{00000000-0005-0000-0000-000034BC0000}"/>
    <cellStyle name="Output 34 2 39" xfId="47866" xr:uid="{00000000-0005-0000-0000-000035BC0000}"/>
    <cellStyle name="Output 34 2 4" xfId="47867" xr:uid="{00000000-0005-0000-0000-000036BC0000}"/>
    <cellStyle name="Output 34 2 40" xfId="47868" xr:uid="{00000000-0005-0000-0000-000037BC0000}"/>
    <cellStyle name="Output 34 2 41" xfId="47869" xr:uid="{00000000-0005-0000-0000-000038BC0000}"/>
    <cellStyle name="Output 34 2 42" xfId="47870" xr:uid="{00000000-0005-0000-0000-000039BC0000}"/>
    <cellStyle name="Output 34 2 43" xfId="47871" xr:uid="{00000000-0005-0000-0000-00003ABC0000}"/>
    <cellStyle name="Output 34 2 44" xfId="47872" xr:uid="{00000000-0005-0000-0000-00003BBC0000}"/>
    <cellStyle name="Output 34 2 45" xfId="47873" xr:uid="{00000000-0005-0000-0000-00003CBC0000}"/>
    <cellStyle name="Output 34 2 46" xfId="47874" xr:uid="{00000000-0005-0000-0000-00003DBC0000}"/>
    <cellStyle name="Output 34 2 47" xfId="47875" xr:uid="{00000000-0005-0000-0000-00003EBC0000}"/>
    <cellStyle name="Output 34 2 48" xfId="47876" xr:uid="{00000000-0005-0000-0000-00003FBC0000}"/>
    <cellStyle name="Output 34 2 49" xfId="47877" xr:uid="{00000000-0005-0000-0000-000040BC0000}"/>
    <cellStyle name="Output 34 2 5" xfId="47878" xr:uid="{00000000-0005-0000-0000-000041BC0000}"/>
    <cellStyle name="Output 34 2 50" xfId="47879" xr:uid="{00000000-0005-0000-0000-000042BC0000}"/>
    <cellStyle name="Output 34 2 51" xfId="47880" xr:uid="{00000000-0005-0000-0000-000043BC0000}"/>
    <cellStyle name="Output 34 2 52" xfId="47881" xr:uid="{00000000-0005-0000-0000-000044BC0000}"/>
    <cellStyle name="Output 34 2 53" xfId="47882" xr:uid="{00000000-0005-0000-0000-000045BC0000}"/>
    <cellStyle name="Output 34 2 54" xfId="47883" xr:uid="{00000000-0005-0000-0000-000046BC0000}"/>
    <cellStyle name="Output 34 2 55" xfId="47884" xr:uid="{00000000-0005-0000-0000-000047BC0000}"/>
    <cellStyle name="Output 34 2 56" xfId="47885" xr:uid="{00000000-0005-0000-0000-000048BC0000}"/>
    <cellStyle name="Output 34 2 57" xfId="47886" xr:uid="{00000000-0005-0000-0000-000049BC0000}"/>
    <cellStyle name="Output 34 2 58" xfId="47887" xr:uid="{00000000-0005-0000-0000-00004ABC0000}"/>
    <cellStyle name="Output 34 2 59" xfId="47888" xr:uid="{00000000-0005-0000-0000-00004BBC0000}"/>
    <cellStyle name="Output 34 2 6" xfId="47889" xr:uid="{00000000-0005-0000-0000-00004CBC0000}"/>
    <cellStyle name="Output 34 2 60" xfId="47890" xr:uid="{00000000-0005-0000-0000-00004DBC0000}"/>
    <cellStyle name="Output 34 2 61" xfId="47891" xr:uid="{00000000-0005-0000-0000-00004EBC0000}"/>
    <cellStyle name="Output 34 2 62" xfId="47892" xr:uid="{00000000-0005-0000-0000-00004FBC0000}"/>
    <cellStyle name="Output 34 2 63" xfId="47893" xr:uid="{00000000-0005-0000-0000-000050BC0000}"/>
    <cellStyle name="Output 34 2 64" xfId="47894" xr:uid="{00000000-0005-0000-0000-000051BC0000}"/>
    <cellStyle name="Output 34 2 65" xfId="47895" xr:uid="{00000000-0005-0000-0000-000052BC0000}"/>
    <cellStyle name="Output 34 2 66" xfId="47896" xr:uid="{00000000-0005-0000-0000-000053BC0000}"/>
    <cellStyle name="Output 34 2 67" xfId="47897" xr:uid="{00000000-0005-0000-0000-000054BC0000}"/>
    <cellStyle name="Output 34 2 68" xfId="47898" xr:uid="{00000000-0005-0000-0000-000055BC0000}"/>
    <cellStyle name="Output 34 2 69" xfId="47899" xr:uid="{00000000-0005-0000-0000-000056BC0000}"/>
    <cellStyle name="Output 34 2 7" xfId="47900" xr:uid="{00000000-0005-0000-0000-000057BC0000}"/>
    <cellStyle name="Output 34 2 70" xfId="47901" xr:uid="{00000000-0005-0000-0000-000058BC0000}"/>
    <cellStyle name="Output 34 2 71" xfId="47902" xr:uid="{00000000-0005-0000-0000-000059BC0000}"/>
    <cellStyle name="Output 34 2 72" xfId="47903" xr:uid="{00000000-0005-0000-0000-00005ABC0000}"/>
    <cellStyle name="Output 34 2 73" xfId="47904" xr:uid="{00000000-0005-0000-0000-00005BBC0000}"/>
    <cellStyle name="Output 34 2 8" xfId="47905" xr:uid="{00000000-0005-0000-0000-00005CBC0000}"/>
    <cellStyle name="Output 34 2 9" xfId="47906" xr:uid="{00000000-0005-0000-0000-00005DBC0000}"/>
    <cellStyle name="Output 34 20" xfId="47907" xr:uid="{00000000-0005-0000-0000-00005EBC0000}"/>
    <cellStyle name="Output 34 21" xfId="47908" xr:uid="{00000000-0005-0000-0000-00005FBC0000}"/>
    <cellStyle name="Output 34 22" xfId="47909" xr:uid="{00000000-0005-0000-0000-000060BC0000}"/>
    <cellStyle name="Output 34 23" xfId="47910" xr:uid="{00000000-0005-0000-0000-000061BC0000}"/>
    <cellStyle name="Output 34 24" xfId="47911" xr:uid="{00000000-0005-0000-0000-000062BC0000}"/>
    <cellStyle name="Output 34 25" xfId="47912" xr:uid="{00000000-0005-0000-0000-000063BC0000}"/>
    <cellStyle name="Output 34 26" xfId="47913" xr:uid="{00000000-0005-0000-0000-000064BC0000}"/>
    <cellStyle name="Output 34 27" xfId="47914" xr:uid="{00000000-0005-0000-0000-000065BC0000}"/>
    <cellStyle name="Output 34 28" xfId="47915" xr:uid="{00000000-0005-0000-0000-000066BC0000}"/>
    <cellStyle name="Output 34 29" xfId="47916" xr:uid="{00000000-0005-0000-0000-000067BC0000}"/>
    <cellStyle name="Output 34 3" xfId="47917" xr:uid="{00000000-0005-0000-0000-000068BC0000}"/>
    <cellStyle name="Output 34 30" xfId="47918" xr:uid="{00000000-0005-0000-0000-000069BC0000}"/>
    <cellStyle name="Output 34 31" xfId="47919" xr:uid="{00000000-0005-0000-0000-00006ABC0000}"/>
    <cellStyle name="Output 34 32" xfId="47920" xr:uid="{00000000-0005-0000-0000-00006BBC0000}"/>
    <cellStyle name="Output 34 33" xfId="47921" xr:uid="{00000000-0005-0000-0000-00006CBC0000}"/>
    <cellStyle name="Output 34 34" xfId="47922" xr:uid="{00000000-0005-0000-0000-00006DBC0000}"/>
    <cellStyle name="Output 34 35" xfId="47923" xr:uid="{00000000-0005-0000-0000-00006EBC0000}"/>
    <cellStyle name="Output 34 36" xfId="47924" xr:uid="{00000000-0005-0000-0000-00006FBC0000}"/>
    <cellStyle name="Output 34 37" xfId="47925" xr:uid="{00000000-0005-0000-0000-000070BC0000}"/>
    <cellStyle name="Output 34 38" xfId="47926" xr:uid="{00000000-0005-0000-0000-000071BC0000}"/>
    <cellStyle name="Output 34 39" xfId="47927" xr:uid="{00000000-0005-0000-0000-000072BC0000}"/>
    <cellStyle name="Output 34 4" xfId="47928" xr:uid="{00000000-0005-0000-0000-000073BC0000}"/>
    <cellStyle name="Output 34 40" xfId="47929" xr:uid="{00000000-0005-0000-0000-000074BC0000}"/>
    <cellStyle name="Output 34 41" xfId="47930" xr:uid="{00000000-0005-0000-0000-000075BC0000}"/>
    <cellStyle name="Output 34 42" xfId="47931" xr:uid="{00000000-0005-0000-0000-000076BC0000}"/>
    <cellStyle name="Output 34 43" xfId="47932" xr:uid="{00000000-0005-0000-0000-000077BC0000}"/>
    <cellStyle name="Output 34 44" xfId="47933" xr:uid="{00000000-0005-0000-0000-000078BC0000}"/>
    <cellStyle name="Output 34 45" xfId="47934" xr:uid="{00000000-0005-0000-0000-000079BC0000}"/>
    <cellStyle name="Output 34 46" xfId="47935" xr:uid="{00000000-0005-0000-0000-00007ABC0000}"/>
    <cellStyle name="Output 34 47" xfId="47936" xr:uid="{00000000-0005-0000-0000-00007BBC0000}"/>
    <cellStyle name="Output 34 48" xfId="47937" xr:uid="{00000000-0005-0000-0000-00007CBC0000}"/>
    <cellStyle name="Output 34 49" xfId="47938" xr:uid="{00000000-0005-0000-0000-00007DBC0000}"/>
    <cellStyle name="Output 34 5" xfId="47939" xr:uid="{00000000-0005-0000-0000-00007EBC0000}"/>
    <cellStyle name="Output 34 50" xfId="47940" xr:uid="{00000000-0005-0000-0000-00007FBC0000}"/>
    <cellStyle name="Output 34 51" xfId="47941" xr:uid="{00000000-0005-0000-0000-000080BC0000}"/>
    <cellStyle name="Output 34 52" xfId="47942" xr:uid="{00000000-0005-0000-0000-000081BC0000}"/>
    <cellStyle name="Output 34 53" xfId="47943" xr:uid="{00000000-0005-0000-0000-000082BC0000}"/>
    <cellStyle name="Output 34 54" xfId="47944" xr:uid="{00000000-0005-0000-0000-000083BC0000}"/>
    <cellStyle name="Output 34 55" xfId="47945" xr:uid="{00000000-0005-0000-0000-000084BC0000}"/>
    <cellStyle name="Output 34 56" xfId="47946" xr:uid="{00000000-0005-0000-0000-000085BC0000}"/>
    <cellStyle name="Output 34 57" xfId="47947" xr:uid="{00000000-0005-0000-0000-000086BC0000}"/>
    <cellStyle name="Output 34 58" xfId="47948" xr:uid="{00000000-0005-0000-0000-000087BC0000}"/>
    <cellStyle name="Output 34 59" xfId="47949" xr:uid="{00000000-0005-0000-0000-000088BC0000}"/>
    <cellStyle name="Output 34 6" xfId="47950" xr:uid="{00000000-0005-0000-0000-000089BC0000}"/>
    <cellStyle name="Output 34 60" xfId="47951" xr:uid="{00000000-0005-0000-0000-00008ABC0000}"/>
    <cellStyle name="Output 34 61" xfId="47952" xr:uid="{00000000-0005-0000-0000-00008BBC0000}"/>
    <cellStyle name="Output 34 62" xfId="47953" xr:uid="{00000000-0005-0000-0000-00008CBC0000}"/>
    <cellStyle name="Output 34 63" xfId="47954" xr:uid="{00000000-0005-0000-0000-00008DBC0000}"/>
    <cellStyle name="Output 34 64" xfId="47955" xr:uid="{00000000-0005-0000-0000-00008EBC0000}"/>
    <cellStyle name="Output 34 65" xfId="47956" xr:uid="{00000000-0005-0000-0000-00008FBC0000}"/>
    <cellStyle name="Output 34 66" xfId="47957" xr:uid="{00000000-0005-0000-0000-000090BC0000}"/>
    <cellStyle name="Output 34 67" xfId="47958" xr:uid="{00000000-0005-0000-0000-000091BC0000}"/>
    <cellStyle name="Output 34 68" xfId="47959" xr:uid="{00000000-0005-0000-0000-000092BC0000}"/>
    <cellStyle name="Output 34 69" xfId="47960" xr:uid="{00000000-0005-0000-0000-000093BC0000}"/>
    <cellStyle name="Output 34 7" xfId="47961" xr:uid="{00000000-0005-0000-0000-000094BC0000}"/>
    <cellStyle name="Output 34 70" xfId="47962" xr:uid="{00000000-0005-0000-0000-000095BC0000}"/>
    <cellStyle name="Output 34 71" xfId="47963" xr:uid="{00000000-0005-0000-0000-000096BC0000}"/>
    <cellStyle name="Output 34 72" xfId="47964" xr:uid="{00000000-0005-0000-0000-000097BC0000}"/>
    <cellStyle name="Output 34 73" xfId="47965" xr:uid="{00000000-0005-0000-0000-000098BC0000}"/>
    <cellStyle name="Output 34 74" xfId="47966" xr:uid="{00000000-0005-0000-0000-000099BC0000}"/>
    <cellStyle name="Output 34 8" xfId="47967" xr:uid="{00000000-0005-0000-0000-00009ABC0000}"/>
    <cellStyle name="Output 34 9" xfId="47968" xr:uid="{00000000-0005-0000-0000-00009BBC0000}"/>
    <cellStyle name="Output 35" xfId="47969" xr:uid="{00000000-0005-0000-0000-00009CBC0000}"/>
    <cellStyle name="Output 35 10" xfId="47970" xr:uid="{00000000-0005-0000-0000-00009DBC0000}"/>
    <cellStyle name="Output 35 11" xfId="47971" xr:uid="{00000000-0005-0000-0000-00009EBC0000}"/>
    <cellStyle name="Output 35 12" xfId="47972" xr:uid="{00000000-0005-0000-0000-00009FBC0000}"/>
    <cellStyle name="Output 35 13" xfId="47973" xr:uid="{00000000-0005-0000-0000-0000A0BC0000}"/>
    <cellStyle name="Output 35 14" xfId="47974" xr:uid="{00000000-0005-0000-0000-0000A1BC0000}"/>
    <cellStyle name="Output 35 15" xfId="47975" xr:uid="{00000000-0005-0000-0000-0000A2BC0000}"/>
    <cellStyle name="Output 35 16" xfId="47976" xr:uid="{00000000-0005-0000-0000-0000A3BC0000}"/>
    <cellStyle name="Output 35 17" xfId="47977" xr:uid="{00000000-0005-0000-0000-0000A4BC0000}"/>
    <cellStyle name="Output 35 18" xfId="47978" xr:uid="{00000000-0005-0000-0000-0000A5BC0000}"/>
    <cellStyle name="Output 35 19" xfId="47979" xr:uid="{00000000-0005-0000-0000-0000A6BC0000}"/>
    <cellStyle name="Output 35 2" xfId="47980" xr:uid="{00000000-0005-0000-0000-0000A7BC0000}"/>
    <cellStyle name="Output 35 2 10" xfId="47981" xr:uid="{00000000-0005-0000-0000-0000A8BC0000}"/>
    <cellStyle name="Output 35 2 11" xfId="47982" xr:uid="{00000000-0005-0000-0000-0000A9BC0000}"/>
    <cellStyle name="Output 35 2 12" xfId="47983" xr:uid="{00000000-0005-0000-0000-0000AABC0000}"/>
    <cellStyle name="Output 35 2 13" xfId="47984" xr:uid="{00000000-0005-0000-0000-0000ABBC0000}"/>
    <cellStyle name="Output 35 2 14" xfId="47985" xr:uid="{00000000-0005-0000-0000-0000ACBC0000}"/>
    <cellStyle name="Output 35 2 15" xfId="47986" xr:uid="{00000000-0005-0000-0000-0000ADBC0000}"/>
    <cellStyle name="Output 35 2 16" xfId="47987" xr:uid="{00000000-0005-0000-0000-0000AEBC0000}"/>
    <cellStyle name="Output 35 2 17" xfId="47988" xr:uid="{00000000-0005-0000-0000-0000AFBC0000}"/>
    <cellStyle name="Output 35 2 18" xfId="47989" xr:uid="{00000000-0005-0000-0000-0000B0BC0000}"/>
    <cellStyle name="Output 35 2 19" xfId="47990" xr:uid="{00000000-0005-0000-0000-0000B1BC0000}"/>
    <cellStyle name="Output 35 2 2" xfId="47991" xr:uid="{00000000-0005-0000-0000-0000B2BC0000}"/>
    <cellStyle name="Output 35 2 20" xfId="47992" xr:uid="{00000000-0005-0000-0000-0000B3BC0000}"/>
    <cellStyle name="Output 35 2 21" xfId="47993" xr:uid="{00000000-0005-0000-0000-0000B4BC0000}"/>
    <cellStyle name="Output 35 2 22" xfId="47994" xr:uid="{00000000-0005-0000-0000-0000B5BC0000}"/>
    <cellStyle name="Output 35 2 23" xfId="47995" xr:uid="{00000000-0005-0000-0000-0000B6BC0000}"/>
    <cellStyle name="Output 35 2 24" xfId="47996" xr:uid="{00000000-0005-0000-0000-0000B7BC0000}"/>
    <cellStyle name="Output 35 2 25" xfId="47997" xr:uid="{00000000-0005-0000-0000-0000B8BC0000}"/>
    <cellStyle name="Output 35 2 26" xfId="47998" xr:uid="{00000000-0005-0000-0000-0000B9BC0000}"/>
    <cellStyle name="Output 35 2 27" xfId="47999" xr:uid="{00000000-0005-0000-0000-0000BABC0000}"/>
    <cellStyle name="Output 35 2 28" xfId="48000" xr:uid="{00000000-0005-0000-0000-0000BBBC0000}"/>
    <cellStyle name="Output 35 2 29" xfId="48001" xr:uid="{00000000-0005-0000-0000-0000BCBC0000}"/>
    <cellStyle name="Output 35 2 3" xfId="48002" xr:uid="{00000000-0005-0000-0000-0000BDBC0000}"/>
    <cellStyle name="Output 35 2 30" xfId="48003" xr:uid="{00000000-0005-0000-0000-0000BEBC0000}"/>
    <cellStyle name="Output 35 2 31" xfId="48004" xr:uid="{00000000-0005-0000-0000-0000BFBC0000}"/>
    <cellStyle name="Output 35 2 32" xfId="48005" xr:uid="{00000000-0005-0000-0000-0000C0BC0000}"/>
    <cellStyle name="Output 35 2 33" xfId="48006" xr:uid="{00000000-0005-0000-0000-0000C1BC0000}"/>
    <cellStyle name="Output 35 2 34" xfId="48007" xr:uid="{00000000-0005-0000-0000-0000C2BC0000}"/>
    <cellStyle name="Output 35 2 35" xfId="48008" xr:uid="{00000000-0005-0000-0000-0000C3BC0000}"/>
    <cellStyle name="Output 35 2 36" xfId="48009" xr:uid="{00000000-0005-0000-0000-0000C4BC0000}"/>
    <cellStyle name="Output 35 2 37" xfId="48010" xr:uid="{00000000-0005-0000-0000-0000C5BC0000}"/>
    <cellStyle name="Output 35 2 38" xfId="48011" xr:uid="{00000000-0005-0000-0000-0000C6BC0000}"/>
    <cellStyle name="Output 35 2 39" xfId="48012" xr:uid="{00000000-0005-0000-0000-0000C7BC0000}"/>
    <cellStyle name="Output 35 2 4" xfId="48013" xr:uid="{00000000-0005-0000-0000-0000C8BC0000}"/>
    <cellStyle name="Output 35 2 40" xfId="48014" xr:uid="{00000000-0005-0000-0000-0000C9BC0000}"/>
    <cellStyle name="Output 35 2 41" xfId="48015" xr:uid="{00000000-0005-0000-0000-0000CABC0000}"/>
    <cellStyle name="Output 35 2 42" xfId="48016" xr:uid="{00000000-0005-0000-0000-0000CBBC0000}"/>
    <cellStyle name="Output 35 2 43" xfId="48017" xr:uid="{00000000-0005-0000-0000-0000CCBC0000}"/>
    <cellStyle name="Output 35 2 44" xfId="48018" xr:uid="{00000000-0005-0000-0000-0000CDBC0000}"/>
    <cellStyle name="Output 35 2 45" xfId="48019" xr:uid="{00000000-0005-0000-0000-0000CEBC0000}"/>
    <cellStyle name="Output 35 2 46" xfId="48020" xr:uid="{00000000-0005-0000-0000-0000CFBC0000}"/>
    <cellStyle name="Output 35 2 47" xfId="48021" xr:uid="{00000000-0005-0000-0000-0000D0BC0000}"/>
    <cellStyle name="Output 35 2 48" xfId="48022" xr:uid="{00000000-0005-0000-0000-0000D1BC0000}"/>
    <cellStyle name="Output 35 2 49" xfId="48023" xr:uid="{00000000-0005-0000-0000-0000D2BC0000}"/>
    <cellStyle name="Output 35 2 5" xfId="48024" xr:uid="{00000000-0005-0000-0000-0000D3BC0000}"/>
    <cellStyle name="Output 35 2 50" xfId="48025" xr:uid="{00000000-0005-0000-0000-0000D4BC0000}"/>
    <cellStyle name="Output 35 2 51" xfId="48026" xr:uid="{00000000-0005-0000-0000-0000D5BC0000}"/>
    <cellStyle name="Output 35 2 52" xfId="48027" xr:uid="{00000000-0005-0000-0000-0000D6BC0000}"/>
    <cellStyle name="Output 35 2 53" xfId="48028" xr:uid="{00000000-0005-0000-0000-0000D7BC0000}"/>
    <cellStyle name="Output 35 2 54" xfId="48029" xr:uid="{00000000-0005-0000-0000-0000D8BC0000}"/>
    <cellStyle name="Output 35 2 55" xfId="48030" xr:uid="{00000000-0005-0000-0000-0000D9BC0000}"/>
    <cellStyle name="Output 35 2 56" xfId="48031" xr:uid="{00000000-0005-0000-0000-0000DABC0000}"/>
    <cellStyle name="Output 35 2 57" xfId="48032" xr:uid="{00000000-0005-0000-0000-0000DBBC0000}"/>
    <cellStyle name="Output 35 2 58" xfId="48033" xr:uid="{00000000-0005-0000-0000-0000DCBC0000}"/>
    <cellStyle name="Output 35 2 59" xfId="48034" xr:uid="{00000000-0005-0000-0000-0000DDBC0000}"/>
    <cellStyle name="Output 35 2 6" xfId="48035" xr:uid="{00000000-0005-0000-0000-0000DEBC0000}"/>
    <cellStyle name="Output 35 2 60" xfId="48036" xr:uid="{00000000-0005-0000-0000-0000DFBC0000}"/>
    <cellStyle name="Output 35 2 61" xfId="48037" xr:uid="{00000000-0005-0000-0000-0000E0BC0000}"/>
    <cellStyle name="Output 35 2 62" xfId="48038" xr:uid="{00000000-0005-0000-0000-0000E1BC0000}"/>
    <cellStyle name="Output 35 2 63" xfId="48039" xr:uid="{00000000-0005-0000-0000-0000E2BC0000}"/>
    <cellStyle name="Output 35 2 64" xfId="48040" xr:uid="{00000000-0005-0000-0000-0000E3BC0000}"/>
    <cellStyle name="Output 35 2 65" xfId="48041" xr:uid="{00000000-0005-0000-0000-0000E4BC0000}"/>
    <cellStyle name="Output 35 2 66" xfId="48042" xr:uid="{00000000-0005-0000-0000-0000E5BC0000}"/>
    <cellStyle name="Output 35 2 67" xfId="48043" xr:uid="{00000000-0005-0000-0000-0000E6BC0000}"/>
    <cellStyle name="Output 35 2 68" xfId="48044" xr:uid="{00000000-0005-0000-0000-0000E7BC0000}"/>
    <cellStyle name="Output 35 2 69" xfId="48045" xr:uid="{00000000-0005-0000-0000-0000E8BC0000}"/>
    <cellStyle name="Output 35 2 7" xfId="48046" xr:uid="{00000000-0005-0000-0000-0000E9BC0000}"/>
    <cellStyle name="Output 35 2 70" xfId="48047" xr:uid="{00000000-0005-0000-0000-0000EABC0000}"/>
    <cellStyle name="Output 35 2 71" xfId="48048" xr:uid="{00000000-0005-0000-0000-0000EBBC0000}"/>
    <cellStyle name="Output 35 2 72" xfId="48049" xr:uid="{00000000-0005-0000-0000-0000ECBC0000}"/>
    <cellStyle name="Output 35 2 73" xfId="48050" xr:uid="{00000000-0005-0000-0000-0000EDBC0000}"/>
    <cellStyle name="Output 35 2 8" xfId="48051" xr:uid="{00000000-0005-0000-0000-0000EEBC0000}"/>
    <cellStyle name="Output 35 2 9" xfId="48052" xr:uid="{00000000-0005-0000-0000-0000EFBC0000}"/>
    <cellStyle name="Output 35 20" xfId="48053" xr:uid="{00000000-0005-0000-0000-0000F0BC0000}"/>
    <cellStyle name="Output 35 21" xfId="48054" xr:uid="{00000000-0005-0000-0000-0000F1BC0000}"/>
    <cellStyle name="Output 35 22" xfId="48055" xr:uid="{00000000-0005-0000-0000-0000F2BC0000}"/>
    <cellStyle name="Output 35 23" xfId="48056" xr:uid="{00000000-0005-0000-0000-0000F3BC0000}"/>
    <cellStyle name="Output 35 24" xfId="48057" xr:uid="{00000000-0005-0000-0000-0000F4BC0000}"/>
    <cellStyle name="Output 35 25" xfId="48058" xr:uid="{00000000-0005-0000-0000-0000F5BC0000}"/>
    <cellStyle name="Output 35 26" xfId="48059" xr:uid="{00000000-0005-0000-0000-0000F6BC0000}"/>
    <cellStyle name="Output 35 27" xfId="48060" xr:uid="{00000000-0005-0000-0000-0000F7BC0000}"/>
    <cellStyle name="Output 35 28" xfId="48061" xr:uid="{00000000-0005-0000-0000-0000F8BC0000}"/>
    <cellStyle name="Output 35 29" xfId="48062" xr:uid="{00000000-0005-0000-0000-0000F9BC0000}"/>
    <cellStyle name="Output 35 3" xfId="48063" xr:uid="{00000000-0005-0000-0000-0000FABC0000}"/>
    <cellStyle name="Output 35 30" xfId="48064" xr:uid="{00000000-0005-0000-0000-0000FBBC0000}"/>
    <cellStyle name="Output 35 31" xfId="48065" xr:uid="{00000000-0005-0000-0000-0000FCBC0000}"/>
    <cellStyle name="Output 35 32" xfId="48066" xr:uid="{00000000-0005-0000-0000-0000FDBC0000}"/>
    <cellStyle name="Output 35 33" xfId="48067" xr:uid="{00000000-0005-0000-0000-0000FEBC0000}"/>
    <cellStyle name="Output 35 34" xfId="48068" xr:uid="{00000000-0005-0000-0000-0000FFBC0000}"/>
    <cellStyle name="Output 35 35" xfId="48069" xr:uid="{00000000-0005-0000-0000-000000BD0000}"/>
    <cellStyle name="Output 35 36" xfId="48070" xr:uid="{00000000-0005-0000-0000-000001BD0000}"/>
    <cellStyle name="Output 35 37" xfId="48071" xr:uid="{00000000-0005-0000-0000-000002BD0000}"/>
    <cellStyle name="Output 35 38" xfId="48072" xr:uid="{00000000-0005-0000-0000-000003BD0000}"/>
    <cellStyle name="Output 35 39" xfId="48073" xr:uid="{00000000-0005-0000-0000-000004BD0000}"/>
    <cellStyle name="Output 35 4" xfId="48074" xr:uid="{00000000-0005-0000-0000-000005BD0000}"/>
    <cellStyle name="Output 35 40" xfId="48075" xr:uid="{00000000-0005-0000-0000-000006BD0000}"/>
    <cellStyle name="Output 35 41" xfId="48076" xr:uid="{00000000-0005-0000-0000-000007BD0000}"/>
    <cellStyle name="Output 35 42" xfId="48077" xr:uid="{00000000-0005-0000-0000-000008BD0000}"/>
    <cellStyle name="Output 35 43" xfId="48078" xr:uid="{00000000-0005-0000-0000-000009BD0000}"/>
    <cellStyle name="Output 35 44" xfId="48079" xr:uid="{00000000-0005-0000-0000-00000ABD0000}"/>
    <cellStyle name="Output 35 45" xfId="48080" xr:uid="{00000000-0005-0000-0000-00000BBD0000}"/>
    <cellStyle name="Output 35 46" xfId="48081" xr:uid="{00000000-0005-0000-0000-00000CBD0000}"/>
    <cellStyle name="Output 35 47" xfId="48082" xr:uid="{00000000-0005-0000-0000-00000DBD0000}"/>
    <cellStyle name="Output 35 48" xfId="48083" xr:uid="{00000000-0005-0000-0000-00000EBD0000}"/>
    <cellStyle name="Output 35 49" xfId="48084" xr:uid="{00000000-0005-0000-0000-00000FBD0000}"/>
    <cellStyle name="Output 35 5" xfId="48085" xr:uid="{00000000-0005-0000-0000-000010BD0000}"/>
    <cellStyle name="Output 35 50" xfId="48086" xr:uid="{00000000-0005-0000-0000-000011BD0000}"/>
    <cellStyle name="Output 35 51" xfId="48087" xr:uid="{00000000-0005-0000-0000-000012BD0000}"/>
    <cellStyle name="Output 35 52" xfId="48088" xr:uid="{00000000-0005-0000-0000-000013BD0000}"/>
    <cellStyle name="Output 35 53" xfId="48089" xr:uid="{00000000-0005-0000-0000-000014BD0000}"/>
    <cellStyle name="Output 35 54" xfId="48090" xr:uid="{00000000-0005-0000-0000-000015BD0000}"/>
    <cellStyle name="Output 35 55" xfId="48091" xr:uid="{00000000-0005-0000-0000-000016BD0000}"/>
    <cellStyle name="Output 35 56" xfId="48092" xr:uid="{00000000-0005-0000-0000-000017BD0000}"/>
    <cellStyle name="Output 35 57" xfId="48093" xr:uid="{00000000-0005-0000-0000-000018BD0000}"/>
    <cellStyle name="Output 35 58" xfId="48094" xr:uid="{00000000-0005-0000-0000-000019BD0000}"/>
    <cellStyle name="Output 35 59" xfId="48095" xr:uid="{00000000-0005-0000-0000-00001ABD0000}"/>
    <cellStyle name="Output 35 6" xfId="48096" xr:uid="{00000000-0005-0000-0000-00001BBD0000}"/>
    <cellStyle name="Output 35 60" xfId="48097" xr:uid="{00000000-0005-0000-0000-00001CBD0000}"/>
    <cellStyle name="Output 35 61" xfId="48098" xr:uid="{00000000-0005-0000-0000-00001DBD0000}"/>
    <cellStyle name="Output 35 62" xfId="48099" xr:uid="{00000000-0005-0000-0000-00001EBD0000}"/>
    <cellStyle name="Output 35 63" xfId="48100" xr:uid="{00000000-0005-0000-0000-00001FBD0000}"/>
    <cellStyle name="Output 35 64" xfId="48101" xr:uid="{00000000-0005-0000-0000-000020BD0000}"/>
    <cellStyle name="Output 35 65" xfId="48102" xr:uid="{00000000-0005-0000-0000-000021BD0000}"/>
    <cellStyle name="Output 35 66" xfId="48103" xr:uid="{00000000-0005-0000-0000-000022BD0000}"/>
    <cellStyle name="Output 35 67" xfId="48104" xr:uid="{00000000-0005-0000-0000-000023BD0000}"/>
    <cellStyle name="Output 35 68" xfId="48105" xr:uid="{00000000-0005-0000-0000-000024BD0000}"/>
    <cellStyle name="Output 35 69" xfId="48106" xr:uid="{00000000-0005-0000-0000-000025BD0000}"/>
    <cellStyle name="Output 35 7" xfId="48107" xr:uid="{00000000-0005-0000-0000-000026BD0000}"/>
    <cellStyle name="Output 35 70" xfId="48108" xr:uid="{00000000-0005-0000-0000-000027BD0000}"/>
    <cellStyle name="Output 35 71" xfId="48109" xr:uid="{00000000-0005-0000-0000-000028BD0000}"/>
    <cellStyle name="Output 35 72" xfId="48110" xr:uid="{00000000-0005-0000-0000-000029BD0000}"/>
    <cellStyle name="Output 35 73" xfId="48111" xr:uid="{00000000-0005-0000-0000-00002ABD0000}"/>
    <cellStyle name="Output 35 74" xfId="48112" xr:uid="{00000000-0005-0000-0000-00002BBD0000}"/>
    <cellStyle name="Output 35 8" xfId="48113" xr:uid="{00000000-0005-0000-0000-00002CBD0000}"/>
    <cellStyle name="Output 35 9" xfId="48114" xr:uid="{00000000-0005-0000-0000-00002DBD0000}"/>
    <cellStyle name="Output 36" xfId="48115" xr:uid="{00000000-0005-0000-0000-00002EBD0000}"/>
    <cellStyle name="Output 36 10" xfId="48116" xr:uid="{00000000-0005-0000-0000-00002FBD0000}"/>
    <cellStyle name="Output 36 11" xfId="48117" xr:uid="{00000000-0005-0000-0000-000030BD0000}"/>
    <cellStyle name="Output 36 12" xfId="48118" xr:uid="{00000000-0005-0000-0000-000031BD0000}"/>
    <cellStyle name="Output 36 13" xfId="48119" xr:uid="{00000000-0005-0000-0000-000032BD0000}"/>
    <cellStyle name="Output 36 14" xfId="48120" xr:uid="{00000000-0005-0000-0000-000033BD0000}"/>
    <cellStyle name="Output 36 15" xfId="48121" xr:uid="{00000000-0005-0000-0000-000034BD0000}"/>
    <cellStyle name="Output 36 16" xfId="48122" xr:uid="{00000000-0005-0000-0000-000035BD0000}"/>
    <cellStyle name="Output 36 17" xfId="48123" xr:uid="{00000000-0005-0000-0000-000036BD0000}"/>
    <cellStyle name="Output 36 18" xfId="48124" xr:uid="{00000000-0005-0000-0000-000037BD0000}"/>
    <cellStyle name="Output 36 19" xfId="48125" xr:uid="{00000000-0005-0000-0000-000038BD0000}"/>
    <cellStyle name="Output 36 2" xfId="48126" xr:uid="{00000000-0005-0000-0000-000039BD0000}"/>
    <cellStyle name="Output 36 2 10" xfId="48127" xr:uid="{00000000-0005-0000-0000-00003ABD0000}"/>
    <cellStyle name="Output 36 2 11" xfId="48128" xr:uid="{00000000-0005-0000-0000-00003BBD0000}"/>
    <cellStyle name="Output 36 2 12" xfId="48129" xr:uid="{00000000-0005-0000-0000-00003CBD0000}"/>
    <cellStyle name="Output 36 2 13" xfId="48130" xr:uid="{00000000-0005-0000-0000-00003DBD0000}"/>
    <cellStyle name="Output 36 2 14" xfId="48131" xr:uid="{00000000-0005-0000-0000-00003EBD0000}"/>
    <cellStyle name="Output 36 2 15" xfId="48132" xr:uid="{00000000-0005-0000-0000-00003FBD0000}"/>
    <cellStyle name="Output 36 2 16" xfId="48133" xr:uid="{00000000-0005-0000-0000-000040BD0000}"/>
    <cellStyle name="Output 36 2 17" xfId="48134" xr:uid="{00000000-0005-0000-0000-000041BD0000}"/>
    <cellStyle name="Output 36 2 18" xfId="48135" xr:uid="{00000000-0005-0000-0000-000042BD0000}"/>
    <cellStyle name="Output 36 2 19" xfId="48136" xr:uid="{00000000-0005-0000-0000-000043BD0000}"/>
    <cellStyle name="Output 36 2 2" xfId="48137" xr:uid="{00000000-0005-0000-0000-000044BD0000}"/>
    <cellStyle name="Output 36 2 20" xfId="48138" xr:uid="{00000000-0005-0000-0000-000045BD0000}"/>
    <cellStyle name="Output 36 2 21" xfId="48139" xr:uid="{00000000-0005-0000-0000-000046BD0000}"/>
    <cellStyle name="Output 36 2 22" xfId="48140" xr:uid="{00000000-0005-0000-0000-000047BD0000}"/>
    <cellStyle name="Output 36 2 23" xfId="48141" xr:uid="{00000000-0005-0000-0000-000048BD0000}"/>
    <cellStyle name="Output 36 2 24" xfId="48142" xr:uid="{00000000-0005-0000-0000-000049BD0000}"/>
    <cellStyle name="Output 36 2 25" xfId="48143" xr:uid="{00000000-0005-0000-0000-00004ABD0000}"/>
    <cellStyle name="Output 36 2 26" xfId="48144" xr:uid="{00000000-0005-0000-0000-00004BBD0000}"/>
    <cellStyle name="Output 36 2 27" xfId="48145" xr:uid="{00000000-0005-0000-0000-00004CBD0000}"/>
    <cellStyle name="Output 36 2 28" xfId="48146" xr:uid="{00000000-0005-0000-0000-00004DBD0000}"/>
    <cellStyle name="Output 36 2 29" xfId="48147" xr:uid="{00000000-0005-0000-0000-00004EBD0000}"/>
    <cellStyle name="Output 36 2 3" xfId="48148" xr:uid="{00000000-0005-0000-0000-00004FBD0000}"/>
    <cellStyle name="Output 36 2 30" xfId="48149" xr:uid="{00000000-0005-0000-0000-000050BD0000}"/>
    <cellStyle name="Output 36 2 31" xfId="48150" xr:uid="{00000000-0005-0000-0000-000051BD0000}"/>
    <cellStyle name="Output 36 2 32" xfId="48151" xr:uid="{00000000-0005-0000-0000-000052BD0000}"/>
    <cellStyle name="Output 36 2 33" xfId="48152" xr:uid="{00000000-0005-0000-0000-000053BD0000}"/>
    <cellStyle name="Output 36 2 34" xfId="48153" xr:uid="{00000000-0005-0000-0000-000054BD0000}"/>
    <cellStyle name="Output 36 2 35" xfId="48154" xr:uid="{00000000-0005-0000-0000-000055BD0000}"/>
    <cellStyle name="Output 36 2 36" xfId="48155" xr:uid="{00000000-0005-0000-0000-000056BD0000}"/>
    <cellStyle name="Output 36 2 37" xfId="48156" xr:uid="{00000000-0005-0000-0000-000057BD0000}"/>
    <cellStyle name="Output 36 2 38" xfId="48157" xr:uid="{00000000-0005-0000-0000-000058BD0000}"/>
    <cellStyle name="Output 36 2 39" xfId="48158" xr:uid="{00000000-0005-0000-0000-000059BD0000}"/>
    <cellStyle name="Output 36 2 4" xfId="48159" xr:uid="{00000000-0005-0000-0000-00005ABD0000}"/>
    <cellStyle name="Output 36 2 40" xfId="48160" xr:uid="{00000000-0005-0000-0000-00005BBD0000}"/>
    <cellStyle name="Output 36 2 41" xfId="48161" xr:uid="{00000000-0005-0000-0000-00005CBD0000}"/>
    <cellStyle name="Output 36 2 42" xfId="48162" xr:uid="{00000000-0005-0000-0000-00005DBD0000}"/>
    <cellStyle name="Output 36 2 43" xfId="48163" xr:uid="{00000000-0005-0000-0000-00005EBD0000}"/>
    <cellStyle name="Output 36 2 44" xfId="48164" xr:uid="{00000000-0005-0000-0000-00005FBD0000}"/>
    <cellStyle name="Output 36 2 45" xfId="48165" xr:uid="{00000000-0005-0000-0000-000060BD0000}"/>
    <cellStyle name="Output 36 2 46" xfId="48166" xr:uid="{00000000-0005-0000-0000-000061BD0000}"/>
    <cellStyle name="Output 36 2 47" xfId="48167" xr:uid="{00000000-0005-0000-0000-000062BD0000}"/>
    <cellStyle name="Output 36 2 48" xfId="48168" xr:uid="{00000000-0005-0000-0000-000063BD0000}"/>
    <cellStyle name="Output 36 2 49" xfId="48169" xr:uid="{00000000-0005-0000-0000-000064BD0000}"/>
    <cellStyle name="Output 36 2 5" xfId="48170" xr:uid="{00000000-0005-0000-0000-000065BD0000}"/>
    <cellStyle name="Output 36 2 50" xfId="48171" xr:uid="{00000000-0005-0000-0000-000066BD0000}"/>
    <cellStyle name="Output 36 2 51" xfId="48172" xr:uid="{00000000-0005-0000-0000-000067BD0000}"/>
    <cellStyle name="Output 36 2 52" xfId="48173" xr:uid="{00000000-0005-0000-0000-000068BD0000}"/>
    <cellStyle name="Output 36 2 53" xfId="48174" xr:uid="{00000000-0005-0000-0000-000069BD0000}"/>
    <cellStyle name="Output 36 2 54" xfId="48175" xr:uid="{00000000-0005-0000-0000-00006ABD0000}"/>
    <cellStyle name="Output 36 2 55" xfId="48176" xr:uid="{00000000-0005-0000-0000-00006BBD0000}"/>
    <cellStyle name="Output 36 2 56" xfId="48177" xr:uid="{00000000-0005-0000-0000-00006CBD0000}"/>
    <cellStyle name="Output 36 2 57" xfId="48178" xr:uid="{00000000-0005-0000-0000-00006DBD0000}"/>
    <cellStyle name="Output 36 2 58" xfId="48179" xr:uid="{00000000-0005-0000-0000-00006EBD0000}"/>
    <cellStyle name="Output 36 2 59" xfId="48180" xr:uid="{00000000-0005-0000-0000-00006FBD0000}"/>
    <cellStyle name="Output 36 2 6" xfId="48181" xr:uid="{00000000-0005-0000-0000-000070BD0000}"/>
    <cellStyle name="Output 36 2 60" xfId="48182" xr:uid="{00000000-0005-0000-0000-000071BD0000}"/>
    <cellStyle name="Output 36 2 61" xfId="48183" xr:uid="{00000000-0005-0000-0000-000072BD0000}"/>
    <cellStyle name="Output 36 2 62" xfId="48184" xr:uid="{00000000-0005-0000-0000-000073BD0000}"/>
    <cellStyle name="Output 36 2 63" xfId="48185" xr:uid="{00000000-0005-0000-0000-000074BD0000}"/>
    <cellStyle name="Output 36 2 64" xfId="48186" xr:uid="{00000000-0005-0000-0000-000075BD0000}"/>
    <cellStyle name="Output 36 2 65" xfId="48187" xr:uid="{00000000-0005-0000-0000-000076BD0000}"/>
    <cellStyle name="Output 36 2 66" xfId="48188" xr:uid="{00000000-0005-0000-0000-000077BD0000}"/>
    <cellStyle name="Output 36 2 67" xfId="48189" xr:uid="{00000000-0005-0000-0000-000078BD0000}"/>
    <cellStyle name="Output 36 2 68" xfId="48190" xr:uid="{00000000-0005-0000-0000-000079BD0000}"/>
    <cellStyle name="Output 36 2 69" xfId="48191" xr:uid="{00000000-0005-0000-0000-00007ABD0000}"/>
    <cellStyle name="Output 36 2 7" xfId="48192" xr:uid="{00000000-0005-0000-0000-00007BBD0000}"/>
    <cellStyle name="Output 36 2 70" xfId="48193" xr:uid="{00000000-0005-0000-0000-00007CBD0000}"/>
    <cellStyle name="Output 36 2 71" xfId="48194" xr:uid="{00000000-0005-0000-0000-00007DBD0000}"/>
    <cellStyle name="Output 36 2 72" xfId="48195" xr:uid="{00000000-0005-0000-0000-00007EBD0000}"/>
    <cellStyle name="Output 36 2 73" xfId="48196" xr:uid="{00000000-0005-0000-0000-00007FBD0000}"/>
    <cellStyle name="Output 36 2 8" xfId="48197" xr:uid="{00000000-0005-0000-0000-000080BD0000}"/>
    <cellStyle name="Output 36 2 9" xfId="48198" xr:uid="{00000000-0005-0000-0000-000081BD0000}"/>
    <cellStyle name="Output 36 20" xfId="48199" xr:uid="{00000000-0005-0000-0000-000082BD0000}"/>
    <cellStyle name="Output 36 21" xfId="48200" xr:uid="{00000000-0005-0000-0000-000083BD0000}"/>
    <cellStyle name="Output 36 22" xfId="48201" xr:uid="{00000000-0005-0000-0000-000084BD0000}"/>
    <cellStyle name="Output 36 23" xfId="48202" xr:uid="{00000000-0005-0000-0000-000085BD0000}"/>
    <cellStyle name="Output 36 24" xfId="48203" xr:uid="{00000000-0005-0000-0000-000086BD0000}"/>
    <cellStyle name="Output 36 25" xfId="48204" xr:uid="{00000000-0005-0000-0000-000087BD0000}"/>
    <cellStyle name="Output 36 26" xfId="48205" xr:uid="{00000000-0005-0000-0000-000088BD0000}"/>
    <cellStyle name="Output 36 27" xfId="48206" xr:uid="{00000000-0005-0000-0000-000089BD0000}"/>
    <cellStyle name="Output 36 28" xfId="48207" xr:uid="{00000000-0005-0000-0000-00008ABD0000}"/>
    <cellStyle name="Output 36 29" xfId="48208" xr:uid="{00000000-0005-0000-0000-00008BBD0000}"/>
    <cellStyle name="Output 36 3" xfId="48209" xr:uid="{00000000-0005-0000-0000-00008CBD0000}"/>
    <cellStyle name="Output 36 30" xfId="48210" xr:uid="{00000000-0005-0000-0000-00008DBD0000}"/>
    <cellStyle name="Output 36 31" xfId="48211" xr:uid="{00000000-0005-0000-0000-00008EBD0000}"/>
    <cellStyle name="Output 36 32" xfId="48212" xr:uid="{00000000-0005-0000-0000-00008FBD0000}"/>
    <cellStyle name="Output 36 33" xfId="48213" xr:uid="{00000000-0005-0000-0000-000090BD0000}"/>
    <cellStyle name="Output 36 34" xfId="48214" xr:uid="{00000000-0005-0000-0000-000091BD0000}"/>
    <cellStyle name="Output 36 35" xfId="48215" xr:uid="{00000000-0005-0000-0000-000092BD0000}"/>
    <cellStyle name="Output 36 36" xfId="48216" xr:uid="{00000000-0005-0000-0000-000093BD0000}"/>
    <cellStyle name="Output 36 37" xfId="48217" xr:uid="{00000000-0005-0000-0000-000094BD0000}"/>
    <cellStyle name="Output 36 38" xfId="48218" xr:uid="{00000000-0005-0000-0000-000095BD0000}"/>
    <cellStyle name="Output 36 39" xfId="48219" xr:uid="{00000000-0005-0000-0000-000096BD0000}"/>
    <cellStyle name="Output 36 4" xfId="48220" xr:uid="{00000000-0005-0000-0000-000097BD0000}"/>
    <cellStyle name="Output 36 40" xfId="48221" xr:uid="{00000000-0005-0000-0000-000098BD0000}"/>
    <cellStyle name="Output 36 41" xfId="48222" xr:uid="{00000000-0005-0000-0000-000099BD0000}"/>
    <cellStyle name="Output 36 42" xfId="48223" xr:uid="{00000000-0005-0000-0000-00009ABD0000}"/>
    <cellStyle name="Output 36 43" xfId="48224" xr:uid="{00000000-0005-0000-0000-00009BBD0000}"/>
    <cellStyle name="Output 36 44" xfId="48225" xr:uid="{00000000-0005-0000-0000-00009CBD0000}"/>
    <cellStyle name="Output 36 45" xfId="48226" xr:uid="{00000000-0005-0000-0000-00009DBD0000}"/>
    <cellStyle name="Output 36 46" xfId="48227" xr:uid="{00000000-0005-0000-0000-00009EBD0000}"/>
    <cellStyle name="Output 36 47" xfId="48228" xr:uid="{00000000-0005-0000-0000-00009FBD0000}"/>
    <cellStyle name="Output 36 48" xfId="48229" xr:uid="{00000000-0005-0000-0000-0000A0BD0000}"/>
    <cellStyle name="Output 36 49" xfId="48230" xr:uid="{00000000-0005-0000-0000-0000A1BD0000}"/>
    <cellStyle name="Output 36 5" xfId="48231" xr:uid="{00000000-0005-0000-0000-0000A2BD0000}"/>
    <cellStyle name="Output 36 50" xfId="48232" xr:uid="{00000000-0005-0000-0000-0000A3BD0000}"/>
    <cellStyle name="Output 36 51" xfId="48233" xr:uid="{00000000-0005-0000-0000-0000A4BD0000}"/>
    <cellStyle name="Output 36 52" xfId="48234" xr:uid="{00000000-0005-0000-0000-0000A5BD0000}"/>
    <cellStyle name="Output 36 53" xfId="48235" xr:uid="{00000000-0005-0000-0000-0000A6BD0000}"/>
    <cellStyle name="Output 36 54" xfId="48236" xr:uid="{00000000-0005-0000-0000-0000A7BD0000}"/>
    <cellStyle name="Output 36 55" xfId="48237" xr:uid="{00000000-0005-0000-0000-0000A8BD0000}"/>
    <cellStyle name="Output 36 56" xfId="48238" xr:uid="{00000000-0005-0000-0000-0000A9BD0000}"/>
    <cellStyle name="Output 36 57" xfId="48239" xr:uid="{00000000-0005-0000-0000-0000AABD0000}"/>
    <cellStyle name="Output 36 58" xfId="48240" xr:uid="{00000000-0005-0000-0000-0000ABBD0000}"/>
    <cellStyle name="Output 36 59" xfId="48241" xr:uid="{00000000-0005-0000-0000-0000ACBD0000}"/>
    <cellStyle name="Output 36 6" xfId="48242" xr:uid="{00000000-0005-0000-0000-0000ADBD0000}"/>
    <cellStyle name="Output 36 60" xfId="48243" xr:uid="{00000000-0005-0000-0000-0000AEBD0000}"/>
    <cellStyle name="Output 36 61" xfId="48244" xr:uid="{00000000-0005-0000-0000-0000AFBD0000}"/>
    <cellStyle name="Output 36 62" xfId="48245" xr:uid="{00000000-0005-0000-0000-0000B0BD0000}"/>
    <cellStyle name="Output 36 63" xfId="48246" xr:uid="{00000000-0005-0000-0000-0000B1BD0000}"/>
    <cellStyle name="Output 36 64" xfId="48247" xr:uid="{00000000-0005-0000-0000-0000B2BD0000}"/>
    <cellStyle name="Output 36 65" xfId="48248" xr:uid="{00000000-0005-0000-0000-0000B3BD0000}"/>
    <cellStyle name="Output 36 66" xfId="48249" xr:uid="{00000000-0005-0000-0000-0000B4BD0000}"/>
    <cellStyle name="Output 36 67" xfId="48250" xr:uid="{00000000-0005-0000-0000-0000B5BD0000}"/>
    <cellStyle name="Output 36 68" xfId="48251" xr:uid="{00000000-0005-0000-0000-0000B6BD0000}"/>
    <cellStyle name="Output 36 69" xfId="48252" xr:uid="{00000000-0005-0000-0000-0000B7BD0000}"/>
    <cellStyle name="Output 36 7" xfId="48253" xr:uid="{00000000-0005-0000-0000-0000B8BD0000}"/>
    <cellStyle name="Output 36 70" xfId="48254" xr:uid="{00000000-0005-0000-0000-0000B9BD0000}"/>
    <cellStyle name="Output 36 71" xfId="48255" xr:uid="{00000000-0005-0000-0000-0000BABD0000}"/>
    <cellStyle name="Output 36 72" xfId="48256" xr:uid="{00000000-0005-0000-0000-0000BBBD0000}"/>
    <cellStyle name="Output 36 73" xfId="48257" xr:uid="{00000000-0005-0000-0000-0000BCBD0000}"/>
    <cellStyle name="Output 36 74" xfId="48258" xr:uid="{00000000-0005-0000-0000-0000BDBD0000}"/>
    <cellStyle name="Output 36 8" xfId="48259" xr:uid="{00000000-0005-0000-0000-0000BEBD0000}"/>
    <cellStyle name="Output 36 9" xfId="48260" xr:uid="{00000000-0005-0000-0000-0000BFBD0000}"/>
    <cellStyle name="Output 37" xfId="48261" xr:uid="{00000000-0005-0000-0000-0000C0BD0000}"/>
    <cellStyle name="Output 37 10" xfId="48262" xr:uid="{00000000-0005-0000-0000-0000C1BD0000}"/>
    <cellStyle name="Output 37 11" xfId="48263" xr:uid="{00000000-0005-0000-0000-0000C2BD0000}"/>
    <cellStyle name="Output 37 12" xfId="48264" xr:uid="{00000000-0005-0000-0000-0000C3BD0000}"/>
    <cellStyle name="Output 37 13" xfId="48265" xr:uid="{00000000-0005-0000-0000-0000C4BD0000}"/>
    <cellStyle name="Output 37 14" xfId="48266" xr:uid="{00000000-0005-0000-0000-0000C5BD0000}"/>
    <cellStyle name="Output 37 15" xfId="48267" xr:uid="{00000000-0005-0000-0000-0000C6BD0000}"/>
    <cellStyle name="Output 37 16" xfId="48268" xr:uid="{00000000-0005-0000-0000-0000C7BD0000}"/>
    <cellStyle name="Output 37 17" xfId="48269" xr:uid="{00000000-0005-0000-0000-0000C8BD0000}"/>
    <cellStyle name="Output 37 18" xfId="48270" xr:uid="{00000000-0005-0000-0000-0000C9BD0000}"/>
    <cellStyle name="Output 37 19" xfId="48271" xr:uid="{00000000-0005-0000-0000-0000CABD0000}"/>
    <cellStyle name="Output 37 2" xfId="48272" xr:uid="{00000000-0005-0000-0000-0000CBBD0000}"/>
    <cellStyle name="Output 37 2 10" xfId="48273" xr:uid="{00000000-0005-0000-0000-0000CCBD0000}"/>
    <cellStyle name="Output 37 2 11" xfId="48274" xr:uid="{00000000-0005-0000-0000-0000CDBD0000}"/>
    <cellStyle name="Output 37 2 12" xfId="48275" xr:uid="{00000000-0005-0000-0000-0000CEBD0000}"/>
    <cellStyle name="Output 37 2 13" xfId="48276" xr:uid="{00000000-0005-0000-0000-0000CFBD0000}"/>
    <cellStyle name="Output 37 2 14" xfId="48277" xr:uid="{00000000-0005-0000-0000-0000D0BD0000}"/>
    <cellStyle name="Output 37 2 15" xfId="48278" xr:uid="{00000000-0005-0000-0000-0000D1BD0000}"/>
    <cellStyle name="Output 37 2 16" xfId="48279" xr:uid="{00000000-0005-0000-0000-0000D2BD0000}"/>
    <cellStyle name="Output 37 2 17" xfId="48280" xr:uid="{00000000-0005-0000-0000-0000D3BD0000}"/>
    <cellStyle name="Output 37 2 18" xfId="48281" xr:uid="{00000000-0005-0000-0000-0000D4BD0000}"/>
    <cellStyle name="Output 37 2 19" xfId="48282" xr:uid="{00000000-0005-0000-0000-0000D5BD0000}"/>
    <cellStyle name="Output 37 2 2" xfId="48283" xr:uid="{00000000-0005-0000-0000-0000D6BD0000}"/>
    <cellStyle name="Output 37 2 20" xfId="48284" xr:uid="{00000000-0005-0000-0000-0000D7BD0000}"/>
    <cellStyle name="Output 37 2 21" xfId="48285" xr:uid="{00000000-0005-0000-0000-0000D8BD0000}"/>
    <cellStyle name="Output 37 2 22" xfId="48286" xr:uid="{00000000-0005-0000-0000-0000D9BD0000}"/>
    <cellStyle name="Output 37 2 23" xfId="48287" xr:uid="{00000000-0005-0000-0000-0000DABD0000}"/>
    <cellStyle name="Output 37 2 24" xfId="48288" xr:uid="{00000000-0005-0000-0000-0000DBBD0000}"/>
    <cellStyle name="Output 37 2 25" xfId="48289" xr:uid="{00000000-0005-0000-0000-0000DCBD0000}"/>
    <cellStyle name="Output 37 2 26" xfId="48290" xr:uid="{00000000-0005-0000-0000-0000DDBD0000}"/>
    <cellStyle name="Output 37 2 27" xfId="48291" xr:uid="{00000000-0005-0000-0000-0000DEBD0000}"/>
    <cellStyle name="Output 37 2 28" xfId="48292" xr:uid="{00000000-0005-0000-0000-0000DFBD0000}"/>
    <cellStyle name="Output 37 2 29" xfId="48293" xr:uid="{00000000-0005-0000-0000-0000E0BD0000}"/>
    <cellStyle name="Output 37 2 3" xfId="48294" xr:uid="{00000000-0005-0000-0000-0000E1BD0000}"/>
    <cellStyle name="Output 37 2 30" xfId="48295" xr:uid="{00000000-0005-0000-0000-0000E2BD0000}"/>
    <cellStyle name="Output 37 2 31" xfId="48296" xr:uid="{00000000-0005-0000-0000-0000E3BD0000}"/>
    <cellStyle name="Output 37 2 32" xfId="48297" xr:uid="{00000000-0005-0000-0000-0000E4BD0000}"/>
    <cellStyle name="Output 37 2 33" xfId="48298" xr:uid="{00000000-0005-0000-0000-0000E5BD0000}"/>
    <cellStyle name="Output 37 2 34" xfId="48299" xr:uid="{00000000-0005-0000-0000-0000E6BD0000}"/>
    <cellStyle name="Output 37 2 35" xfId="48300" xr:uid="{00000000-0005-0000-0000-0000E7BD0000}"/>
    <cellStyle name="Output 37 2 36" xfId="48301" xr:uid="{00000000-0005-0000-0000-0000E8BD0000}"/>
    <cellStyle name="Output 37 2 37" xfId="48302" xr:uid="{00000000-0005-0000-0000-0000E9BD0000}"/>
    <cellStyle name="Output 37 2 38" xfId="48303" xr:uid="{00000000-0005-0000-0000-0000EABD0000}"/>
    <cellStyle name="Output 37 2 39" xfId="48304" xr:uid="{00000000-0005-0000-0000-0000EBBD0000}"/>
    <cellStyle name="Output 37 2 4" xfId="48305" xr:uid="{00000000-0005-0000-0000-0000ECBD0000}"/>
    <cellStyle name="Output 37 2 40" xfId="48306" xr:uid="{00000000-0005-0000-0000-0000EDBD0000}"/>
    <cellStyle name="Output 37 2 41" xfId="48307" xr:uid="{00000000-0005-0000-0000-0000EEBD0000}"/>
    <cellStyle name="Output 37 2 42" xfId="48308" xr:uid="{00000000-0005-0000-0000-0000EFBD0000}"/>
    <cellStyle name="Output 37 2 43" xfId="48309" xr:uid="{00000000-0005-0000-0000-0000F0BD0000}"/>
    <cellStyle name="Output 37 2 44" xfId="48310" xr:uid="{00000000-0005-0000-0000-0000F1BD0000}"/>
    <cellStyle name="Output 37 2 45" xfId="48311" xr:uid="{00000000-0005-0000-0000-0000F2BD0000}"/>
    <cellStyle name="Output 37 2 46" xfId="48312" xr:uid="{00000000-0005-0000-0000-0000F3BD0000}"/>
    <cellStyle name="Output 37 2 47" xfId="48313" xr:uid="{00000000-0005-0000-0000-0000F4BD0000}"/>
    <cellStyle name="Output 37 2 48" xfId="48314" xr:uid="{00000000-0005-0000-0000-0000F5BD0000}"/>
    <cellStyle name="Output 37 2 49" xfId="48315" xr:uid="{00000000-0005-0000-0000-0000F6BD0000}"/>
    <cellStyle name="Output 37 2 5" xfId="48316" xr:uid="{00000000-0005-0000-0000-0000F7BD0000}"/>
    <cellStyle name="Output 37 2 50" xfId="48317" xr:uid="{00000000-0005-0000-0000-0000F8BD0000}"/>
    <cellStyle name="Output 37 2 51" xfId="48318" xr:uid="{00000000-0005-0000-0000-0000F9BD0000}"/>
    <cellStyle name="Output 37 2 52" xfId="48319" xr:uid="{00000000-0005-0000-0000-0000FABD0000}"/>
    <cellStyle name="Output 37 2 53" xfId="48320" xr:uid="{00000000-0005-0000-0000-0000FBBD0000}"/>
    <cellStyle name="Output 37 2 54" xfId="48321" xr:uid="{00000000-0005-0000-0000-0000FCBD0000}"/>
    <cellStyle name="Output 37 2 55" xfId="48322" xr:uid="{00000000-0005-0000-0000-0000FDBD0000}"/>
    <cellStyle name="Output 37 2 56" xfId="48323" xr:uid="{00000000-0005-0000-0000-0000FEBD0000}"/>
    <cellStyle name="Output 37 2 57" xfId="48324" xr:uid="{00000000-0005-0000-0000-0000FFBD0000}"/>
    <cellStyle name="Output 37 2 58" xfId="48325" xr:uid="{00000000-0005-0000-0000-000000BE0000}"/>
    <cellStyle name="Output 37 2 59" xfId="48326" xr:uid="{00000000-0005-0000-0000-000001BE0000}"/>
    <cellStyle name="Output 37 2 6" xfId="48327" xr:uid="{00000000-0005-0000-0000-000002BE0000}"/>
    <cellStyle name="Output 37 2 60" xfId="48328" xr:uid="{00000000-0005-0000-0000-000003BE0000}"/>
    <cellStyle name="Output 37 2 61" xfId="48329" xr:uid="{00000000-0005-0000-0000-000004BE0000}"/>
    <cellStyle name="Output 37 2 62" xfId="48330" xr:uid="{00000000-0005-0000-0000-000005BE0000}"/>
    <cellStyle name="Output 37 2 63" xfId="48331" xr:uid="{00000000-0005-0000-0000-000006BE0000}"/>
    <cellStyle name="Output 37 2 64" xfId="48332" xr:uid="{00000000-0005-0000-0000-000007BE0000}"/>
    <cellStyle name="Output 37 2 65" xfId="48333" xr:uid="{00000000-0005-0000-0000-000008BE0000}"/>
    <cellStyle name="Output 37 2 66" xfId="48334" xr:uid="{00000000-0005-0000-0000-000009BE0000}"/>
    <cellStyle name="Output 37 2 67" xfId="48335" xr:uid="{00000000-0005-0000-0000-00000ABE0000}"/>
    <cellStyle name="Output 37 2 68" xfId="48336" xr:uid="{00000000-0005-0000-0000-00000BBE0000}"/>
    <cellStyle name="Output 37 2 69" xfId="48337" xr:uid="{00000000-0005-0000-0000-00000CBE0000}"/>
    <cellStyle name="Output 37 2 7" xfId="48338" xr:uid="{00000000-0005-0000-0000-00000DBE0000}"/>
    <cellStyle name="Output 37 2 70" xfId="48339" xr:uid="{00000000-0005-0000-0000-00000EBE0000}"/>
    <cellStyle name="Output 37 2 71" xfId="48340" xr:uid="{00000000-0005-0000-0000-00000FBE0000}"/>
    <cellStyle name="Output 37 2 72" xfId="48341" xr:uid="{00000000-0005-0000-0000-000010BE0000}"/>
    <cellStyle name="Output 37 2 73" xfId="48342" xr:uid="{00000000-0005-0000-0000-000011BE0000}"/>
    <cellStyle name="Output 37 2 8" xfId="48343" xr:uid="{00000000-0005-0000-0000-000012BE0000}"/>
    <cellStyle name="Output 37 2 9" xfId="48344" xr:uid="{00000000-0005-0000-0000-000013BE0000}"/>
    <cellStyle name="Output 37 20" xfId="48345" xr:uid="{00000000-0005-0000-0000-000014BE0000}"/>
    <cellStyle name="Output 37 21" xfId="48346" xr:uid="{00000000-0005-0000-0000-000015BE0000}"/>
    <cellStyle name="Output 37 22" xfId="48347" xr:uid="{00000000-0005-0000-0000-000016BE0000}"/>
    <cellStyle name="Output 37 23" xfId="48348" xr:uid="{00000000-0005-0000-0000-000017BE0000}"/>
    <cellStyle name="Output 37 24" xfId="48349" xr:uid="{00000000-0005-0000-0000-000018BE0000}"/>
    <cellStyle name="Output 37 25" xfId="48350" xr:uid="{00000000-0005-0000-0000-000019BE0000}"/>
    <cellStyle name="Output 37 26" xfId="48351" xr:uid="{00000000-0005-0000-0000-00001ABE0000}"/>
    <cellStyle name="Output 37 27" xfId="48352" xr:uid="{00000000-0005-0000-0000-00001BBE0000}"/>
    <cellStyle name="Output 37 28" xfId="48353" xr:uid="{00000000-0005-0000-0000-00001CBE0000}"/>
    <cellStyle name="Output 37 29" xfId="48354" xr:uid="{00000000-0005-0000-0000-00001DBE0000}"/>
    <cellStyle name="Output 37 3" xfId="48355" xr:uid="{00000000-0005-0000-0000-00001EBE0000}"/>
    <cellStyle name="Output 37 30" xfId="48356" xr:uid="{00000000-0005-0000-0000-00001FBE0000}"/>
    <cellStyle name="Output 37 31" xfId="48357" xr:uid="{00000000-0005-0000-0000-000020BE0000}"/>
    <cellStyle name="Output 37 32" xfId="48358" xr:uid="{00000000-0005-0000-0000-000021BE0000}"/>
    <cellStyle name="Output 37 33" xfId="48359" xr:uid="{00000000-0005-0000-0000-000022BE0000}"/>
    <cellStyle name="Output 37 34" xfId="48360" xr:uid="{00000000-0005-0000-0000-000023BE0000}"/>
    <cellStyle name="Output 37 35" xfId="48361" xr:uid="{00000000-0005-0000-0000-000024BE0000}"/>
    <cellStyle name="Output 37 36" xfId="48362" xr:uid="{00000000-0005-0000-0000-000025BE0000}"/>
    <cellStyle name="Output 37 37" xfId="48363" xr:uid="{00000000-0005-0000-0000-000026BE0000}"/>
    <cellStyle name="Output 37 38" xfId="48364" xr:uid="{00000000-0005-0000-0000-000027BE0000}"/>
    <cellStyle name="Output 37 39" xfId="48365" xr:uid="{00000000-0005-0000-0000-000028BE0000}"/>
    <cellStyle name="Output 37 4" xfId="48366" xr:uid="{00000000-0005-0000-0000-000029BE0000}"/>
    <cellStyle name="Output 37 40" xfId="48367" xr:uid="{00000000-0005-0000-0000-00002ABE0000}"/>
    <cellStyle name="Output 37 41" xfId="48368" xr:uid="{00000000-0005-0000-0000-00002BBE0000}"/>
    <cellStyle name="Output 37 42" xfId="48369" xr:uid="{00000000-0005-0000-0000-00002CBE0000}"/>
    <cellStyle name="Output 37 43" xfId="48370" xr:uid="{00000000-0005-0000-0000-00002DBE0000}"/>
    <cellStyle name="Output 37 44" xfId="48371" xr:uid="{00000000-0005-0000-0000-00002EBE0000}"/>
    <cellStyle name="Output 37 45" xfId="48372" xr:uid="{00000000-0005-0000-0000-00002FBE0000}"/>
    <cellStyle name="Output 37 46" xfId="48373" xr:uid="{00000000-0005-0000-0000-000030BE0000}"/>
    <cellStyle name="Output 37 47" xfId="48374" xr:uid="{00000000-0005-0000-0000-000031BE0000}"/>
    <cellStyle name="Output 37 48" xfId="48375" xr:uid="{00000000-0005-0000-0000-000032BE0000}"/>
    <cellStyle name="Output 37 49" xfId="48376" xr:uid="{00000000-0005-0000-0000-000033BE0000}"/>
    <cellStyle name="Output 37 5" xfId="48377" xr:uid="{00000000-0005-0000-0000-000034BE0000}"/>
    <cellStyle name="Output 37 50" xfId="48378" xr:uid="{00000000-0005-0000-0000-000035BE0000}"/>
    <cellStyle name="Output 37 51" xfId="48379" xr:uid="{00000000-0005-0000-0000-000036BE0000}"/>
    <cellStyle name="Output 37 52" xfId="48380" xr:uid="{00000000-0005-0000-0000-000037BE0000}"/>
    <cellStyle name="Output 37 53" xfId="48381" xr:uid="{00000000-0005-0000-0000-000038BE0000}"/>
    <cellStyle name="Output 37 54" xfId="48382" xr:uid="{00000000-0005-0000-0000-000039BE0000}"/>
    <cellStyle name="Output 37 55" xfId="48383" xr:uid="{00000000-0005-0000-0000-00003ABE0000}"/>
    <cellStyle name="Output 37 56" xfId="48384" xr:uid="{00000000-0005-0000-0000-00003BBE0000}"/>
    <cellStyle name="Output 37 57" xfId="48385" xr:uid="{00000000-0005-0000-0000-00003CBE0000}"/>
    <cellStyle name="Output 37 58" xfId="48386" xr:uid="{00000000-0005-0000-0000-00003DBE0000}"/>
    <cellStyle name="Output 37 59" xfId="48387" xr:uid="{00000000-0005-0000-0000-00003EBE0000}"/>
    <cellStyle name="Output 37 6" xfId="48388" xr:uid="{00000000-0005-0000-0000-00003FBE0000}"/>
    <cellStyle name="Output 37 60" xfId="48389" xr:uid="{00000000-0005-0000-0000-000040BE0000}"/>
    <cellStyle name="Output 37 61" xfId="48390" xr:uid="{00000000-0005-0000-0000-000041BE0000}"/>
    <cellStyle name="Output 37 62" xfId="48391" xr:uid="{00000000-0005-0000-0000-000042BE0000}"/>
    <cellStyle name="Output 37 63" xfId="48392" xr:uid="{00000000-0005-0000-0000-000043BE0000}"/>
    <cellStyle name="Output 37 64" xfId="48393" xr:uid="{00000000-0005-0000-0000-000044BE0000}"/>
    <cellStyle name="Output 37 65" xfId="48394" xr:uid="{00000000-0005-0000-0000-000045BE0000}"/>
    <cellStyle name="Output 37 66" xfId="48395" xr:uid="{00000000-0005-0000-0000-000046BE0000}"/>
    <cellStyle name="Output 37 67" xfId="48396" xr:uid="{00000000-0005-0000-0000-000047BE0000}"/>
    <cellStyle name="Output 37 68" xfId="48397" xr:uid="{00000000-0005-0000-0000-000048BE0000}"/>
    <cellStyle name="Output 37 69" xfId="48398" xr:uid="{00000000-0005-0000-0000-000049BE0000}"/>
    <cellStyle name="Output 37 7" xfId="48399" xr:uid="{00000000-0005-0000-0000-00004ABE0000}"/>
    <cellStyle name="Output 37 70" xfId="48400" xr:uid="{00000000-0005-0000-0000-00004BBE0000}"/>
    <cellStyle name="Output 37 71" xfId="48401" xr:uid="{00000000-0005-0000-0000-00004CBE0000}"/>
    <cellStyle name="Output 37 72" xfId="48402" xr:uid="{00000000-0005-0000-0000-00004DBE0000}"/>
    <cellStyle name="Output 37 73" xfId="48403" xr:uid="{00000000-0005-0000-0000-00004EBE0000}"/>
    <cellStyle name="Output 37 74" xfId="48404" xr:uid="{00000000-0005-0000-0000-00004FBE0000}"/>
    <cellStyle name="Output 37 8" xfId="48405" xr:uid="{00000000-0005-0000-0000-000050BE0000}"/>
    <cellStyle name="Output 37 9" xfId="48406" xr:uid="{00000000-0005-0000-0000-000051BE0000}"/>
    <cellStyle name="Output 38" xfId="48407" xr:uid="{00000000-0005-0000-0000-000052BE0000}"/>
    <cellStyle name="Output 38 10" xfId="48408" xr:uid="{00000000-0005-0000-0000-000053BE0000}"/>
    <cellStyle name="Output 38 11" xfId="48409" xr:uid="{00000000-0005-0000-0000-000054BE0000}"/>
    <cellStyle name="Output 38 12" xfId="48410" xr:uid="{00000000-0005-0000-0000-000055BE0000}"/>
    <cellStyle name="Output 38 13" xfId="48411" xr:uid="{00000000-0005-0000-0000-000056BE0000}"/>
    <cellStyle name="Output 38 14" xfId="48412" xr:uid="{00000000-0005-0000-0000-000057BE0000}"/>
    <cellStyle name="Output 38 15" xfId="48413" xr:uid="{00000000-0005-0000-0000-000058BE0000}"/>
    <cellStyle name="Output 38 16" xfId="48414" xr:uid="{00000000-0005-0000-0000-000059BE0000}"/>
    <cellStyle name="Output 38 17" xfId="48415" xr:uid="{00000000-0005-0000-0000-00005ABE0000}"/>
    <cellStyle name="Output 38 18" xfId="48416" xr:uid="{00000000-0005-0000-0000-00005BBE0000}"/>
    <cellStyle name="Output 38 19" xfId="48417" xr:uid="{00000000-0005-0000-0000-00005CBE0000}"/>
    <cellStyle name="Output 38 2" xfId="48418" xr:uid="{00000000-0005-0000-0000-00005DBE0000}"/>
    <cellStyle name="Output 38 2 10" xfId="48419" xr:uid="{00000000-0005-0000-0000-00005EBE0000}"/>
    <cellStyle name="Output 38 2 11" xfId="48420" xr:uid="{00000000-0005-0000-0000-00005FBE0000}"/>
    <cellStyle name="Output 38 2 12" xfId="48421" xr:uid="{00000000-0005-0000-0000-000060BE0000}"/>
    <cellStyle name="Output 38 2 13" xfId="48422" xr:uid="{00000000-0005-0000-0000-000061BE0000}"/>
    <cellStyle name="Output 38 2 14" xfId="48423" xr:uid="{00000000-0005-0000-0000-000062BE0000}"/>
    <cellStyle name="Output 38 2 15" xfId="48424" xr:uid="{00000000-0005-0000-0000-000063BE0000}"/>
    <cellStyle name="Output 38 2 16" xfId="48425" xr:uid="{00000000-0005-0000-0000-000064BE0000}"/>
    <cellStyle name="Output 38 2 17" xfId="48426" xr:uid="{00000000-0005-0000-0000-000065BE0000}"/>
    <cellStyle name="Output 38 2 18" xfId="48427" xr:uid="{00000000-0005-0000-0000-000066BE0000}"/>
    <cellStyle name="Output 38 2 19" xfId="48428" xr:uid="{00000000-0005-0000-0000-000067BE0000}"/>
    <cellStyle name="Output 38 2 2" xfId="48429" xr:uid="{00000000-0005-0000-0000-000068BE0000}"/>
    <cellStyle name="Output 38 2 20" xfId="48430" xr:uid="{00000000-0005-0000-0000-000069BE0000}"/>
    <cellStyle name="Output 38 2 21" xfId="48431" xr:uid="{00000000-0005-0000-0000-00006ABE0000}"/>
    <cellStyle name="Output 38 2 22" xfId="48432" xr:uid="{00000000-0005-0000-0000-00006BBE0000}"/>
    <cellStyle name="Output 38 2 23" xfId="48433" xr:uid="{00000000-0005-0000-0000-00006CBE0000}"/>
    <cellStyle name="Output 38 2 24" xfId="48434" xr:uid="{00000000-0005-0000-0000-00006DBE0000}"/>
    <cellStyle name="Output 38 2 25" xfId="48435" xr:uid="{00000000-0005-0000-0000-00006EBE0000}"/>
    <cellStyle name="Output 38 2 26" xfId="48436" xr:uid="{00000000-0005-0000-0000-00006FBE0000}"/>
    <cellStyle name="Output 38 2 27" xfId="48437" xr:uid="{00000000-0005-0000-0000-000070BE0000}"/>
    <cellStyle name="Output 38 2 28" xfId="48438" xr:uid="{00000000-0005-0000-0000-000071BE0000}"/>
    <cellStyle name="Output 38 2 29" xfId="48439" xr:uid="{00000000-0005-0000-0000-000072BE0000}"/>
    <cellStyle name="Output 38 2 3" xfId="48440" xr:uid="{00000000-0005-0000-0000-000073BE0000}"/>
    <cellStyle name="Output 38 2 30" xfId="48441" xr:uid="{00000000-0005-0000-0000-000074BE0000}"/>
    <cellStyle name="Output 38 2 31" xfId="48442" xr:uid="{00000000-0005-0000-0000-000075BE0000}"/>
    <cellStyle name="Output 38 2 32" xfId="48443" xr:uid="{00000000-0005-0000-0000-000076BE0000}"/>
    <cellStyle name="Output 38 2 33" xfId="48444" xr:uid="{00000000-0005-0000-0000-000077BE0000}"/>
    <cellStyle name="Output 38 2 34" xfId="48445" xr:uid="{00000000-0005-0000-0000-000078BE0000}"/>
    <cellStyle name="Output 38 2 35" xfId="48446" xr:uid="{00000000-0005-0000-0000-000079BE0000}"/>
    <cellStyle name="Output 38 2 36" xfId="48447" xr:uid="{00000000-0005-0000-0000-00007ABE0000}"/>
    <cellStyle name="Output 38 2 37" xfId="48448" xr:uid="{00000000-0005-0000-0000-00007BBE0000}"/>
    <cellStyle name="Output 38 2 38" xfId="48449" xr:uid="{00000000-0005-0000-0000-00007CBE0000}"/>
    <cellStyle name="Output 38 2 39" xfId="48450" xr:uid="{00000000-0005-0000-0000-00007DBE0000}"/>
    <cellStyle name="Output 38 2 4" xfId="48451" xr:uid="{00000000-0005-0000-0000-00007EBE0000}"/>
    <cellStyle name="Output 38 2 40" xfId="48452" xr:uid="{00000000-0005-0000-0000-00007FBE0000}"/>
    <cellStyle name="Output 38 2 41" xfId="48453" xr:uid="{00000000-0005-0000-0000-000080BE0000}"/>
    <cellStyle name="Output 38 2 42" xfId="48454" xr:uid="{00000000-0005-0000-0000-000081BE0000}"/>
    <cellStyle name="Output 38 2 43" xfId="48455" xr:uid="{00000000-0005-0000-0000-000082BE0000}"/>
    <cellStyle name="Output 38 2 44" xfId="48456" xr:uid="{00000000-0005-0000-0000-000083BE0000}"/>
    <cellStyle name="Output 38 2 45" xfId="48457" xr:uid="{00000000-0005-0000-0000-000084BE0000}"/>
    <cellStyle name="Output 38 2 46" xfId="48458" xr:uid="{00000000-0005-0000-0000-000085BE0000}"/>
    <cellStyle name="Output 38 2 47" xfId="48459" xr:uid="{00000000-0005-0000-0000-000086BE0000}"/>
    <cellStyle name="Output 38 2 48" xfId="48460" xr:uid="{00000000-0005-0000-0000-000087BE0000}"/>
    <cellStyle name="Output 38 2 49" xfId="48461" xr:uid="{00000000-0005-0000-0000-000088BE0000}"/>
    <cellStyle name="Output 38 2 5" xfId="48462" xr:uid="{00000000-0005-0000-0000-000089BE0000}"/>
    <cellStyle name="Output 38 2 50" xfId="48463" xr:uid="{00000000-0005-0000-0000-00008ABE0000}"/>
    <cellStyle name="Output 38 2 51" xfId="48464" xr:uid="{00000000-0005-0000-0000-00008BBE0000}"/>
    <cellStyle name="Output 38 2 52" xfId="48465" xr:uid="{00000000-0005-0000-0000-00008CBE0000}"/>
    <cellStyle name="Output 38 2 53" xfId="48466" xr:uid="{00000000-0005-0000-0000-00008DBE0000}"/>
    <cellStyle name="Output 38 2 54" xfId="48467" xr:uid="{00000000-0005-0000-0000-00008EBE0000}"/>
    <cellStyle name="Output 38 2 55" xfId="48468" xr:uid="{00000000-0005-0000-0000-00008FBE0000}"/>
    <cellStyle name="Output 38 2 56" xfId="48469" xr:uid="{00000000-0005-0000-0000-000090BE0000}"/>
    <cellStyle name="Output 38 2 57" xfId="48470" xr:uid="{00000000-0005-0000-0000-000091BE0000}"/>
    <cellStyle name="Output 38 2 58" xfId="48471" xr:uid="{00000000-0005-0000-0000-000092BE0000}"/>
    <cellStyle name="Output 38 2 59" xfId="48472" xr:uid="{00000000-0005-0000-0000-000093BE0000}"/>
    <cellStyle name="Output 38 2 6" xfId="48473" xr:uid="{00000000-0005-0000-0000-000094BE0000}"/>
    <cellStyle name="Output 38 2 60" xfId="48474" xr:uid="{00000000-0005-0000-0000-000095BE0000}"/>
    <cellStyle name="Output 38 2 61" xfId="48475" xr:uid="{00000000-0005-0000-0000-000096BE0000}"/>
    <cellStyle name="Output 38 2 62" xfId="48476" xr:uid="{00000000-0005-0000-0000-000097BE0000}"/>
    <cellStyle name="Output 38 2 63" xfId="48477" xr:uid="{00000000-0005-0000-0000-000098BE0000}"/>
    <cellStyle name="Output 38 2 64" xfId="48478" xr:uid="{00000000-0005-0000-0000-000099BE0000}"/>
    <cellStyle name="Output 38 2 65" xfId="48479" xr:uid="{00000000-0005-0000-0000-00009ABE0000}"/>
    <cellStyle name="Output 38 2 66" xfId="48480" xr:uid="{00000000-0005-0000-0000-00009BBE0000}"/>
    <cellStyle name="Output 38 2 67" xfId="48481" xr:uid="{00000000-0005-0000-0000-00009CBE0000}"/>
    <cellStyle name="Output 38 2 68" xfId="48482" xr:uid="{00000000-0005-0000-0000-00009DBE0000}"/>
    <cellStyle name="Output 38 2 69" xfId="48483" xr:uid="{00000000-0005-0000-0000-00009EBE0000}"/>
    <cellStyle name="Output 38 2 7" xfId="48484" xr:uid="{00000000-0005-0000-0000-00009FBE0000}"/>
    <cellStyle name="Output 38 2 70" xfId="48485" xr:uid="{00000000-0005-0000-0000-0000A0BE0000}"/>
    <cellStyle name="Output 38 2 71" xfId="48486" xr:uid="{00000000-0005-0000-0000-0000A1BE0000}"/>
    <cellStyle name="Output 38 2 72" xfId="48487" xr:uid="{00000000-0005-0000-0000-0000A2BE0000}"/>
    <cellStyle name="Output 38 2 73" xfId="48488" xr:uid="{00000000-0005-0000-0000-0000A3BE0000}"/>
    <cellStyle name="Output 38 2 8" xfId="48489" xr:uid="{00000000-0005-0000-0000-0000A4BE0000}"/>
    <cellStyle name="Output 38 2 9" xfId="48490" xr:uid="{00000000-0005-0000-0000-0000A5BE0000}"/>
    <cellStyle name="Output 38 20" xfId="48491" xr:uid="{00000000-0005-0000-0000-0000A6BE0000}"/>
    <cellStyle name="Output 38 21" xfId="48492" xr:uid="{00000000-0005-0000-0000-0000A7BE0000}"/>
    <cellStyle name="Output 38 22" xfId="48493" xr:uid="{00000000-0005-0000-0000-0000A8BE0000}"/>
    <cellStyle name="Output 38 23" xfId="48494" xr:uid="{00000000-0005-0000-0000-0000A9BE0000}"/>
    <cellStyle name="Output 38 24" xfId="48495" xr:uid="{00000000-0005-0000-0000-0000AABE0000}"/>
    <cellStyle name="Output 38 25" xfId="48496" xr:uid="{00000000-0005-0000-0000-0000ABBE0000}"/>
    <cellStyle name="Output 38 26" xfId="48497" xr:uid="{00000000-0005-0000-0000-0000ACBE0000}"/>
    <cellStyle name="Output 38 27" xfId="48498" xr:uid="{00000000-0005-0000-0000-0000ADBE0000}"/>
    <cellStyle name="Output 38 28" xfId="48499" xr:uid="{00000000-0005-0000-0000-0000AEBE0000}"/>
    <cellStyle name="Output 38 29" xfId="48500" xr:uid="{00000000-0005-0000-0000-0000AFBE0000}"/>
    <cellStyle name="Output 38 3" xfId="48501" xr:uid="{00000000-0005-0000-0000-0000B0BE0000}"/>
    <cellStyle name="Output 38 30" xfId="48502" xr:uid="{00000000-0005-0000-0000-0000B1BE0000}"/>
    <cellStyle name="Output 38 31" xfId="48503" xr:uid="{00000000-0005-0000-0000-0000B2BE0000}"/>
    <cellStyle name="Output 38 32" xfId="48504" xr:uid="{00000000-0005-0000-0000-0000B3BE0000}"/>
    <cellStyle name="Output 38 33" xfId="48505" xr:uid="{00000000-0005-0000-0000-0000B4BE0000}"/>
    <cellStyle name="Output 38 34" xfId="48506" xr:uid="{00000000-0005-0000-0000-0000B5BE0000}"/>
    <cellStyle name="Output 38 35" xfId="48507" xr:uid="{00000000-0005-0000-0000-0000B6BE0000}"/>
    <cellStyle name="Output 38 36" xfId="48508" xr:uid="{00000000-0005-0000-0000-0000B7BE0000}"/>
    <cellStyle name="Output 38 37" xfId="48509" xr:uid="{00000000-0005-0000-0000-0000B8BE0000}"/>
    <cellStyle name="Output 38 38" xfId="48510" xr:uid="{00000000-0005-0000-0000-0000B9BE0000}"/>
    <cellStyle name="Output 38 39" xfId="48511" xr:uid="{00000000-0005-0000-0000-0000BABE0000}"/>
    <cellStyle name="Output 38 4" xfId="48512" xr:uid="{00000000-0005-0000-0000-0000BBBE0000}"/>
    <cellStyle name="Output 38 40" xfId="48513" xr:uid="{00000000-0005-0000-0000-0000BCBE0000}"/>
    <cellStyle name="Output 38 41" xfId="48514" xr:uid="{00000000-0005-0000-0000-0000BDBE0000}"/>
    <cellStyle name="Output 38 42" xfId="48515" xr:uid="{00000000-0005-0000-0000-0000BEBE0000}"/>
    <cellStyle name="Output 38 43" xfId="48516" xr:uid="{00000000-0005-0000-0000-0000BFBE0000}"/>
    <cellStyle name="Output 38 44" xfId="48517" xr:uid="{00000000-0005-0000-0000-0000C0BE0000}"/>
    <cellStyle name="Output 38 45" xfId="48518" xr:uid="{00000000-0005-0000-0000-0000C1BE0000}"/>
    <cellStyle name="Output 38 46" xfId="48519" xr:uid="{00000000-0005-0000-0000-0000C2BE0000}"/>
    <cellStyle name="Output 38 47" xfId="48520" xr:uid="{00000000-0005-0000-0000-0000C3BE0000}"/>
    <cellStyle name="Output 38 48" xfId="48521" xr:uid="{00000000-0005-0000-0000-0000C4BE0000}"/>
    <cellStyle name="Output 38 49" xfId="48522" xr:uid="{00000000-0005-0000-0000-0000C5BE0000}"/>
    <cellStyle name="Output 38 5" xfId="48523" xr:uid="{00000000-0005-0000-0000-0000C6BE0000}"/>
    <cellStyle name="Output 38 50" xfId="48524" xr:uid="{00000000-0005-0000-0000-0000C7BE0000}"/>
    <cellStyle name="Output 38 51" xfId="48525" xr:uid="{00000000-0005-0000-0000-0000C8BE0000}"/>
    <cellStyle name="Output 38 52" xfId="48526" xr:uid="{00000000-0005-0000-0000-0000C9BE0000}"/>
    <cellStyle name="Output 38 53" xfId="48527" xr:uid="{00000000-0005-0000-0000-0000CABE0000}"/>
    <cellStyle name="Output 38 54" xfId="48528" xr:uid="{00000000-0005-0000-0000-0000CBBE0000}"/>
    <cellStyle name="Output 38 55" xfId="48529" xr:uid="{00000000-0005-0000-0000-0000CCBE0000}"/>
    <cellStyle name="Output 38 56" xfId="48530" xr:uid="{00000000-0005-0000-0000-0000CDBE0000}"/>
    <cellStyle name="Output 38 57" xfId="48531" xr:uid="{00000000-0005-0000-0000-0000CEBE0000}"/>
    <cellStyle name="Output 38 58" xfId="48532" xr:uid="{00000000-0005-0000-0000-0000CFBE0000}"/>
    <cellStyle name="Output 38 59" xfId="48533" xr:uid="{00000000-0005-0000-0000-0000D0BE0000}"/>
    <cellStyle name="Output 38 6" xfId="48534" xr:uid="{00000000-0005-0000-0000-0000D1BE0000}"/>
    <cellStyle name="Output 38 60" xfId="48535" xr:uid="{00000000-0005-0000-0000-0000D2BE0000}"/>
    <cellStyle name="Output 38 61" xfId="48536" xr:uid="{00000000-0005-0000-0000-0000D3BE0000}"/>
    <cellStyle name="Output 38 62" xfId="48537" xr:uid="{00000000-0005-0000-0000-0000D4BE0000}"/>
    <cellStyle name="Output 38 63" xfId="48538" xr:uid="{00000000-0005-0000-0000-0000D5BE0000}"/>
    <cellStyle name="Output 38 64" xfId="48539" xr:uid="{00000000-0005-0000-0000-0000D6BE0000}"/>
    <cellStyle name="Output 38 65" xfId="48540" xr:uid="{00000000-0005-0000-0000-0000D7BE0000}"/>
    <cellStyle name="Output 38 66" xfId="48541" xr:uid="{00000000-0005-0000-0000-0000D8BE0000}"/>
    <cellStyle name="Output 38 67" xfId="48542" xr:uid="{00000000-0005-0000-0000-0000D9BE0000}"/>
    <cellStyle name="Output 38 68" xfId="48543" xr:uid="{00000000-0005-0000-0000-0000DABE0000}"/>
    <cellStyle name="Output 38 69" xfId="48544" xr:uid="{00000000-0005-0000-0000-0000DBBE0000}"/>
    <cellStyle name="Output 38 7" xfId="48545" xr:uid="{00000000-0005-0000-0000-0000DCBE0000}"/>
    <cellStyle name="Output 38 70" xfId="48546" xr:uid="{00000000-0005-0000-0000-0000DDBE0000}"/>
    <cellStyle name="Output 38 71" xfId="48547" xr:uid="{00000000-0005-0000-0000-0000DEBE0000}"/>
    <cellStyle name="Output 38 72" xfId="48548" xr:uid="{00000000-0005-0000-0000-0000DFBE0000}"/>
    <cellStyle name="Output 38 73" xfId="48549" xr:uid="{00000000-0005-0000-0000-0000E0BE0000}"/>
    <cellStyle name="Output 38 74" xfId="48550" xr:uid="{00000000-0005-0000-0000-0000E1BE0000}"/>
    <cellStyle name="Output 38 8" xfId="48551" xr:uid="{00000000-0005-0000-0000-0000E2BE0000}"/>
    <cellStyle name="Output 38 9" xfId="48552" xr:uid="{00000000-0005-0000-0000-0000E3BE0000}"/>
    <cellStyle name="Output 39" xfId="48553" xr:uid="{00000000-0005-0000-0000-0000E4BE0000}"/>
    <cellStyle name="Output 39 10" xfId="48554" xr:uid="{00000000-0005-0000-0000-0000E5BE0000}"/>
    <cellStyle name="Output 39 11" xfId="48555" xr:uid="{00000000-0005-0000-0000-0000E6BE0000}"/>
    <cellStyle name="Output 39 12" xfId="48556" xr:uid="{00000000-0005-0000-0000-0000E7BE0000}"/>
    <cellStyle name="Output 39 13" xfId="48557" xr:uid="{00000000-0005-0000-0000-0000E8BE0000}"/>
    <cellStyle name="Output 39 14" xfId="48558" xr:uid="{00000000-0005-0000-0000-0000E9BE0000}"/>
    <cellStyle name="Output 39 15" xfId="48559" xr:uid="{00000000-0005-0000-0000-0000EABE0000}"/>
    <cellStyle name="Output 39 16" xfId="48560" xr:uid="{00000000-0005-0000-0000-0000EBBE0000}"/>
    <cellStyle name="Output 39 17" xfId="48561" xr:uid="{00000000-0005-0000-0000-0000ECBE0000}"/>
    <cellStyle name="Output 39 18" xfId="48562" xr:uid="{00000000-0005-0000-0000-0000EDBE0000}"/>
    <cellStyle name="Output 39 19" xfId="48563" xr:uid="{00000000-0005-0000-0000-0000EEBE0000}"/>
    <cellStyle name="Output 39 2" xfId="48564" xr:uid="{00000000-0005-0000-0000-0000EFBE0000}"/>
    <cellStyle name="Output 39 2 10" xfId="48565" xr:uid="{00000000-0005-0000-0000-0000F0BE0000}"/>
    <cellStyle name="Output 39 2 11" xfId="48566" xr:uid="{00000000-0005-0000-0000-0000F1BE0000}"/>
    <cellStyle name="Output 39 2 12" xfId="48567" xr:uid="{00000000-0005-0000-0000-0000F2BE0000}"/>
    <cellStyle name="Output 39 2 13" xfId="48568" xr:uid="{00000000-0005-0000-0000-0000F3BE0000}"/>
    <cellStyle name="Output 39 2 14" xfId="48569" xr:uid="{00000000-0005-0000-0000-0000F4BE0000}"/>
    <cellStyle name="Output 39 2 15" xfId="48570" xr:uid="{00000000-0005-0000-0000-0000F5BE0000}"/>
    <cellStyle name="Output 39 2 16" xfId="48571" xr:uid="{00000000-0005-0000-0000-0000F6BE0000}"/>
    <cellStyle name="Output 39 2 17" xfId="48572" xr:uid="{00000000-0005-0000-0000-0000F7BE0000}"/>
    <cellStyle name="Output 39 2 18" xfId="48573" xr:uid="{00000000-0005-0000-0000-0000F8BE0000}"/>
    <cellStyle name="Output 39 2 19" xfId="48574" xr:uid="{00000000-0005-0000-0000-0000F9BE0000}"/>
    <cellStyle name="Output 39 2 2" xfId="48575" xr:uid="{00000000-0005-0000-0000-0000FABE0000}"/>
    <cellStyle name="Output 39 2 20" xfId="48576" xr:uid="{00000000-0005-0000-0000-0000FBBE0000}"/>
    <cellStyle name="Output 39 2 21" xfId="48577" xr:uid="{00000000-0005-0000-0000-0000FCBE0000}"/>
    <cellStyle name="Output 39 2 22" xfId="48578" xr:uid="{00000000-0005-0000-0000-0000FDBE0000}"/>
    <cellStyle name="Output 39 2 23" xfId="48579" xr:uid="{00000000-0005-0000-0000-0000FEBE0000}"/>
    <cellStyle name="Output 39 2 24" xfId="48580" xr:uid="{00000000-0005-0000-0000-0000FFBE0000}"/>
    <cellStyle name="Output 39 2 25" xfId="48581" xr:uid="{00000000-0005-0000-0000-000000BF0000}"/>
    <cellStyle name="Output 39 2 26" xfId="48582" xr:uid="{00000000-0005-0000-0000-000001BF0000}"/>
    <cellStyle name="Output 39 2 27" xfId="48583" xr:uid="{00000000-0005-0000-0000-000002BF0000}"/>
    <cellStyle name="Output 39 2 28" xfId="48584" xr:uid="{00000000-0005-0000-0000-000003BF0000}"/>
    <cellStyle name="Output 39 2 29" xfId="48585" xr:uid="{00000000-0005-0000-0000-000004BF0000}"/>
    <cellStyle name="Output 39 2 3" xfId="48586" xr:uid="{00000000-0005-0000-0000-000005BF0000}"/>
    <cellStyle name="Output 39 2 30" xfId="48587" xr:uid="{00000000-0005-0000-0000-000006BF0000}"/>
    <cellStyle name="Output 39 2 31" xfId="48588" xr:uid="{00000000-0005-0000-0000-000007BF0000}"/>
    <cellStyle name="Output 39 2 32" xfId="48589" xr:uid="{00000000-0005-0000-0000-000008BF0000}"/>
    <cellStyle name="Output 39 2 33" xfId="48590" xr:uid="{00000000-0005-0000-0000-000009BF0000}"/>
    <cellStyle name="Output 39 2 34" xfId="48591" xr:uid="{00000000-0005-0000-0000-00000ABF0000}"/>
    <cellStyle name="Output 39 2 35" xfId="48592" xr:uid="{00000000-0005-0000-0000-00000BBF0000}"/>
    <cellStyle name="Output 39 2 36" xfId="48593" xr:uid="{00000000-0005-0000-0000-00000CBF0000}"/>
    <cellStyle name="Output 39 2 37" xfId="48594" xr:uid="{00000000-0005-0000-0000-00000DBF0000}"/>
    <cellStyle name="Output 39 2 38" xfId="48595" xr:uid="{00000000-0005-0000-0000-00000EBF0000}"/>
    <cellStyle name="Output 39 2 39" xfId="48596" xr:uid="{00000000-0005-0000-0000-00000FBF0000}"/>
    <cellStyle name="Output 39 2 4" xfId="48597" xr:uid="{00000000-0005-0000-0000-000010BF0000}"/>
    <cellStyle name="Output 39 2 40" xfId="48598" xr:uid="{00000000-0005-0000-0000-000011BF0000}"/>
    <cellStyle name="Output 39 2 41" xfId="48599" xr:uid="{00000000-0005-0000-0000-000012BF0000}"/>
    <cellStyle name="Output 39 2 42" xfId="48600" xr:uid="{00000000-0005-0000-0000-000013BF0000}"/>
    <cellStyle name="Output 39 2 43" xfId="48601" xr:uid="{00000000-0005-0000-0000-000014BF0000}"/>
    <cellStyle name="Output 39 2 44" xfId="48602" xr:uid="{00000000-0005-0000-0000-000015BF0000}"/>
    <cellStyle name="Output 39 2 45" xfId="48603" xr:uid="{00000000-0005-0000-0000-000016BF0000}"/>
    <cellStyle name="Output 39 2 46" xfId="48604" xr:uid="{00000000-0005-0000-0000-000017BF0000}"/>
    <cellStyle name="Output 39 2 47" xfId="48605" xr:uid="{00000000-0005-0000-0000-000018BF0000}"/>
    <cellStyle name="Output 39 2 48" xfId="48606" xr:uid="{00000000-0005-0000-0000-000019BF0000}"/>
    <cellStyle name="Output 39 2 49" xfId="48607" xr:uid="{00000000-0005-0000-0000-00001ABF0000}"/>
    <cellStyle name="Output 39 2 5" xfId="48608" xr:uid="{00000000-0005-0000-0000-00001BBF0000}"/>
    <cellStyle name="Output 39 2 50" xfId="48609" xr:uid="{00000000-0005-0000-0000-00001CBF0000}"/>
    <cellStyle name="Output 39 2 51" xfId="48610" xr:uid="{00000000-0005-0000-0000-00001DBF0000}"/>
    <cellStyle name="Output 39 2 52" xfId="48611" xr:uid="{00000000-0005-0000-0000-00001EBF0000}"/>
    <cellStyle name="Output 39 2 53" xfId="48612" xr:uid="{00000000-0005-0000-0000-00001FBF0000}"/>
    <cellStyle name="Output 39 2 54" xfId="48613" xr:uid="{00000000-0005-0000-0000-000020BF0000}"/>
    <cellStyle name="Output 39 2 55" xfId="48614" xr:uid="{00000000-0005-0000-0000-000021BF0000}"/>
    <cellStyle name="Output 39 2 56" xfId="48615" xr:uid="{00000000-0005-0000-0000-000022BF0000}"/>
    <cellStyle name="Output 39 2 57" xfId="48616" xr:uid="{00000000-0005-0000-0000-000023BF0000}"/>
    <cellStyle name="Output 39 2 58" xfId="48617" xr:uid="{00000000-0005-0000-0000-000024BF0000}"/>
    <cellStyle name="Output 39 2 59" xfId="48618" xr:uid="{00000000-0005-0000-0000-000025BF0000}"/>
    <cellStyle name="Output 39 2 6" xfId="48619" xr:uid="{00000000-0005-0000-0000-000026BF0000}"/>
    <cellStyle name="Output 39 2 60" xfId="48620" xr:uid="{00000000-0005-0000-0000-000027BF0000}"/>
    <cellStyle name="Output 39 2 61" xfId="48621" xr:uid="{00000000-0005-0000-0000-000028BF0000}"/>
    <cellStyle name="Output 39 2 62" xfId="48622" xr:uid="{00000000-0005-0000-0000-000029BF0000}"/>
    <cellStyle name="Output 39 2 63" xfId="48623" xr:uid="{00000000-0005-0000-0000-00002ABF0000}"/>
    <cellStyle name="Output 39 2 64" xfId="48624" xr:uid="{00000000-0005-0000-0000-00002BBF0000}"/>
    <cellStyle name="Output 39 2 65" xfId="48625" xr:uid="{00000000-0005-0000-0000-00002CBF0000}"/>
    <cellStyle name="Output 39 2 66" xfId="48626" xr:uid="{00000000-0005-0000-0000-00002DBF0000}"/>
    <cellStyle name="Output 39 2 67" xfId="48627" xr:uid="{00000000-0005-0000-0000-00002EBF0000}"/>
    <cellStyle name="Output 39 2 68" xfId="48628" xr:uid="{00000000-0005-0000-0000-00002FBF0000}"/>
    <cellStyle name="Output 39 2 69" xfId="48629" xr:uid="{00000000-0005-0000-0000-000030BF0000}"/>
    <cellStyle name="Output 39 2 7" xfId="48630" xr:uid="{00000000-0005-0000-0000-000031BF0000}"/>
    <cellStyle name="Output 39 2 70" xfId="48631" xr:uid="{00000000-0005-0000-0000-000032BF0000}"/>
    <cellStyle name="Output 39 2 71" xfId="48632" xr:uid="{00000000-0005-0000-0000-000033BF0000}"/>
    <cellStyle name="Output 39 2 72" xfId="48633" xr:uid="{00000000-0005-0000-0000-000034BF0000}"/>
    <cellStyle name="Output 39 2 73" xfId="48634" xr:uid="{00000000-0005-0000-0000-000035BF0000}"/>
    <cellStyle name="Output 39 2 8" xfId="48635" xr:uid="{00000000-0005-0000-0000-000036BF0000}"/>
    <cellStyle name="Output 39 2 9" xfId="48636" xr:uid="{00000000-0005-0000-0000-000037BF0000}"/>
    <cellStyle name="Output 39 20" xfId="48637" xr:uid="{00000000-0005-0000-0000-000038BF0000}"/>
    <cellStyle name="Output 39 21" xfId="48638" xr:uid="{00000000-0005-0000-0000-000039BF0000}"/>
    <cellStyle name="Output 39 22" xfId="48639" xr:uid="{00000000-0005-0000-0000-00003ABF0000}"/>
    <cellStyle name="Output 39 23" xfId="48640" xr:uid="{00000000-0005-0000-0000-00003BBF0000}"/>
    <cellStyle name="Output 39 24" xfId="48641" xr:uid="{00000000-0005-0000-0000-00003CBF0000}"/>
    <cellStyle name="Output 39 25" xfId="48642" xr:uid="{00000000-0005-0000-0000-00003DBF0000}"/>
    <cellStyle name="Output 39 26" xfId="48643" xr:uid="{00000000-0005-0000-0000-00003EBF0000}"/>
    <cellStyle name="Output 39 27" xfId="48644" xr:uid="{00000000-0005-0000-0000-00003FBF0000}"/>
    <cellStyle name="Output 39 28" xfId="48645" xr:uid="{00000000-0005-0000-0000-000040BF0000}"/>
    <cellStyle name="Output 39 29" xfId="48646" xr:uid="{00000000-0005-0000-0000-000041BF0000}"/>
    <cellStyle name="Output 39 3" xfId="48647" xr:uid="{00000000-0005-0000-0000-000042BF0000}"/>
    <cellStyle name="Output 39 30" xfId="48648" xr:uid="{00000000-0005-0000-0000-000043BF0000}"/>
    <cellStyle name="Output 39 31" xfId="48649" xr:uid="{00000000-0005-0000-0000-000044BF0000}"/>
    <cellStyle name="Output 39 32" xfId="48650" xr:uid="{00000000-0005-0000-0000-000045BF0000}"/>
    <cellStyle name="Output 39 33" xfId="48651" xr:uid="{00000000-0005-0000-0000-000046BF0000}"/>
    <cellStyle name="Output 39 34" xfId="48652" xr:uid="{00000000-0005-0000-0000-000047BF0000}"/>
    <cellStyle name="Output 39 35" xfId="48653" xr:uid="{00000000-0005-0000-0000-000048BF0000}"/>
    <cellStyle name="Output 39 36" xfId="48654" xr:uid="{00000000-0005-0000-0000-000049BF0000}"/>
    <cellStyle name="Output 39 37" xfId="48655" xr:uid="{00000000-0005-0000-0000-00004ABF0000}"/>
    <cellStyle name="Output 39 38" xfId="48656" xr:uid="{00000000-0005-0000-0000-00004BBF0000}"/>
    <cellStyle name="Output 39 39" xfId="48657" xr:uid="{00000000-0005-0000-0000-00004CBF0000}"/>
    <cellStyle name="Output 39 4" xfId="48658" xr:uid="{00000000-0005-0000-0000-00004DBF0000}"/>
    <cellStyle name="Output 39 40" xfId="48659" xr:uid="{00000000-0005-0000-0000-00004EBF0000}"/>
    <cellStyle name="Output 39 41" xfId="48660" xr:uid="{00000000-0005-0000-0000-00004FBF0000}"/>
    <cellStyle name="Output 39 42" xfId="48661" xr:uid="{00000000-0005-0000-0000-000050BF0000}"/>
    <cellStyle name="Output 39 43" xfId="48662" xr:uid="{00000000-0005-0000-0000-000051BF0000}"/>
    <cellStyle name="Output 39 44" xfId="48663" xr:uid="{00000000-0005-0000-0000-000052BF0000}"/>
    <cellStyle name="Output 39 45" xfId="48664" xr:uid="{00000000-0005-0000-0000-000053BF0000}"/>
    <cellStyle name="Output 39 46" xfId="48665" xr:uid="{00000000-0005-0000-0000-000054BF0000}"/>
    <cellStyle name="Output 39 47" xfId="48666" xr:uid="{00000000-0005-0000-0000-000055BF0000}"/>
    <cellStyle name="Output 39 48" xfId="48667" xr:uid="{00000000-0005-0000-0000-000056BF0000}"/>
    <cellStyle name="Output 39 49" xfId="48668" xr:uid="{00000000-0005-0000-0000-000057BF0000}"/>
    <cellStyle name="Output 39 5" xfId="48669" xr:uid="{00000000-0005-0000-0000-000058BF0000}"/>
    <cellStyle name="Output 39 50" xfId="48670" xr:uid="{00000000-0005-0000-0000-000059BF0000}"/>
    <cellStyle name="Output 39 51" xfId="48671" xr:uid="{00000000-0005-0000-0000-00005ABF0000}"/>
    <cellStyle name="Output 39 52" xfId="48672" xr:uid="{00000000-0005-0000-0000-00005BBF0000}"/>
    <cellStyle name="Output 39 53" xfId="48673" xr:uid="{00000000-0005-0000-0000-00005CBF0000}"/>
    <cellStyle name="Output 39 54" xfId="48674" xr:uid="{00000000-0005-0000-0000-00005DBF0000}"/>
    <cellStyle name="Output 39 55" xfId="48675" xr:uid="{00000000-0005-0000-0000-00005EBF0000}"/>
    <cellStyle name="Output 39 56" xfId="48676" xr:uid="{00000000-0005-0000-0000-00005FBF0000}"/>
    <cellStyle name="Output 39 57" xfId="48677" xr:uid="{00000000-0005-0000-0000-000060BF0000}"/>
    <cellStyle name="Output 39 58" xfId="48678" xr:uid="{00000000-0005-0000-0000-000061BF0000}"/>
    <cellStyle name="Output 39 59" xfId="48679" xr:uid="{00000000-0005-0000-0000-000062BF0000}"/>
    <cellStyle name="Output 39 6" xfId="48680" xr:uid="{00000000-0005-0000-0000-000063BF0000}"/>
    <cellStyle name="Output 39 60" xfId="48681" xr:uid="{00000000-0005-0000-0000-000064BF0000}"/>
    <cellStyle name="Output 39 61" xfId="48682" xr:uid="{00000000-0005-0000-0000-000065BF0000}"/>
    <cellStyle name="Output 39 62" xfId="48683" xr:uid="{00000000-0005-0000-0000-000066BF0000}"/>
    <cellStyle name="Output 39 63" xfId="48684" xr:uid="{00000000-0005-0000-0000-000067BF0000}"/>
    <cellStyle name="Output 39 64" xfId="48685" xr:uid="{00000000-0005-0000-0000-000068BF0000}"/>
    <cellStyle name="Output 39 65" xfId="48686" xr:uid="{00000000-0005-0000-0000-000069BF0000}"/>
    <cellStyle name="Output 39 66" xfId="48687" xr:uid="{00000000-0005-0000-0000-00006ABF0000}"/>
    <cellStyle name="Output 39 67" xfId="48688" xr:uid="{00000000-0005-0000-0000-00006BBF0000}"/>
    <cellStyle name="Output 39 68" xfId="48689" xr:uid="{00000000-0005-0000-0000-00006CBF0000}"/>
    <cellStyle name="Output 39 69" xfId="48690" xr:uid="{00000000-0005-0000-0000-00006DBF0000}"/>
    <cellStyle name="Output 39 7" xfId="48691" xr:uid="{00000000-0005-0000-0000-00006EBF0000}"/>
    <cellStyle name="Output 39 70" xfId="48692" xr:uid="{00000000-0005-0000-0000-00006FBF0000}"/>
    <cellStyle name="Output 39 71" xfId="48693" xr:uid="{00000000-0005-0000-0000-000070BF0000}"/>
    <cellStyle name="Output 39 72" xfId="48694" xr:uid="{00000000-0005-0000-0000-000071BF0000}"/>
    <cellStyle name="Output 39 73" xfId="48695" xr:uid="{00000000-0005-0000-0000-000072BF0000}"/>
    <cellStyle name="Output 39 74" xfId="48696" xr:uid="{00000000-0005-0000-0000-000073BF0000}"/>
    <cellStyle name="Output 39 8" xfId="48697" xr:uid="{00000000-0005-0000-0000-000074BF0000}"/>
    <cellStyle name="Output 39 9" xfId="48698" xr:uid="{00000000-0005-0000-0000-000075BF0000}"/>
    <cellStyle name="Output 4" xfId="48699" xr:uid="{00000000-0005-0000-0000-000076BF0000}"/>
    <cellStyle name="Output 4 10" xfId="48700" xr:uid="{00000000-0005-0000-0000-000077BF0000}"/>
    <cellStyle name="Output 4 11" xfId="48701" xr:uid="{00000000-0005-0000-0000-000078BF0000}"/>
    <cellStyle name="Output 4 12" xfId="48702" xr:uid="{00000000-0005-0000-0000-000079BF0000}"/>
    <cellStyle name="Output 4 13" xfId="48703" xr:uid="{00000000-0005-0000-0000-00007ABF0000}"/>
    <cellStyle name="Output 4 14" xfId="48704" xr:uid="{00000000-0005-0000-0000-00007BBF0000}"/>
    <cellStyle name="Output 4 15" xfId="48705" xr:uid="{00000000-0005-0000-0000-00007CBF0000}"/>
    <cellStyle name="Output 4 16" xfId="48706" xr:uid="{00000000-0005-0000-0000-00007DBF0000}"/>
    <cellStyle name="Output 4 17" xfId="48707" xr:uid="{00000000-0005-0000-0000-00007EBF0000}"/>
    <cellStyle name="Output 4 18" xfId="48708" xr:uid="{00000000-0005-0000-0000-00007FBF0000}"/>
    <cellStyle name="Output 4 19" xfId="48709" xr:uid="{00000000-0005-0000-0000-000080BF0000}"/>
    <cellStyle name="Output 4 2" xfId="48710" xr:uid="{00000000-0005-0000-0000-000081BF0000}"/>
    <cellStyle name="Output 4 20" xfId="48711" xr:uid="{00000000-0005-0000-0000-000082BF0000}"/>
    <cellStyle name="Output 4 21" xfId="48712" xr:uid="{00000000-0005-0000-0000-000083BF0000}"/>
    <cellStyle name="Output 4 22" xfId="48713" xr:uid="{00000000-0005-0000-0000-000084BF0000}"/>
    <cellStyle name="Output 4 23" xfId="48714" xr:uid="{00000000-0005-0000-0000-000085BF0000}"/>
    <cellStyle name="Output 4 24" xfId="48715" xr:uid="{00000000-0005-0000-0000-000086BF0000}"/>
    <cellStyle name="Output 4 25" xfId="48716" xr:uid="{00000000-0005-0000-0000-000087BF0000}"/>
    <cellStyle name="Output 4 26" xfId="48717" xr:uid="{00000000-0005-0000-0000-000088BF0000}"/>
    <cellStyle name="Output 4 27" xfId="48718" xr:uid="{00000000-0005-0000-0000-000089BF0000}"/>
    <cellStyle name="Output 4 28" xfId="48719" xr:uid="{00000000-0005-0000-0000-00008ABF0000}"/>
    <cellStyle name="Output 4 29" xfId="48720" xr:uid="{00000000-0005-0000-0000-00008BBF0000}"/>
    <cellStyle name="Output 4 3" xfId="48721" xr:uid="{00000000-0005-0000-0000-00008CBF0000}"/>
    <cellStyle name="Output 4 30" xfId="48722" xr:uid="{00000000-0005-0000-0000-00008DBF0000}"/>
    <cellStyle name="Output 4 31" xfId="48723" xr:uid="{00000000-0005-0000-0000-00008EBF0000}"/>
    <cellStyle name="Output 4 32" xfId="48724" xr:uid="{00000000-0005-0000-0000-00008FBF0000}"/>
    <cellStyle name="Output 4 33" xfId="48725" xr:uid="{00000000-0005-0000-0000-000090BF0000}"/>
    <cellStyle name="Output 4 34" xfId="48726" xr:uid="{00000000-0005-0000-0000-000091BF0000}"/>
    <cellStyle name="Output 4 35" xfId="48727" xr:uid="{00000000-0005-0000-0000-000092BF0000}"/>
    <cellStyle name="Output 4 36" xfId="48728" xr:uid="{00000000-0005-0000-0000-000093BF0000}"/>
    <cellStyle name="Output 4 37" xfId="48729" xr:uid="{00000000-0005-0000-0000-000094BF0000}"/>
    <cellStyle name="Output 4 38" xfId="48730" xr:uid="{00000000-0005-0000-0000-000095BF0000}"/>
    <cellStyle name="Output 4 39" xfId="48731" xr:uid="{00000000-0005-0000-0000-000096BF0000}"/>
    <cellStyle name="Output 4 4" xfId="48732" xr:uid="{00000000-0005-0000-0000-000097BF0000}"/>
    <cellStyle name="Output 4 40" xfId="48733" xr:uid="{00000000-0005-0000-0000-000098BF0000}"/>
    <cellStyle name="Output 4 41" xfId="48734" xr:uid="{00000000-0005-0000-0000-000099BF0000}"/>
    <cellStyle name="Output 4 42" xfId="48735" xr:uid="{00000000-0005-0000-0000-00009ABF0000}"/>
    <cellStyle name="Output 4 43" xfId="48736" xr:uid="{00000000-0005-0000-0000-00009BBF0000}"/>
    <cellStyle name="Output 4 44" xfId="48737" xr:uid="{00000000-0005-0000-0000-00009CBF0000}"/>
    <cellStyle name="Output 4 45" xfId="48738" xr:uid="{00000000-0005-0000-0000-00009DBF0000}"/>
    <cellStyle name="Output 4 46" xfId="48739" xr:uid="{00000000-0005-0000-0000-00009EBF0000}"/>
    <cellStyle name="Output 4 47" xfId="48740" xr:uid="{00000000-0005-0000-0000-00009FBF0000}"/>
    <cellStyle name="Output 4 48" xfId="48741" xr:uid="{00000000-0005-0000-0000-0000A0BF0000}"/>
    <cellStyle name="Output 4 49" xfId="48742" xr:uid="{00000000-0005-0000-0000-0000A1BF0000}"/>
    <cellStyle name="Output 4 5" xfId="48743" xr:uid="{00000000-0005-0000-0000-0000A2BF0000}"/>
    <cellStyle name="Output 4 50" xfId="48744" xr:uid="{00000000-0005-0000-0000-0000A3BF0000}"/>
    <cellStyle name="Output 4 51" xfId="48745" xr:uid="{00000000-0005-0000-0000-0000A4BF0000}"/>
    <cellStyle name="Output 4 52" xfId="48746" xr:uid="{00000000-0005-0000-0000-0000A5BF0000}"/>
    <cellStyle name="Output 4 53" xfId="48747" xr:uid="{00000000-0005-0000-0000-0000A6BF0000}"/>
    <cellStyle name="Output 4 54" xfId="48748" xr:uid="{00000000-0005-0000-0000-0000A7BF0000}"/>
    <cellStyle name="Output 4 55" xfId="48749" xr:uid="{00000000-0005-0000-0000-0000A8BF0000}"/>
    <cellStyle name="Output 4 56" xfId="48750" xr:uid="{00000000-0005-0000-0000-0000A9BF0000}"/>
    <cellStyle name="Output 4 57" xfId="48751" xr:uid="{00000000-0005-0000-0000-0000AABF0000}"/>
    <cellStyle name="Output 4 58" xfId="48752" xr:uid="{00000000-0005-0000-0000-0000ABBF0000}"/>
    <cellStyle name="Output 4 59" xfId="48753" xr:uid="{00000000-0005-0000-0000-0000ACBF0000}"/>
    <cellStyle name="Output 4 6" xfId="48754" xr:uid="{00000000-0005-0000-0000-0000ADBF0000}"/>
    <cellStyle name="Output 4 60" xfId="48755" xr:uid="{00000000-0005-0000-0000-0000AEBF0000}"/>
    <cellStyle name="Output 4 61" xfId="48756" xr:uid="{00000000-0005-0000-0000-0000AFBF0000}"/>
    <cellStyle name="Output 4 62" xfId="48757" xr:uid="{00000000-0005-0000-0000-0000B0BF0000}"/>
    <cellStyle name="Output 4 63" xfId="48758" xr:uid="{00000000-0005-0000-0000-0000B1BF0000}"/>
    <cellStyle name="Output 4 64" xfId="48759" xr:uid="{00000000-0005-0000-0000-0000B2BF0000}"/>
    <cellStyle name="Output 4 65" xfId="48760" xr:uid="{00000000-0005-0000-0000-0000B3BF0000}"/>
    <cellStyle name="Output 4 66" xfId="48761" xr:uid="{00000000-0005-0000-0000-0000B4BF0000}"/>
    <cellStyle name="Output 4 67" xfId="48762" xr:uid="{00000000-0005-0000-0000-0000B5BF0000}"/>
    <cellStyle name="Output 4 68" xfId="48763" xr:uid="{00000000-0005-0000-0000-0000B6BF0000}"/>
    <cellStyle name="Output 4 69" xfId="48764" xr:uid="{00000000-0005-0000-0000-0000B7BF0000}"/>
    <cellStyle name="Output 4 7" xfId="48765" xr:uid="{00000000-0005-0000-0000-0000B8BF0000}"/>
    <cellStyle name="Output 4 70" xfId="48766" xr:uid="{00000000-0005-0000-0000-0000B9BF0000}"/>
    <cellStyle name="Output 4 71" xfId="48767" xr:uid="{00000000-0005-0000-0000-0000BABF0000}"/>
    <cellStyle name="Output 4 72" xfId="48768" xr:uid="{00000000-0005-0000-0000-0000BBBF0000}"/>
    <cellStyle name="Output 4 73" xfId="48769" xr:uid="{00000000-0005-0000-0000-0000BCBF0000}"/>
    <cellStyle name="Output 4 8" xfId="48770" xr:uid="{00000000-0005-0000-0000-0000BDBF0000}"/>
    <cellStyle name="Output 4 9" xfId="48771" xr:uid="{00000000-0005-0000-0000-0000BEBF0000}"/>
    <cellStyle name="Output 40" xfId="48772" xr:uid="{00000000-0005-0000-0000-0000BFBF0000}"/>
    <cellStyle name="Output 40 10" xfId="48773" xr:uid="{00000000-0005-0000-0000-0000C0BF0000}"/>
    <cellStyle name="Output 40 11" xfId="48774" xr:uid="{00000000-0005-0000-0000-0000C1BF0000}"/>
    <cellStyle name="Output 40 12" xfId="48775" xr:uid="{00000000-0005-0000-0000-0000C2BF0000}"/>
    <cellStyle name="Output 40 13" xfId="48776" xr:uid="{00000000-0005-0000-0000-0000C3BF0000}"/>
    <cellStyle name="Output 40 14" xfId="48777" xr:uid="{00000000-0005-0000-0000-0000C4BF0000}"/>
    <cellStyle name="Output 40 15" xfId="48778" xr:uid="{00000000-0005-0000-0000-0000C5BF0000}"/>
    <cellStyle name="Output 40 16" xfId="48779" xr:uid="{00000000-0005-0000-0000-0000C6BF0000}"/>
    <cellStyle name="Output 40 17" xfId="48780" xr:uid="{00000000-0005-0000-0000-0000C7BF0000}"/>
    <cellStyle name="Output 40 18" xfId="48781" xr:uid="{00000000-0005-0000-0000-0000C8BF0000}"/>
    <cellStyle name="Output 40 19" xfId="48782" xr:uid="{00000000-0005-0000-0000-0000C9BF0000}"/>
    <cellStyle name="Output 40 2" xfId="48783" xr:uid="{00000000-0005-0000-0000-0000CABF0000}"/>
    <cellStyle name="Output 40 20" xfId="48784" xr:uid="{00000000-0005-0000-0000-0000CBBF0000}"/>
    <cellStyle name="Output 40 21" xfId="48785" xr:uid="{00000000-0005-0000-0000-0000CCBF0000}"/>
    <cellStyle name="Output 40 22" xfId="48786" xr:uid="{00000000-0005-0000-0000-0000CDBF0000}"/>
    <cellStyle name="Output 40 23" xfId="48787" xr:uid="{00000000-0005-0000-0000-0000CEBF0000}"/>
    <cellStyle name="Output 40 24" xfId="48788" xr:uid="{00000000-0005-0000-0000-0000CFBF0000}"/>
    <cellStyle name="Output 40 25" xfId="48789" xr:uid="{00000000-0005-0000-0000-0000D0BF0000}"/>
    <cellStyle name="Output 40 26" xfId="48790" xr:uid="{00000000-0005-0000-0000-0000D1BF0000}"/>
    <cellStyle name="Output 40 27" xfId="48791" xr:uid="{00000000-0005-0000-0000-0000D2BF0000}"/>
    <cellStyle name="Output 40 28" xfId="48792" xr:uid="{00000000-0005-0000-0000-0000D3BF0000}"/>
    <cellStyle name="Output 40 29" xfId="48793" xr:uid="{00000000-0005-0000-0000-0000D4BF0000}"/>
    <cellStyle name="Output 40 3" xfId="48794" xr:uid="{00000000-0005-0000-0000-0000D5BF0000}"/>
    <cellStyle name="Output 40 30" xfId="48795" xr:uid="{00000000-0005-0000-0000-0000D6BF0000}"/>
    <cellStyle name="Output 40 31" xfId="48796" xr:uid="{00000000-0005-0000-0000-0000D7BF0000}"/>
    <cellStyle name="Output 40 32" xfId="48797" xr:uid="{00000000-0005-0000-0000-0000D8BF0000}"/>
    <cellStyle name="Output 40 33" xfId="48798" xr:uid="{00000000-0005-0000-0000-0000D9BF0000}"/>
    <cellStyle name="Output 40 34" xfId="48799" xr:uid="{00000000-0005-0000-0000-0000DABF0000}"/>
    <cellStyle name="Output 40 35" xfId="48800" xr:uid="{00000000-0005-0000-0000-0000DBBF0000}"/>
    <cellStyle name="Output 40 36" xfId="48801" xr:uid="{00000000-0005-0000-0000-0000DCBF0000}"/>
    <cellStyle name="Output 40 37" xfId="48802" xr:uid="{00000000-0005-0000-0000-0000DDBF0000}"/>
    <cellStyle name="Output 40 38" xfId="48803" xr:uid="{00000000-0005-0000-0000-0000DEBF0000}"/>
    <cellStyle name="Output 40 39" xfId="48804" xr:uid="{00000000-0005-0000-0000-0000DFBF0000}"/>
    <cellStyle name="Output 40 4" xfId="48805" xr:uid="{00000000-0005-0000-0000-0000E0BF0000}"/>
    <cellStyle name="Output 40 40" xfId="48806" xr:uid="{00000000-0005-0000-0000-0000E1BF0000}"/>
    <cellStyle name="Output 40 41" xfId="48807" xr:uid="{00000000-0005-0000-0000-0000E2BF0000}"/>
    <cellStyle name="Output 40 42" xfId="48808" xr:uid="{00000000-0005-0000-0000-0000E3BF0000}"/>
    <cellStyle name="Output 40 43" xfId="48809" xr:uid="{00000000-0005-0000-0000-0000E4BF0000}"/>
    <cellStyle name="Output 40 44" xfId="48810" xr:uid="{00000000-0005-0000-0000-0000E5BF0000}"/>
    <cellStyle name="Output 40 45" xfId="48811" xr:uid="{00000000-0005-0000-0000-0000E6BF0000}"/>
    <cellStyle name="Output 40 46" xfId="48812" xr:uid="{00000000-0005-0000-0000-0000E7BF0000}"/>
    <cellStyle name="Output 40 47" xfId="48813" xr:uid="{00000000-0005-0000-0000-0000E8BF0000}"/>
    <cellStyle name="Output 40 48" xfId="48814" xr:uid="{00000000-0005-0000-0000-0000E9BF0000}"/>
    <cellStyle name="Output 40 49" xfId="48815" xr:uid="{00000000-0005-0000-0000-0000EABF0000}"/>
    <cellStyle name="Output 40 5" xfId="48816" xr:uid="{00000000-0005-0000-0000-0000EBBF0000}"/>
    <cellStyle name="Output 40 50" xfId="48817" xr:uid="{00000000-0005-0000-0000-0000ECBF0000}"/>
    <cellStyle name="Output 40 51" xfId="48818" xr:uid="{00000000-0005-0000-0000-0000EDBF0000}"/>
    <cellStyle name="Output 40 52" xfId="48819" xr:uid="{00000000-0005-0000-0000-0000EEBF0000}"/>
    <cellStyle name="Output 40 53" xfId="48820" xr:uid="{00000000-0005-0000-0000-0000EFBF0000}"/>
    <cellStyle name="Output 40 54" xfId="48821" xr:uid="{00000000-0005-0000-0000-0000F0BF0000}"/>
    <cellStyle name="Output 40 55" xfId="48822" xr:uid="{00000000-0005-0000-0000-0000F1BF0000}"/>
    <cellStyle name="Output 40 56" xfId="48823" xr:uid="{00000000-0005-0000-0000-0000F2BF0000}"/>
    <cellStyle name="Output 40 57" xfId="48824" xr:uid="{00000000-0005-0000-0000-0000F3BF0000}"/>
    <cellStyle name="Output 40 58" xfId="48825" xr:uid="{00000000-0005-0000-0000-0000F4BF0000}"/>
    <cellStyle name="Output 40 59" xfId="48826" xr:uid="{00000000-0005-0000-0000-0000F5BF0000}"/>
    <cellStyle name="Output 40 6" xfId="48827" xr:uid="{00000000-0005-0000-0000-0000F6BF0000}"/>
    <cellStyle name="Output 40 60" xfId="48828" xr:uid="{00000000-0005-0000-0000-0000F7BF0000}"/>
    <cellStyle name="Output 40 61" xfId="48829" xr:uid="{00000000-0005-0000-0000-0000F8BF0000}"/>
    <cellStyle name="Output 40 62" xfId="48830" xr:uid="{00000000-0005-0000-0000-0000F9BF0000}"/>
    <cellStyle name="Output 40 63" xfId="48831" xr:uid="{00000000-0005-0000-0000-0000FABF0000}"/>
    <cellStyle name="Output 40 64" xfId="48832" xr:uid="{00000000-0005-0000-0000-0000FBBF0000}"/>
    <cellStyle name="Output 40 65" xfId="48833" xr:uid="{00000000-0005-0000-0000-0000FCBF0000}"/>
    <cellStyle name="Output 40 66" xfId="48834" xr:uid="{00000000-0005-0000-0000-0000FDBF0000}"/>
    <cellStyle name="Output 40 67" xfId="48835" xr:uid="{00000000-0005-0000-0000-0000FEBF0000}"/>
    <cellStyle name="Output 40 68" xfId="48836" xr:uid="{00000000-0005-0000-0000-0000FFBF0000}"/>
    <cellStyle name="Output 40 69" xfId="48837" xr:uid="{00000000-0005-0000-0000-000000C00000}"/>
    <cellStyle name="Output 40 7" xfId="48838" xr:uid="{00000000-0005-0000-0000-000001C00000}"/>
    <cellStyle name="Output 40 70" xfId="48839" xr:uid="{00000000-0005-0000-0000-000002C00000}"/>
    <cellStyle name="Output 40 71" xfId="48840" xr:uid="{00000000-0005-0000-0000-000003C00000}"/>
    <cellStyle name="Output 40 72" xfId="48841" xr:uid="{00000000-0005-0000-0000-000004C00000}"/>
    <cellStyle name="Output 40 73" xfId="48842" xr:uid="{00000000-0005-0000-0000-000005C00000}"/>
    <cellStyle name="Output 40 8" xfId="48843" xr:uid="{00000000-0005-0000-0000-000006C00000}"/>
    <cellStyle name="Output 40 9" xfId="48844" xr:uid="{00000000-0005-0000-0000-000007C00000}"/>
    <cellStyle name="Output 5" xfId="48845" xr:uid="{00000000-0005-0000-0000-000008C00000}"/>
    <cellStyle name="Output 5 10" xfId="48846" xr:uid="{00000000-0005-0000-0000-000009C00000}"/>
    <cellStyle name="Output 5 11" xfId="48847" xr:uid="{00000000-0005-0000-0000-00000AC00000}"/>
    <cellStyle name="Output 5 12" xfId="48848" xr:uid="{00000000-0005-0000-0000-00000BC00000}"/>
    <cellStyle name="Output 5 13" xfId="48849" xr:uid="{00000000-0005-0000-0000-00000CC00000}"/>
    <cellStyle name="Output 5 14" xfId="48850" xr:uid="{00000000-0005-0000-0000-00000DC00000}"/>
    <cellStyle name="Output 5 15" xfId="48851" xr:uid="{00000000-0005-0000-0000-00000EC00000}"/>
    <cellStyle name="Output 5 16" xfId="48852" xr:uid="{00000000-0005-0000-0000-00000FC00000}"/>
    <cellStyle name="Output 5 17" xfId="48853" xr:uid="{00000000-0005-0000-0000-000010C00000}"/>
    <cellStyle name="Output 5 18" xfId="48854" xr:uid="{00000000-0005-0000-0000-000011C00000}"/>
    <cellStyle name="Output 5 19" xfId="48855" xr:uid="{00000000-0005-0000-0000-000012C00000}"/>
    <cellStyle name="Output 5 2" xfId="48856" xr:uid="{00000000-0005-0000-0000-000013C00000}"/>
    <cellStyle name="Output 5 20" xfId="48857" xr:uid="{00000000-0005-0000-0000-000014C00000}"/>
    <cellStyle name="Output 5 21" xfId="48858" xr:uid="{00000000-0005-0000-0000-000015C00000}"/>
    <cellStyle name="Output 5 22" xfId="48859" xr:uid="{00000000-0005-0000-0000-000016C00000}"/>
    <cellStyle name="Output 5 23" xfId="48860" xr:uid="{00000000-0005-0000-0000-000017C00000}"/>
    <cellStyle name="Output 5 24" xfId="48861" xr:uid="{00000000-0005-0000-0000-000018C00000}"/>
    <cellStyle name="Output 5 25" xfId="48862" xr:uid="{00000000-0005-0000-0000-000019C00000}"/>
    <cellStyle name="Output 5 26" xfId="48863" xr:uid="{00000000-0005-0000-0000-00001AC00000}"/>
    <cellStyle name="Output 5 27" xfId="48864" xr:uid="{00000000-0005-0000-0000-00001BC00000}"/>
    <cellStyle name="Output 5 28" xfId="48865" xr:uid="{00000000-0005-0000-0000-00001CC00000}"/>
    <cellStyle name="Output 5 29" xfId="48866" xr:uid="{00000000-0005-0000-0000-00001DC00000}"/>
    <cellStyle name="Output 5 3" xfId="48867" xr:uid="{00000000-0005-0000-0000-00001EC00000}"/>
    <cellStyle name="Output 5 30" xfId="48868" xr:uid="{00000000-0005-0000-0000-00001FC00000}"/>
    <cellStyle name="Output 5 31" xfId="48869" xr:uid="{00000000-0005-0000-0000-000020C00000}"/>
    <cellStyle name="Output 5 32" xfId="48870" xr:uid="{00000000-0005-0000-0000-000021C00000}"/>
    <cellStyle name="Output 5 33" xfId="48871" xr:uid="{00000000-0005-0000-0000-000022C00000}"/>
    <cellStyle name="Output 5 34" xfId="48872" xr:uid="{00000000-0005-0000-0000-000023C00000}"/>
    <cellStyle name="Output 5 35" xfId="48873" xr:uid="{00000000-0005-0000-0000-000024C00000}"/>
    <cellStyle name="Output 5 36" xfId="48874" xr:uid="{00000000-0005-0000-0000-000025C00000}"/>
    <cellStyle name="Output 5 37" xfId="48875" xr:uid="{00000000-0005-0000-0000-000026C00000}"/>
    <cellStyle name="Output 5 38" xfId="48876" xr:uid="{00000000-0005-0000-0000-000027C00000}"/>
    <cellStyle name="Output 5 39" xfId="48877" xr:uid="{00000000-0005-0000-0000-000028C00000}"/>
    <cellStyle name="Output 5 4" xfId="48878" xr:uid="{00000000-0005-0000-0000-000029C00000}"/>
    <cellStyle name="Output 5 40" xfId="48879" xr:uid="{00000000-0005-0000-0000-00002AC00000}"/>
    <cellStyle name="Output 5 41" xfId="48880" xr:uid="{00000000-0005-0000-0000-00002BC00000}"/>
    <cellStyle name="Output 5 42" xfId="48881" xr:uid="{00000000-0005-0000-0000-00002CC00000}"/>
    <cellStyle name="Output 5 43" xfId="48882" xr:uid="{00000000-0005-0000-0000-00002DC00000}"/>
    <cellStyle name="Output 5 44" xfId="48883" xr:uid="{00000000-0005-0000-0000-00002EC00000}"/>
    <cellStyle name="Output 5 45" xfId="48884" xr:uid="{00000000-0005-0000-0000-00002FC00000}"/>
    <cellStyle name="Output 5 46" xfId="48885" xr:uid="{00000000-0005-0000-0000-000030C00000}"/>
    <cellStyle name="Output 5 47" xfId="48886" xr:uid="{00000000-0005-0000-0000-000031C00000}"/>
    <cellStyle name="Output 5 48" xfId="48887" xr:uid="{00000000-0005-0000-0000-000032C00000}"/>
    <cellStyle name="Output 5 49" xfId="48888" xr:uid="{00000000-0005-0000-0000-000033C00000}"/>
    <cellStyle name="Output 5 5" xfId="48889" xr:uid="{00000000-0005-0000-0000-000034C00000}"/>
    <cellStyle name="Output 5 50" xfId="48890" xr:uid="{00000000-0005-0000-0000-000035C00000}"/>
    <cellStyle name="Output 5 51" xfId="48891" xr:uid="{00000000-0005-0000-0000-000036C00000}"/>
    <cellStyle name="Output 5 52" xfId="48892" xr:uid="{00000000-0005-0000-0000-000037C00000}"/>
    <cellStyle name="Output 5 53" xfId="48893" xr:uid="{00000000-0005-0000-0000-000038C00000}"/>
    <cellStyle name="Output 5 54" xfId="48894" xr:uid="{00000000-0005-0000-0000-000039C00000}"/>
    <cellStyle name="Output 5 55" xfId="48895" xr:uid="{00000000-0005-0000-0000-00003AC00000}"/>
    <cellStyle name="Output 5 56" xfId="48896" xr:uid="{00000000-0005-0000-0000-00003BC00000}"/>
    <cellStyle name="Output 5 57" xfId="48897" xr:uid="{00000000-0005-0000-0000-00003CC00000}"/>
    <cellStyle name="Output 5 58" xfId="48898" xr:uid="{00000000-0005-0000-0000-00003DC00000}"/>
    <cellStyle name="Output 5 59" xfId="48899" xr:uid="{00000000-0005-0000-0000-00003EC00000}"/>
    <cellStyle name="Output 5 6" xfId="48900" xr:uid="{00000000-0005-0000-0000-00003FC00000}"/>
    <cellStyle name="Output 5 60" xfId="48901" xr:uid="{00000000-0005-0000-0000-000040C00000}"/>
    <cellStyle name="Output 5 61" xfId="48902" xr:uid="{00000000-0005-0000-0000-000041C00000}"/>
    <cellStyle name="Output 5 62" xfId="48903" xr:uid="{00000000-0005-0000-0000-000042C00000}"/>
    <cellStyle name="Output 5 63" xfId="48904" xr:uid="{00000000-0005-0000-0000-000043C00000}"/>
    <cellStyle name="Output 5 64" xfId="48905" xr:uid="{00000000-0005-0000-0000-000044C00000}"/>
    <cellStyle name="Output 5 65" xfId="48906" xr:uid="{00000000-0005-0000-0000-000045C00000}"/>
    <cellStyle name="Output 5 66" xfId="48907" xr:uid="{00000000-0005-0000-0000-000046C00000}"/>
    <cellStyle name="Output 5 67" xfId="48908" xr:uid="{00000000-0005-0000-0000-000047C00000}"/>
    <cellStyle name="Output 5 68" xfId="48909" xr:uid="{00000000-0005-0000-0000-000048C00000}"/>
    <cellStyle name="Output 5 69" xfId="48910" xr:uid="{00000000-0005-0000-0000-000049C00000}"/>
    <cellStyle name="Output 5 7" xfId="48911" xr:uid="{00000000-0005-0000-0000-00004AC00000}"/>
    <cellStyle name="Output 5 70" xfId="48912" xr:uid="{00000000-0005-0000-0000-00004BC00000}"/>
    <cellStyle name="Output 5 71" xfId="48913" xr:uid="{00000000-0005-0000-0000-00004CC00000}"/>
    <cellStyle name="Output 5 72" xfId="48914" xr:uid="{00000000-0005-0000-0000-00004DC00000}"/>
    <cellStyle name="Output 5 73" xfId="48915" xr:uid="{00000000-0005-0000-0000-00004EC00000}"/>
    <cellStyle name="Output 5 8" xfId="48916" xr:uid="{00000000-0005-0000-0000-00004FC00000}"/>
    <cellStyle name="Output 5 9" xfId="48917" xr:uid="{00000000-0005-0000-0000-000050C00000}"/>
    <cellStyle name="Output 6" xfId="48918" xr:uid="{00000000-0005-0000-0000-000051C00000}"/>
    <cellStyle name="Output 6 10" xfId="48919" xr:uid="{00000000-0005-0000-0000-000052C00000}"/>
    <cellStyle name="Output 6 11" xfId="48920" xr:uid="{00000000-0005-0000-0000-000053C00000}"/>
    <cellStyle name="Output 6 12" xfId="48921" xr:uid="{00000000-0005-0000-0000-000054C00000}"/>
    <cellStyle name="Output 6 13" xfId="48922" xr:uid="{00000000-0005-0000-0000-000055C00000}"/>
    <cellStyle name="Output 6 14" xfId="48923" xr:uid="{00000000-0005-0000-0000-000056C00000}"/>
    <cellStyle name="Output 6 15" xfId="48924" xr:uid="{00000000-0005-0000-0000-000057C00000}"/>
    <cellStyle name="Output 6 16" xfId="48925" xr:uid="{00000000-0005-0000-0000-000058C00000}"/>
    <cellStyle name="Output 6 17" xfId="48926" xr:uid="{00000000-0005-0000-0000-000059C00000}"/>
    <cellStyle name="Output 6 18" xfId="48927" xr:uid="{00000000-0005-0000-0000-00005AC00000}"/>
    <cellStyle name="Output 6 19" xfId="48928" xr:uid="{00000000-0005-0000-0000-00005BC00000}"/>
    <cellStyle name="Output 6 2" xfId="48929" xr:uid="{00000000-0005-0000-0000-00005CC00000}"/>
    <cellStyle name="Output 6 20" xfId="48930" xr:uid="{00000000-0005-0000-0000-00005DC00000}"/>
    <cellStyle name="Output 6 21" xfId="48931" xr:uid="{00000000-0005-0000-0000-00005EC00000}"/>
    <cellStyle name="Output 6 22" xfId="48932" xr:uid="{00000000-0005-0000-0000-00005FC00000}"/>
    <cellStyle name="Output 6 23" xfId="48933" xr:uid="{00000000-0005-0000-0000-000060C00000}"/>
    <cellStyle name="Output 6 24" xfId="48934" xr:uid="{00000000-0005-0000-0000-000061C00000}"/>
    <cellStyle name="Output 6 25" xfId="48935" xr:uid="{00000000-0005-0000-0000-000062C00000}"/>
    <cellStyle name="Output 6 26" xfId="48936" xr:uid="{00000000-0005-0000-0000-000063C00000}"/>
    <cellStyle name="Output 6 27" xfId="48937" xr:uid="{00000000-0005-0000-0000-000064C00000}"/>
    <cellStyle name="Output 6 28" xfId="48938" xr:uid="{00000000-0005-0000-0000-000065C00000}"/>
    <cellStyle name="Output 6 29" xfId="48939" xr:uid="{00000000-0005-0000-0000-000066C00000}"/>
    <cellStyle name="Output 6 3" xfId="48940" xr:uid="{00000000-0005-0000-0000-000067C00000}"/>
    <cellStyle name="Output 6 30" xfId="48941" xr:uid="{00000000-0005-0000-0000-000068C00000}"/>
    <cellStyle name="Output 6 31" xfId="48942" xr:uid="{00000000-0005-0000-0000-000069C00000}"/>
    <cellStyle name="Output 6 32" xfId="48943" xr:uid="{00000000-0005-0000-0000-00006AC00000}"/>
    <cellStyle name="Output 6 33" xfId="48944" xr:uid="{00000000-0005-0000-0000-00006BC00000}"/>
    <cellStyle name="Output 6 34" xfId="48945" xr:uid="{00000000-0005-0000-0000-00006CC00000}"/>
    <cellStyle name="Output 6 35" xfId="48946" xr:uid="{00000000-0005-0000-0000-00006DC00000}"/>
    <cellStyle name="Output 6 36" xfId="48947" xr:uid="{00000000-0005-0000-0000-00006EC00000}"/>
    <cellStyle name="Output 6 37" xfId="48948" xr:uid="{00000000-0005-0000-0000-00006FC00000}"/>
    <cellStyle name="Output 6 38" xfId="48949" xr:uid="{00000000-0005-0000-0000-000070C00000}"/>
    <cellStyle name="Output 6 39" xfId="48950" xr:uid="{00000000-0005-0000-0000-000071C00000}"/>
    <cellStyle name="Output 6 4" xfId="48951" xr:uid="{00000000-0005-0000-0000-000072C00000}"/>
    <cellStyle name="Output 6 40" xfId="48952" xr:uid="{00000000-0005-0000-0000-000073C00000}"/>
    <cellStyle name="Output 6 41" xfId="48953" xr:uid="{00000000-0005-0000-0000-000074C00000}"/>
    <cellStyle name="Output 6 42" xfId="48954" xr:uid="{00000000-0005-0000-0000-000075C00000}"/>
    <cellStyle name="Output 6 43" xfId="48955" xr:uid="{00000000-0005-0000-0000-000076C00000}"/>
    <cellStyle name="Output 6 44" xfId="48956" xr:uid="{00000000-0005-0000-0000-000077C00000}"/>
    <cellStyle name="Output 6 45" xfId="48957" xr:uid="{00000000-0005-0000-0000-000078C00000}"/>
    <cellStyle name="Output 6 46" xfId="48958" xr:uid="{00000000-0005-0000-0000-000079C00000}"/>
    <cellStyle name="Output 6 47" xfId="48959" xr:uid="{00000000-0005-0000-0000-00007AC00000}"/>
    <cellStyle name="Output 6 48" xfId="48960" xr:uid="{00000000-0005-0000-0000-00007BC00000}"/>
    <cellStyle name="Output 6 49" xfId="48961" xr:uid="{00000000-0005-0000-0000-00007CC00000}"/>
    <cellStyle name="Output 6 5" xfId="48962" xr:uid="{00000000-0005-0000-0000-00007DC00000}"/>
    <cellStyle name="Output 6 50" xfId="48963" xr:uid="{00000000-0005-0000-0000-00007EC00000}"/>
    <cellStyle name="Output 6 51" xfId="48964" xr:uid="{00000000-0005-0000-0000-00007FC00000}"/>
    <cellStyle name="Output 6 52" xfId="48965" xr:uid="{00000000-0005-0000-0000-000080C00000}"/>
    <cellStyle name="Output 6 53" xfId="48966" xr:uid="{00000000-0005-0000-0000-000081C00000}"/>
    <cellStyle name="Output 6 54" xfId="48967" xr:uid="{00000000-0005-0000-0000-000082C00000}"/>
    <cellStyle name="Output 6 55" xfId="48968" xr:uid="{00000000-0005-0000-0000-000083C00000}"/>
    <cellStyle name="Output 6 56" xfId="48969" xr:uid="{00000000-0005-0000-0000-000084C00000}"/>
    <cellStyle name="Output 6 57" xfId="48970" xr:uid="{00000000-0005-0000-0000-000085C00000}"/>
    <cellStyle name="Output 6 58" xfId="48971" xr:uid="{00000000-0005-0000-0000-000086C00000}"/>
    <cellStyle name="Output 6 59" xfId="48972" xr:uid="{00000000-0005-0000-0000-000087C00000}"/>
    <cellStyle name="Output 6 6" xfId="48973" xr:uid="{00000000-0005-0000-0000-000088C00000}"/>
    <cellStyle name="Output 6 60" xfId="48974" xr:uid="{00000000-0005-0000-0000-000089C00000}"/>
    <cellStyle name="Output 6 61" xfId="48975" xr:uid="{00000000-0005-0000-0000-00008AC00000}"/>
    <cellStyle name="Output 6 62" xfId="48976" xr:uid="{00000000-0005-0000-0000-00008BC00000}"/>
    <cellStyle name="Output 6 63" xfId="48977" xr:uid="{00000000-0005-0000-0000-00008CC00000}"/>
    <cellStyle name="Output 6 64" xfId="48978" xr:uid="{00000000-0005-0000-0000-00008DC00000}"/>
    <cellStyle name="Output 6 65" xfId="48979" xr:uid="{00000000-0005-0000-0000-00008EC00000}"/>
    <cellStyle name="Output 6 66" xfId="48980" xr:uid="{00000000-0005-0000-0000-00008FC00000}"/>
    <cellStyle name="Output 6 67" xfId="48981" xr:uid="{00000000-0005-0000-0000-000090C00000}"/>
    <cellStyle name="Output 6 68" xfId="48982" xr:uid="{00000000-0005-0000-0000-000091C00000}"/>
    <cellStyle name="Output 6 69" xfId="48983" xr:uid="{00000000-0005-0000-0000-000092C00000}"/>
    <cellStyle name="Output 6 7" xfId="48984" xr:uid="{00000000-0005-0000-0000-000093C00000}"/>
    <cellStyle name="Output 6 70" xfId="48985" xr:uid="{00000000-0005-0000-0000-000094C00000}"/>
    <cellStyle name="Output 6 71" xfId="48986" xr:uid="{00000000-0005-0000-0000-000095C00000}"/>
    <cellStyle name="Output 6 72" xfId="48987" xr:uid="{00000000-0005-0000-0000-000096C00000}"/>
    <cellStyle name="Output 6 73" xfId="48988" xr:uid="{00000000-0005-0000-0000-000097C00000}"/>
    <cellStyle name="Output 6 8" xfId="48989" xr:uid="{00000000-0005-0000-0000-000098C00000}"/>
    <cellStyle name="Output 6 9" xfId="48990" xr:uid="{00000000-0005-0000-0000-000099C00000}"/>
    <cellStyle name="Output 7" xfId="48991" xr:uid="{00000000-0005-0000-0000-00009AC00000}"/>
    <cellStyle name="Output 7 10" xfId="48992" xr:uid="{00000000-0005-0000-0000-00009BC00000}"/>
    <cellStyle name="Output 7 11" xfId="48993" xr:uid="{00000000-0005-0000-0000-00009CC00000}"/>
    <cellStyle name="Output 7 12" xfId="48994" xr:uid="{00000000-0005-0000-0000-00009DC00000}"/>
    <cellStyle name="Output 7 13" xfId="48995" xr:uid="{00000000-0005-0000-0000-00009EC00000}"/>
    <cellStyle name="Output 7 14" xfId="48996" xr:uid="{00000000-0005-0000-0000-00009FC00000}"/>
    <cellStyle name="Output 7 15" xfId="48997" xr:uid="{00000000-0005-0000-0000-0000A0C00000}"/>
    <cellStyle name="Output 7 16" xfId="48998" xr:uid="{00000000-0005-0000-0000-0000A1C00000}"/>
    <cellStyle name="Output 7 17" xfId="48999" xr:uid="{00000000-0005-0000-0000-0000A2C00000}"/>
    <cellStyle name="Output 7 18" xfId="49000" xr:uid="{00000000-0005-0000-0000-0000A3C00000}"/>
    <cellStyle name="Output 7 19" xfId="49001" xr:uid="{00000000-0005-0000-0000-0000A4C00000}"/>
    <cellStyle name="Output 7 2" xfId="49002" xr:uid="{00000000-0005-0000-0000-0000A5C00000}"/>
    <cellStyle name="Output 7 20" xfId="49003" xr:uid="{00000000-0005-0000-0000-0000A6C00000}"/>
    <cellStyle name="Output 7 21" xfId="49004" xr:uid="{00000000-0005-0000-0000-0000A7C00000}"/>
    <cellStyle name="Output 7 22" xfId="49005" xr:uid="{00000000-0005-0000-0000-0000A8C00000}"/>
    <cellStyle name="Output 7 23" xfId="49006" xr:uid="{00000000-0005-0000-0000-0000A9C00000}"/>
    <cellStyle name="Output 7 24" xfId="49007" xr:uid="{00000000-0005-0000-0000-0000AAC00000}"/>
    <cellStyle name="Output 7 25" xfId="49008" xr:uid="{00000000-0005-0000-0000-0000ABC00000}"/>
    <cellStyle name="Output 7 26" xfId="49009" xr:uid="{00000000-0005-0000-0000-0000ACC00000}"/>
    <cellStyle name="Output 7 27" xfId="49010" xr:uid="{00000000-0005-0000-0000-0000ADC00000}"/>
    <cellStyle name="Output 7 28" xfId="49011" xr:uid="{00000000-0005-0000-0000-0000AEC00000}"/>
    <cellStyle name="Output 7 29" xfId="49012" xr:uid="{00000000-0005-0000-0000-0000AFC00000}"/>
    <cellStyle name="Output 7 3" xfId="49013" xr:uid="{00000000-0005-0000-0000-0000B0C00000}"/>
    <cellStyle name="Output 7 30" xfId="49014" xr:uid="{00000000-0005-0000-0000-0000B1C00000}"/>
    <cellStyle name="Output 7 31" xfId="49015" xr:uid="{00000000-0005-0000-0000-0000B2C00000}"/>
    <cellStyle name="Output 7 32" xfId="49016" xr:uid="{00000000-0005-0000-0000-0000B3C00000}"/>
    <cellStyle name="Output 7 33" xfId="49017" xr:uid="{00000000-0005-0000-0000-0000B4C00000}"/>
    <cellStyle name="Output 7 34" xfId="49018" xr:uid="{00000000-0005-0000-0000-0000B5C00000}"/>
    <cellStyle name="Output 7 35" xfId="49019" xr:uid="{00000000-0005-0000-0000-0000B6C00000}"/>
    <cellStyle name="Output 7 36" xfId="49020" xr:uid="{00000000-0005-0000-0000-0000B7C00000}"/>
    <cellStyle name="Output 7 37" xfId="49021" xr:uid="{00000000-0005-0000-0000-0000B8C00000}"/>
    <cellStyle name="Output 7 38" xfId="49022" xr:uid="{00000000-0005-0000-0000-0000B9C00000}"/>
    <cellStyle name="Output 7 39" xfId="49023" xr:uid="{00000000-0005-0000-0000-0000BAC00000}"/>
    <cellStyle name="Output 7 4" xfId="49024" xr:uid="{00000000-0005-0000-0000-0000BBC00000}"/>
    <cellStyle name="Output 7 40" xfId="49025" xr:uid="{00000000-0005-0000-0000-0000BCC00000}"/>
    <cellStyle name="Output 7 41" xfId="49026" xr:uid="{00000000-0005-0000-0000-0000BDC00000}"/>
    <cellStyle name="Output 7 42" xfId="49027" xr:uid="{00000000-0005-0000-0000-0000BEC00000}"/>
    <cellStyle name="Output 7 43" xfId="49028" xr:uid="{00000000-0005-0000-0000-0000BFC00000}"/>
    <cellStyle name="Output 7 44" xfId="49029" xr:uid="{00000000-0005-0000-0000-0000C0C00000}"/>
    <cellStyle name="Output 7 45" xfId="49030" xr:uid="{00000000-0005-0000-0000-0000C1C00000}"/>
    <cellStyle name="Output 7 46" xfId="49031" xr:uid="{00000000-0005-0000-0000-0000C2C00000}"/>
    <cellStyle name="Output 7 47" xfId="49032" xr:uid="{00000000-0005-0000-0000-0000C3C00000}"/>
    <cellStyle name="Output 7 48" xfId="49033" xr:uid="{00000000-0005-0000-0000-0000C4C00000}"/>
    <cellStyle name="Output 7 49" xfId="49034" xr:uid="{00000000-0005-0000-0000-0000C5C00000}"/>
    <cellStyle name="Output 7 5" xfId="49035" xr:uid="{00000000-0005-0000-0000-0000C6C00000}"/>
    <cellStyle name="Output 7 50" xfId="49036" xr:uid="{00000000-0005-0000-0000-0000C7C00000}"/>
    <cellStyle name="Output 7 51" xfId="49037" xr:uid="{00000000-0005-0000-0000-0000C8C00000}"/>
    <cellStyle name="Output 7 52" xfId="49038" xr:uid="{00000000-0005-0000-0000-0000C9C00000}"/>
    <cellStyle name="Output 7 53" xfId="49039" xr:uid="{00000000-0005-0000-0000-0000CAC00000}"/>
    <cellStyle name="Output 7 54" xfId="49040" xr:uid="{00000000-0005-0000-0000-0000CBC00000}"/>
    <cellStyle name="Output 7 55" xfId="49041" xr:uid="{00000000-0005-0000-0000-0000CCC00000}"/>
    <cellStyle name="Output 7 56" xfId="49042" xr:uid="{00000000-0005-0000-0000-0000CDC00000}"/>
    <cellStyle name="Output 7 57" xfId="49043" xr:uid="{00000000-0005-0000-0000-0000CEC00000}"/>
    <cellStyle name="Output 7 58" xfId="49044" xr:uid="{00000000-0005-0000-0000-0000CFC00000}"/>
    <cellStyle name="Output 7 59" xfId="49045" xr:uid="{00000000-0005-0000-0000-0000D0C00000}"/>
    <cellStyle name="Output 7 6" xfId="49046" xr:uid="{00000000-0005-0000-0000-0000D1C00000}"/>
    <cellStyle name="Output 7 60" xfId="49047" xr:uid="{00000000-0005-0000-0000-0000D2C00000}"/>
    <cellStyle name="Output 7 61" xfId="49048" xr:uid="{00000000-0005-0000-0000-0000D3C00000}"/>
    <cellStyle name="Output 7 62" xfId="49049" xr:uid="{00000000-0005-0000-0000-0000D4C00000}"/>
    <cellStyle name="Output 7 63" xfId="49050" xr:uid="{00000000-0005-0000-0000-0000D5C00000}"/>
    <cellStyle name="Output 7 64" xfId="49051" xr:uid="{00000000-0005-0000-0000-0000D6C00000}"/>
    <cellStyle name="Output 7 65" xfId="49052" xr:uid="{00000000-0005-0000-0000-0000D7C00000}"/>
    <cellStyle name="Output 7 66" xfId="49053" xr:uid="{00000000-0005-0000-0000-0000D8C00000}"/>
    <cellStyle name="Output 7 67" xfId="49054" xr:uid="{00000000-0005-0000-0000-0000D9C00000}"/>
    <cellStyle name="Output 7 68" xfId="49055" xr:uid="{00000000-0005-0000-0000-0000DAC00000}"/>
    <cellStyle name="Output 7 69" xfId="49056" xr:uid="{00000000-0005-0000-0000-0000DBC00000}"/>
    <cellStyle name="Output 7 7" xfId="49057" xr:uid="{00000000-0005-0000-0000-0000DCC00000}"/>
    <cellStyle name="Output 7 70" xfId="49058" xr:uid="{00000000-0005-0000-0000-0000DDC00000}"/>
    <cellStyle name="Output 7 71" xfId="49059" xr:uid="{00000000-0005-0000-0000-0000DEC00000}"/>
    <cellStyle name="Output 7 72" xfId="49060" xr:uid="{00000000-0005-0000-0000-0000DFC00000}"/>
    <cellStyle name="Output 7 73" xfId="49061" xr:uid="{00000000-0005-0000-0000-0000E0C00000}"/>
    <cellStyle name="Output 7 8" xfId="49062" xr:uid="{00000000-0005-0000-0000-0000E1C00000}"/>
    <cellStyle name="Output 7 9" xfId="49063" xr:uid="{00000000-0005-0000-0000-0000E2C00000}"/>
    <cellStyle name="Output 8" xfId="49064" xr:uid="{00000000-0005-0000-0000-0000E3C00000}"/>
    <cellStyle name="Output 8 10" xfId="49065" xr:uid="{00000000-0005-0000-0000-0000E4C00000}"/>
    <cellStyle name="Output 8 11" xfId="49066" xr:uid="{00000000-0005-0000-0000-0000E5C00000}"/>
    <cellStyle name="Output 8 12" xfId="49067" xr:uid="{00000000-0005-0000-0000-0000E6C00000}"/>
    <cellStyle name="Output 8 13" xfId="49068" xr:uid="{00000000-0005-0000-0000-0000E7C00000}"/>
    <cellStyle name="Output 8 14" xfId="49069" xr:uid="{00000000-0005-0000-0000-0000E8C00000}"/>
    <cellStyle name="Output 8 15" xfId="49070" xr:uid="{00000000-0005-0000-0000-0000E9C00000}"/>
    <cellStyle name="Output 8 16" xfId="49071" xr:uid="{00000000-0005-0000-0000-0000EAC00000}"/>
    <cellStyle name="Output 8 17" xfId="49072" xr:uid="{00000000-0005-0000-0000-0000EBC00000}"/>
    <cellStyle name="Output 8 18" xfId="49073" xr:uid="{00000000-0005-0000-0000-0000ECC00000}"/>
    <cellStyle name="Output 8 19" xfId="49074" xr:uid="{00000000-0005-0000-0000-0000EDC00000}"/>
    <cellStyle name="Output 8 2" xfId="49075" xr:uid="{00000000-0005-0000-0000-0000EEC00000}"/>
    <cellStyle name="Output 8 20" xfId="49076" xr:uid="{00000000-0005-0000-0000-0000EFC00000}"/>
    <cellStyle name="Output 8 21" xfId="49077" xr:uid="{00000000-0005-0000-0000-0000F0C00000}"/>
    <cellStyle name="Output 8 22" xfId="49078" xr:uid="{00000000-0005-0000-0000-0000F1C00000}"/>
    <cellStyle name="Output 8 23" xfId="49079" xr:uid="{00000000-0005-0000-0000-0000F2C00000}"/>
    <cellStyle name="Output 8 24" xfId="49080" xr:uid="{00000000-0005-0000-0000-0000F3C00000}"/>
    <cellStyle name="Output 8 25" xfId="49081" xr:uid="{00000000-0005-0000-0000-0000F4C00000}"/>
    <cellStyle name="Output 8 26" xfId="49082" xr:uid="{00000000-0005-0000-0000-0000F5C00000}"/>
    <cellStyle name="Output 8 27" xfId="49083" xr:uid="{00000000-0005-0000-0000-0000F6C00000}"/>
    <cellStyle name="Output 8 28" xfId="49084" xr:uid="{00000000-0005-0000-0000-0000F7C00000}"/>
    <cellStyle name="Output 8 29" xfId="49085" xr:uid="{00000000-0005-0000-0000-0000F8C00000}"/>
    <cellStyle name="Output 8 3" xfId="49086" xr:uid="{00000000-0005-0000-0000-0000F9C00000}"/>
    <cellStyle name="Output 8 30" xfId="49087" xr:uid="{00000000-0005-0000-0000-0000FAC00000}"/>
    <cellStyle name="Output 8 31" xfId="49088" xr:uid="{00000000-0005-0000-0000-0000FBC00000}"/>
    <cellStyle name="Output 8 32" xfId="49089" xr:uid="{00000000-0005-0000-0000-0000FCC00000}"/>
    <cellStyle name="Output 8 33" xfId="49090" xr:uid="{00000000-0005-0000-0000-0000FDC00000}"/>
    <cellStyle name="Output 8 34" xfId="49091" xr:uid="{00000000-0005-0000-0000-0000FEC00000}"/>
    <cellStyle name="Output 8 35" xfId="49092" xr:uid="{00000000-0005-0000-0000-0000FFC00000}"/>
    <cellStyle name="Output 8 36" xfId="49093" xr:uid="{00000000-0005-0000-0000-000000C10000}"/>
    <cellStyle name="Output 8 37" xfId="49094" xr:uid="{00000000-0005-0000-0000-000001C10000}"/>
    <cellStyle name="Output 8 38" xfId="49095" xr:uid="{00000000-0005-0000-0000-000002C10000}"/>
    <cellStyle name="Output 8 39" xfId="49096" xr:uid="{00000000-0005-0000-0000-000003C10000}"/>
    <cellStyle name="Output 8 4" xfId="49097" xr:uid="{00000000-0005-0000-0000-000004C10000}"/>
    <cellStyle name="Output 8 40" xfId="49098" xr:uid="{00000000-0005-0000-0000-000005C10000}"/>
    <cellStyle name="Output 8 41" xfId="49099" xr:uid="{00000000-0005-0000-0000-000006C10000}"/>
    <cellStyle name="Output 8 42" xfId="49100" xr:uid="{00000000-0005-0000-0000-000007C10000}"/>
    <cellStyle name="Output 8 43" xfId="49101" xr:uid="{00000000-0005-0000-0000-000008C10000}"/>
    <cellStyle name="Output 8 44" xfId="49102" xr:uid="{00000000-0005-0000-0000-000009C10000}"/>
    <cellStyle name="Output 8 45" xfId="49103" xr:uid="{00000000-0005-0000-0000-00000AC10000}"/>
    <cellStyle name="Output 8 46" xfId="49104" xr:uid="{00000000-0005-0000-0000-00000BC10000}"/>
    <cellStyle name="Output 8 47" xfId="49105" xr:uid="{00000000-0005-0000-0000-00000CC10000}"/>
    <cellStyle name="Output 8 48" xfId="49106" xr:uid="{00000000-0005-0000-0000-00000DC10000}"/>
    <cellStyle name="Output 8 49" xfId="49107" xr:uid="{00000000-0005-0000-0000-00000EC10000}"/>
    <cellStyle name="Output 8 5" xfId="49108" xr:uid="{00000000-0005-0000-0000-00000FC10000}"/>
    <cellStyle name="Output 8 50" xfId="49109" xr:uid="{00000000-0005-0000-0000-000010C10000}"/>
    <cellStyle name="Output 8 51" xfId="49110" xr:uid="{00000000-0005-0000-0000-000011C10000}"/>
    <cellStyle name="Output 8 52" xfId="49111" xr:uid="{00000000-0005-0000-0000-000012C10000}"/>
    <cellStyle name="Output 8 53" xfId="49112" xr:uid="{00000000-0005-0000-0000-000013C10000}"/>
    <cellStyle name="Output 8 54" xfId="49113" xr:uid="{00000000-0005-0000-0000-000014C10000}"/>
    <cellStyle name="Output 8 55" xfId="49114" xr:uid="{00000000-0005-0000-0000-000015C10000}"/>
    <cellStyle name="Output 8 56" xfId="49115" xr:uid="{00000000-0005-0000-0000-000016C10000}"/>
    <cellStyle name="Output 8 57" xfId="49116" xr:uid="{00000000-0005-0000-0000-000017C10000}"/>
    <cellStyle name="Output 8 58" xfId="49117" xr:uid="{00000000-0005-0000-0000-000018C10000}"/>
    <cellStyle name="Output 8 59" xfId="49118" xr:uid="{00000000-0005-0000-0000-000019C10000}"/>
    <cellStyle name="Output 8 6" xfId="49119" xr:uid="{00000000-0005-0000-0000-00001AC10000}"/>
    <cellStyle name="Output 8 60" xfId="49120" xr:uid="{00000000-0005-0000-0000-00001BC10000}"/>
    <cellStyle name="Output 8 61" xfId="49121" xr:uid="{00000000-0005-0000-0000-00001CC10000}"/>
    <cellStyle name="Output 8 62" xfId="49122" xr:uid="{00000000-0005-0000-0000-00001DC10000}"/>
    <cellStyle name="Output 8 63" xfId="49123" xr:uid="{00000000-0005-0000-0000-00001EC10000}"/>
    <cellStyle name="Output 8 64" xfId="49124" xr:uid="{00000000-0005-0000-0000-00001FC10000}"/>
    <cellStyle name="Output 8 65" xfId="49125" xr:uid="{00000000-0005-0000-0000-000020C10000}"/>
    <cellStyle name="Output 8 66" xfId="49126" xr:uid="{00000000-0005-0000-0000-000021C10000}"/>
    <cellStyle name="Output 8 67" xfId="49127" xr:uid="{00000000-0005-0000-0000-000022C10000}"/>
    <cellStyle name="Output 8 68" xfId="49128" xr:uid="{00000000-0005-0000-0000-000023C10000}"/>
    <cellStyle name="Output 8 69" xfId="49129" xr:uid="{00000000-0005-0000-0000-000024C10000}"/>
    <cellStyle name="Output 8 7" xfId="49130" xr:uid="{00000000-0005-0000-0000-000025C10000}"/>
    <cellStyle name="Output 8 70" xfId="49131" xr:uid="{00000000-0005-0000-0000-000026C10000}"/>
    <cellStyle name="Output 8 71" xfId="49132" xr:uid="{00000000-0005-0000-0000-000027C10000}"/>
    <cellStyle name="Output 8 72" xfId="49133" xr:uid="{00000000-0005-0000-0000-000028C10000}"/>
    <cellStyle name="Output 8 73" xfId="49134" xr:uid="{00000000-0005-0000-0000-000029C10000}"/>
    <cellStyle name="Output 8 8" xfId="49135" xr:uid="{00000000-0005-0000-0000-00002AC10000}"/>
    <cellStyle name="Output 8 9" xfId="49136" xr:uid="{00000000-0005-0000-0000-00002BC10000}"/>
    <cellStyle name="Output 9" xfId="49137" xr:uid="{00000000-0005-0000-0000-00002CC10000}"/>
    <cellStyle name="Output 9 10" xfId="49138" xr:uid="{00000000-0005-0000-0000-00002DC10000}"/>
    <cellStyle name="Output 9 11" xfId="49139" xr:uid="{00000000-0005-0000-0000-00002EC10000}"/>
    <cellStyle name="Output 9 12" xfId="49140" xr:uid="{00000000-0005-0000-0000-00002FC10000}"/>
    <cellStyle name="Output 9 13" xfId="49141" xr:uid="{00000000-0005-0000-0000-000030C10000}"/>
    <cellStyle name="Output 9 14" xfId="49142" xr:uid="{00000000-0005-0000-0000-000031C10000}"/>
    <cellStyle name="Output 9 15" xfId="49143" xr:uid="{00000000-0005-0000-0000-000032C10000}"/>
    <cellStyle name="Output 9 16" xfId="49144" xr:uid="{00000000-0005-0000-0000-000033C10000}"/>
    <cellStyle name="Output 9 17" xfId="49145" xr:uid="{00000000-0005-0000-0000-000034C10000}"/>
    <cellStyle name="Output 9 18" xfId="49146" xr:uid="{00000000-0005-0000-0000-000035C10000}"/>
    <cellStyle name="Output 9 19" xfId="49147" xr:uid="{00000000-0005-0000-0000-000036C10000}"/>
    <cellStyle name="Output 9 2" xfId="49148" xr:uid="{00000000-0005-0000-0000-000037C10000}"/>
    <cellStyle name="Output 9 20" xfId="49149" xr:uid="{00000000-0005-0000-0000-000038C10000}"/>
    <cellStyle name="Output 9 21" xfId="49150" xr:uid="{00000000-0005-0000-0000-000039C10000}"/>
    <cellStyle name="Output 9 22" xfId="49151" xr:uid="{00000000-0005-0000-0000-00003AC10000}"/>
    <cellStyle name="Output 9 23" xfId="49152" xr:uid="{00000000-0005-0000-0000-00003BC10000}"/>
    <cellStyle name="Output 9 24" xfId="49153" xr:uid="{00000000-0005-0000-0000-00003CC10000}"/>
    <cellStyle name="Output 9 25" xfId="49154" xr:uid="{00000000-0005-0000-0000-00003DC10000}"/>
    <cellStyle name="Output 9 26" xfId="49155" xr:uid="{00000000-0005-0000-0000-00003EC10000}"/>
    <cellStyle name="Output 9 27" xfId="49156" xr:uid="{00000000-0005-0000-0000-00003FC10000}"/>
    <cellStyle name="Output 9 28" xfId="49157" xr:uid="{00000000-0005-0000-0000-000040C10000}"/>
    <cellStyle name="Output 9 29" xfId="49158" xr:uid="{00000000-0005-0000-0000-000041C10000}"/>
    <cellStyle name="Output 9 3" xfId="49159" xr:uid="{00000000-0005-0000-0000-000042C10000}"/>
    <cellStyle name="Output 9 30" xfId="49160" xr:uid="{00000000-0005-0000-0000-000043C10000}"/>
    <cellStyle name="Output 9 31" xfId="49161" xr:uid="{00000000-0005-0000-0000-000044C10000}"/>
    <cellStyle name="Output 9 32" xfId="49162" xr:uid="{00000000-0005-0000-0000-000045C10000}"/>
    <cellStyle name="Output 9 33" xfId="49163" xr:uid="{00000000-0005-0000-0000-000046C10000}"/>
    <cellStyle name="Output 9 34" xfId="49164" xr:uid="{00000000-0005-0000-0000-000047C10000}"/>
    <cellStyle name="Output 9 35" xfId="49165" xr:uid="{00000000-0005-0000-0000-000048C10000}"/>
    <cellStyle name="Output 9 36" xfId="49166" xr:uid="{00000000-0005-0000-0000-000049C10000}"/>
    <cellStyle name="Output 9 37" xfId="49167" xr:uid="{00000000-0005-0000-0000-00004AC10000}"/>
    <cellStyle name="Output 9 38" xfId="49168" xr:uid="{00000000-0005-0000-0000-00004BC10000}"/>
    <cellStyle name="Output 9 39" xfId="49169" xr:uid="{00000000-0005-0000-0000-00004CC10000}"/>
    <cellStyle name="Output 9 4" xfId="49170" xr:uid="{00000000-0005-0000-0000-00004DC10000}"/>
    <cellStyle name="Output 9 40" xfId="49171" xr:uid="{00000000-0005-0000-0000-00004EC10000}"/>
    <cellStyle name="Output 9 41" xfId="49172" xr:uid="{00000000-0005-0000-0000-00004FC10000}"/>
    <cellStyle name="Output 9 42" xfId="49173" xr:uid="{00000000-0005-0000-0000-000050C10000}"/>
    <cellStyle name="Output 9 43" xfId="49174" xr:uid="{00000000-0005-0000-0000-000051C10000}"/>
    <cellStyle name="Output 9 44" xfId="49175" xr:uid="{00000000-0005-0000-0000-000052C10000}"/>
    <cellStyle name="Output 9 45" xfId="49176" xr:uid="{00000000-0005-0000-0000-000053C10000}"/>
    <cellStyle name="Output 9 46" xfId="49177" xr:uid="{00000000-0005-0000-0000-000054C10000}"/>
    <cellStyle name="Output 9 47" xfId="49178" xr:uid="{00000000-0005-0000-0000-000055C10000}"/>
    <cellStyle name="Output 9 48" xfId="49179" xr:uid="{00000000-0005-0000-0000-000056C10000}"/>
    <cellStyle name="Output 9 49" xfId="49180" xr:uid="{00000000-0005-0000-0000-000057C10000}"/>
    <cellStyle name="Output 9 5" xfId="49181" xr:uid="{00000000-0005-0000-0000-000058C10000}"/>
    <cellStyle name="Output 9 50" xfId="49182" xr:uid="{00000000-0005-0000-0000-000059C10000}"/>
    <cellStyle name="Output 9 51" xfId="49183" xr:uid="{00000000-0005-0000-0000-00005AC10000}"/>
    <cellStyle name="Output 9 52" xfId="49184" xr:uid="{00000000-0005-0000-0000-00005BC10000}"/>
    <cellStyle name="Output 9 53" xfId="49185" xr:uid="{00000000-0005-0000-0000-00005CC10000}"/>
    <cellStyle name="Output 9 54" xfId="49186" xr:uid="{00000000-0005-0000-0000-00005DC10000}"/>
    <cellStyle name="Output 9 55" xfId="49187" xr:uid="{00000000-0005-0000-0000-00005EC10000}"/>
    <cellStyle name="Output 9 56" xfId="49188" xr:uid="{00000000-0005-0000-0000-00005FC10000}"/>
    <cellStyle name="Output 9 57" xfId="49189" xr:uid="{00000000-0005-0000-0000-000060C10000}"/>
    <cellStyle name="Output 9 58" xfId="49190" xr:uid="{00000000-0005-0000-0000-000061C10000}"/>
    <cellStyle name="Output 9 59" xfId="49191" xr:uid="{00000000-0005-0000-0000-000062C10000}"/>
    <cellStyle name="Output 9 6" xfId="49192" xr:uid="{00000000-0005-0000-0000-000063C10000}"/>
    <cellStyle name="Output 9 60" xfId="49193" xr:uid="{00000000-0005-0000-0000-000064C10000}"/>
    <cellStyle name="Output 9 61" xfId="49194" xr:uid="{00000000-0005-0000-0000-000065C10000}"/>
    <cellStyle name="Output 9 62" xfId="49195" xr:uid="{00000000-0005-0000-0000-000066C10000}"/>
    <cellStyle name="Output 9 63" xfId="49196" xr:uid="{00000000-0005-0000-0000-000067C10000}"/>
    <cellStyle name="Output 9 64" xfId="49197" xr:uid="{00000000-0005-0000-0000-000068C10000}"/>
    <cellStyle name="Output 9 65" xfId="49198" xr:uid="{00000000-0005-0000-0000-000069C10000}"/>
    <cellStyle name="Output 9 66" xfId="49199" xr:uid="{00000000-0005-0000-0000-00006AC10000}"/>
    <cellStyle name="Output 9 67" xfId="49200" xr:uid="{00000000-0005-0000-0000-00006BC10000}"/>
    <cellStyle name="Output 9 68" xfId="49201" xr:uid="{00000000-0005-0000-0000-00006CC10000}"/>
    <cellStyle name="Output 9 69" xfId="49202" xr:uid="{00000000-0005-0000-0000-00006DC10000}"/>
    <cellStyle name="Output 9 7" xfId="49203" xr:uid="{00000000-0005-0000-0000-00006EC10000}"/>
    <cellStyle name="Output 9 70" xfId="49204" xr:uid="{00000000-0005-0000-0000-00006FC10000}"/>
    <cellStyle name="Output 9 71" xfId="49205" xr:uid="{00000000-0005-0000-0000-000070C10000}"/>
    <cellStyle name="Output 9 72" xfId="49206" xr:uid="{00000000-0005-0000-0000-000071C10000}"/>
    <cellStyle name="Output 9 73" xfId="49207" xr:uid="{00000000-0005-0000-0000-000072C10000}"/>
    <cellStyle name="Output 9 8" xfId="49208" xr:uid="{00000000-0005-0000-0000-000073C10000}"/>
    <cellStyle name="Output 9 9" xfId="49209" xr:uid="{00000000-0005-0000-0000-000074C10000}"/>
    <cellStyle name="Percen - Style1" xfId="49210" xr:uid="{00000000-0005-0000-0000-000075C10000}"/>
    <cellStyle name="Percen - Style3" xfId="49211" xr:uid="{00000000-0005-0000-0000-000076C10000}"/>
    <cellStyle name="Percent 10" xfId="49212" xr:uid="{00000000-0005-0000-0000-000078C10000}"/>
    <cellStyle name="Percent 11" xfId="9" xr:uid="{00000000-0005-0000-0000-000079C10000}"/>
    <cellStyle name="Percent 12" xfId="49213" xr:uid="{00000000-0005-0000-0000-00007AC10000}"/>
    <cellStyle name="Percent 13" xfId="49214" xr:uid="{00000000-0005-0000-0000-00007BC10000}"/>
    <cellStyle name="Percent 14" xfId="49215" xr:uid="{00000000-0005-0000-0000-00007CC10000}"/>
    <cellStyle name="Percent 15" xfId="49216" xr:uid="{00000000-0005-0000-0000-00007DC10000}"/>
    <cellStyle name="Percent 17" xfId="49217" xr:uid="{00000000-0005-0000-0000-00007EC10000}"/>
    <cellStyle name="Percent 17 10" xfId="49218" xr:uid="{00000000-0005-0000-0000-00007FC10000}"/>
    <cellStyle name="Percent 17 11" xfId="49219" xr:uid="{00000000-0005-0000-0000-000080C10000}"/>
    <cellStyle name="Percent 17 12" xfId="49220" xr:uid="{00000000-0005-0000-0000-000081C10000}"/>
    <cellStyle name="Percent 17 13" xfId="49221" xr:uid="{00000000-0005-0000-0000-000082C10000}"/>
    <cellStyle name="Percent 17 14" xfId="49222" xr:uid="{00000000-0005-0000-0000-000083C10000}"/>
    <cellStyle name="Percent 17 15" xfId="49223" xr:uid="{00000000-0005-0000-0000-000084C10000}"/>
    <cellStyle name="Percent 17 16" xfId="49224" xr:uid="{00000000-0005-0000-0000-000085C10000}"/>
    <cellStyle name="Percent 17 17" xfId="49225" xr:uid="{00000000-0005-0000-0000-000086C10000}"/>
    <cellStyle name="Percent 17 18" xfId="49226" xr:uid="{00000000-0005-0000-0000-000087C10000}"/>
    <cellStyle name="Percent 17 19" xfId="49227" xr:uid="{00000000-0005-0000-0000-000088C10000}"/>
    <cellStyle name="Percent 17 2" xfId="49228" xr:uid="{00000000-0005-0000-0000-000089C10000}"/>
    <cellStyle name="Percent 17 20" xfId="49229" xr:uid="{00000000-0005-0000-0000-00008AC10000}"/>
    <cellStyle name="Percent 17 21" xfId="49230" xr:uid="{00000000-0005-0000-0000-00008BC10000}"/>
    <cellStyle name="Percent 17 22" xfId="49231" xr:uid="{00000000-0005-0000-0000-00008CC10000}"/>
    <cellStyle name="Percent 17 23" xfId="49232" xr:uid="{00000000-0005-0000-0000-00008DC10000}"/>
    <cellStyle name="Percent 17 24" xfId="49233" xr:uid="{00000000-0005-0000-0000-00008EC10000}"/>
    <cellStyle name="Percent 17 25" xfId="49234" xr:uid="{00000000-0005-0000-0000-00008FC10000}"/>
    <cellStyle name="Percent 17 26" xfId="49235" xr:uid="{00000000-0005-0000-0000-000090C10000}"/>
    <cellStyle name="Percent 17 27" xfId="49236" xr:uid="{00000000-0005-0000-0000-000091C10000}"/>
    <cellStyle name="Percent 17 28" xfId="49237" xr:uid="{00000000-0005-0000-0000-000092C10000}"/>
    <cellStyle name="Percent 17 29" xfId="49238" xr:uid="{00000000-0005-0000-0000-000093C10000}"/>
    <cellStyle name="Percent 17 3" xfId="49239" xr:uid="{00000000-0005-0000-0000-000094C10000}"/>
    <cellStyle name="Percent 17 30" xfId="49240" xr:uid="{00000000-0005-0000-0000-000095C10000}"/>
    <cellStyle name="Percent 17 31" xfId="49241" xr:uid="{00000000-0005-0000-0000-000096C10000}"/>
    <cellStyle name="Percent 17 32" xfId="49242" xr:uid="{00000000-0005-0000-0000-000097C10000}"/>
    <cellStyle name="Percent 17 33" xfId="49243" xr:uid="{00000000-0005-0000-0000-000098C10000}"/>
    <cellStyle name="Percent 17 34" xfId="49244" xr:uid="{00000000-0005-0000-0000-000099C10000}"/>
    <cellStyle name="Percent 17 35" xfId="49245" xr:uid="{00000000-0005-0000-0000-00009AC10000}"/>
    <cellStyle name="Percent 17 36" xfId="49246" xr:uid="{00000000-0005-0000-0000-00009BC10000}"/>
    <cellStyle name="Percent 17 37" xfId="49247" xr:uid="{00000000-0005-0000-0000-00009CC10000}"/>
    <cellStyle name="Percent 17 38" xfId="49248" xr:uid="{00000000-0005-0000-0000-00009DC10000}"/>
    <cellStyle name="Percent 17 39" xfId="49249" xr:uid="{00000000-0005-0000-0000-00009EC10000}"/>
    <cellStyle name="Percent 17 4" xfId="49250" xr:uid="{00000000-0005-0000-0000-00009FC10000}"/>
    <cellStyle name="Percent 17 40" xfId="49251" xr:uid="{00000000-0005-0000-0000-0000A0C10000}"/>
    <cellStyle name="Percent 17 41" xfId="49252" xr:uid="{00000000-0005-0000-0000-0000A1C10000}"/>
    <cellStyle name="Percent 17 42" xfId="49253" xr:uid="{00000000-0005-0000-0000-0000A2C10000}"/>
    <cellStyle name="Percent 17 43" xfId="49254" xr:uid="{00000000-0005-0000-0000-0000A3C10000}"/>
    <cellStyle name="Percent 17 44" xfId="49255" xr:uid="{00000000-0005-0000-0000-0000A4C10000}"/>
    <cellStyle name="Percent 17 45" xfId="49256" xr:uid="{00000000-0005-0000-0000-0000A5C10000}"/>
    <cellStyle name="Percent 17 46" xfId="49257" xr:uid="{00000000-0005-0000-0000-0000A6C10000}"/>
    <cellStyle name="Percent 17 47" xfId="49258" xr:uid="{00000000-0005-0000-0000-0000A7C10000}"/>
    <cellStyle name="Percent 17 48" xfId="49259" xr:uid="{00000000-0005-0000-0000-0000A8C10000}"/>
    <cellStyle name="Percent 17 49" xfId="49260" xr:uid="{00000000-0005-0000-0000-0000A9C10000}"/>
    <cellStyle name="Percent 17 5" xfId="49261" xr:uid="{00000000-0005-0000-0000-0000AAC10000}"/>
    <cellStyle name="Percent 17 50" xfId="49262" xr:uid="{00000000-0005-0000-0000-0000ABC10000}"/>
    <cellStyle name="Percent 17 51" xfId="49263" xr:uid="{00000000-0005-0000-0000-0000ACC10000}"/>
    <cellStyle name="Percent 17 52" xfId="49264" xr:uid="{00000000-0005-0000-0000-0000ADC10000}"/>
    <cellStyle name="Percent 17 53" xfId="49265" xr:uid="{00000000-0005-0000-0000-0000AEC10000}"/>
    <cellStyle name="Percent 17 54" xfId="49266" xr:uid="{00000000-0005-0000-0000-0000AFC10000}"/>
    <cellStyle name="Percent 17 55" xfId="49267" xr:uid="{00000000-0005-0000-0000-0000B0C10000}"/>
    <cellStyle name="Percent 17 56" xfId="49268" xr:uid="{00000000-0005-0000-0000-0000B1C10000}"/>
    <cellStyle name="Percent 17 57" xfId="49269" xr:uid="{00000000-0005-0000-0000-0000B2C10000}"/>
    <cellStyle name="Percent 17 58" xfId="49270" xr:uid="{00000000-0005-0000-0000-0000B3C10000}"/>
    <cellStyle name="Percent 17 59" xfId="49271" xr:uid="{00000000-0005-0000-0000-0000B4C10000}"/>
    <cellStyle name="Percent 17 6" xfId="49272" xr:uid="{00000000-0005-0000-0000-0000B5C10000}"/>
    <cellStyle name="Percent 17 60" xfId="49273" xr:uid="{00000000-0005-0000-0000-0000B6C10000}"/>
    <cellStyle name="Percent 17 61" xfId="49274" xr:uid="{00000000-0005-0000-0000-0000B7C10000}"/>
    <cellStyle name="Percent 17 62" xfId="49275" xr:uid="{00000000-0005-0000-0000-0000B8C10000}"/>
    <cellStyle name="Percent 17 63" xfId="49276" xr:uid="{00000000-0005-0000-0000-0000B9C10000}"/>
    <cellStyle name="Percent 17 64" xfId="49277" xr:uid="{00000000-0005-0000-0000-0000BAC10000}"/>
    <cellStyle name="Percent 17 65" xfId="49278" xr:uid="{00000000-0005-0000-0000-0000BBC10000}"/>
    <cellStyle name="Percent 17 66" xfId="49279" xr:uid="{00000000-0005-0000-0000-0000BCC10000}"/>
    <cellStyle name="Percent 17 67" xfId="49280" xr:uid="{00000000-0005-0000-0000-0000BDC10000}"/>
    <cellStyle name="Percent 17 68" xfId="49281" xr:uid="{00000000-0005-0000-0000-0000BEC10000}"/>
    <cellStyle name="Percent 17 69" xfId="49282" xr:uid="{00000000-0005-0000-0000-0000BFC10000}"/>
    <cellStyle name="Percent 17 7" xfId="49283" xr:uid="{00000000-0005-0000-0000-0000C0C10000}"/>
    <cellStyle name="Percent 17 70" xfId="49284" xr:uid="{00000000-0005-0000-0000-0000C1C10000}"/>
    <cellStyle name="Percent 17 71" xfId="49285" xr:uid="{00000000-0005-0000-0000-0000C2C10000}"/>
    <cellStyle name="Percent 17 72" xfId="49286" xr:uid="{00000000-0005-0000-0000-0000C3C10000}"/>
    <cellStyle name="Percent 17 73" xfId="49287" xr:uid="{00000000-0005-0000-0000-0000C4C10000}"/>
    <cellStyle name="Percent 17 74" xfId="49288" xr:uid="{00000000-0005-0000-0000-0000C5C10000}"/>
    <cellStyle name="Percent 17 8" xfId="49289" xr:uid="{00000000-0005-0000-0000-0000C6C10000}"/>
    <cellStyle name="Percent 17 9" xfId="49290" xr:uid="{00000000-0005-0000-0000-0000C7C10000}"/>
    <cellStyle name="Percent 18" xfId="49291" xr:uid="{00000000-0005-0000-0000-0000C8C10000}"/>
    <cellStyle name="Percent 19" xfId="49292" xr:uid="{00000000-0005-0000-0000-0000C9C10000}"/>
    <cellStyle name="Percent 19 10" xfId="49293" xr:uid="{00000000-0005-0000-0000-0000CAC10000}"/>
    <cellStyle name="Percent 19 11" xfId="49294" xr:uid="{00000000-0005-0000-0000-0000CBC10000}"/>
    <cellStyle name="Percent 19 12" xfId="49295" xr:uid="{00000000-0005-0000-0000-0000CCC10000}"/>
    <cellStyle name="Percent 19 13" xfId="49296" xr:uid="{00000000-0005-0000-0000-0000CDC10000}"/>
    <cellStyle name="Percent 19 14" xfId="49297" xr:uid="{00000000-0005-0000-0000-0000CEC10000}"/>
    <cellStyle name="Percent 19 15" xfId="49298" xr:uid="{00000000-0005-0000-0000-0000CFC10000}"/>
    <cellStyle name="Percent 19 16" xfId="49299" xr:uid="{00000000-0005-0000-0000-0000D0C10000}"/>
    <cellStyle name="Percent 19 17" xfId="49300" xr:uid="{00000000-0005-0000-0000-0000D1C10000}"/>
    <cellStyle name="Percent 19 18" xfId="49301" xr:uid="{00000000-0005-0000-0000-0000D2C10000}"/>
    <cellStyle name="Percent 19 19" xfId="49302" xr:uid="{00000000-0005-0000-0000-0000D3C10000}"/>
    <cellStyle name="Percent 19 2" xfId="49303" xr:uid="{00000000-0005-0000-0000-0000D4C10000}"/>
    <cellStyle name="Percent 19 20" xfId="49304" xr:uid="{00000000-0005-0000-0000-0000D5C10000}"/>
    <cellStyle name="Percent 19 21" xfId="49305" xr:uid="{00000000-0005-0000-0000-0000D6C10000}"/>
    <cellStyle name="Percent 19 22" xfId="49306" xr:uid="{00000000-0005-0000-0000-0000D7C10000}"/>
    <cellStyle name="Percent 19 23" xfId="49307" xr:uid="{00000000-0005-0000-0000-0000D8C10000}"/>
    <cellStyle name="Percent 19 24" xfId="49308" xr:uid="{00000000-0005-0000-0000-0000D9C10000}"/>
    <cellStyle name="Percent 19 25" xfId="49309" xr:uid="{00000000-0005-0000-0000-0000DAC10000}"/>
    <cellStyle name="Percent 19 26" xfId="49310" xr:uid="{00000000-0005-0000-0000-0000DBC10000}"/>
    <cellStyle name="Percent 19 27" xfId="49311" xr:uid="{00000000-0005-0000-0000-0000DCC10000}"/>
    <cellStyle name="Percent 19 28" xfId="49312" xr:uid="{00000000-0005-0000-0000-0000DDC10000}"/>
    <cellStyle name="Percent 19 29" xfId="49313" xr:uid="{00000000-0005-0000-0000-0000DEC10000}"/>
    <cellStyle name="Percent 19 3" xfId="49314" xr:uid="{00000000-0005-0000-0000-0000DFC10000}"/>
    <cellStyle name="Percent 19 30" xfId="49315" xr:uid="{00000000-0005-0000-0000-0000E0C10000}"/>
    <cellStyle name="Percent 19 31" xfId="49316" xr:uid="{00000000-0005-0000-0000-0000E1C10000}"/>
    <cellStyle name="Percent 19 32" xfId="49317" xr:uid="{00000000-0005-0000-0000-0000E2C10000}"/>
    <cellStyle name="Percent 19 33" xfId="49318" xr:uid="{00000000-0005-0000-0000-0000E3C10000}"/>
    <cellStyle name="Percent 19 34" xfId="49319" xr:uid="{00000000-0005-0000-0000-0000E4C10000}"/>
    <cellStyle name="Percent 19 35" xfId="49320" xr:uid="{00000000-0005-0000-0000-0000E5C10000}"/>
    <cellStyle name="Percent 19 36" xfId="49321" xr:uid="{00000000-0005-0000-0000-0000E6C10000}"/>
    <cellStyle name="Percent 19 37" xfId="49322" xr:uid="{00000000-0005-0000-0000-0000E7C10000}"/>
    <cellStyle name="Percent 19 38" xfId="49323" xr:uid="{00000000-0005-0000-0000-0000E8C10000}"/>
    <cellStyle name="Percent 19 39" xfId="49324" xr:uid="{00000000-0005-0000-0000-0000E9C10000}"/>
    <cellStyle name="Percent 19 4" xfId="49325" xr:uid="{00000000-0005-0000-0000-0000EAC10000}"/>
    <cellStyle name="Percent 19 40" xfId="49326" xr:uid="{00000000-0005-0000-0000-0000EBC10000}"/>
    <cellStyle name="Percent 19 41" xfId="49327" xr:uid="{00000000-0005-0000-0000-0000ECC10000}"/>
    <cellStyle name="Percent 19 42" xfId="49328" xr:uid="{00000000-0005-0000-0000-0000EDC10000}"/>
    <cellStyle name="Percent 19 43" xfId="49329" xr:uid="{00000000-0005-0000-0000-0000EEC10000}"/>
    <cellStyle name="Percent 19 44" xfId="49330" xr:uid="{00000000-0005-0000-0000-0000EFC10000}"/>
    <cellStyle name="Percent 19 45" xfId="49331" xr:uid="{00000000-0005-0000-0000-0000F0C10000}"/>
    <cellStyle name="Percent 19 46" xfId="49332" xr:uid="{00000000-0005-0000-0000-0000F1C10000}"/>
    <cellStyle name="Percent 19 47" xfId="49333" xr:uid="{00000000-0005-0000-0000-0000F2C10000}"/>
    <cellStyle name="Percent 19 48" xfId="49334" xr:uid="{00000000-0005-0000-0000-0000F3C10000}"/>
    <cellStyle name="Percent 19 49" xfId="49335" xr:uid="{00000000-0005-0000-0000-0000F4C10000}"/>
    <cellStyle name="Percent 19 5" xfId="49336" xr:uid="{00000000-0005-0000-0000-0000F5C10000}"/>
    <cellStyle name="Percent 19 50" xfId="49337" xr:uid="{00000000-0005-0000-0000-0000F6C10000}"/>
    <cellStyle name="Percent 19 51" xfId="49338" xr:uid="{00000000-0005-0000-0000-0000F7C10000}"/>
    <cellStyle name="Percent 19 52" xfId="49339" xr:uid="{00000000-0005-0000-0000-0000F8C10000}"/>
    <cellStyle name="Percent 19 53" xfId="49340" xr:uid="{00000000-0005-0000-0000-0000F9C10000}"/>
    <cellStyle name="Percent 19 54" xfId="49341" xr:uid="{00000000-0005-0000-0000-0000FAC10000}"/>
    <cellStyle name="Percent 19 55" xfId="49342" xr:uid="{00000000-0005-0000-0000-0000FBC10000}"/>
    <cellStyle name="Percent 19 56" xfId="49343" xr:uid="{00000000-0005-0000-0000-0000FCC10000}"/>
    <cellStyle name="Percent 19 57" xfId="49344" xr:uid="{00000000-0005-0000-0000-0000FDC10000}"/>
    <cellStyle name="Percent 19 58" xfId="49345" xr:uid="{00000000-0005-0000-0000-0000FEC10000}"/>
    <cellStyle name="Percent 19 59" xfId="49346" xr:uid="{00000000-0005-0000-0000-0000FFC10000}"/>
    <cellStyle name="Percent 19 6" xfId="49347" xr:uid="{00000000-0005-0000-0000-000000C20000}"/>
    <cellStyle name="Percent 19 60" xfId="49348" xr:uid="{00000000-0005-0000-0000-000001C20000}"/>
    <cellStyle name="Percent 19 61" xfId="49349" xr:uid="{00000000-0005-0000-0000-000002C20000}"/>
    <cellStyle name="Percent 19 62" xfId="49350" xr:uid="{00000000-0005-0000-0000-000003C20000}"/>
    <cellStyle name="Percent 19 63" xfId="49351" xr:uid="{00000000-0005-0000-0000-000004C20000}"/>
    <cellStyle name="Percent 19 64" xfId="49352" xr:uid="{00000000-0005-0000-0000-000005C20000}"/>
    <cellStyle name="Percent 19 65" xfId="49353" xr:uid="{00000000-0005-0000-0000-000006C20000}"/>
    <cellStyle name="Percent 19 66" xfId="49354" xr:uid="{00000000-0005-0000-0000-000007C20000}"/>
    <cellStyle name="Percent 19 67" xfId="49355" xr:uid="{00000000-0005-0000-0000-000008C20000}"/>
    <cellStyle name="Percent 19 68" xfId="49356" xr:uid="{00000000-0005-0000-0000-000009C20000}"/>
    <cellStyle name="Percent 19 69" xfId="49357" xr:uid="{00000000-0005-0000-0000-00000AC20000}"/>
    <cellStyle name="Percent 19 7" xfId="49358" xr:uid="{00000000-0005-0000-0000-00000BC20000}"/>
    <cellStyle name="Percent 19 70" xfId="49359" xr:uid="{00000000-0005-0000-0000-00000CC20000}"/>
    <cellStyle name="Percent 19 71" xfId="49360" xr:uid="{00000000-0005-0000-0000-00000DC20000}"/>
    <cellStyle name="Percent 19 72" xfId="49361" xr:uid="{00000000-0005-0000-0000-00000EC20000}"/>
    <cellStyle name="Percent 19 73" xfId="49362" xr:uid="{00000000-0005-0000-0000-00000FC20000}"/>
    <cellStyle name="Percent 19 74" xfId="49363" xr:uid="{00000000-0005-0000-0000-000010C20000}"/>
    <cellStyle name="Percent 19 8" xfId="49364" xr:uid="{00000000-0005-0000-0000-000011C20000}"/>
    <cellStyle name="Percent 19 9" xfId="49365" xr:uid="{00000000-0005-0000-0000-000012C20000}"/>
    <cellStyle name="Percent 2" xfId="49366" xr:uid="{00000000-0005-0000-0000-000013C20000}"/>
    <cellStyle name="Percent 2 10" xfId="49367" xr:uid="{00000000-0005-0000-0000-000014C20000}"/>
    <cellStyle name="Percent 2 11" xfId="49368" xr:uid="{00000000-0005-0000-0000-000015C20000}"/>
    <cellStyle name="Percent 2 12" xfId="49369" xr:uid="{00000000-0005-0000-0000-000016C20000}"/>
    <cellStyle name="Percent 2 13" xfId="49370" xr:uid="{00000000-0005-0000-0000-000017C20000}"/>
    <cellStyle name="Percent 2 14" xfId="49371" xr:uid="{00000000-0005-0000-0000-000018C20000}"/>
    <cellStyle name="Percent 2 15" xfId="49372" xr:uid="{00000000-0005-0000-0000-000019C20000}"/>
    <cellStyle name="Percent 2 16" xfId="53305" xr:uid="{00000000-0005-0000-0000-00001AC20000}"/>
    <cellStyle name="Percent 2 2" xfId="49373" xr:uid="{00000000-0005-0000-0000-00001BC20000}"/>
    <cellStyle name="Percent 2 3" xfId="49374" xr:uid="{00000000-0005-0000-0000-00001CC20000}"/>
    <cellStyle name="Percent 2 4" xfId="49375" xr:uid="{00000000-0005-0000-0000-00001DC20000}"/>
    <cellStyle name="Percent 2 5" xfId="49376" xr:uid="{00000000-0005-0000-0000-00001EC20000}"/>
    <cellStyle name="Percent 2 6" xfId="49377" xr:uid="{00000000-0005-0000-0000-00001FC20000}"/>
    <cellStyle name="Percent 2 7" xfId="49378" xr:uid="{00000000-0005-0000-0000-000020C20000}"/>
    <cellStyle name="Percent 2 8" xfId="49379" xr:uid="{00000000-0005-0000-0000-000021C20000}"/>
    <cellStyle name="Percent 2 9" xfId="49380" xr:uid="{00000000-0005-0000-0000-000022C20000}"/>
    <cellStyle name="Percent 24" xfId="49381" xr:uid="{00000000-0005-0000-0000-000023C20000}"/>
    <cellStyle name="Percent 3" xfId="49382" xr:uid="{00000000-0005-0000-0000-000024C20000}"/>
    <cellStyle name="Percent 3 10" xfId="49383" xr:uid="{00000000-0005-0000-0000-000025C20000}"/>
    <cellStyle name="Percent 3 11" xfId="49384" xr:uid="{00000000-0005-0000-0000-000026C20000}"/>
    <cellStyle name="Percent 3 12" xfId="49385" xr:uid="{00000000-0005-0000-0000-000027C20000}"/>
    <cellStyle name="Percent 3 13" xfId="49386" xr:uid="{00000000-0005-0000-0000-000028C20000}"/>
    <cellStyle name="Percent 3 14" xfId="49387" xr:uid="{00000000-0005-0000-0000-000029C20000}"/>
    <cellStyle name="Percent 3 15" xfId="49388" xr:uid="{00000000-0005-0000-0000-00002AC20000}"/>
    <cellStyle name="Percent 3 16" xfId="49389" xr:uid="{00000000-0005-0000-0000-00002BC20000}"/>
    <cellStyle name="Percent 3 17" xfId="49390" xr:uid="{00000000-0005-0000-0000-00002CC20000}"/>
    <cellStyle name="Percent 3 18" xfId="49391" xr:uid="{00000000-0005-0000-0000-00002DC20000}"/>
    <cellStyle name="Percent 3 19" xfId="49392" xr:uid="{00000000-0005-0000-0000-00002EC20000}"/>
    <cellStyle name="Percent 3 2" xfId="49393" xr:uid="{00000000-0005-0000-0000-00002FC20000}"/>
    <cellStyle name="Percent 3 20" xfId="49394" xr:uid="{00000000-0005-0000-0000-000030C20000}"/>
    <cellStyle name="Percent 3 21" xfId="49395" xr:uid="{00000000-0005-0000-0000-000031C20000}"/>
    <cellStyle name="Percent 3 22" xfId="49396" xr:uid="{00000000-0005-0000-0000-000032C20000}"/>
    <cellStyle name="Percent 3 23" xfId="49397" xr:uid="{00000000-0005-0000-0000-000033C20000}"/>
    <cellStyle name="Percent 3 24" xfId="49398" xr:uid="{00000000-0005-0000-0000-000034C20000}"/>
    <cellStyle name="Percent 3 25" xfId="49399" xr:uid="{00000000-0005-0000-0000-000035C20000}"/>
    <cellStyle name="Percent 3 26" xfId="49400" xr:uid="{00000000-0005-0000-0000-000036C20000}"/>
    <cellStyle name="Percent 3 27" xfId="49401" xr:uid="{00000000-0005-0000-0000-000037C20000}"/>
    <cellStyle name="Percent 3 28" xfId="49402" xr:uid="{00000000-0005-0000-0000-000038C20000}"/>
    <cellStyle name="Percent 3 29" xfId="49403" xr:uid="{00000000-0005-0000-0000-000039C20000}"/>
    <cellStyle name="Percent 3 3" xfId="49404" xr:uid="{00000000-0005-0000-0000-00003AC20000}"/>
    <cellStyle name="Percent 3 30" xfId="49405" xr:uid="{00000000-0005-0000-0000-00003BC20000}"/>
    <cellStyle name="Percent 3 31" xfId="49406" xr:uid="{00000000-0005-0000-0000-00003CC20000}"/>
    <cellStyle name="Percent 3 32" xfId="49407" xr:uid="{00000000-0005-0000-0000-00003DC20000}"/>
    <cellStyle name="Percent 3 33" xfId="49408" xr:uid="{00000000-0005-0000-0000-00003EC20000}"/>
    <cellStyle name="Percent 3 34" xfId="49409" xr:uid="{00000000-0005-0000-0000-00003FC20000}"/>
    <cellStyle name="Percent 3 35" xfId="49410" xr:uid="{00000000-0005-0000-0000-000040C20000}"/>
    <cellStyle name="Percent 3 36" xfId="49411" xr:uid="{00000000-0005-0000-0000-000041C20000}"/>
    <cellStyle name="Percent 3 37" xfId="49412" xr:uid="{00000000-0005-0000-0000-000042C20000}"/>
    <cellStyle name="Percent 3 38" xfId="49413" xr:uid="{00000000-0005-0000-0000-000043C20000}"/>
    <cellStyle name="Percent 3 39" xfId="49414" xr:uid="{00000000-0005-0000-0000-000044C20000}"/>
    <cellStyle name="Percent 3 4" xfId="49415" xr:uid="{00000000-0005-0000-0000-000045C20000}"/>
    <cellStyle name="Percent 3 40" xfId="49416" xr:uid="{00000000-0005-0000-0000-000046C20000}"/>
    <cellStyle name="Percent 3 41" xfId="49417" xr:uid="{00000000-0005-0000-0000-000047C20000}"/>
    <cellStyle name="Percent 3 42" xfId="49418" xr:uid="{00000000-0005-0000-0000-000048C20000}"/>
    <cellStyle name="Percent 3 43" xfId="49419" xr:uid="{00000000-0005-0000-0000-000049C20000}"/>
    <cellStyle name="Percent 3 44" xfId="49420" xr:uid="{00000000-0005-0000-0000-00004AC20000}"/>
    <cellStyle name="Percent 3 45" xfId="49421" xr:uid="{00000000-0005-0000-0000-00004BC20000}"/>
    <cellStyle name="Percent 3 46" xfId="49422" xr:uid="{00000000-0005-0000-0000-00004CC20000}"/>
    <cellStyle name="Percent 3 47" xfId="49423" xr:uid="{00000000-0005-0000-0000-00004DC20000}"/>
    <cellStyle name="Percent 3 48" xfId="49424" xr:uid="{00000000-0005-0000-0000-00004EC20000}"/>
    <cellStyle name="Percent 3 49" xfId="49425" xr:uid="{00000000-0005-0000-0000-00004FC20000}"/>
    <cellStyle name="Percent 3 5" xfId="49426" xr:uid="{00000000-0005-0000-0000-000050C20000}"/>
    <cellStyle name="Percent 3 50" xfId="49427" xr:uid="{00000000-0005-0000-0000-000051C20000}"/>
    <cellStyle name="Percent 3 51" xfId="49428" xr:uid="{00000000-0005-0000-0000-000052C20000}"/>
    <cellStyle name="Percent 3 52" xfId="49429" xr:uid="{00000000-0005-0000-0000-000053C20000}"/>
    <cellStyle name="Percent 3 53" xfId="49430" xr:uid="{00000000-0005-0000-0000-000054C20000}"/>
    <cellStyle name="Percent 3 54" xfId="49431" xr:uid="{00000000-0005-0000-0000-000055C20000}"/>
    <cellStyle name="Percent 3 55" xfId="49432" xr:uid="{00000000-0005-0000-0000-000056C20000}"/>
    <cellStyle name="Percent 3 56" xfId="49433" xr:uid="{00000000-0005-0000-0000-000057C20000}"/>
    <cellStyle name="Percent 3 57" xfId="49434" xr:uid="{00000000-0005-0000-0000-000058C20000}"/>
    <cellStyle name="Percent 3 58" xfId="49435" xr:uid="{00000000-0005-0000-0000-000059C20000}"/>
    <cellStyle name="Percent 3 59" xfId="49436" xr:uid="{00000000-0005-0000-0000-00005AC20000}"/>
    <cellStyle name="Percent 3 6" xfId="49437" xr:uid="{00000000-0005-0000-0000-00005BC20000}"/>
    <cellStyle name="Percent 3 60" xfId="49438" xr:uid="{00000000-0005-0000-0000-00005CC20000}"/>
    <cellStyle name="Percent 3 61" xfId="49439" xr:uid="{00000000-0005-0000-0000-00005DC20000}"/>
    <cellStyle name="Percent 3 62" xfId="49440" xr:uid="{00000000-0005-0000-0000-00005EC20000}"/>
    <cellStyle name="Percent 3 63" xfId="49441" xr:uid="{00000000-0005-0000-0000-00005FC20000}"/>
    <cellStyle name="Percent 3 64" xfId="49442" xr:uid="{00000000-0005-0000-0000-000060C20000}"/>
    <cellStyle name="Percent 3 65" xfId="49443" xr:uid="{00000000-0005-0000-0000-000061C20000}"/>
    <cellStyle name="Percent 3 66" xfId="49444" xr:uid="{00000000-0005-0000-0000-000062C20000}"/>
    <cellStyle name="Percent 3 67" xfId="49445" xr:uid="{00000000-0005-0000-0000-000063C20000}"/>
    <cellStyle name="Percent 3 68" xfId="49446" xr:uid="{00000000-0005-0000-0000-000064C20000}"/>
    <cellStyle name="Percent 3 69" xfId="49447" xr:uid="{00000000-0005-0000-0000-000065C20000}"/>
    <cellStyle name="Percent 3 7" xfId="49448" xr:uid="{00000000-0005-0000-0000-000066C20000}"/>
    <cellStyle name="Percent 3 70" xfId="49449" xr:uid="{00000000-0005-0000-0000-000067C20000}"/>
    <cellStyle name="Percent 3 71" xfId="49450" xr:uid="{00000000-0005-0000-0000-000068C20000}"/>
    <cellStyle name="Percent 3 72" xfId="49451" xr:uid="{00000000-0005-0000-0000-000069C20000}"/>
    <cellStyle name="Percent 3 73" xfId="49452" xr:uid="{00000000-0005-0000-0000-00006AC20000}"/>
    <cellStyle name="Percent 3 74" xfId="49453" xr:uid="{00000000-0005-0000-0000-00006BC20000}"/>
    <cellStyle name="Percent 3 75" xfId="53275" xr:uid="{00000000-0005-0000-0000-00006CC20000}"/>
    <cellStyle name="Percent 3 8" xfId="49454" xr:uid="{00000000-0005-0000-0000-00006DC20000}"/>
    <cellStyle name="Percent 3 9" xfId="49455" xr:uid="{00000000-0005-0000-0000-00006EC20000}"/>
    <cellStyle name="Percent 4" xfId="49456" xr:uid="{00000000-0005-0000-0000-00006FC20000}"/>
    <cellStyle name="Percent 5" xfId="49457" xr:uid="{00000000-0005-0000-0000-000070C20000}"/>
    <cellStyle name="Percent 5 10" xfId="49458" xr:uid="{00000000-0005-0000-0000-000071C20000}"/>
    <cellStyle name="Percent 5 11" xfId="49459" xr:uid="{00000000-0005-0000-0000-000072C20000}"/>
    <cellStyle name="Percent 5 12" xfId="49460" xr:uid="{00000000-0005-0000-0000-000073C20000}"/>
    <cellStyle name="Percent 5 13" xfId="49461" xr:uid="{00000000-0005-0000-0000-000074C20000}"/>
    <cellStyle name="Percent 5 14" xfId="49462" xr:uid="{00000000-0005-0000-0000-000075C20000}"/>
    <cellStyle name="Percent 5 15" xfId="49463" xr:uid="{00000000-0005-0000-0000-000076C20000}"/>
    <cellStyle name="Percent 5 16" xfId="49464" xr:uid="{00000000-0005-0000-0000-000077C20000}"/>
    <cellStyle name="Percent 5 17" xfId="49465" xr:uid="{00000000-0005-0000-0000-000078C20000}"/>
    <cellStyle name="Percent 5 18" xfId="49466" xr:uid="{00000000-0005-0000-0000-000079C20000}"/>
    <cellStyle name="Percent 5 19" xfId="49467" xr:uid="{00000000-0005-0000-0000-00007AC20000}"/>
    <cellStyle name="Percent 5 2" xfId="49468" xr:uid="{00000000-0005-0000-0000-00007BC20000}"/>
    <cellStyle name="Percent 5 20" xfId="49469" xr:uid="{00000000-0005-0000-0000-00007CC20000}"/>
    <cellStyle name="Percent 5 21" xfId="49470" xr:uid="{00000000-0005-0000-0000-00007DC20000}"/>
    <cellStyle name="Percent 5 22" xfId="49471" xr:uid="{00000000-0005-0000-0000-00007EC20000}"/>
    <cellStyle name="Percent 5 23" xfId="49472" xr:uid="{00000000-0005-0000-0000-00007FC20000}"/>
    <cellStyle name="Percent 5 24" xfId="49473" xr:uid="{00000000-0005-0000-0000-000080C20000}"/>
    <cellStyle name="Percent 5 25" xfId="49474" xr:uid="{00000000-0005-0000-0000-000081C20000}"/>
    <cellStyle name="Percent 5 26" xfId="49475" xr:uid="{00000000-0005-0000-0000-000082C20000}"/>
    <cellStyle name="Percent 5 27" xfId="49476" xr:uid="{00000000-0005-0000-0000-000083C20000}"/>
    <cellStyle name="Percent 5 28" xfId="49477" xr:uid="{00000000-0005-0000-0000-000084C20000}"/>
    <cellStyle name="Percent 5 29" xfId="49478" xr:uid="{00000000-0005-0000-0000-000085C20000}"/>
    <cellStyle name="Percent 5 3" xfId="49479" xr:uid="{00000000-0005-0000-0000-000086C20000}"/>
    <cellStyle name="Percent 5 30" xfId="49480" xr:uid="{00000000-0005-0000-0000-000087C20000}"/>
    <cellStyle name="Percent 5 31" xfId="49481" xr:uid="{00000000-0005-0000-0000-000088C20000}"/>
    <cellStyle name="Percent 5 32" xfId="49482" xr:uid="{00000000-0005-0000-0000-000089C20000}"/>
    <cellStyle name="Percent 5 33" xfId="49483" xr:uid="{00000000-0005-0000-0000-00008AC20000}"/>
    <cellStyle name="Percent 5 34" xfId="49484" xr:uid="{00000000-0005-0000-0000-00008BC20000}"/>
    <cellStyle name="Percent 5 35" xfId="49485" xr:uid="{00000000-0005-0000-0000-00008CC20000}"/>
    <cellStyle name="Percent 5 36" xfId="49486" xr:uid="{00000000-0005-0000-0000-00008DC20000}"/>
    <cellStyle name="Percent 5 37" xfId="49487" xr:uid="{00000000-0005-0000-0000-00008EC20000}"/>
    <cellStyle name="Percent 5 38" xfId="49488" xr:uid="{00000000-0005-0000-0000-00008FC20000}"/>
    <cellStyle name="Percent 5 39" xfId="49489" xr:uid="{00000000-0005-0000-0000-000090C20000}"/>
    <cellStyle name="Percent 5 4" xfId="49490" xr:uid="{00000000-0005-0000-0000-000091C20000}"/>
    <cellStyle name="Percent 5 40" xfId="49491" xr:uid="{00000000-0005-0000-0000-000092C20000}"/>
    <cellStyle name="Percent 5 41" xfId="49492" xr:uid="{00000000-0005-0000-0000-000093C20000}"/>
    <cellStyle name="Percent 5 42" xfId="49493" xr:uid="{00000000-0005-0000-0000-000094C20000}"/>
    <cellStyle name="Percent 5 43" xfId="49494" xr:uid="{00000000-0005-0000-0000-000095C20000}"/>
    <cellStyle name="Percent 5 44" xfId="49495" xr:uid="{00000000-0005-0000-0000-000096C20000}"/>
    <cellStyle name="Percent 5 45" xfId="49496" xr:uid="{00000000-0005-0000-0000-000097C20000}"/>
    <cellStyle name="Percent 5 46" xfId="49497" xr:uid="{00000000-0005-0000-0000-000098C20000}"/>
    <cellStyle name="Percent 5 47" xfId="49498" xr:uid="{00000000-0005-0000-0000-000099C20000}"/>
    <cellStyle name="Percent 5 48" xfId="49499" xr:uid="{00000000-0005-0000-0000-00009AC20000}"/>
    <cellStyle name="Percent 5 49" xfId="49500" xr:uid="{00000000-0005-0000-0000-00009BC20000}"/>
    <cellStyle name="Percent 5 5" xfId="49501" xr:uid="{00000000-0005-0000-0000-00009CC20000}"/>
    <cellStyle name="Percent 5 50" xfId="49502" xr:uid="{00000000-0005-0000-0000-00009DC20000}"/>
    <cellStyle name="Percent 5 51" xfId="49503" xr:uid="{00000000-0005-0000-0000-00009EC20000}"/>
    <cellStyle name="Percent 5 52" xfId="49504" xr:uid="{00000000-0005-0000-0000-00009FC20000}"/>
    <cellStyle name="Percent 5 53" xfId="49505" xr:uid="{00000000-0005-0000-0000-0000A0C20000}"/>
    <cellStyle name="Percent 5 54" xfId="49506" xr:uid="{00000000-0005-0000-0000-0000A1C20000}"/>
    <cellStyle name="Percent 5 55" xfId="49507" xr:uid="{00000000-0005-0000-0000-0000A2C20000}"/>
    <cellStyle name="Percent 5 56" xfId="49508" xr:uid="{00000000-0005-0000-0000-0000A3C20000}"/>
    <cellStyle name="Percent 5 57" xfId="49509" xr:uid="{00000000-0005-0000-0000-0000A4C20000}"/>
    <cellStyle name="Percent 5 58" xfId="49510" xr:uid="{00000000-0005-0000-0000-0000A5C20000}"/>
    <cellStyle name="Percent 5 59" xfId="49511" xr:uid="{00000000-0005-0000-0000-0000A6C20000}"/>
    <cellStyle name="Percent 5 6" xfId="49512" xr:uid="{00000000-0005-0000-0000-0000A7C20000}"/>
    <cellStyle name="Percent 5 60" xfId="49513" xr:uid="{00000000-0005-0000-0000-0000A8C20000}"/>
    <cellStyle name="Percent 5 61" xfId="49514" xr:uid="{00000000-0005-0000-0000-0000A9C20000}"/>
    <cellStyle name="Percent 5 62" xfId="49515" xr:uid="{00000000-0005-0000-0000-0000AAC20000}"/>
    <cellStyle name="Percent 5 63" xfId="49516" xr:uid="{00000000-0005-0000-0000-0000ABC20000}"/>
    <cellStyle name="Percent 5 64" xfId="49517" xr:uid="{00000000-0005-0000-0000-0000ACC20000}"/>
    <cellStyle name="Percent 5 65" xfId="49518" xr:uid="{00000000-0005-0000-0000-0000ADC20000}"/>
    <cellStyle name="Percent 5 66" xfId="49519" xr:uid="{00000000-0005-0000-0000-0000AEC20000}"/>
    <cellStyle name="Percent 5 67" xfId="49520" xr:uid="{00000000-0005-0000-0000-0000AFC20000}"/>
    <cellStyle name="Percent 5 68" xfId="49521" xr:uid="{00000000-0005-0000-0000-0000B0C20000}"/>
    <cellStyle name="Percent 5 69" xfId="49522" xr:uid="{00000000-0005-0000-0000-0000B1C20000}"/>
    <cellStyle name="Percent 5 7" xfId="49523" xr:uid="{00000000-0005-0000-0000-0000B2C20000}"/>
    <cellStyle name="Percent 5 70" xfId="49524" xr:uid="{00000000-0005-0000-0000-0000B3C20000}"/>
    <cellStyle name="Percent 5 71" xfId="49525" xr:uid="{00000000-0005-0000-0000-0000B4C20000}"/>
    <cellStyle name="Percent 5 72" xfId="49526" xr:uid="{00000000-0005-0000-0000-0000B5C20000}"/>
    <cellStyle name="Percent 5 73" xfId="49527" xr:uid="{00000000-0005-0000-0000-0000B6C20000}"/>
    <cellStyle name="Percent 5 74" xfId="49528" xr:uid="{00000000-0005-0000-0000-0000B7C20000}"/>
    <cellStyle name="Percent 5 8" xfId="49529" xr:uid="{00000000-0005-0000-0000-0000B8C20000}"/>
    <cellStyle name="Percent 5 9" xfId="49530" xr:uid="{00000000-0005-0000-0000-0000B9C20000}"/>
    <cellStyle name="Percent 6" xfId="49531" xr:uid="{00000000-0005-0000-0000-0000BAC20000}"/>
    <cellStyle name="Percent 7" xfId="49532" xr:uid="{00000000-0005-0000-0000-0000BBC20000}"/>
    <cellStyle name="Percent 8" xfId="49533" xr:uid="{00000000-0005-0000-0000-0000BCC20000}"/>
    <cellStyle name="Percent 9" xfId="49534" xr:uid="{00000000-0005-0000-0000-0000BDC20000}"/>
    <cellStyle name="Processing" xfId="49535" xr:uid="{00000000-0005-0000-0000-0000BEC20000}"/>
    <cellStyle name="purple - Style8" xfId="49536" xr:uid="{00000000-0005-0000-0000-0000BFC20000}"/>
    <cellStyle name="RED" xfId="49537" xr:uid="{00000000-0005-0000-0000-0000C0C20000}"/>
    <cellStyle name="Red - Style7" xfId="49538" xr:uid="{00000000-0005-0000-0000-0000C1C20000}"/>
    <cellStyle name="Report" xfId="49539" xr:uid="{00000000-0005-0000-0000-0000C2C20000}"/>
    <cellStyle name="Report Bar" xfId="49540" xr:uid="{00000000-0005-0000-0000-0000C3C20000}"/>
    <cellStyle name="Report Heading" xfId="49541" xr:uid="{00000000-0005-0000-0000-0000C4C20000}"/>
    <cellStyle name="Report Percent" xfId="49542" xr:uid="{00000000-0005-0000-0000-0000C5C20000}"/>
    <cellStyle name="Report Unit Cost" xfId="49543" xr:uid="{00000000-0005-0000-0000-0000C6C20000}"/>
    <cellStyle name="Reports Total" xfId="49544" xr:uid="{00000000-0005-0000-0000-0000C7C20000}"/>
    <cellStyle name="Reports Total 10" xfId="49545" xr:uid="{00000000-0005-0000-0000-0000C8C20000}"/>
    <cellStyle name="Reports Total 11" xfId="49546" xr:uid="{00000000-0005-0000-0000-0000C9C20000}"/>
    <cellStyle name="Reports Total 12" xfId="49547" xr:uid="{00000000-0005-0000-0000-0000CAC20000}"/>
    <cellStyle name="Reports Total 13" xfId="49548" xr:uid="{00000000-0005-0000-0000-0000CBC20000}"/>
    <cellStyle name="Reports Total 14" xfId="49549" xr:uid="{00000000-0005-0000-0000-0000CCC20000}"/>
    <cellStyle name="Reports Total 15" xfId="49550" xr:uid="{00000000-0005-0000-0000-0000CDC20000}"/>
    <cellStyle name="Reports Total 16" xfId="49551" xr:uid="{00000000-0005-0000-0000-0000CEC20000}"/>
    <cellStyle name="Reports Total 17" xfId="49552" xr:uid="{00000000-0005-0000-0000-0000CFC20000}"/>
    <cellStyle name="Reports Total 18" xfId="49553" xr:uid="{00000000-0005-0000-0000-0000D0C20000}"/>
    <cellStyle name="Reports Total 19" xfId="49554" xr:uid="{00000000-0005-0000-0000-0000D1C20000}"/>
    <cellStyle name="Reports Total 2" xfId="49555" xr:uid="{00000000-0005-0000-0000-0000D2C20000}"/>
    <cellStyle name="Reports Total 20" xfId="49556" xr:uid="{00000000-0005-0000-0000-0000D3C20000}"/>
    <cellStyle name="Reports Total 21" xfId="49557" xr:uid="{00000000-0005-0000-0000-0000D4C20000}"/>
    <cellStyle name="Reports Total 22" xfId="49558" xr:uid="{00000000-0005-0000-0000-0000D5C20000}"/>
    <cellStyle name="Reports Total 23" xfId="49559" xr:uid="{00000000-0005-0000-0000-0000D6C20000}"/>
    <cellStyle name="Reports Total 24" xfId="49560" xr:uid="{00000000-0005-0000-0000-0000D7C20000}"/>
    <cellStyle name="Reports Total 25" xfId="49561" xr:uid="{00000000-0005-0000-0000-0000D8C20000}"/>
    <cellStyle name="Reports Total 26" xfId="49562" xr:uid="{00000000-0005-0000-0000-0000D9C20000}"/>
    <cellStyle name="Reports Total 27" xfId="49563" xr:uid="{00000000-0005-0000-0000-0000DAC20000}"/>
    <cellStyle name="Reports Total 28" xfId="49564" xr:uid="{00000000-0005-0000-0000-0000DBC20000}"/>
    <cellStyle name="Reports Total 29" xfId="49565" xr:uid="{00000000-0005-0000-0000-0000DCC20000}"/>
    <cellStyle name="Reports Total 3" xfId="49566" xr:uid="{00000000-0005-0000-0000-0000DDC20000}"/>
    <cellStyle name="Reports Total 30" xfId="49567" xr:uid="{00000000-0005-0000-0000-0000DEC20000}"/>
    <cellStyle name="Reports Total 31" xfId="49568" xr:uid="{00000000-0005-0000-0000-0000DFC20000}"/>
    <cellStyle name="Reports Total 32" xfId="49569" xr:uid="{00000000-0005-0000-0000-0000E0C20000}"/>
    <cellStyle name="Reports Total 33" xfId="49570" xr:uid="{00000000-0005-0000-0000-0000E1C20000}"/>
    <cellStyle name="Reports Total 34" xfId="49571" xr:uid="{00000000-0005-0000-0000-0000E2C20000}"/>
    <cellStyle name="Reports Total 35" xfId="49572" xr:uid="{00000000-0005-0000-0000-0000E3C20000}"/>
    <cellStyle name="Reports Total 36" xfId="49573" xr:uid="{00000000-0005-0000-0000-0000E4C20000}"/>
    <cellStyle name="Reports Total 37" xfId="49574" xr:uid="{00000000-0005-0000-0000-0000E5C20000}"/>
    <cellStyle name="Reports Total 38" xfId="49575" xr:uid="{00000000-0005-0000-0000-0000E6C20000}"/>
    <cellStyle name="Reports Total 39" xfId="49576" xr:uid="{00000000-0005-0000-0000-0000E7C20000}"/>
    <cellStyle name="Reports Total 4" xfId="49577" xr:uid="{00000000-0005-0000-0000-0000E8C20000}"/>
    <cellStyle name="Reports Total 40" xfId="49578" xr:uid="{00000000-0005-0000-0000-0000E9C20000}"/>
    <cellStyle name="Reports Total 41" xfId="49579" xr:uid="{00000000-0005-0000-0000-0000EAC20000}"/>
    <cellStyle name="Reports Total 42" xfId="49580" xr:uid="{00000000-0005-0000-0000-0000EBC20000}"/>
    <cellStyle name="Reports Total 43" xfId="49581" xr:uid="{00000000-0005-0000-0000-0000ECC20000}"/>
    <cellStyle name="Reports Total 44" xfId="49582" xr:uid="{00000000-0005-0000-0000-0000EDC20000}"/>
    <cellStyle name="Reports Total 45" xfId="49583" xr:uid="{00000000-0005-0000-0000-0000EEC20000}"/>
    <cellStyle name="Reports Total 46" xfId="49584" xr:uid="{00000000-0005-0000-0000-0000EFC20000}"/>
    <cellStyle name="Reports Total 47" xfId="49585" xr:uid="{00000000-0005-0000-0000-0000F0C20000}"/>
    <cellStyle name="Reports Total 48" xfId="49586" xr:uid="{00000000-0005-0000-0000-0000F1C20000}"/>
    <cellStyle name="Reports Total 49" xfId="49587" xr:uid="{00000000-0005-0000-0000-0000F2C20000}"/>
    <cellStyle name="Reports Total 5" xfId="49588" xr:uid="{00000000-0005-0000-0000-0000F3C20000}"/>
    <cellStyle name="Reports Total 50" xfId="49589" xr:uid="{00000000-0005-0000-0000-0000F4C20000}"/>
    <cellStyle name="Reports Total 51" xfId="49590" xr:uid="{00000000-0005-0000-0000-0000F5C20000}"/>
    <cellStyle name="Reports Total 52" xfId="49591" xr:uid="{00000000-0005-0000-0000-0000F6C20000}"/>
    <cellStyle name="Reports Total 53" xfId="49592" xr:uid="{00000000-0005-0000-0000-0000F7C20000}"/>
    <cellStyle name="Reports Total 54" xfId="49593" xr:uid="{00000000-0005-0000-0000-0000F8C20000}"/>
    <cellStyle name="Reports Total 55" xfId="49594" xr:uid="{00000000-0005-0000-0000-0000F9C20000}"/>
    <cellStyle name="Reports Total 56" xfId="49595" xr:uid="{00000000-0005-0000-0000-0000FAC20000}"/>
    <cellStyle name="Reports Total 57" xfId="49596" xr:uid="{00000000-0005-0000-0000-0000FBC20000}"/>
    <cellStyle name="Reports Total 58" xfId="49597" xr:uid="{00000000-0005-0000-0000-0000FCC20000}"/>
    <cellStyle name="Reports Total 59" xfId="49598" xr:uid="{00000000-0005-0000-0000-0000FDC20000}"/>
    <cellStyle name="Reports Total 6" xfId="49599" xr:uid="{00000000-0005-0000-0000-0000FEC20000}"/>
    <cellStyle name="Reports Total 60" xfId="49600" xr:uid="{00000000-0005-0000-0000-0000FFC20000}"/>
    <cellStyle name="Reports Total 61" xfId="49601" xr:uid="{00000000-0005-0000-0000-000000C30000}"/>
    <cellStyle name="Reports Total 62" xfId="49602" xr:uid="{00000000-0005-0000-0000-000001C30000}"/>
    <cellStyle name="Reports Total 63" xfId="49603" xr:uid="{00000000-0005-0000-0000-000002C30000}"/>
    <cellStyle name="Reports Total 64" xfId="49604" xr:uid="{00000000-0005-0000-0000-000003C30000}"/>
    <cellStyle name="Reports Total 65" xfId="49605" xr:uid="{00000000-0005-0000-0000-000004C30000}"/>
    <cellStyle name="Reports Total 66" xfId="49606" xr:uid="{00000000-0005-0000-0000-000005C30000}"/>
    <cellStyle name="Reports Total 67" xfId="49607" xr:uid="{00000000-0005-0000-0000-000006C30000}"/>
    <cellStyle name="Reports Total 68" xfId="49608" xr:uid="{00000000-0005-0000-0000-000007C30000}"/>
    <cellStyle name="Reports Total 69" xfId="49609" xr:uid="{00000000-0005-0000-0000-000008C30000}"/>
    <cellStyle name="Reports Total 7" xfId="49610" xr:uid="{00000000-0005-0000-0000-000009C30000}"/>
    <cellStyle name="Reports Total 70" xfId="49611" xr:uid="{00000000-0005-0000-0000-00000AC30000}"/>
    <cellStyle name="Reports Total 71" xfId="49612" xr:uid="{00000000-0005-0000-0000-00000BC30000}"/>
    <cellStyle name="Reports Total 72" xfId="49613" xr:uid="{00000000-0005-0000-0000-00000CC30000}"/>
    <cellStyle name="Reports Total 73" xfId="49614" xr:uid="{00000000-0005-0000-0000-00000DC30000}"/>
    <cellStyle name="Reports Total 8" xfId="49615" xr:uid="{00000000-0005-0000-0000-00000EC30000}"/>
    <cellStyle name="Reports Total 9" xfId="49616" xr:uid="{00000000-0005-0000-0000-00000FC30000}"/>
    <cellStyle name="Reports Unit Cost Total" xfId="49617" xr:uid="{00000000-0005-0000-0000-000010C30000}"/>
    <cellStyle name="Reports Unit Cost Total 10" xfId="49618" xr:uid="{00000000-0005-0000-0000-000011C30000}"/>
    <cellStyle name="Reports Unit Cost Total 11" xfId="49619" xr:uid="{00000000-0005-0000-0000-000012C30000}"/>
    <cellStyle name="Reports Unit Cost Total 12" xfId="49620" xr:uid="{00000000-0005-0000-0000-000013C30000}"/>
    <cellStyle name="Reports Unit Cost Total 13" xfId="49621" xr:uid="{00000000-0005-0000-0000-000014C30000}"/>
    <cellStyle name="Reports Unit Cost Total 14" xfId="49622" xr:uid="{00000000-0005-0000-0000-000015C30000}"/>
    <cellStyle name="Reports Unit Cost Total 15" xfId="49623" xr:uid="{00000000-0005-0000-0000-000016C30000}"/>
    <cellStyle name="Reports Unit Cost Total 16" xfId="49624" xr:uid="{00000000-0005-0000-0000-000017C30000}"/>
    <cellStyle name="Reports Unit Cost Total 17" xfId="49625" xr:uid="{00000000-0005-0000-0000-000018C30000}"/>
    <cellStyle name="Reports Unit Cost Total 18" xfId="49626" xr:uid="{00000000-0005-0000-0000-000019C30000}"/>
    <cellStyle name="Reports Unit Cost Total 19" xfId="49627" xr:uid="{00000000-0005-0000-0000-00001AC30000}"/>
    <cellStyle name="Reports Unit Cost Total 2" xfId="49628" xr:uid="{00000000-0005-0000-0000-00001BC30000}"/>
    <cellStyle name="Reports Unit Cost Total 20" xfId="49629" xr:uid="{00000000-0005-0000-0000-00001CC30000}"/>
    <cellStyle name="Reports Unit Cost Total 21" xfId="49630" xr:uid="{00000000-0005-0000-0000-00001DC30000}"/>
    <cellStyle name="Reports Unit Cost Total 22" xfId="49631" xr:uid="{00000000-0005-0000-0000-00001EC30000}"/>
    <cellStyle name="Reports Unit Cost Total 23" xfId="49632" xr:uid="{00000000-0005-0000-0000-00001FC30000}"/>
    <cellStyle name="Reports Unit Cost Total 24" xfId="49633" xr:uid="{00000000-0005-0000-0000-000020C30000}"/>
    <cellStyle name="Reports Unit Cost Total 25" xfId="49634" xr:uid="{00000000-0005-0000-0000-000021C30000}"/>
    <cellStyle name="Reports Unit Cost Total 26" xfId="49635" xr:uid="{00000000-0005-0000-0000-000022C30000}"/>
    <cellStyle name="Reports Unit Cost Total 27" xfId="49636" xr:uid="{00000000-0005-0000-0000-000023C30000}"/>
    <cellStyle name="Reports Unit Cost Total 28" xfId="49637" xr:uid="{00000000-0005-0000-0000-000024C30000}"/>
    <cellStyle name="Reports Unit Cost Total 29" xfId="49638" xr:uid="{00000000-0005-0000-0000-000025C30000}"/>
    <cellStyle name="Reports Unit Cost Total 3" xfId="49639" xr:uid="{00000000-0005-0000-0000-000026C30000}"/>
    <cellStyle name="Reports Unit Cost Total 30" xfId="49640" xr:uid="{00000000-0005-0000-0000-000027C30000}"/>
    <cellStyle name="Reports Unit Cost Total 31" xfId="49641" xr:uid="{00000000-0005-0000-0000-000028C30000}"/>
    <cellStyle name="Reports Unit Cost Total 32" xfId="49642" xr:uid="{00000000-0005-0000-0000-000029C30000}"/>
    <cellStyle name="Reports Unit Cost Total 33" xfId="49643" xr:uid="{00000000-0005-0000-0000-00002AC30000}"/>
    <cellStyle name="Reports Unit Cost Total 34" xfId="49644" xr:uid="{00000000-0005-0000-0000-00002BC30000}"/>
    <cellStyle name="Reports Unit Cost Total 35" xfId="49645" xr:uid="{00000000-0005-0000-0000-00002CC30000}"/>
    <cellStyle name="Reports Unit Cost Total 36" xfId="49646" xr:uid="{00000000-0005-0000-0000-00002DC30000}"/>
    <cellStyle name="Reports Unit Cost Total 37" xfId="49647" xr:uid="{00000000-0005-0000-0000-00002EC30000}"/>
    <cellStyle name="Reports Unit Cost Total 38" xfId="49648" xr:uid="{00000000-0005-0000-0000-00002FC30000}"/>
    <cellStyle name="Reports Unit Cost Total 39" xfId="49649" xr:uid="{00000000-0005-0000-0000-000030C30000}"/>
    <cellStyle name="Reports Unit Cost Total 4" xfId="49650" xr:uid="{00000000-0005-0000-0000-000031C30000}"/>
    <cellStyle name="Reports Unit Cost Total 40" xfId="49651" xr:uid="{00000000-0005-0000-0000-000032C30000}"/>
    <cellStyle name="Reports Unit Cost Total 41" xfId="49652" xr:uid="{00000000-0005-0000-0000-000033C30000}"/>
    <cellStyle name="Reports Unit Cost Total 42" xfId="49653" xr:uid="{00000000-0005-0000-0000-000034C30000}"/>
    <cellStyle name="Reports Unit Cost Total 43" xfId="49654" xr:uid="{00000000-0005-0000-0000-000035C30000}"/>
    <cellStyle name="Reports Unit Cost Total 44" xfId="49655" xr:uid="{00000000-0005-0000-0000-000036C30000}"/>
    <cellStyle name="Reports Unit Cost Total 45" xfId="49656" xr:uid="{00000000-0005-0000-0000-000037C30000}"/>
    <cellStyle name="Reports Unit Cost Total 46" xfId="49657" xr:uid="{00000000-0005-0000-0000-000038C30000}"/>
    <cellStyle name="Reports Unit Cost Total 47" xfId="49658" xr:uid="{00000000-0005-0000-0000-000039C30000}"/>
    <cellStyle name="Reports Unit Cost Total 48" xfId="49659" xr:uid="{00000000-0005-0000-0000-00003AC30000}"/>
    <cellStyle name="Reports Unit Cost Total 49" xfId="49660" xr:uid="{00000000-0005-0000-0000-00003BC30000}"/>
    <cellStyle name="Reports Unit Cost Total 5" xfId="49661" xr:uid="{00000000-0005-0000-0000-00003CC30000}"/>
    <cellStyle name="Reports Unit Cost Total 50" xfId="49662" xr:uid="{00000000-0005-0000-0000-00003DC30000}"/>
    <cellStyle name="Reports Unit Cost Total 51" xfId="49663" xr:uid="{00000000-0005-0000-0000-00003EC30000}"/>
    <cellStyle name="Reports Unit Cost Total 52" xfId="49664" xr:uid="{00000000-0005-0000-0000-00003FC30000}"/>
    <cellStyle name="Reports Unit Cost Total 53" xfId="49665" xr:uid="{00000000-0005-0000-0000-000040C30000}"/>
    <cellStyle name="Reports Unit Cost Total 54" xfId="49666" xr:uid="{00000000-0005-0000-0000-000041C30000}"/>
    <cellStyle name="Reports Unit Cost Total 55" xfId="49667" xr:uid="{00000000-0005-0000-0000-000042C30000}"/>
    <cellStyle name="Reports Unit Cost Total 56" xfId="49668" xr:uid="{00000000-0005-0000-0000-000043C30000}"/>
    <cellStyle name="Reports Unit Cost Total 57" xfId="49669" xr:uid="{00000000-0005-0000-0000-000044C30000}"/>
    <cellStyle name="Reports Unit Cost Total 58" xfId="49670" xr:uid="{00000000-0005-0000-0000-000045C30000}"/>
    <cellStyle name="Reports Unit Cost Total 59" xfId="49671" xr:uid="{00000000-0005-0000-0000-000046C30000}"/>
    <cellStyle name="Reports Unit Cost Total 6" xfId="49672" xr:uid="{00000000-0005-0000-0000-000047C30000}"/>
    <cellStyle name="Reports Unit Cost Total 60" xfId="49673" xr:uid="{00000000-0005-0000-0000-000048C30000}"/>
    <cellStyle name="Reports Unit Cost Total 61" xfId="49674" xr:uid="{00000000-0005-0000-0000-000049C30000}"/>
    <cellStyle name="Reports Unit Cost Total 62" xfId="49675" xr:uid="{00000000-0005-0000-0000-00004AC30000}"/>
    <cellStyle name="Reports Unit Cost Total 63" xfId="49676" xr:uid="{00000000-0005-0000-0000-00004BC30000}"/>
    <cellStyle name="Reports Unit Cost Total 64" xfId="49677" xr:uid="{00000000-0005-0000-0000-00004CC30000}"/>
    <cellStyle name="Reports Unit Cost Total 65" xfId="49678" xr:uid="{00000000-0005-0000-0000-00004DC30000}"/>
    <cellStyle name="Reports Unit Cost Total 66" xfId="49679" xr:uid="{00000000-0005-0000-0000-00004EC30000}"/>
    <cellStyle name="Reports Unit Cost Total 67" xfId="49680" xr:uid="{00000000-0005-0000-0000-00004FC30000}"/>
    <cellStyle name="Reports Unit Cost Total 68" xfId="49681" xr:uid="{00000000-0005-0000-0000-000050C30000}"/>
    <cellStyle name="Reports Unit Cost Total 69" xfId="49682" xr:uid="{00000000-0005-0000-0000-000051C30000}"/>
    <cellStyle name="Reports Unit Cost Total 7" xfId="49683" xr:uid="{00000000-0005-0000-0000-000052C30000}"/>
    <cellStyle name="Reports Unit Cost Total 70" xfId="49684" xr:uid="{00000000-0005-0000-0000-000053C30000}"/>
    <cellStyle name="Reports Unit Cost Total 71" xfId="49685" xr:uid="{00000000-0005-0000-0000-000054C30000}"/>
    <cellStyle name="Reports Unit Cost Total 72" xfId="49686" xr:uid="{00000000-0005-0000-0000-000055C30000}"/>
    <cellStyle name="Reports Unit Cost Total 73" xfId="49687" xr:uid="{00000000-0005-0000-0000-000056C30000}"/>
    <cellStyle name="Reports Unit Cost Total 8" xfId="49688" xr:uid="{00000000-0005-0000-0000-000057C30000}"/>
    <cellStyle name="Reports Unit Cost Total 9" xfId="49689" xr:uid="{00000000-0005-0000-0000-000058C30000}"/>
    <cellStyle name="Style 1" xfId="53308" xr:uid="{00000000-0005-0000-0000-000059C30000}"/>
    <cellStyle name="Style 1 2" xfId="53319" xr:uid="{8CB83F79-DFEE-499C-BE1F-82DFFEC6584B}"/>
    <cellStyle name="Style 2" xfId="53309" xr:uid="{00000000-0005-0000-0000-00005AC30000}"/>
    <cellStyle name="Sub-total" xfId="49690" xr:uid="{00000000-0005-0000-0000-00005BC30000}"/>
    <cellStyle name="Title" xfId="52985" builtinId="15" customBuiltin="1"/>
    <cellStyle name="Title 10" xfId="49691" xr:uid="{00000000-0005-0000-0000-00005DC30000}"/>
    <cellStyle name="Title 11" xfId="49692" xr:uid="{00000000-0005-0000-0000-00005EC30000}"/>
    <cellStyle name="Title 12" xfId="49693" xr:uid="{00000000-0005-0000-0000-00005FC30000}"/>
    <cellStyle name="Title 13" xfId="49694" xr:uid="{00000000-0005-0000-0000-000060C30000}"/>
    <cellStyle name="Title 14" xfId="49695" xr:uid="{00000000-0005-0000-0000-000061C30000}"/>
    <cellStyle name="Title 15" xfId="49696" xr:uid="{00000000-0005-0000-0000-000062C30000}"/>
    <cellStyle name="Title 16" xfId="49697" xr:uid="{00000000-0005-0000-0000-000063C30000}"/>
    <cellStyle name="Title 17" xfId="49698" xr:uid="{00000000-0005-0000-0000-000064C30000}"/>
    <cellStyle name="Title 18" xfId="49699" xr:uid="{00000000-0005-0000-0000-000065C30000}"/>
    <cellStyle name="Title 19" xfId="49700" xr:uid="{00000000-0005-0000-0000-000066C30000}"/>
    <cellStyle name="Title 2" xfId="49701" xr:uid="{00000000-0005-0000-0000-000067C30000}"/>
    <cellStyle name="Title 20" xfId="49702" xr:uid="{00000000-0005-0000-0000-000068C30000}"/>
    <cellStyle name="Title 21" xfId="49703" xr:uid="{00000000-0005-0000-0000-000069C30000}"/>
    <cellStyle name="Title 22" xfId="49704" xr:uid="{00000000-0005-0000-0000-00006AC30000}"/>
    <cellStyle name="Title 23" xfId="49705" xr:uid="{00000000-0005-0000-0000-00006BC30000}"/>
    <cellStyle name="Title 24" xfId="49706" xr:uid="{00000000-0005-0000-0000-00006CC30000}"/>
    <cellStyle name="Title 25" xfId="49707" xr:uid="{00000000-0005-0000-0000-00006DC30000}"/>
    <cellStyle name="Title 26" xfId="49708" xr:uid="{00000000-0005-0000-0000-00006EC30000}"/>
    <cellStyle name="Title 27" xfId="49709" xr:uid="{00000000-0005-0000-0000-00006FC30000}"/>
    <cellStyle name="Title 28" xfId="49710" xr:uid="{00000000-0005-0000-0000-000070C30000}"/>
    <cellStyle name="Title 29" xfId="49711" xr:uid="{00000000-0005-0000-0000-000071C30000}"/>
    <cellStyle name="Title 3" xfId="49712" xr:uid="{00000000-0005-0000-0000-000072C30000}"/>
    <cellStyle name="Title 30" xfId="49713" xr:uid="{00000000-0005-0000-0000-000073C30000}"/>
    <cellStyle name="Title 31" xfId="49714" xr:uid="{00000000-0005-0000-0000-000074C30000}"/>
    <cellStyle name="Title 32" xfId="49715" xr:uid="{00000000-0005-0000-0000-000075C30000}"/>
    <cellStyle name="Title 33" xfId="49716" xr:uid="{00000000-0005-0000-0000-000076C30000}"/>
    <cellStyle name="Title 34" xfId="49717" xr:uid="{00000000-0005-0000-0000-000077C30000}"/>
    <cellStyle name="Title 35" xfId="49718" xr:uid="{00000000-0005-0000-0000-000078C30000}"/>
    <cellStyle name="Title 36" xfId="49719" xr:uid="{00000000-0005-0000-0000-000079C30000}"/>
    <cellStyle name="Title 37" xfId="49720" xr:uid="{00000000-0005-0000-0000-00007AC30000}"/>
    <cellStyle name="Title 38" xfId="49721" xr:uid="{00000000-0005-0000-0000-00007BC30000}"/>
    <cellStyle name="Title 39" xfId="49722" xr:uid="{00000000-0005-0000-0000-00007CC30000}"/>
    <cellStyle name="Title 4" xfId="49723" xr:uid="{00000000-0005-0000-0000-00007DC30000}"/>
    <cellStyle name="Title 40" xfId="49724" xr:uid="{00000000-0005-0000-0000-00007EC30000}"/>
    <cellStyle name="Title 41" xfId="53344" xr:uid="{99EC1F23-AB0F-4125-A6BC-7083FE730987}"/>
    <cellStyle name="Title 5" xfId="49725" xr:uid="{00000000-0005-0000-0000-00007FC30000}"/>
    <cellStyle name="Title 6" xfId="49726" xr:uid="{00000000-0005-0000-0000-000080C30000}"/>
    <cellStyle name="Title 7" xfId="49727" xr:uid="{00000000-0005-0000-0000-000081C30000}"/>
    <cellStyle name="Title 8" xfId="49728" xr:uid="{00000000-0005-0000-0000-000082C30000}"/>
    <cellStyle name="Title 9" xfId="49729" xr:uid="{00000000-0005-0000-0000-000083C30000}"/>
    <cellStyle name="Title: Major" xfId="49730" xr:uid="{00000000-0005-0000-0000-000084C30000}"/>
    <cellStyle name="Title: Minor" xfId="49731" xr:uid="{00000000-0005-0000-0000-000085C30000}"/>
    <cellStyle name="Title: Worksheet" xfId="49732" xr:uid="{00000000-0005-0000-0000-000086C30000}"/>
    <cellStyle name="Total 10" xfId="49733" xr:uid="{00000000-0005-0000-0000-000087C30000}"/>
    <cellStyle name="Total 10 10" xfId="49734" xr:uid="{00000000-0005-0000-0000-000088C30000}"/>
    <cellStyle name="Total 10 11" xfId="49735" xr:uid="{00000000-0005-0000-0000-000089C30000}"/>
    <cellStyle name="Total 10 12" xfId="49736" xr:uid="{00000000-0005-0000-0000-00008AC30000}"/>
    <cellStyle name="Total 10 13" xfId="49737" xr:uid="{00000000-0005-0000-0000-00008BC30000}"/>
    <cellStyle name="Total 10 14" xfId="49738" xr:uid="{00000000-0005-0000-0000-00008CC30000}"/>
    <cellStyle name="Total 10 15" xfId="49739" xr:uid="{00000000-0005-0000-0000-00008DC30000}"/>
    <cellStyle name="Total 10 16" xfId="49740" xr:uid="{00000000-0005-0000-0000-00008EC30000}"/>
    <cellStyle name="Total 10 17" xfId="49741" xr:uid="{00000000-0005-0000-0000-00008FC30000}"/>
    <cellStyle name="Total 10 18" xfId="49742" xr:uid="{00000000-0005-0000-0000-000090C30000}"/>
    <cellStyle name="Total 10 19" xfId="49743" xr:uid="{00000000-0005-0000-0000-000091C30000}"/>
    <cellStyle name="Total 10 2" xfId="49744" xr:uid="{00000000-0005-0000-0000-000092C30000}"/>
    <cellStyle name="Total 10 20" xfId="49745" xr:uid="{00000000-0005-0000-0000-000093C30000}"/>
    <cellStyle name="Total 10 21" xfId="49746" xr:uid="{00000000-0005-0000-0000-000094C30000}"/>
    <cellStyle name="Total 10 22" xfId="49747" xr:uid="{00000000-0005-0000-0000-000095C30000}"/>
    <cellStyle name="Total 10 23" xfId="49748" xr:uid="{00000000-0005-0000-0000-000096C30000}"/>
    <cellStyle name="Total 10 24" xfId="49749" xr:uid="{00000000-0005-0000-0000-000097C30000}"/>
    <cellStyle name="Total 10 25" xfId="49750" xr:uid="{00000000-0005-0000-0000-000098C30000}"/>
    <cellStyle name="Total 10 26" xfId="49751" xr:uid="{00000000-0005-0000-0000-000099C30000}"/>
    <cellStyle name="Total 10 27" xfId="49752" xr:uid="{00000000-0005-0000-0000-00009AC30000}"/>
    <cellStyle name="Total 10 28" xfId="49753" xr:uid="{00000000-0005-0000-0000-00009BC30000}"/>
    <cellStyle name="Total 10 29" xfId="49754" xr:uid="{00000000-0005-0000-0000-00009CC30000}"/>
    <cellStyle name="Total 10 3" xfId="49755" xr:uid="{00000000-0005-0000-0000-00009DC30000}"/>
    <cellStyle name="Total 10 30" xfId="49756" xr:uid="{00000000-0005-0000-0000-00009EC30000}"/>
    <cellStyle name="Total 10 31" xfId="49757" xr:uid="{00000000-0005-0000-0000-00009FC30000}"/>
    <cellStyle name="Total 10 32" xfId="49758" xr:uid="{00000000-0005-0000-0000-0000A0C30000}"/>
    <cellStyle name="Total 10 33" xfId="49759" xr:uid="{00000000-0005-0000-0000-0000A1C30000}"/>
    <cellStyle name="Total 10 34" xfId="49760" xr:uid="{00000000-0005-0000-0000-0000A2C30000}"/>
    <cellStyle name="Total 10 35" xfId="49761" xr:uid="{00000000-0005-0000-0000-0000A3C30000}"/>
    <cellStyle name="Total 10 36" xfId="49762" xr:uid="{00000000-0005-0000-0000-0000A4C30000}"/>
    <cellStyle name="Total 10 37" xfId="49763" xr:uid="{00000000-0005-0000-0000-0000A5C30000}"/>
    <cellStyle name="Total 10 38" xfId="49764" xr:uid="{00000000-0005-0000-0000-0000A6C30000}"/>
    <cellStyle name="Total 10 39" xfId="49765" xr:uid="{00000000-0005-0000-0000-0000A7C30000}"/>
    <cellStyle name="Total 10 4" xfId="49766" xr:uid="{00000000-0005-0000-0000-0000A8C30000}"/>
    <cellStyle name="Total 10 40" xfId="49767" xr:uid="{00000000-0005-0000-0000-0000A9C30000}"/>
    <cellStyle name="Total 10 41" xfId="49768" xr:uid="{00000000-0005-0000-0000-0000AAC30000}"/>
    <cellStyle name="Total 10 42" xfId="49769" xr:uid="{00000000-0005-0000-0000-0000ABC30000}"/>
    <cellStyle name="Total 10 43" xfId="49770" xr:uid="{00000000-0005-0000-0000-0000ACC30000}"/>
    <cellStyle name="Total 10 44" xfId="49771" xr:uid="{00000000-0005-0000-0000-0000ADC30000}"/>
    <cellStyle name="Total 10 45" xfId="49772" xr:uid="{00000000-0005-0000-0000-0000AEC30000}"/>
    <cellStyle name="Total 10 46" xfId="49773" xr:uid="{00000000-0005-0000-0000-0000AFC30000}"/>
    <cellStyle name="Total 10 47" xfId="49774" xr:uid="{00000000-0005-0000-0000-0000B0C30000}"/>
    <cellStyle name="Total 10 48" xfId="49775" xr:uid="{00000000-0005-0000-0000-0000B1C30000}"/>
    <cellStyle name="Total 10 49" xfId="49776" xr:uid="{00000000-0005-0000-0000-0000B2C30000}"/>
    <cellStyle name="Total 10 5" xfId="49777" xr:uid="{00000000-0005-0000-0000-0000B3C30000}"/>
    <cellStyle name="Total 10 50" xfId="49778" xr:uid="{00000000-0005-0000-0000-0000B4C30000}"/>
    <cellStyle name="Total 10 51" xfId="49779" xr:uid="{00000000-0005-0000-0000-0000B5C30000}"/>
    <cellStyle name="Total 10 52" xfId="49780" xr:uid="{00000000-0005-0000-0000-0000B6C30000}"/>
    <cellStyle name="Total 10 53" xfId="49781" xr:uid="{00000000-0005-0000-0000-0000B7C30000}"/>
    <cellStyle name="Total 10 54" xfId="49782" xr:uid="{00000000-0005-0000-0000-0000B8C30000}"/>
    <cellStyle name="Total 10 55" xfId="49783" xr:uid="{00000000-0005-0000-0000-0000B9C30000}"/>
    <cellStyle name="Total 10 56" xfId="49784" xr:uid="{00000000-0005-0000-0000-0000BAC30000}"/>
    <cellStyle name="Total 10 57" xfId="49785" xr:uid="{00000000-0005-0000-0000-0000BBC30000}"/>
    <cellStyle name="Total 10 58" xfId="49786" xr:uid="{00000000-0005-0000-0000-0000BCC30000}"/>
    <cellStyle name="Total 10 59" xfId="49787" xr:uid="{00000000-0005-0000-0000-0000BDC30000}"/>
    <cellStyle name="Total 10 6" xfId="49788" xr:uid="{00000000-0005-0000-0000-0000BEC30000}"/>
    <cellStyle name="Total 10 60" xfId="49789" xr:uid="{00000000-0005-0000-0000-0000BFC30000}"/>
    <cellStyle name="Total 10 61" xfId="49790" xr:uid="{00000000-0005-0000-0000-0000C0C30000}"/>
    <cellStyle name="Total 10 62" xfId="49791" xr:uid="{00000000-0005-0000-0000-0000C1C30000}"/>
    <cellStyle name="Total 10 63" xfId="49792" xr:uid="{00000000-0005-0000-0000-0000C2C30000}"/>
    <cellStyle name="Total 10 64" xfId="49793" xr:uid="{00000000-0005-0000-0000-0000C3C30000}"/>
    <cellStyle name="Total 10 65" xfId="49794" xr:uid="{00000000-0005-0000-0000-0000C4C30000}"/>
    <cellStyle name="Total 10 66" xfId="49795" xr:uid="{00000000-0005-0000-0000-0000C5C30000}"/>
    <cellStyle name="Total 10 67" xfId="49796" xr:uid="{00000000-0005-0000-0000-0000C6C30000}"/>
    <cellStyle name="Total 10 68" xfId="49797" xr:uid="{00000000-0005-0000-0000-0000C7C30000}"/>
    <cellStyle name="Total 10 69" xfId="49798" xr:uid="{00000000-0005-0000-0000-0000C8C30000}"/>
    <cellStyle name="Total 10 7" xfId="49799" xr:uid="{00000000-0005-0000-0000-0000C9C30000}"/>
    <cellStyle name="Total 10 70" xfId="49800" xr:uid="{00000000-0005-0000-0000-0000CAC30000}"/>
    <cellStyle name="Total 10 71" xfId="49801" xr:uid="{00000000-0005-0000-0000-0000CBC30000}"/>
    <cellStyle name="Total 10 72" xfId="49802" xr:uid="{00000000-0005-0000-0000-0000CCC30000}"/>
    <cellStyle name="Total 10 73" xfId="49803" xr:uid="{00000000-0005-0000-0000-0000CDC30000}"/>
    <cellStyle name="Total 10 8" xfId="49804" xr:uid="{00000000-0005-0000-0000-0000CEC30000}"/>
    <cellStyle name="Total 10 9" xfId="49805" xr:uid="{00000000-0005-0000-0000-0000CFC30000}"/>
    <cellStyle name="Total 11" xfId="49806" xr:uid="{00000000-0005-0000-0000-0000D0C30000}"/>
    <cellStyle name="Total 11 10" xfId="49807" xr:uid="{00000000-0005-0000-0000-0000D1C30000}"/>
    <cellStyle name="Total 11 11" xfId="49808" xr:uid="{00000000-0005-0000-0000-0000D2C30000}"/>
    <cellStyle name="Total 11 12" xfId="49809" xr:uid="{00000000-0005-0000-0000-0000D3C30000}"/>
    <cellStyle name="Total 11 13" xfId="49810" xr:uid="{00000000-0005-0000-0000-0000D4C30000}"/>
    <cellStyle name="Total 11 14" xfId="49811" xr:uid="{00000000-0005-0000-0000-0000D5C30000}"/>
    <cellStyle name="Total 11 15" xfId="49812" xr:uid="{00000000-0005-0000-0000-0000D6C30000}"/>
    <cellStyle name="Total 11 16" xfId="49813" xr:uid="{00000000-0005-0000-0000-0000D7C30000}"/>
    <cellStyle name="Total 11 17" xfId="49814" xr:uid="{00000000-0005-0000-0000-0000D8C30000}"/>
    <cellStyle name="Total 11 18" xfId="49815" xr:uid="{00000000-0005-0000-0000-0000D9C30000}"/>
    <cellStyle name="Total 11 19" xfId="49816" xr:uid="{00000000-0005-0000-0000-0000DAC30000}"/>
    <cellStyle name="Total 11 2" xfId="49817" xr:uid="{00000000-0005-0000-0000-0000DBC30000}"/>
    <cellStyle name="Total 11 20" xfId="49818" xr:uid="{00000000-0005-0000-0000-0000DCC30000}"/>
    <cellStyle name="Total 11 21" xfId="49819" xr:uid="{00000000-0005-0000-0000-0000DDC30000}"/>
    <cellStyle name="Total 11 22" xfId="49820" xr:uid="{00000000-0005-0000-0000-0000DEC30000}"/>
    <cellStyle name="Total 11 23" xfId="49821" xr:uid="{00000000-0005-0000-0000-0000DFC30000}"/>
    <cellStyle name="Total 11 24" xfId="49822" xr:uid="{00000000-0005-0000-0000-0000E0C30000}"/>
    <cellStyle name="Total 11 25" xfId="49823" xr:uid="{00000000-0005-0000-0000-0000E1C30000}"/>
    <cellStyle name="Total 11 26" xfId="49824" xr:uid="{00000000-0005-0000-0000-0000E2C30000}"/>
    <cellStyle name="Total 11 27" xfId="49825" xr:uid="{00000000-0005-0000-0000-0000E3C30000}"/>
    <cellStyle name="Total 11 28" xfId="49826" xr:uid="{00000000-0005-0000-0000-0000E4C30000}"/>
    <cellStyle name="Total 11 29" xfId="49827" xr:uid="{00000000-0005-0000-0000-0000E5C30000}"/>
    <cellStyle name="Total 11 3" xfId="49828" xr:uid="{00000000-0005-0000-0000-0000E6C30000}"/>
    <cellStyle name="Total 11 30" xfId="49829" xr:uid="{00000000-0005-0000-0000-0000E7C30000}"/>
    <cellStyle name="Total 11 31" xfId="49830" xr:uid="{00000000-0005-0000-0000-0000E8C30000}"/>
    <cellStyle name="Total 11 32" xfId="49831" xr:uid="{00000000-0005-0000-0000-0000E9C30000}"/>
    <cellStyle name="Total 11 33" xfId="49832" xr:uid="{00000000-0005-0000-0000-0000EAC30000}"/>
    <cellStyle name="Total 11 34" xfId="49833" xr:uid="{00000000-0005-0000-0000-0000EBC30000}"/>
    <cellStyle name="Total 11 35" xfId="49834" xr:uid="{00000000-0005-0000-0000-0000ECC30000}"/>
    <cellStyle name="Total 11 36" xfId="49835" xr:uid="{00000000-0005-0000-0000-0000EDC30000}"/>
    <cellStyle name="Total 11 37" xfId="49836" xr:uid="{00000000-0005-0000-0000-0000EEC30000}"/>
    <cellStyle name="Total 11 38" xfId="49837" xr:uid="{00000000-0005-0000-0000-0000EFC30000}"/>
    <cellStyle name="Total 11 39" xfId="49838" xr:uid="{00000000-0005-0000-0000-0000F0C30000}"/>
    <cellStyle name="Total 11 4" xfId="49839" xr:uid="{00000000-0005-0000-0000-0000F1C30000}"/>
    <cellStyle name="Total 11 40" xfId="49840" xr:uid="{00000000-0005-0000-0000-0000F2C30000}"/>
    <cellStyle name="Total 11 41" xfId="49841" xr:uid="{00000000-0005-0000-0000-0000F3C30000}"/>
    <cellStyle name="Total 11 42" xfId="49842" xr:uid="{00000000-0005-0000-0000-0000F4C30000}"/>
    <cellStyle name="Total 11 43" xfId="49843" xr:uid="{00000000-0005-0000-0000-0000F5C30000}"/>
    <cellStyle name="Total 11 44" xfId="49844" xr:uid="{00000000-0005-0000-0000-0000F6C30000}"/>
    <cellStyle name="Total 11 45" xfId="49845" xr:uid="{00000000-0005-0000-0000-0000F7C30000}"/>
    <cellStyle name="Total 11 46" xfId="49846" xr:uid="{00000000-0005-0000-0000-0000F8C30000}"/>
    <cellStyle name="Total 11 47" xfId="49847" xr:uid="{00000000-0005-0000-0000-0000F9C30000}"/>
    <cellStyle name="Total 11 48" xfId="49848" xr:uid="{00000000-0005-0000-0000-0000FAC30000}"/>
    <cellStyle name="Total 11 49" xfId="49849" xr:uid="{00000000-0005-0000-0000-0000FBC30000}"/>
    <cellStyle name="Total 11 5" xfId="49850" xr:uid="{00000000-0005-0000-0000-0000FCC30000}"/>
    <cellStyle name="Total 11 50" xfId="49851" xr:uid="{00000000-0005-0000-0000-0000FDC30000}"/>
    <cellStyle name="Total 11 51" xfId="49852" xr:uid="{00000000-0005-0000-0000-0000FEC30000}"/>
    <cellStyle name="Total 11 52" xfId="49853" xr:uid="{00000000-0005-0000-0000-0000FFC30000}"/>
    <cellStyle name="Total 11 53" xfId="49854" xr:uid="{00000000-0005-0000-0000-000000C40000}"/>
    <cellStyle name="Total 11 54" xfId="49855" xr:uid="{00000000-0005-0000-0000-000001C40000}"/>
    <cellStyle name="Total 11 55" xfId="49856" xr:uid="{00000000-0005-0000-0000-000002C40000}"/>
    <cellStyle name="Total 11 56" xfId="49857" xr:uid="{00000000-0005-0000-0000-000003C40000}"/>
    <cellStyle name="Total 11 57" xfId="49858" xr:uid="{00000000-0005-0000-0000-000004C40000}"/>
    <cellStyle name="Total 11 58" xfId="49859" xr:uid="{00000000-0005-0000-0000-000005C40000}"/>
    <cellStyle name="Total 11 59" xfId="49860" xr:uid="{00000000-0005-0000-0000-000006C40000}"/>
    <cellStyle name="Total 11 6" xfId="49861" xr:uid="{00000000-0005-0000-0000-000007C40000}"/>
    <cellStyle name="Total 11 60" xfId="49862" xr:uid="{00000000-0005-0000-0000-000008C40000}"/>
    <cellStyle name="Total 11 61" xfId="49863" xr:uid="{00000000-0005-0000-0000-000009C40000}"/>
    <cellStyle name="Total 11 62" xfId="49864" xr:uid="{00000000-0005-0000-0000-00000AC40000}"/>
    <cellStyle name="Total 11 63" xfId="49865" xr:uid="{00000000-0005-0000-0000-00000BC40000}"/>
    <cellStyle name="Total 11 64" xfId="49866" xr:uid="{00000000-0005-0000-0000-00000CC40000}"/>
    <cellStyle name="Total 11 65" xfId="49867" xr:uid="{00000000-0005-0000-0000-00000DC40000}"/>
    <cellStyle name="Total 11 66" xfId="49868" xr:uid="{00000000-0005-0000-0000-00000EC40000}"/>
    <cellStyle name="Total 11 67" xfId="49869" xr:uid="{00000000-0005-0000-0000-00000FC40000}"/>
    <cellStyle name="Total 11 68" xfId="49870" xr:uid="{00000000-0005-0000-0000-000010C40000}"/>
    <cellStyle name="Total 11 69" xfId="49871" xr:uid="{00000000-0005-0000-0000-000011C40000}"/>
    <cellStyle name="Total 11 7" xfId="49872" xr:uid="{00000000-0005-0000-0000-000012C40000}"/>
    <cellStyle name="Total 11 70" xfId="49873" xr:uid="{00000000-0005-0000-0000-000013C40000}"/>
    <cellStyle name="Total 11 71" xfId="49874" xr:uid="{00000000-0005-0000-0000-000014C40000}"/>
    <cellStyle name="Total 11 72" xfId="49875" xr:uid="{00000000-0005-0000-0000-000015C40000}"/>
    <cellStyle name="Total 11 73" xfId="49876" xr:uid="{00000000-0005-0000-0000-000016C40000}"/>
    <cellStyle name="Total 11 8" xfId="49877" xr:uid="{00000000-0005-0000-0000-000017C40000}"/>
    <cellStyle name="Total 11 9" xfId="49878" xr:uid="{00000000-0005-0000-0000-000018C40000}"/>
    <cellStyle name="Total 12" xfId="49879" xr:uid="{00000000-0005-0000-0000-000019C40000}"/>
    <cellStyle name="Total 12 10" xfId="49880" xr:uid="{00000000-0005-0000-0000-00001AC40000}"/>
    <cellStyle name="Total 12 11" xfId="49881" xr:uid="{00000000-0005-0000-0000-00001BC40000}"/>
    <cellStyle name="Total 12 12" xfId="49882" xr:uid="{00000000-0005-0000-0000-00001CC40000}"/>
    <cellStyle name="Total 12 13" xfId="49883" xr:uid="{00000000-0005-0000-0000-00001DC40000}"/>
    <cellStyle name="Total 12 14" xfId="49884" xr:uid="{00000000-0005-0000-0000-00001EC40000}"/>
    <cellStyle name="Total 12 15" xfId="49885" xr:uid="{00000000-0005-0000-0000-00001FC40000}"/>
    <cellStyle name="Total 12 16" xfId="49886" xr:uid="{00000000-0005-0000-0000-000020C40000}"/>
    <cellStyle name="Total 12 17" xfId="49887" xr:uid="{00000000-0005-0000-0000-000021C40000}"/>
    <cellStyle name="Total 12 18" xfId="49888" xr:uid="{00000000-0005-0000-0000-000022C40000}"/>
    <cellStyle name="Total 12 19" xfId="49889" xr:uid="{00000000-0005-0000-0000-000023C40000}"/>
    <cellStyle name="Total 12 2" xfId="49890" xr:uid="{00000000-0005-0000-0000-000024C40000}"/>
    <cellStyle name="Total 12 20" xfId="49891" xr:uid="{00000000-0005-0000-0000-000025C40000}"/>
    <cellStyle name="Total 12 21" xfId="49892" xr:uid="{00000000-0005-0000-0000-000026C40000}"/>
    <cellStyle name="Total 12 22" xfId="49893" xr:uid="{00000000-0005-0000-0000-000027C40000}"/>
    <cellStyle name="Total 12 23" xfId="49894" xr:uid="{00000000-0005-0000-0000-000028C40000}"/>
    <cellStyle name="Total 12 24" xfId="49895" xr:uid="{00000000-0005-0000-0000-000029C40000}"/>
    <cellStyle name="Total 12 25" xfId="49896" xr:uid="{00000000-0005-0000-0000-00002AC40000}"/>
    <cellStyle name="Total 12 26" xfId="49897" xr:uid="{00000000-0005-0000-0000-00002BC40000}"/>
    <cellStyle name="Total 12 27" xfId="49898" xr:uid="{00000000-0005-0000-0000-00002CC40000}"/>
    <cellStyle name="Total 12 28" xfId="49899" xr:uid="{00000000-0005-0000-0000-00002DC40000}"/>
    <cellStyle name="Total 12 29" xfId="49900" xr:uid="{00000000-0005-0000-0000-00002EC40000}"/>
    <cellStyle name="Total 12 3" xfId="49901" xr:uid="{00000000-0005-0000-0000-00002FC40000}"/>
    <cellStyle name="Total 12 30" xfId="49902" xr:uid="{00000000-0005-0000-0000-000030C40000}"/>
    <cellStyle name="Total 12 31" xfId="49903" xr:uid="{00000000-0005-0000-0000-000031C40000}"/>
    <cellStyle name="Total 12 32" xfId="49904" xr:uid="{00000000-0005-0000-0000-000032C40000}"/>
    <cellStyle name="Total 12 33" xfId="49905" xr:uid="{00000000-0005-0000-0000-000033C40000}"/>
    <cellStyle name="Total 12 34" xfId="49906" xr:uid="{00000000-0005-0000-0000-000034C40000}"/>
    <cellStyle name="Total 12 35" xfId="49907" xr:uid="{00000000-0005-0000-0000-000035C40000}"/>
    <cellStyle name="Total 12 36" xfId="49908" xr:uid="{00000000-0005-0000-0000-000036C40000}"/>
    <cellStyle name="Total 12 37" xfId="49909" xr:uid="{00000000-0005-0000-0000-000037C40000}"/>
    <cellStyle name="Total 12 38" xfId="49910" xr:uid="{00000000-0005-0000-0000-000038C40000}"/>
    <cellStyle name="Total 12 39" xfId="49911" xr:uid="{00000000-0005-0000-0000-000039C40000}"/>
    <cellStyle name="Total 12 4" xfId="49912" xr:uid="{00000000-0005-0000-0000-00003AC40000}"/>
    <cellStyle name="Total 12 40" xfId="49913" xr:uid="{00000000-0005-0000-0000-00003BC40000}"/>
    <cellStyle name="Total 12 41" xfId="49914" xr:uid="{00000000-0005-0000-0000-00003CC40000}"/>
    <cellStyle name="Total 12 42" xfId="49915" xr:uid="{00000000-0005-0000-0000-00003DC40000}"/>
    <cellStyle name="Total 12 43" xfId="49916" xr:uid="{00000000-0005-0000-0000-00003EC40000}"/>
    <cellStyle name="Total 12 44" xfId="49917" xr:uid="{00000000-0005-0000-0000-00003FC40000}"/>
    <cellStyle name="Total 12 45" xfId="49918" xr:uid="{00000000-0005-0000-0000-000040C40000}"/>
    <cellStyle name="Total 12 46" xfId="49919" xr:uid="{00000000-0005-0000-0000-000041C40000}"/>
    <cellStyle name="Total 12 47" xfId="49920" xr:uid="{00000000-0005-0000-0000-000042C40000}"/>
    <cellStyle name="Total 12 48" xfId="49921" xr:uid="{00000000-0005-0000-0000-000043C40000}"/>
    <cellStyle name="Total 12 49" xfId="49922" xr:uid="{00000000-0005-0000-0000-000044C40000}"/>
    <cellStyle name="Total 12 5" xfId="49923" xr:uid="{00000000-0005-0000-0000-000045C40000}"/>
    <cellStyle name="Total 12 50" xfId="49924" xr:uid="{00000000-0005-0000-0000-000046C40000}"/>
    <cellStyle name="Total 12 51" xfId="49925" xr:uid="{00000000-0005-0000-0000-000047C40000}"/>
    <cellStyle name="Total 12 52" xfId="49926" xr:uid="{00000000-0005-0000-0000-000048C40000}"/>
    <cellStyle name="Total 12 53" xfId="49927" xr:uid="{00000000-0005-0000-0000-000049C40000}"/>
    <cellStyle name="Total 12 54" xfId="49928" xr:uid="{00000000-0005-0000-0000-00004AC40000}"/>
    <cellStyle name="Total 12 55" xfId="49929" xr:uid="{00000000-0005-0000-0000-00004BC40000}"/>
    <cellStyle name="Total 12 56" xfId="49930" xr:uid="{00000000-0005-0000-0000-00004CC40000}"/>
    <cellStyle name="Total 12 57" xfId="49931" xr:uid="{00000000-0005-0000-0000-00004DC40000}"/>
    <cellStyle name="Total 12 58" xfId="49932" xr:uid="{00000000-0005-0000-0000-00004EC40000}"/>
    <cellStyle name="Total 12 59" xfId="49933" xr:uid="{00000000-0005-0000-0000-00004FC40000}"/>
    <cellStyle name="Total 12 6" xfId="49934" xr:uid="{00000000-0005-0000-0000-000050C40000}"/>
    <cellStyle name="Total 12 60" xfId="49935" xr:uid="{00000000-0005-0000-0000-000051C40000}"/>
    <cellStyle name="Total 12 61" xfId="49936" xr:uid="{00000000-0005-0000-0000-000052C40000}"/>
    <cellStyle name="Total 12 62" xfId="49937" xr:uid="{00000000-0005-0000-0000-000053C40000}"/>
    <cellStyle name="Total 12 63" xfId="49938" xr:uid="{00000000-0005-0000-0000-000054C40000}"/>
    <cellStyle name="Total 12 64" xfId="49939" xr:uid="{00000000-0005-0000-0000-000055C40000}"/>
    <cellStyle name="Total 12 65" xfId="49940" xr:uid="{00000000-0005-0000-0000-000056C40000}"/>
    <cellStyle name="Total 12 66" xfId="49941" xr:uid="{00000000-0005-0000-0000-000057C40000}"/>
    <cellStyle name="Total 12 67" xfId="49942" xr:uid="{00000000-0005-0000-0000-000058C40000}"/>
    <cellStyle name="Total 12 68" xfId="49943" xr:uid="{00000000-0005-0000-0000-000059C40000}"/>
    <cellStyle name="Total 12 69" xfId="49944" xr:uid="{00000000-0005-0000-0000-00005AC40000}"/>
    <cellStyle name="Total 12 7" xfId="49945" xr:uid="{00000000-0005-0000-0000-00005BC40000}"/>
    <cellStyle name="Total 12 70" xfId="49946" xr:uid="{00000000-0005-0000-0000-00005CC40000}"/>
    <cellStyle name="Total 12 71" xfId="49947" xr:uid="{00000000-0005-0000-0000-00005DC40000}"/>
    <cellStyle name="Total 12 72" xfId="49948" xr:uid="{00000000-0005-0000-0000-00005EC40000}"/>
    <cellStyle name="Total 12 73" xfId="49949" xr:uid="{00000000-0005-0000-0000-00005FC40000}"/>
    <cellStyle name="Total 12 8" xfId="49950" xr:uid="{00000000-0005-0000-0000-000060C40000}"/>
    <cellStyle name="Total 12 9" xfId="49951" xr:uid="{00000000-0005-0000-0000-000061C40000}"/>
    <cellStyle name="Total 13" xfId="49952" xr:uid="{00000000-0005-0000-0000-000062C40000}"/>
    <cellStyle name="Total 13 10" xfId="49953" xr:uid="{00000000-0005-0000-0000-000063C40000}"/>
    <cellStyle name="Total 13 11" xfId="49954" xr:uid="{00000000-0005-0000-0000-000064C40000}"/>
    <cellStyle name="Total 13 12" xfId="49955" xr:uid="{00000000-0005-0000-0000-000065C40000}"/>
    <cellStyle name="Total 13 13" xfId="49956" xr:uid="{00000000-0005-0000-0000-000066C40000}"/>
    <cellStyle name="Total 13 14" xfId="49957" xr:uid="{00000000-0005-0000-0000-000067C40000}"/>
    <cellStyle name="Total 13 15" xfId="49958" xr:uid="{00000000-0005-0000-0000-000068C40000}"/>
    <cellStyle name="Total 13 16" xfId="49959" xr:uid="{00000000-0005-0000-0000-000069C40000}"/>
    <cellStyle name="Total 13 17" xfId="49960" xr:uid="{00000000-0005-0000-0000-00006AC40000}"/>
    <cellStyle name="Total 13 18" xfId="49961" xr:uid="{00000000-0005-0000-0000-00006BC40000}"/>
    <cellStyle name="Total 13 19" xfId="49962" xr:uid="{00000000-0005-0000-0000-00006CC40000}"/>
    <cellStyle name="Total 13 2" xfId="49963" xr:uid="{00000000-0005-0000-0000-00006DC40000}"/>
    <cellStyle name="Total 13 20" xfId="49964" xr:uid="{00000000-0005-0000-0000-00006EC40000}"/>
    <cellStyle name="Total 13 21" xfId="49965" xr:uid="{00000000-0005-0000-0000-00006FC40000}"/>
    <cellStyle name="Total 13 22" xfId="49966" xr:uid="{00000000-0005-0000-0000-000070C40000}"/>
    <cellStyle name="Total 13 23" xfId="49967" xr:uid="{00000000-0005-0000-0000-000071C40000}"/>
    <cellStyle name="Total 13 24" xfId="49968" xr:uid="{00000000-0005-0000-0000-000072C40000}"/>
    <cellStyle name="Total 13 25" xfId="49969" xr:uid="{00000000-0005-0000-0000-000073C40000}"/>
    <cellStyle name="Total 13 26" xfId="49970" xr:uid="{00000000-0005-0000-0000-000074C40000}"/>
    <cellStyle name="Total 13 27" xfId="49971" xr:uid="{00000000-0005-0000-0000-000075C40000}"/>
    <cellStyle name="Total 13 28" xfId="49972" xr:uid="{00000000-0005-0000-0000-000076C40000}"/>
    <cellStyle name="Total 13 29" xfId="49973" xr:uid="{00000000-0005-0000-0000-000077C40000}"/>
    <cellStyle name="Total 13 3" xfId="49974" xr:uid="{00000000-0005-0000-0000-000078C40000}"/>
    <cellStyle name="Total 13 30" xfId="49975" xr:uid="{00000000-0005-0000-0000-000079C40000}"/>
    <cellStyle name="Total 13 31" xfId="49976" xr:uid="{00000000-0005-0000-0000-00007AC40000}"/>
    <cellStyle name="Total 13 32" xfId="49977" xr:uid="{00000000-0005-0000-0000-00007BC40000}"/>
    <cellStyle name="Total 13 33" xfId="49978" xr:uid="{00000000-0005-0000-0000-00007CC40000}"/>
    <cellStyle name="Total 13 34" xfId="49979" xr:uid="{00000000-0005-0000-0000-00007DC40000}"/>
    <cellStyle name="Total 13 35" xfId="49980" xr:uid="{00000000-0005-0000-0000-00007EC40000}"/>
    <cellStyle name="Total 13 36" xfId="49981" xr:uid="{00000000-0005-0000-0000-00007FC40000}"/>
    <cellStyle name="Total 13 37" xfId="49982" xr:uid="{00000000-0005-0000-0000-000080C40000}"/>
    <cellStyle name="Total 13 38" xfId="49983" xr:uid="{00000000-0005-0000-0000-000081C40000}"/>
    <cellStyle name="Total 13 39" xfId="49984" xr:uid="{00000000-0005-0000-0000-000082C40000}"/>
    <cellStyle name="Total 13 4" xfId="49985" xr:uid="{00000000-0005-0000-0000-000083C40000}"/>
    <cellStyle name="Total 13 40" xfId="49986" xr:uid="{00000000-0005-0000-0000-000084C40000}"/>
    <cellStyle name="Total 13 41" xfId="49987" xr:uid="{00000000-0005-0000-0000-000085C40000}"/>
    <cellStyle name="Total 13 42" xfId="49988" xr:uid="{00000000-0005-0000-0000-000086C40000}"/>
    <cellStyle name="Total 13 43" xfId="49989" xr:uid="{00000000-0005-0000-0000-000087C40000}"/>
    <cellStyle name="Total 13 44" xfId="49990" xr:uid="{00000000-0005-0000-0000-000088C40000}"/>
    <cellStyle name="Total 13 45" xfId="49991" xr:uid="{00000000-0005-0000-0000-000089C40000}"/>
    <cellStyle name="Total 13 46" xfId="49992" xr:uid="{00000000-0005-0000-0000-00008AC40000}"/>
    <cellStyle name="Total 13 47" xfId="49993" xr:uid="{00000000-0005-0000-0000-00008BC40000}"/>
    <cellStyle name="Total 13 48" xfId="49994" xr:uid="{00000000-0005-0000-0000-00008CC40000}"/>
    <cellStyle name="Total 13 49" xfId="49995" xr:uid="{00000000-0005-0000-0000-00008DC40000}"/>
    <cellStyle name="Total 13 5" xfId="49996" xr:uid="{00000000-0005-0000-0000-00008EC40000}"/>
    <cellStyle name="Total 13 50" xfId="49997" xr:uid="{00000000-0005-0000-0000-00008FC40000}"/>
    <cellStyle name="Total 13 51" xfId="49998" xr:uid="{00000000-0005-0000-0000-000090C40000}"/>
    <cellStyle name="Total 13 52" xfId="49999" xr:uid="{00000000-0005-0000-0000-000091C40000}"/>
    <cellStyle name="Total 13 53" xfId="50000" xr:uid="{00000000-0005-0000-0000-000092C40000}"/>
    <cellStyle name="Total 13 54" xfId="50001" xr:uid="{00000000-0005-0000-0000-000093C40000}"/>
    <cellStyle name="Total 13 55" xfId="50002" xr:uid="{00000000-0005-0000-0000-000094C40000}"/>
    <cellStyle name="Total 13 56" xfId="50003" xr:uid="{00000000-0005-0000-0000-000095C40000}"/>
    <cellStyle name="Total 13 57" xfId="50004" xr:uid="{00000000-0005-0000-0000-000096C40000}"/>
    <cellStyle name="Total 13 58" xfId="50005" xr:uid="{00000000-0005-0000-0000-000097C40000}"/>
    <cellStyle name="Total 13 59" xfId="50006" xr:uid="{00000000-0005-0000-0000-000098C40000}"/>
    <cellStyle name="Total 13 6" xfId="50007" xr:uid="{00000000-0005-0000-0000-000099C40000}"/>
    <cellStyle name="Total 13 60" xfId="50008" xr:uid="{00000000-0005-0000-0000-00009AC40000}"/>
    <cellStyle name="Total 13 61" xfId="50009" xr:uid="{00000000-0005-0000-0000-00009BC40000}"/>
    <cellStyle name="Total 13 62" xfId="50010" xr:uid="{00000000-0005-0000-0000-00009CC40000}"/>
    <cellStyle name="Total 13 63" xfId="50011" xr:uid="{00000000-0005-0000-0000-00009DC40000}"/>
    <cellStyle name="Total 13 64" xfId="50012" xr:uid="{00000000-0005-0000-0000-00009EC40000}"/>
    <cellStyle name="Total 13 65" xfId="50013" xr:uid="{00000000-0005-0000-0000-00009FC40000}"/>
    <cellStyle name="Total 13 66" xfId="50014" xr:uid="{00000000-0005-0000-0000-0000A0C40000}"/>
    <cellStyle name="Total 13 67" xfId="50015" xr:uid="{00000000-0005-0000-0000-0000A1C40000}"/>
    <cellStyle name="Total 13 68" xfId="50016" xr:uid="{00000000-0005-0000-0000-0000A2C40000}"/>
    <cellStyle name="Total 13 69" xfId="50017" xr:uid="{00000000-0005-0000-0000-0000A3C40000}"/>
    <cellStyle name="Total 13 7" xfId="50018" xr:uid="{00000000-0005-0000-0000-0000A4C40000}"/>
    <cellStyle name="Total 13 70" xfId="50019" xr:uid="{00000000-0005-0000-0000-0000A5C40000}"/>
    <cellStyle name="Total 13 71" xfId="50020" xr:uid="{00000000-0005-0000-0000-0000A6C40000}"/>
    <cellStyle name="Total 13 72" xfId="50021" xr:uid="{00000000-0005-0000-0000-0000A7C40000}"/>
    <cellStyle name="Total 13 73" xfId="50022" xr:uid="{00000000-0005-0000-0000-0000A8C40000}"/>
    <cellStyle name="Total 13 8" xfId="50023" xr:uid="{00000000-0005-0000-0000-0000A9C40000}"/>
    <cellStyle name="Total 13 9" xfId="50024" xr:uid="{00000000-0005-0000-0000-0000AAC40000}"/>
    <cellStyle name="Total 14" xfId="50025" xr:uid="{00000000-0005-0000-0000-0000ABC40000}"/>
    <cellStyle name="Total 14 10" xfId="50026" xr:uid="{00000000-0005-0000-0000-0000ACC40000}"/>
    <cellStyle name="Total 14 11" xfId="50027" xr:uid="{00000000-0005-0000-0000-0000ADC40000}"/>
    <cellStyle name="Total 14 12" xfId="50028" xr:uid="{00000000-0005-0000-0000-0000AEC40000}"/>
    <cellStyle name="Total 14 13" xfId="50029" xr:uid="{00000000-0005-0000-0000-0000AFC40000}"/>
    <cellStyle name="Total 14 14" xfId="50030" xr:uid="{00000000-0005-0000-0000-0000B0C40000}"/>
    <cellStyle name="Total 14 15" xfId="50031" xr:uid="{00000000-0005-0000-0000-0000B1C40000}"/>
    <cellStyle name="Total 14 16" xfId="50032" xr:uid="{00000000-0005-0000-0000-0000B2C40000}"/>
    <cellStyle name="Total 14 17" xfId="50033" xr:uid="{00000000-0005-0000-0000-0000B3C40000}"/>
    <cellStyle name="Total 14 18" xfId="50034" xr:uid="{00000000-0005-0000-0000-0000B4C40000}"/>
    <cellStyle name="Total 14 19" xfId="50035" xr:uid="{00000000-0005-0000-0000-0000B5C40000}"/>
    <cellStyle name="Total 14 2" xfId="50036" xr:uid="{00000000-0005-0000-0000-0000B6C40000}"/>
    <cellStyle name="Total 14 20" xfId="50037" xr:uid="{00000000-0005-0000-0000-0000B7C40000}"/>
    <cellStyle name="Total 14 21" xfId="50038" xr:uid="{00000000-0005-0000-0000-0000B8C40000}"/>
    <cellStyle name="Total 14 22" xfId="50039" xr:uid="{00000000-0005-0000-0000-0000B9C40000}"/>
    <cellStyle name="Total 14 23" xfId="50040" xr:uid="{00000000-0005-0000-0000-0000BAC40000}"/>
    <cellStyle name="Total 14 24" xfId="50041" xr:uid="{00000000-0005-0000-0000-0000BBC40000}"/>
    <cellStyle name="Total 14 25" xfId="50042" xr:uid="{00000000-0005-0000-0000-0000BCC40000}"/>
    <cellStyle name="Total 14 26" xfId="50043" xr:uid="{00000000-0005-0000-0000-0000BDC40000}"/>
    <cellStyle name="Total 14 27" xfId="50044" xr:uid="{00000000-0005-0000-0000-0000BEC40000}"/>
    <cellStyle name="Total 14 28" xfId="50045" xr:uid="{00000000-0005-0000-0000-0000BFC40000}"/>
    <cellStyle name="Total 14 29" xfId="50046" xr:uid="{00000000-0005-0000-0000-0000C0C40000}"/>
    <cellStyle name="Total 14 3" xfId="50047" xr:uid="{00000000-0005-0000-0000-0000C1C40000}"/>
    <cellStyle name="Total 14 30" xfId="50048" xr:uid="{00000000-0005-0000-0000-0000C2C40000}"/>
    <cellStyle name="Total 14 31" xfId="50049" xr:uid="{00000000-0005-0000-0000-0000C3C40000}"/>
    <cellStyle name="Total 14 32" xfId="50050" xr:uid="{00000000-0005-0000-0000-0000C4C40000}"/>
    <cellStyle name="Total 14 33" xfId="50051" xr:uid="{00000000-0005-0000-0000-0000C5C40000}"/>
    <cellStyle name="Total 14 34" xfId="50052" xr:uid="{00000000-0005-0000-0000-0000C6C40000}"/>
    <cellStyle name="Total 14 35" xfId="50053" xr:uid="{00000000-0005-0000-0000-0000C7C40000}"/>
    <cellStyle name="Total 14 36" xfId="50054" xr:uid="{00000000-0005-0000-0000-0000C8C40000}"/>
    <cellStyle name="Total 14 37" xfId="50055" xr:uid="{00000000-0005-0000-0000-0000C9C40000}"/>
    <cellStyle name="Total 14 38" xfId="50056" xr:uid="{00000000-0005-0000-0000-0000CAC40000}"/>
    <cellStyle name="Total 14 39" xfId="50057" xr:uid="{00000000-0005-0000-0000-0000CBC40000}"/>
    <cellStyle name="Total 14 4" xfId="50058" xr:uid="{00000000-0005-0000-0000-0000CCC40000}"/>
    <cellStyle name="Total 14 40" xfId="50059" xr:uid="{00000000-0005-0000-0000-0000CDC40000}"/>
    <cellStyle name="Total 14 41" xfId="50060" xr:uid="{00000000-0005-0000-0000-0000CEC40000}"/>
    <cellStyle name="Total 14 42" xfId="50061" xr:uid="{00000000-0005-0000-0000-0000CFC40000}"/>
    <cellStyle name="Total 14 43" xfId="50062" xr:uid="{00000000-0005-0000-0000-0000D0C40000}"/>
    <cellStyle name="Total 14 44" xfId="50063" xr:uid="{00000000-0005-0000-0000-0000D1C40000}"/>
    <cellStyle name="Total 14 45" xfId="50064" xr:uid="{00000000-0005-0000-0000-0000D2C40000}"/>
    <cellStyle name="Total 14 46" xfId="50065" xr:uid="{00000000-0005-0000-0000-0000D3C40000}"/>
    <cellStyle name="Total 14 47" xfId="50066" xr:uid="{00000000-0005-0000-0000-0000D4C40000}"/>
    <cellStyle name="Total 14 48" xfId="50067" xr:uid="{00000000-0005-0000-0000-0000D5C40000}"/>
    <cellStyle name="Total 14 49" xfId="50068" xr:uid="{00000000-0005-0000-0000-0000D6C40000}"/>
    <cellStyle name="Total 14 5" xfId="50069" xr:uid="{00000000-0005-0000-0000-0000D7C40000}"/>
    <cellStyle name="Total 14 50" xfId="50070" xr:uid="{00000000-0005-0000-0000-0000D8C40000}"/>
    <cellStyle name="Total 14 51" xfId="50071" xr:uid="{00000000-0005-0000-0000-0000D9C40000}"/>
    <cellStyle name="Total 14 52" xfId="50072" xr:uid="{00000000-0005-0000-0000-0000DAC40000}"/>
    <cellStyle name="Total 14 53" xfId="50073" xr:uid="{00000000-0005-0000-0000-0000DBC40000}"/>
    <cellStyle name="Total 14 54" xfId="50074" xr:uid="{00000000-0005-0000-0000-0000DCC40000}"/>
    <cellStyle name="Total 14 55" xfId="50075" xr:uid="{00000000-0005-0000-0000-0000DDC40000}"/>
    <cellStyle name="Total 14 56" xfId="50076" xr:uid="{00000000-0005-0000-0000-0000DEC40000}"/>
    <cellStyle name="Total 14 57" xfId="50077" xr:uid="{00000000-0005-0000-0000-0000DFC40000}"/>
    <cellStyle name="Total 14 58" xfId="50078" xr:uid="{00000000-0005-0000-0000-0000E0C40000}"/>
    <cellStyle name="Total 14 59" xfId="50079" xr:uid="{00000000-0005-0000-0000-0000E1C40000}"/>
    <cellStyle name="Total 14 6" xfId="50080" xr:uid="{00000000-0005-0000-0000-0000E2C40000}"/>
    <cellStyle name="Total 14 60" xfId="50081" xr:uid="{00000000-0005-0000-0000-0000E3C40000}"/>
    <cellStyle name="Total 14 61" xfId="50082" xr:uid="{00000000-0005-0000-0000-0000E4C40000}"/>
    <cellStyle name="Total 14 62" xfId="50083" xr:uid="{00000000-0005-0000-0000-0000E5C40000}"/>
    <cellStyle name="Total 14 63" xfId="50084" xr:uid="{00000000-0005-0000-0000-0000E6C40000}"/>
    <cellStyle name="Total 14 64" xfId="50085" xr:uid="{00000000-0005-0000-0000-0000E7C40000}"/>
    <cellStyle name="Total 14 65" xfId="50086" xr:uid="{00000000-0005-0000-0000-0000E8C40000}"/>
    <cellStyle name="Total 14 66" xfId="50087" xr:uid="{00000000-0005-0000-0000-0000E9C40000}"/>
    <cellStyle name="Total 14 67" xfId="50088" xr:uid="{00000000-0005-0000-0000-0000EAC40000}"/>
    <cellStyle name="Total 14 68" xfId="50089" xr:uid="{00000000-0005-0000-0000-0000EBC40000}"/>
    <cellStyle name="Total 14 69" xfId="50090" xr:uid="{00000000-0005-0000-0000-0000ECC40000}"/>
    <cellStyle name="Total 14 7" xfId="50091" xr:uid="{00000000-0005-0000-0000-0000EDC40000}"/>
    <cellStyle name="Total 14 70" xfId="50092" xr:uid="{00000000-0005-0000-0000-0000EEC40000}"/>
    <cellStyle name="Total 14 71" xfId="50093" xr:uid="{00000000-0005-0000-0000-0000EFC40000}"/>
    <cellStyle name="Total 14 72" xfId="50094" xr:uid="{00000000-0005-0000-0000-0000F0C40000}"/>
    <cellStyle name="Total 14 73" xfId="50095" xr:uid="{00000000-0005-0000-0000-0000F1C40000}"/>
    <cellStyle name="Total 14 8" xfId="50096" xr:uid="{00000000-0005-0000-0000-0000F2C40000}"/>
    <cellStyle name="Total 14 9" xfId="50097" xr:uid="{00000000-0005-0000-0000-0000F3C40000}"/>
    <cellStyle name="Total 15" xfId="50098" xr:uid="{00000000-0005-0000-0000-0000F4C40000}"/>
    <cellStyle name="Total 15 10" xfId="50099" xr:uid="{00000000-0005-0000-0000-0000F5C40000}"/>
    <cellStyle name="Total 15 11" xfId="50100" xr:uid="{00000000-0005-0000-0000-0000F6C40000}"/>
    <cellStyle name="Total 15 12" xfId="50101" xr:uid="{00000000-0005-0000-0000-0000F7C40000}"/>
    <cellStyle name="Total 15 13" xfId="50102" xr:uid="{00000000-0005-0000-0000-0000F8C40000}"/>
    <cellStyle name="Total 15 14" xfId="50103" xr:uid="{00000000-0005-0000-0000-0000F9C40000}"/>
    <cellStyle name="Total 15 15" xfId="50104" xr:uid="{00000000-0005-0000-0000-0000FAC40000}"/>
    <cellStyle name="Total 15 16" xfId="50105" xr:uid="{00000000-0005-0000-0000-0000FBC40000}"/>
    <cellStyle name="Total 15 17" xfId="50106" xr:uid="{00000000-0005-0000-0000-0000FCC40000}"/>
    <cellStyle name="Total 15 18" xfId="50107" xr:uid="{00000000-0005-0000-0000-0000FDC40000}"/>
    <cellStyle name="Total 15 19" xfId="50108" xr:uid="{00000000-0005-0000-0000-0000FEC40000}"/>
    <cellStyle name="Total 15 2" xfId="50109" xr:uid="{00000000-0005-0000-0000-0000FFC40000}"/>
    <cellStyle name="Total 15 20" xfId="50110" xr:uid="{00000000-0005-0000-0000-000000C50000}"/>
    <cellStyle name="Total 15 21" xfId="50111" xr:uid="{00000000-0005-0000-0000-000001C50000}"/>
    <cellStyle name="Total 15 22" xfId="50112" xr:uid="{00000000-0005-0000-0000-000002C50000}"/>
    <cellStyle name="Total 15 23" xfId="50113" xr:uid="{00000000-0005-0000-0000-000003C50000}"/>
    <cellStyle name="Total 15 24" xfId="50114" xr:uid="{00000000-0005-0000-0000-000004C50000}"/>
    <cellStyle name="Total 15 25" xfId="50115" xr:uid="{00000000-0005-0000-0000-000005C50000}"/>
    <cellStyle name="Total 15 26" xfId="50116" xr:uid="{00000000-0005-0000-0000-000006C50000}"/>
    <cellStyle name="Total 15 27" xfId="50117" xr:uid="{00000000-0005-0000-0000-000007C50000}"/>
    <cellStyle name="Total 15 28" xfId="50118" xr:uid="{00000000-0005-0000-0000-000008C50000}"/>
    <cellStyle name="Total 15 29" xfId="50119" xr:uid="{00000000-0005-0000-0000-000009C50000}"/>
    <cellStyle name="Total 15 3" xfId="50120" xr:uid="{00000000-0005-0000-0000-00000AC50000}"/>
    <cellStyle name="Total 15 30" xfId="50121" xr:uid="{00000000-0005-0000-0000-00000BC50000}"/>
    <cellStyle name="Total 15 31" xfId="50122" xr:uid="{00000000-0005-0000-0000-00000CC50000}"/>
    <cellStyle name="Total 15 32" xfId="50123" xr:uid="{00000000-0005-0000-0000-00000DC50000}"/>
    <cellStyle name="Total 15 33" xfId="50124" xr:uid="{00000000-0005-0000-0000-00000EC50000}"/>
    <cellStyle name="Total 15 34" xfId="50125" xr:uid="{00000000-0005-0000-0000-00000FC50000}"/>
    <cellStyle name="Total 15 35" xfId="50126" xr:uid="{00000000-0005-0000-0000-000010C50000}"/>
    <cellStyle name="Total 15 36" xfId="50127" xr:uid="{00000000-0005-0000-0000-000011C50000}"/>
    <cellStyle name="Total 15 37" xfId="50128" xr:uid="{00000000-0005-0000-0000-000012C50000}"/>
    <cellStyle name="Total 15 38" xfId="50129" xr:uid="{00000000-0005-0000-0000-000013C50000}"/>
    <cellStyle name="Total 15 39" xfId="50130" xr:uid="{00000000-0005-0000-0000-000014C50000}"/>
    <cellStyle name="Total 15 4" xfId="50131" xr:uid="{00000000-0005-0000-0000-000015C50000}"/>
    <cellStyle name="Total 15 40" xfId="50132" xr:uid="{00000000-0005-0000-0000-000016C50000}"/>
    <cellStyle name="Total 15 41" xfId="50133" xr:uid="{00000000-0005-0000-0000-000017C50000}"/>
    <cellStyle name="Total 15 42" xfId="50134" xr:uid="{00000000-0005-0000-0000-000018C50000}"/>
    <cellStyle name="Total 15 43" xfId="50135" xr:uid="{00000000-0005-0000-0000-000019C50000}"/>
    <cellStyle name="Total 15 44" xfId="50136" xr:uid="{00000000-0005-0000-0000-00001AC50000}"/>
    <cellStyle name="Total 15 45" xfId="50137" xr:uid="{00000000-0005-0000-0000-00001BC50000}"/>
    <cellStyle name="Total 15 46" xfId="50138" xr:uid="{00000000-0005-0000-0000-00001CC50000}"/>
    <cellStyle name="Total 15 47" xfId="50139" xr:uid="{00000000-0005-0000-0000-00001DC50000}"/>
    <cellStyle name="Total 15 48" xfId="50140" xr:uid="{00000000-0005-0000-0000-00001EC50000}"/>
    <cellStyle name="Total 15 49" xfId="50141" xr:uid="{00000000-0005-0000-0000-00001FC50000}"/>
    <cellStyle name="Total 15 5" xfId="50142" xr:uid="{00000000-0005-0000-0000-000020C50000}"/>
    <cellStyle name="Total 15 50" xfId="50143" xr:uid="{00000000-0005-0000-0000-000021C50000}"/>
    <cellStyle name="Total 15 51" xfId="50144" xr:uid="{00000000-0005-0000-0000-000022C50000}"/>
    <cellStyle name="Total 15 52" xfId="50145" xr:uid="{00000000-0005-0000-0000-000023C50000}"/>
    <cellStyle name="Total 15 53" xfId="50146" xr:uid="{00000000-0005-0000-0000-000024C50000}"/>
    <cellStyle name="Total 15 54" xfId="50147" xr:uid="{00000000-0005-0000-0000-000025C50000}"/>
    <cellStyle name="Total 15 55" xfId="50148" xr:uid="{00000000-0005-0000-0000-000026C50000}"/>
    <cellStyle name="Total 15 56" xfId="50149" xr:uid="{00000000-0005-0000-0000-000027C50000}"/>
    <cellStyle name="Total 15 57" xfId="50150" xr:uid="{00000000-0005-0000-0000-000028C50000}"/>
    <cellStyle name="Total 15 58" xfId="50151" xr:uid="{00000000-0005-0000-0000-000029C50000}"/>
    <cellStyle name="Total 15 59" xfId="50152" xr:uid="{00000000-0005-0000-0000-00002AC50000}"/>
    <cellStyle name="Total 15 6" xfId="50153" xr:uid="{00000000-0005-0000-0000-00002BC50000}"/>
    <cellStyle name="Total 15 60" xfId="50154" xr:uid="{00000000-0005-0000-0000-00002CC50000}"/>
    <cellStyle name="Total 15 61" xfId="50155" xr:uid="{00000000-0005-0000-0000-00002DC50000}"/>
    <cellStyle name="Total 15 62" xfId="50156" xr:uid="{00000000-0005-0000-0000-00002EC50000}"/>
    <cellStyle name="Total 15 63" xfId="50157" xr:uid="{00000000-0005-0000-0000-00002FC50000}"/>
    <cellStyle name="Total 15 64" xfId="50158" xr:uid="{00000000-0005-0000-0000-000030C50000}"/>
    <cellStyle name="Total 15 65" xfId="50159" xr:uid="{00000000-0005-0000-0000-000031C50000}"/>
    <cellStyle name="Total 15 66" xfId="50160" xr:uid="{00000000-0005-0000-0000-000032C50000}"/>
    <cellStyle name="Total 15 67" xfId="50161" xr:uid="{00000000-0005-0000-0000-000033C50000}"/>
    <cellStyle name="Total 15 68" xfId="50162" xr:uid="{00000000-0005-0000-0000-000034C50000}"/>
    <cellStyle name="Total 15 69" xfId="50163" xr:uid="{00000000-0005-0000-0000-000035C50000}"/>
    <cellStyle name="Total 15 7" xfId="50164" xr:uid="{00000000-0005-0000-0000-000036C50000}"/>
    <cellStyle name="Total 15 70" xfId="50165" xr:uid="{00000000-0005-0000-0000-000037C50000}"/>
    <cellStyle name="Total 15 71" xfId="50166" xr:uid="{00000000-0005-0000-0000-000038C50000}"/>
    <cellStyle name="Total 15 72" xfId="50167" xr:uid="{00000000-0005-0000-0000-000039C50000}"/>
    <cellStyle name="Total 15 73" xfId="50168" xr:uid="{00000000-0005-0000-0000-00003AC50000}"/>
    <cellStyle name="Total 15 8" xfId="50169" xr:uid="{00000000-0005-0000-0000-00003BC50000}"/>
    <cellStyle name="Total 15 9" xfId="50170" xr:uid="{00000000-0005-0000-0000-00003CC50000}"/>
    <cellStyle name="Total 16" xfId="50171" xr:uid="{00000000-0005-0000-0000-00003DC50000}"/>
    <cellStyle name="Total 16 10" xfId="50172" xr:uid="{00000000-0005-0000-0000-00003EC50000}"/>
    <cellStyle name="Total 16 11" xfId="50173" xr:uid="{00000000-0005-0000-0000-00003FC50000}"/>
    <cellStyle name="Total 16 12" xfId="50174" xr:uid="{00000000-0005-0000-0000-000040C50000}"/>
    <cellStyle name="Total 16 13" xfId="50175" xr:uid="{00000000-0005-0000-0000-000041C50000}"/>
    <cellStyle name="Total 16 14" xfId="50176" xr:uid="{00000000-0005-0000-0000-000042C50000}"/>
    <cellStyle name="Total 16 15" xfId="50177" xr:uid="{00000000-0005-0000-0000-000043C50000}"/>
    <cellStyle name="Total 16 16" xfId="50178" xr:uid="{00000000-0005-0000-0000-000044C50000}"/>
    <cellStyle name="Total 16 17" xfId="50179" xr:uid="{00000000-0005-0000-0000-000045C50000}"/>
    <cellStyle name="Total 16 18" xfId="50180" xr:uid="{00000000-0005-0000-0000-000046C50000}"/>
    <cellStyle name="Total 16 19" xfId="50181" xr:uid="{00000000-0005-0000-0000-000047C50000}"/>
    <cellStyle name="Total 16 2" xfId="50182" xr:uid="{00000000-0005-0000-0000-000048C50000}"/>
    <cellStyle name="Total 16 20" xfId="50183" xr:uid="{00000000-0005-0000-0000-000049C50000}"/>
    <cellStyle name="Total 16 21" xfId="50184" xr:uid="{00000000-0005-0000-0000-00004AC50000}"/>
    <cellStyle name="Total 16 22" xfId="50185" xr:uid="{00000000-0005-0000-0000-00004BC50000}"/>
    <cellStyle name="Total 16 23" xfId="50186" xr:uid="{00000000-0005-0000-0000-00004CC50000}"/>
    <cellStyle name="Total 16 24" xfId="50187" xr:uid="{00000000-0005-0000-0000-00004DC50000}"/>
    <cellStyle name="Total 16 25" xfId="50188" xr:uid="{00000000-0005-0000-0000-00004EC50000}"/>
    <cellStyle name="Total 16 26" xfId="50189" xr:uid="{00000000-0005-0000-0000-00004FC50000}"/>
    <cellStyle name="Total 16 27" xfId="50190" xr:uid="{00000000-0005-0000-0000-000050C50000}"/>
    <cellStyle name="Total 16 28" xfId="50191" xr:uid="{00000000-0005-0000-0000-000051C50000}"/>
    <cellStyle name="Total 16 29" xfId="50192" xr:uid="{00000000-0005-0000-0000-000052C50000}"/>
    <cellStyle name="Total 16 3" xfId="50193" xr:uid="{00000000-0005-0000-0000-000053C50000}"/>
    <cellStyle name="Total 16 30" xfId="50194" xr:uid="{00000000-0005-0000-0000-000054C50000}"/>
    <cellStyle name="Total 16 31" xfId="50195" xr:uid="{00000000-0005-0000-0000-000055C50000}"/>
    <cellStyle name="Total 16 32" xfId="50196" xr:uid="{00000000-0005-0000-0000-000056C50000}"/>
    <cellStyle name="Total 16 33" xfId="50197" xr:uid="{00000000-0005-0000-0000-000057C50000}"/>
    <cellStyle name="Total 16 34" xfId="50198" xr:uid="{00000000-0005-0000-0000-000058C50000}"/>
    <cellStyle name="Total 16 35" xfId="50199" xr:uid="{00000000-0005-0000-0000-000059C50000}"/>
    <cellStyle name="Total 16 36" xfId="50200" xr:uid="{00000000-0005-0000-0000-00005AC50000}"/>
    <cellStyle name="Total 16 37" xfId="50201" xr:uid="{00000000-0005-0000-0000-00005BC50000}"/>
    <cellStyle name="Total 16 38" xfId="50202" xr:uid="{00000000-0005-0000-0000-00005CC50000}"/>
    <cellStyle name="Total 16 39" xfId="50203" xr:uid="{00000000-0005-0000-0000-00005DC50000}"/>
    <cellStyle name="Total 16 4" xfId="50204" xr:uid="{00000000-0005-0000-0000-00005EC50000}"/>
    <cellStyle name="Total 16 40" xfId="50205" xr:uid="{00000000-0005-0000-0000-00005FC50000}"/>
    <cellStyle name="Total 16 41" xfId="50206" xr:uid="{00000000-0005-0000-0000-000060C50000}"/>
    <cellStyle name="Total 16 42" xfId="50207" xr:uid="{00000000-0005-0000-0000-000061C50000}"/>
    <cellStyle name="Total 16 43" xfId="50208" xr:uid="{00000000-0005-0000-0000-000062C50000}"/>
    <cellStyle name="Total 16 44" xfId="50209" xr:uid="{00000000-0005-0000-0000-000063C50000}"/>
    <cellStyle name="Total 16 45" xfId="50210" xr:uid="{00000000-0005-0000-0000-000064C50000}"/>
    <cellStyle name="Total 16 46" xfId="50211" xr:uid="{00000000-0005-0000-0000-000065C50000}"/>
    <cellStyle name="Total 16 47" xfId="50212" xr:uid="{00000000-0005-0000-0000-000066C50000}"/>
    <cellStyle name="Total 16 48" xfId="50213" xr:uid="{00000000-0005-0000-0000-000067C50000}"/>
    <cellStyle name="Total 16 49" xfId="50214" xr:uid="{00000000-0005-0000-0000-000068C50000}"/>
    <cellStyle name="Total 16 5" xfId="50215" xr:uid="{00000000-0005-0000-0000-000069C50000}"/>
    <cellStyle name="Total 16 50" xfId="50216" xr:uid="{00000000-0005-0000-0000-00006AC50000}"/>
    <cellStyle name="Total 16 51" xfId="50217" xr:uid="{00000000-0005-0000-0000-00006BC50000}"/>
    <cellStyle name="Total 16 52" xfId="50218" xr:uid="{00000000-0005-0000-0000-00006CC50000}"/>
    <cellStyle name="Total 16 53" xfId="50219" xr:uid="{00000000-0005-0000-0000-00006DC50000}"/>
    <cellStyle name="Total 16 54" xfId="50220" xr:uid="{00000000-0005-0000-0000-00006EC50000}"/>
    <cellStyle name="Total 16 55" xfId="50221" xr:uid="{00000000-0005-0000-0000-00006FC50000}"/>
    <cellStyle name="Total 16 56" xfId="50222" xr:uid="{00000000-0005-0000-0000-000070C50000}"/>
    <cellStyle name="Total 16 57" xfId="50223" xr:uid="{00000000-0005-0000-0000-000071C50000}"/>
    <cellStyle name="Total 16 58" xfId="50224" xr:uid="{00000000-0005-0000-0000-000072C50000}"/>
    <cellStyle name="Total 16 59" xfId="50225" xr:uid="{00000000-0005-0000-0000-000073C50000}"/>
    <cellStyle name="Total 16 6" xfId="50226" xr:uid="{00000000-0005-0000-0000-000074C50000}"/>
    <cellStyle name="Total 16 60" xfId="50227" xr:uid="{00000000-0005-0000-0000-000075C50000}"/>
    <cellStyle name="Total 16 61" xfId="50228" xr:uid="{00000000-0005-0000-0000-000076C50000}"/>
    <cellStyle name="Total 16 62" xfId="50229" xr:uid="{00000000-0005-0000-0000-000077C50000}"/>
    <cellStyle name="Total 16 63" xfId="50230" xr:uid="{00000000-0005-0000-0000-000078C50000}"/>
    <cellStyle name="Total 16 64" xfId="50231" xr:uid="{00000000-0005-0000-0000-000079C50000}"/>
    <cellStyle name="Total 16 65" xfId="50232" xr:uid="{00000000-0005-0000-0000-00007AC50000}"/>
    <cellStyle name="Total 16 66" xfId="50233" xr:uid="{00000000-0005-0000-0000-00007BC50000}"/>
    <cellStyle name="Total 16 67" xfId="50234" xr:uid="{00000000-0005-0000-0000-00007CC50000}"/>
    <cellStyle name="Total 16 68" xfId="50235" xr:uid="{00000000-0005-0000-0000-00007DC50000}"/>
    <cellStyle name="Total 16 69" xfId="50236" xr:uid="{00000000-0005-0000-0000-00007EC50000}"/>
    <cellStyle name="Total 16 7" xfId="50237" xr:uid="{00000000-0005-0000-0000-00007FC50000}"/>
    <cellStyle name="Total 16 70" xfId="50238" xr:uid="{00000000-0005-0000-0000-000080C50000}"/>
    <cellStyle name="Total 16 71" xfId="50239" xr:uid="{00000000-0005-0000-0000-000081C50000}"/>
    <cellStyle name="Total 16 72" xfId="50240" xr:uid="{00000000-0005-0000-0000-000082C50000}"/>
    <cellStyle name="Total 16 73" xfId="50241" xr:uid="{00000000-0005-0000-0000-000083C50000}"/>
    <cellStyle name="Total 16 8" xfId="50242" xr:uid="{00000000-0005-0000-0000-000084C50000}"/>
    <cellStyle name="Total 16 9" xfId="50243" xr:uid="{00000000-0005-0000-0000-000085C50000}"/>
    <cellStyle name="Total 17" xfId="50244" xr:uid="{00000000-0005-0000-0000-000086C50000}"/>
    <cellStyle name="Total 17 10" xfId="50245" xr:uid="{00000000-0005-0000-0000-000087C50000}"/>
    <cellStyle name="Total 17 11" xfId="50246" xr:uid="{00000000-0005-0000-0000-000088C50000}"/>
    <cellStyle name="Total 17 12" xfId="50247" xr:uid="{00000000-0005-0000-0000-000089C50000}"/>
    <cellStyle name="Total 17 13" xfId="50248" xr:uid="{00000000-0005-0000-0000-00008AC50000}"/>
    <cellStyle name="Total 17 14" xfId="50249" xr:uid="{00000000-0005-0000-0000-00008BC50000}"/>
    <cellStyle name="Total 17 15" xfId="50250" xr:uid="{00000000-0005-0000-0000-00008CC50000}"/>
    <cellStyle name="Total 17 16" xfId="50251" xr:uid="{00000000-0005-0000-0000-00008DC50000}"/>
    <cellStyle name="Total 17 17" xfId="50252" xr:uid="{00000000-0005-0000-0000-00008EC50000}"/>
    <cellStyle name="Total 17 18" xfId="50253" xr:uid="{00000000-0005-0000-0000-00008FC50000}"/>
    <cellStyle name="Total 17 19" xfId="50254" xr:uid="{00000000-0005-0000-0000-000090C50000}"/>
    <cellStyle name="Total 17 2" xfId="50255" xr:uid="{00000000-0005-0000-0000-000091C50000}"/>
    <cellStyle name="Total 17 20" xfId="50256" xr:uid="{00000000-0005-0000-0000-000092C50000}"/>
    <cellStyle name="Total 17 21" xfId="50257" xr:uid="{00000000-0005-0000-0000-000093C50000}"/>
    <cellStyle name="Total 17 22" xfId="50258" xr:uid="{00000000-0005-0000-0000-000094C50000}"/>
    <cellStyle name="Total 17 23" xfId="50259" xr:uid="{00000000-0005-0000-0000-000095C50000}"/>
    <cellStyle name="Total 17 24" xfId="50260" xr:uid="{00000000-0005-0000-0000-000096C50000}"/>
    <cellStyle name="Total 17 25" xfId="50261" xr:uid="{00000000-0005-0000-0000-000097C50000}"/>
    <cellStyle name="Total 17 26" xfId="50262" xr:uid="{00000000-0005-0000-0000-000098C50000}"/>
    <cellStyle name="Total 17 27" xfId="50263" xr:uid="{00000000-0005-0000-0000-000099C50000}"/>
    <cellStyle name="Total 17 28" xfId="50264" xr:uid="{00000000-0005-0000-0000-00009AC50000}"/>
    <cellStyle name="Total 17 29" xfId="50265" xr:uid="{00000000-0005-0000-0000-00009BC50000}"/>
    <cellStyle name="Total 17 3" xfId="50266" xr:uid="{00000000-0005-0000-0000-00009CC50000}"/>
    <cellStyle name="Total 17 30" xfId="50267" xr:uid="{00000000-0005-0000-0000-00009DC50000}"/>
    <cellStyle name="Total 17 31" xfId="50268" xr:uid="{00000000-0005-0000-0000-00009EC50000}"/>
    <cellStyle name="Total 17 32" xfId="50269" xr:uid="{00000000-0005-0000-0000-00009FC50000}"/>
    <cellStyle name="Total 17 33" xfId="50270" xr:uid="{00000000-0005-0000-0000-0000A0C50000}"/>
    <cellStyle name="Total 17 34" xfId="50271" xr:uid="{00000000-0005-0000-0000-0000A1C50000}"/>
    <cellStyle name="Total 17 35" xfId="50272" xr:uid="{00000000-0005-0000-0000-0000A2C50000}"/>
    <cellStyle name="Total 17 36" xfId="50273" xr:uid="{00000000-0005-0000-0000-0000A3C50000}"/>
    <cellStyle name="Total 17 37" xfId="50274" xr:uid="{00000000-0005-0000-0000-0000A4C50000}"/>
    <cellStyle name="Total 17 38" xfId="50275" xr:uid="{00000000-0005-0000-0000-0000A5C50000}"/>
    <cellStyle name="Total 17 39" xfId="50276" xr:uid="{00000000-0005-0000-0000-0000A6C50000}"/>
    <cellStyle name="Total 17 4" xfId="50277" xr:uid="{00000000-0005-0000-0000-0000A7C50000}"/>
    <cellStyle name="Total 17 40" xfId="50278" xr:uid="{00000000-0005-0000-0000-0000A8C50000}"/>
    <cellStyle name="Total 17 41" xfId="50279" xr:uid="{00000000-0005-0000-0000-0000A9C50000}"/>
    <cellStyle name="Total 17 42" xfId="50280" xr:uid="{00000000-0005-0000-0000-0000AAC50000}"/>
    <cellStyle name="Total 17 43" xfId="50281" xr:uid="{00000000-0005-0000-0000-0000ABC50000}"/>
    <cellStyle name="Total 17 44" xfId="50282" xr:uid="{00000000-0005-0000-0000-0000ACC50000}"/>
    <cellStyle name="Total 17 45" xfId="50283" xr:uid="{00000000-0005-0000-0000-0000ADC50000}"/>
    <cellStyle name="Total 17 46" xfId="50284" xr:uid="{00000000-0005-0000-0000-0000AEC50000}"/>
    <cellStyle name="Total 17 47" xfId="50285" xr:uid="{00000000-0005-0000-0000-0000AFC50000}"/>
    <cellStyle name="Total 17 48" xfId="50286" xr:uid="{00000000-0005-0000-0000-0000B0C50000}"/>
    <cellStyle name="Total 17 49" xfId="50287" xr:uid="{00000000-0005-0000-0000-0000B1C50000}"/>
    <cellStyle name="Total 17 5" xfId="50288" xr:uid="{00000000-0005-0000-0000-0000B2C50000}"/>
    <cellStyle name="Total 17 50" xfId="50289" xr:uid="{00000000-0005-0000-0000-0000B3C50000}"/>
    <cellStyle name="Total 17 51" xfId="50290" xr:uid="{00000000-0005-0000-0000-0000B4C50000}"/>
    <cellStyle name="Total 17 52" xfId="50291" xr:uid="{00000000-0005-0000-0000-0000B5C50000}"/>
    <cellStyle name="Total 17 53" xfId="50292" xr:uid="{00000000-0005-0000-0000-0000B6C50000}"/>
    <cellStyle name="Total 17 54" xfId="50293" xr:uid="{00000000-0005-0000-0000-0000B7C50000}"/>
    <cellStyle name="Total 17 55" xfId="50294" xr:uid="{00000000-0005-0000-0000-0000B8C50000}"/>
    <cellStyle name="Total 17 56" xfId="50295" xr:uid="{00000000-0005-0000-0000-0000B9C50000}"/>
    <cellStyle name="Total 17 57" xfId="50296" xr:uid="{00000000-0005-0000-0000-0000BAC50000}"/>
    <cellStyle name="Total 17 58" xfId="50297" xr:uid="{00000000-0005-0000-0000-0000BBC50000}"/>
    <cellStyle name="Total 17 59" xfId="50298" xr:uid="{00000000-0005-0000-0000-0000BCC50000}"/>
    <cellStyle name="Total 17 6" xfId="50299" xr:uid="{00000000-0005-0000-0000-0000BDC50000}"/>
    <cellStyle name="Total 17 60" xfId="50300" xr:uid="{00000000-0005-0000-0000-0000BEC50000}"/>
    <cellStyle name="Total 17 61" xfId="50301" xr:uid="{00000000-0005-0000-0000-0000BFC50000}"/>
    <cellStyle name="Total 17 62" xfId="50302" xr:uid="{00000000-0005-0000-0000-0000C0C50000}"/>
    <cellStyle name="Total 17 63" xfId="50303" xr:uid="{00000000-0005-0000-0000-0000C1C50000}"/>
    <cellStyle name="Total 17 64" xfId="50304" xr:uid="{00000000-0005-0000-0000-0000C2C50000}"/>
    <cellStyle name="Total 17 65" xfId="50305" xr:uid="{00000000-0005-0000-0000-0000C3C50000}"/>
    <cellStyle name="Total 17 66" xfId="50306" xr:uid="{00000000-0005-0000-0000-0000C4C50000}"/>
    <cellStyle name="Total 17 67" xfId="50307" xr:uid="{00000000-0005-0000-0000-0000C5C50000}"/>
    <cellStyle name="Total 17 68" xfId="50308" xr:uid="{00000000-0005-0000-0000-0000C6C50000}"/>
    <cellStyle name="Total 17 69" xfId="50309" xr:uid="{00000000-0005-0000-0000-0000C7C50000}"/>
    <cellStyle name="Total 17 7" xfId="50310" xr:uid="{00000000-0005-0000-0000-0000C8C50000}"/>
    <cellStyle name="Total 17 70" xfId="50311" xr:uid="{00000000-0005-0000-0000-0000C9C50000}"/>
    <cellStyle name="Total 17 71" xfId="50312" xr:uid="{00000000-0005-0000-0000-0000CAC50000}"/>
    <cellStyle name="Total 17 72" xfId="50313" xr:uid="{00000000-0005-0000-0000-0000CBC50000}"/>
    <cellStyle name="Total 17 73" xfId="50314" xr:uid="{00000000-0005-0000-0000-0000CCC50000}"/>
    <cellStyle name="Total 17 8" xfId="50315" xr:uid="{00000000-0005-0000-0000-0000CDC50000}"/>
    <cellStyle name="Total 17 9" xfId="50316" xr:uid="{00000000-0005-0000-0000-0000CEC50000}"/>
    <cellStyle name="Total 18" xfId="50317" xr:uid="{00000000-0005-0000-0000-0000CFC50000}"/>
    <cellStyle name="Total 18 10" xfId="50318" xr:uid="{00000000-0005-0000-0000-0000D0C50000}"/>
    <cellStyle name="Total 18 11" xfId="50319" xr:uid="{00000000-0005-0000-0000-0000D1C50000}"/>
    <cellStyle name="Total 18 12" xfId="50320" xr:uid="{00000000-0005-0000-0000-0000D2C50000}"/>
    <cellStyle name="Total 18 13" xfId="50321" xr:uid="{00000000-0005-0000-0000-0000D3C50000}"/>
    <cellStyle name="Total 18 14" xfId="50322" xr:uid="{00000000-0005-0000-0000-0000D4C50000}"/>
    <cellStyle name="Total 18 15" xfId="50323" xr:uid="{00000000-0005-0000-0000-0000D5C50000}"/>
    <cellStyle name="Total 18 16" xfId="50324" xr:uid="{00000000-0005-0000-0000-0000D6C50000}"/>
    <cellStyle name="Total 18 17" xfId="50325" xr:uid="{00000000-0005-0000-0000-0000D7C50000}"/>
    <cellStyle name="Total 18 18" xfId="50326" xr:uid="{00000000-0005-0000-0000-0000D8C50000}"/>
    <cellStyle name="Total 18 19" xfId="50327" xr:uid="{00000000-0005-0000-0000-0000D9C50000}"/>
    <cellStyle name="Total 18 2" xfId="50328" xr:uid="{00000000-0005-0000-0000-0000DAC50000}"/>
    <cellStyle name="Total 18 20" xfId="50329" xr:uid="{00000000-0005-0000-0000-0000DBC50000}"/>
    <cellStyle name="Total 18 21" xfId="50330" xr:uid="{00000000-0005-0000-0000-0000DCC50000}"/>
    <cellStyle name="Total 18 22" xfId="50331" xr:uid="{00000000-0005-0000-0000-0000DDC50000}"/>
    <cellStyle name="Total 18 23" xfId="50332" xr:uid="{00000000-0005-0000-0000-0000DEC50000}"/>
    <cellStyle name="Total 18 24" xfId="50333" xr:uid="{00000000-0005-0000-0000-0000DFC50000}"/>
    <cellStyle name="Total 18 25" xfId="50334" xr:uid="{00000000-0005-0000-0000-0000E0C50000}"/>
    <cellStyle name="Total 18 26" xfId="50335" xr:uid="{00000000-0005-0000-0000-0000E1C50000}"/>
    <cellStyle name="Total 18 27" xfId="50336" xr:uid="{00000000-0005-0000-0000-0000E2C50000}"/>
    <cellStyle name="Total 18 28" xfId="50337" xr:uid="{00000000-0005-0000-0000-0000E3C50000}"/>
    <cellStyle name="Total 18 29" xfId="50338" xr:uid="{00000000-0005-0000-0000-0000E4C50000}"/>
    <cellStyle name="Total 18 3" xfId="50339" xr:uid="{00000000-0005-0000-0000-0000E5C50000}"/>
    <cellStyle name="Total 18 30" xfId="50340" xr:uid="{00000000-0005-0000-0000-0000E6C50000}"/>
    <cellStyle name="Total 18 31" xfId="50341" xr:uid="{00000000-0005-0000-0000-0000E7C50000}"/>
    <cellStyle name="Total 18 32" xfId="50342" xr:uid="{00000000-0005-0000-0000-0000E8C50000}"/>
    <cellStyle name="Total 18 33" xfId="50343" xr:uid="{00000000-0005-0000-0000-0000E9C50000}"/>
    <cellStyle name="Total 18 34" xfId="50344" xr:uid="{00000000-0005-0000-0000-0000EAC50000}"/>
    <cellStyle name="Total 18 35" xfId="50345" xr:uid="{00000000-0005-0000-0000-0000EBC50000}"/>
    <cellStyle name="Total 18 36" xfId="50346" xr:uid="{00000000-0005-0000-0000-0000ECC50000}"/>
    <cellStyle name="Total 18 37" xfId="50347" xr:uid="{00000000-0005-0000-0000-0000EDC50000}"/>
    <cellStyle name="Total 18 38" xfId="50348" xr:uid="{00000000-0005-0000-0000-0000EEC50000}"/>
    <cellStyle name="Total 18 39" xfId="50349" xr:uid="{00000000-0005-0000-0000-0000EFC50000}"/>
    <cellStyle name="Total 18 4" xfId="50350" xr:uid="{00000000-0005-0000-0000-0000F0C50000}"/>
    <cellStyle name="Total 18 40" xfId="50351" xr:uid="{00000000-0005-0000-0000-0000F1C50000}"/>
    <cellStyle name="Total 18 41" xfId="50352" xr:uid="{00000000-0005-0000-0000-0000F2C50000}"/>
    <cellStyle name="Total 18 42" xfId="50353" xr:uid="{00000000-0005-0000-0000-0000F3C50000}"/>
    <cellStyle name="Total 18 43" xfId="50354" xr:uid="{00000000-0005-0000-0000-0000F4C50000}"/>
    <cellStyle name="Total 18 44" xfId="50355" xr:uid="{00000000-0005-0000-0000-0000F5C50000}"/>
    <cellStyle name="Total 18 45" xfId="50356" xr:uid="{00000000-0005-0000-0000-0000F6C50000}"/>
    <cellStyle name="Total 18 46" xfId="50357" xr:uid="{00000000-0005-0000-0000-0000F7C50000}"/>
    <cellStyle name="Total 18 47" xfId="50358" xr:uid="{00000000-0005-0000-0000-0000F8C50000}"/>
    <cellStyle name="Total 18 48" xfId="50359" xr:uid="{00000000-0005-0000-0000-0000F9C50000}"/>
    <cellStyle name="Total 18 49" xfId="50360" xr:uid="{00000000-0005-0000-0000-0000FAC50000}"/>
    <cellStyle name="Total 18 5" xfId="50361" xr:uid="{00000000-0005-0000-0000-0000FBC50000}"/>
    <cellStyle name="Total 18 50" xfId="50362" xr:uid="{00000000-0005-0000-0000-0000FCC50000}"/>
    <cellStyle name="Total 18 51" xfId="50363" xr:uid="{00000000-0005-0000-0000-0000FDC50000}"/>
    <cellStyle name="Total 18 52" xfId="50364" xr:uid="{00000000-0005-0000-0000-0000FEC50000}"/>
    <cellStyle name="Total 18 53" xfId="50365" xr:uid="{00000000-0005-0000-0000-0000FFC50000}"/>
    <cellStyle name="Total 18 54" xfId="50366" xr:uid="{00000000-0005-0000-0000-000000C60000}"/>
    <cellStyle name="Total 18 55" xfId="50367" xr:uid="{00000000-0005-0000-0000-000001C60000}"/>
    <cellStyle name="Total 18 56" xfId="50368" xr:uid="{00000000-0005-0000-0000-000002C60000}"/>
    <cellStyle name="Total 18 57" xfId="50369" xr:uid="{00000000-0005-0000-0000-000003C60000}"/>
    <cellStyle name="Total 18 58" xfId="50370" xr:uid="{00000000-0005-0000-0000-000004C60000}"/>
    <cellStyle name="Total 18 59" xfId="50371" xr:uid="{00000000-0005-0000-0000-000005C60000}"/>
    <cellStyle name="Total 18 6" xfId="50372" xr:uid="{00000000-0005-0000-0000-000006C60000}"/>
    <cellStyle name="Total 18 60" xfId="50373" xr:uid="{00000000-0005-0000-0000-000007C60000}"/>
    <cellStyle name="Total 18 61" xfId="50374" xr:uid="{00000000-0005-0000-0000-000008C60000}"/>
    <cellStyle name="Total 18 62" xfId="50375" xr:uid="{00000000-0005-0000-0000-000009C60000}"/>
    <cellStyle name="Total 18 63" xfId="50376" xr:uid="{00000000-0005-0000-0000-00000AC60000}"/>
    <cellStyle name="Total 18 64" xfId="50377" xr:uid="{00000000-0005-0000-0000-00000BC60000}"/>
    <cellStyle name="Total 18 65" xfId="50378" xr:uid="{00000000-0005-0000-0000-00000CC60000}"/>
    <cellStyle name="Total 18 66" xfId="50379" xr:uid="{00000000-0005-0000-0000-00000DC60000}"/>
    <cellStyle name="Total 18 67" xfId="50380" xr:uid="{00000000-0005-0000-0000-00000EC60000}"/>
    <cellStyle name="Total 18 68" xfId="50381" xr:uid="{00000000-0005-0000-0000-00000FC60000}"/>
    <cellStyle name="Total 18 69" xfId="50382" xr:uid="{00000000-0005-0000-0000-000010C60000}"/>
    <cellStyle name="Total 18 7" xfId="50383" xr:uid="{00000000-0005-0000-0000-000011C60000}"/>
    <cellStyle name="Total 18 70" xfId="50384" xr:uid="{00000000-0005-0000-0000-000012C60000}"/>
    <cellStyle name="Total 18 71" xfId="50385" xr:uid="{00000000-0005-0000-0000-000013C60000}"/>
    <cellStyle name="Total 18 72" xfId="50386" xr:uid="{00000000-0005-0000-0000-000014C60000}"/>
    <cellStyle name="Total 18 73" xfId="50387" xr:uid="{00000000-0005-0000-0000-000015C60000}"/>
    <cellStyle name="Total 18 8" xfId="50388" xr:uid="{00000000-0005-0000-0000-000016C60000}"/>
    <cellStyle name="Total 18 9" xfId="50389" xr:uid="{00000000-0005-0000-0000-000017C60000}"/>
    <cellStyle name="Total 19" xfId="50390" xr:uid="{00000000-0005-0000-0000-000018C60000}"/>
    <cellStyle name="Total 19 10" xfId="50391" xr:uid="{00000000-0005-0000-0000-000019C60000}"/>
    <cellStyle name="Total 19 11" xfId="50392" xr:uid="{00000000-0005-0000-0000-00001AC60000}"/>
    <cellStyle name="Total 19 12" xfId="50393" xr:uid="{00000000-0005-0000-0000-00001BC60000}"/>
    <cellStyle name="Total 19 13" xfId="50394" xr:uid="{00000000-0005-0000-0000-00001CC60000}"/>
    <cellStyle name="Total 19 14" xfId="50395" xr:uid="{00000000-0005-0000-0000-00001DC60000}"/>
    <cellStyle name="Total 19 15" xfId="50396" xr:uid="{00000000-0005-0000-0000-00001EC60000}"/>
    <cellStyle name="Total 19 16" xfId="50397" xr:uid="{00000000-0005-0000-0000-00001FC60000}"/>
    <cellStyle name="Total 19 17" xfId="50398" xr:uid="{00000000-0005-0000-0000-000020C60000}"/>
    <cellStyle name="Total 19 18" xfId="50399" xr:uid="{00000000-0005-0000-0000-000021C60000}"/>
    <cellStyle name="Total 19 19" xfId="50400" xr:uid="{00000000-0005-0000-0000-000022C60000}"/>
    <cellStyle name="Total 19 2" xfId="50401" xr:uid="{00000000-0005-0000-0000-000023C60000}"/>
    <cellStyle name="Total 19 20" xfId="50402" xr:uid="{00000000-0005-0000-0000-000024C60000}"/>
    <cellStyle name="Total 19 21" xfId="50403" xr:uid="{00000000-0005-0000-0000-000025C60000}"/>
    <cellStyle name="Total 19 22" xfId="50404" xr:uid="{00000000-0005-0000-0000-000026C60000}"/>
    <cellStyle name="Total 19 23" xfId="50405" xr:uid="{00000000-0005-0000-0000-000027C60000}"/>
    <cellStyle name="Total 19 24" xfId="50406" xr:uid="{00000000-0005-0000-0000-000028C60000}"/>
    <cellStyle name="Total 19 25" xfId="50407" xr:uid="{00000000-0005-0000-0000-000029C60000}"/>
    <cellStyle name="Total 19 26" xfId="50408" xr:uid="{00000000-0005-0000-0000-00002AC60000}"/>
    <cellStyle name="Total 19 27" xfId="50409" xr:uid="{00000000-0005-0000-0000-00002BC60000}"/>
    <cellStyle name="Total 19 28" xfId="50410" xr:uid="{00000000-0005-0000-0000-00002CC60000}"/>
    <cellStyle name="Total 19 29" xfId="50411" xr:uid="{00000000-0005-0000-0000-00002DC60000}"/>
    <cellStyle name="Total 19 3" xfId="50412" xr:uid="{00000000-0005-0000-0000-00002EC60000}"/>
    <cellStyle name="Total 19 30" xfId="50413" xr:uid="{00000000-0005-0000-0000-00002FC60000}"/>
    <cellStyle name="Total 19 31" xfId="50414" xr:uid="{00000000-0005-0000-0000-000030C60000}"/>
    <cellStyle name="Total 19 32" xfId="50415" xr:uid="{00000000-0005-0000-0000-000031C60000}"/>
    <cellStyle name="Total 19 33" xfId="50416" xr:uid="{00000000-0005-0000-0000-000032C60000}"/>
    <cellStyle name="Total 19 34" xfId="50417" xr:uid="{00000000-0005-0000-0000-000033C60000}"/>
    <cellStyle name="Total 19 35" xfId="50418" xr:uid="{00000000-0005-0000-0000-000034C60000}"/>
    <cellStyle name="Total 19 36" xfId="50419" xr:uid="{00000000-0005-0000-0000-000035C60000}"/>
    <cellStyle name="Total 19 37" xfId="50420" xr:uid="{00000000-0005-0000-0000-000036C60000}"/>
    <cellStyle name="Total 19 38" xfId="50421" xr:uid="{00000000-0005-0000-0000-000037C60000}"/>
    <cellStyle name="Total 19 39" xfId="50422" xr:uid="{00000000-0005-0000-0000-000038C60000}"/>
    <cellStyle name="Total 19 4" xfId="50423" xr:uid="{00000000-0005-0000-0000-000039C60000}"/>
    <cellStyle name="Total 19 40" xfId="50424" xr:uid="{00000000-0005-0000-0000-00003AC60000}"/>
    <cellStyle name="Total 19 41" xfId="50425" xr:uid="{00000000-0005-0000-0000-00003BC60000}"/>
    <cellStyle name="Total 19 42" xfId="50426" xr:uid="{00000000-0005-0000-0000-00003CC60000}"/>
    <cellStyle name="Total 19 43" xfId="50427" xr:uid="{00000000-0005-0000-0000-00003DC60000}"/>
    <cellStyle name="Total 19 44" xfId="50428" xr:uid="{00000000-0005-0000-0000-00003EC60000}"/>
    <cellStyle name="Total 19 45" xfId="50429" xr:uid="{00000000-0005-0000-0000-00003FC60000}"/>
    <cellStyle name="Total 19 46" xfId="50430" xr:uid="{00000000-0005-0000-0000-000040C60000}"/>
    <cellStyle name="Total 19 47" xfId="50431" xr:uid="{00000000-0005-0000-0000-000041C60000}"/>
    <cellStyle name="Total 19 48" xfId="50432" xr:uid="{00000000-0005-0000-0000-000042C60000}"/>
    <cellStyle name="Total 19 49" xfId="50433" xr:uid="{00000000-0005-0000-0000-000043C60000}"/>
    <cellStyle name="Total 19 5" xfId="50434" xr:uid="{00000000-0005-0000-0000-000044C60000}"/>
    <cellStyle name="Total 19 50" xfId="50435" xr:uid="{00000000-0005-0000-0000-000045C60000}"/>
    <cellStyle name="Total 19 51" xfId="50436" xr:uid="{00000000-0005-0000-0000-000046C60000}"/>
    <cellStyle name="Total 19 52" xfId="50437" xr:uid="{00000000-0005-0000-0000-000047C60000}"/>
    <cellStyle name="Total 19 53" xfId="50438" xr:uid="{00000000-0005-0000-0000-000048C60000}"/>
    <cellStyle name="Total 19 54" xfId="50439" xr:uid="{00000000-0005-0000-0000-000049C60000}"/>
    <cellStyle name="Total 19 55" xfId="50440" xr:uid="{00000000-0005-0000-0000-00004AC60000}"/>
    <cellStyle name="Total 19 56" xfId="50441" xr:uid="{00000000-0005-0000-0000-00004BC60000}"/>
    <cellStyle name="Total 19 57" xfId="50442" xr:uid="{00000000-0005-0000-0000-00004CC60000}"/>
    <cellStyle name="Total 19 58" xfId="50443" xr:uid="{00000000-0005-0000-0000-00004DC60000}"/>
    <cellStyle name="Total 19 59" xfId="50444" xr:uid="{00000000-0005-0000-0000-00004EC60000}"/>
    <cellStyle name="Total 19 6" xfId="50445" xr:uid="{00000000-0005-0000-0000-00004FC60000}"/>
    <cellStyle name="Total 19 60" xfId="50446" xr:uid="{00000000-0005-0000-0000-000050C60000}"/>
    <cellStyle name="Total 19 61" xfId="50447" xr:uid="{00000000-0005-0000-0000-000051C60000}"/>
    <cellStyle name="Total 19 62" xfId="50448" xr:uid="{00000000-0005-0000-0000-000052C60000}"/>
    <cellStyle name="Total 19 63" xfId="50449" xr:uid="{00000000-0005-0000-0000-000053C60000}"/>
    <cellStyle name="Total 19 64" xfId="50450" xr:uid="{00000000-0005-0000-0000-000054C60000}"/>
    <cellStyle name="Total 19 65" xfId="50451" xr:uid="{00000000-0005-0000-0000-000055C60000}"/>
    <cellStyle name="Total 19 66" xfId="50452" xr:uid="{00000000-0005-0000-0000-000056C60000}"/>
    <cellStyle name="Total 19 67" xfId="50453" xr:uid="{00000000-0005-0000-0000-000057C60000}"/>
    <cellStyle name="Total 19 68" xfId="50454" xr:uid="{00000000-0005-0000-0000-000058C60000}"/>
    <cellStyle name="Total 19 69" xfId="50455" xr:uid="{00000000-0005-0000-0000-000059C60000}"/>
    <cellStyle name="Total 19 7" xfId="50456" xr:uid="{00000000-0005-0000-0000-00005AC60000}"/>
    <cellStyle name="Total 19 70" xfId="50457" xr:uid="{00000000-0005-0000-0000-00005BC60000}"/>
    <cellStyle name="Total 19 71" xfId="50458" xr:uid="{00000000-0005-0000-0000-00005CC60000}"/>
    <cellStyle name="Total 19 72" xfId="50459" xr:uid="{00000000-0005-0000-0000-00005DC60000}"/>
    <cellStyle name="Total 19 73" xfId="50460" xr:uid="{00000000-0005-0000-0000-00005EC60000}"/>
    <cellStyle name="Total 19 8" xfId="50461" xr:uid="{00000000-0005-0000-0000-00005FC60000}"/>
    <cellStyle name="Total 19 9" xfId="50462" xr:uid="{00000000-0005-0000-0000-000060C60000}"/>
    <cellStyle name="Total 2" xfId="50463" xr:uid="{00000000-0005-0000-0000-000061C60000}"/>
    <cellStyle name="Total 2 10" xfId="50464" xr:uid="{00000000-0005-0000-0000-000062C60000}"/>
    <cellStyle name="Total 2 11" xfId="50465" xr:uid="{00000000-0005-0000-0000-000063C60000}"/>
    <cellStyle name="Total 2 12" xfId="50466" xr:uid="{00000000-0005-0000-0000-000064C60000}"/>
    <cellStyle name="Total 2 13" xfId="50467" xr:uid="{00000000-0005-0000-0000-000065C60000}"/>
    <cellStyle name="Total 2 14" xfId="50468" xr:uid="{00000000-0005-0000-0000-000066C60000}"/>
    <cellStyle name="Total 2 15" xfId="50469" xr:uid="{00000000-0005-0000-0000-000067C60000}"/>
    <cellStyle name="Total 2 16" xfId="50470" xr:uid="{00000000-0005-0000-0000-000068C60000}"/>
    <cellStyle name="Total 2 17" xfId="50471" xr:uid="{00000000-0005-0000-0000-000069C60000}"/>
    <cellStyle name="Total 2 18" xfId="50472" xr:uid="{00000000-0005-0000-0000-00006AC60000}"/>
    <cellStyle name="Total 2 19" xfId="50473" xr:uid="{00000000-0005-0000-0000-00006BC60000}"/>
    <cellStyle name="Total 2 2" xfId="50474" xr:uid="{00000000-0005-0000-0000-00006CC60000}"/>
    <cellStyle name="Total 2 20" xfId="50475" xr:uid="{00000000-0005-0000-0000-00006DC60000}"/>
    <cellStyle name="Total 2 21" xfId="50476" xr:uid="{00000000-0005-0000-0000-00006EC60000}"/>
    <cellStyle name="Total 2 22" xfId="50477" xr:uid="{00000000-0005-0000-0000-00006FC60000}"/>
    <cellStyle name="Total 2 23" xfId="50478" xr:uid="{00000000-0005-0000-0000-000070C60000}"/>
    <cellStyle name="Total 2 24" xfId="50479" xr:uid="{00000000-0005-0000-0000-000071C60000}"/>
    <cellStyle name="Total 2 25" xfId="50480" xr:uid="{00000000-0005-0000-0000-000072C60000}"/>
    <cellStyle name="Total 2 26" xfId="50481" xr:uid="{00000000-0005-0000-0000-000073C60000}"/>
    <cellStyle name="Total 2 27" xfId="50482" xr:uid="{00000000-0005-0000-0000-000074C60000}"/>
    <cellStyle name="Total 2 28" xfId="50483" xr:uid="{00000000-0005-0000-0000-000075C60000}"/>
    <cellStyle name="Total 2 29" xfId="50484" xr:uid="{00000000-0005-0000-0000-000076C60000}"/>
    <cellStyle name="Total 2 3" xfId="50485" xr:uid="{00000000-0005-0000-0000-000077C60000}"/>
    <cellStyle name="Total 2 30" xfId="50486" xr:uid="{00000000-0005-0000-0000-000078C60000}"/>
    <cellStyle name="Total 2 31" xfId="50487" xr:uid="{00000000-0005-0000-0000-000079C60000}"/>
    <cellStyle name="Total 2 32" xfId="50488" xr:uid="{00000000-0005-0000-0000-00007AC60000}"/>
    <cellStyle name="Total 2 33" xfId="50489" xr:uid="{00000000-0005-0000-0000-00007BC60000}"/>
    <cellStyle name="Total 2 34" xfId="50490" xr:uid="{00000000-0005-0000-0000-00007CC60000}"/>
    <cellStyle name="Total 2 35" xfId="50491" xr:uid="{00000000-0005-0000-0000-00007DC60000}"/>
    <cellStyle name="Total 2 36" xfId="50492" xr:uid="{00000000-0005-0000-0000-00007EC60000}"/>
    <cellStyle name="Total 2 37" xfId="50493" xr:uid="{00000000-0005-0000-0000-00007FC60000}"/>
    <cellStyle name="Total 2 38" xfId="50494" xr:uid="{00000000-0005-0000-0000-000080C60000}"/>
    <cellStyle name="Total 2 39" xfId="50495" xr:uid="{00000000-0005-0000-0000-000081C60000}"/>
    <cellStyle name="Total 2 4" xfId="50496" xr:uid="{00000000-0005-0000-0000-000082C60000}"/>
    <cellStyle name="Total 2 40" xfId="50497" xr:uid="{00000000-0005-0000-0000-000083C60000}"/>
    <cellStyle name="Total 2 41" xfId="50498" xr:uid="{00000000-0005-0000-0000-000084C60000}"/>
    <cellStyle name="Total 2 42" xfId="50499" xr:uid="{00000000-0005-0000-0000-000085C60000}"/>
    <cellStyle name="Total 2 43" xfId="50500" xr:uid="{00000000-0005-0000-0000-000086C60000}"/>
    <cellStyle name="Total 2 44" xfId="50501" xr:uid="{00000000-0005-0000-0000-000087C60000}"/>
    <cellStyle name="Total 2 45" xfId="50502" xr:uid="{00000000-0005-0000-0000-000088C60000}"/>
    <cellStyle name="Total 2 46" xfId="50503" xr:uid="{00000000-0005-0000-0000-000089C60000}"/>
    <cellStyle name="Total 2 47" xfId="50504" xr:uid="{00000000-0005-0000-0000-00008AC60000}"/>
    <cellStyle name="Total 2 48" xfId="50505" xr:uid="{00000000-0005-0000-0000-00008BC60000}"/>
    <cellStyle name="Total 2 49" xfId="50506" xr:uid="{00000000-0005-0000-0000-00008CC60000}"/>
    <cellStyle name="Total 2 5" xfId="50507" xr:uid="{00000000-0005-0000-0000-00008DC60000}"/>
    <cellStyle name="Total 2 50" xfId="50508" xr:uid="{00000000-0005-0000-0000-00008EC60000}"/>
    <cellStyle name="Total 2 51" xfId="50509" xr:uid="{00000000-0005-0000-0000-00008FC60000}"/>
    <cellStyle name="Total 2 52" xfId="50510" xr:uid="{00000000-0005-0000-0000-000090C60000}"/>
    <cellStyle name="Total 2 53" xfId="50511" xr:uid="{00000000-0005-0000-0000-000091C60000}"/>
    <cellStyle name="Total 2 54" xfId="50512" xr:uid="{00000000-0005-0000-0000-000092C60000}"/>
    <cellStyle name="Total 2 55" xfId="50513" xr:uid="{00000000-0005-0000-0000-000093C60000}"/>
    <cellStyle name="Total 2 56" xfId="50514" xr:uid="{00000000-0005-0000-0000-000094C60000}"/>
    <cellStyle name="Total 2 57" xfId="50515" xr:uid="{00000000-0005-0000-0000-000095C60000}"/>
    <cellStyle name="Total 2 58" xfId="50516" xr:uid="{00000000-0005-0000-0000-000096C60000}"/>
    <cellStyle name="Total 2 59" xfId="50517" xr:uid="{00000000-0005-0000-0000-000097C60000}"/>
    <cellStyle name="Total 2 6" xfId="50518" xr:uid="{00000000-0005-0000-0000-000098C60000}"/>
    <cellStyle name="Total 2 60" xfId="50519" xr:uid="{00000000-0005-0000-0000-000099C60000}"/>
    <cellStyle name="Total 2 61" xfId="50520" xr:uid="{00000000-0005-0000-0000-00009AC60000}"/>
    <cellStyle name="Total 2 62" xfId="50521" xr:uid="{00000000-0005-0000-0000-00009BC60000}"/>
    <cellStyle name="Total 2 63" xfId="50522" xr:uid="{00000000-0005-0000-0000-00009CC60000}"/>
    <cellStyle name="Total 2 64" xfId="50523" xr:uid="{00000000-0005-0000-0000-00009DC60000}"/>
    <cellStyle name="Total 2 65" xfId="50524" xr:uid="{00000000-0005-0000-0000-00009EC60000}"/>
    <cellStyle name="Total 2 66" xfId="50525" xr:uid="{00000000-0005-0000-0000-00009FC60000}"/>
    <cellStyle name="Total 2 67" xfId="50526" xr:uid="{00000000-0005-0000-0000-0000A0C60000}"/>
    <cellStyle name="Total 2 68" xfId="50527" xr:uid="{00000000-0005-0000-0000-0000A1C60000}"/>
    <cellStyle name="Total 2 69" xfId="50528" xr:uid="{00000000-0005-0000-0000-0000A2C60000}"/>
    <cellStyle name="Total 2 7" xfId="50529" xr:uid="{00000000-0005-0000-0000-0000A3C60000}"/>
    <cellStyle name="Total 2 70" xfId="50530" xr:uid="{00000000-0005-0000-0000-0000A4C60000}"/>
    <cellStyle name="Total 2 71" xfId="50531" xr:uid="{00000000-0005-0000-0000-0000A5C60000}"/>
    <cellStyle name="Total 2 72" xfId="50532" xr:uid="{00000000-0005-0000-0000-0000A6C60000}"/>
    <cellStyle name="Total 2 73" xfId="50533" xr:uid="{00000000-0005-0000-0000-0000A7C60000}"/>
    <cellStyle name="Total 2 74" xfId="53083" xr:uid="{00000000-0005-0000-0000-0000A8C60000}"/>
    <cellStyle name="Total 2 8" xfId="50534" xr:uid="{00000000-0005-0000-0000-0000A9C60000}"/>
    <cellStyle name="Total 2 9" xfId="50535" xr:uid="{00000000-0005-0000-0000-0000AAC60000}"/>
    <cellStyle name="Total 20" xfId="50536" xr:uid="{00000000-0005-0000-0000-0000ABC60000}"/>
    <cellStyle name="Total 20 10" xfId="50537" xr:uid="{00000000-0005-0000-0000-0000ACC60000}"/>
    <cellStyle name="Total 20 11" xfId="50538" xr:uid="{00000000-0005-0000-0000-0000ADC60000}"/>
    <cellStyle name="Total 20 12" xfId="50539" xr:uid="{00000000-0005-0000-0000-0000AEC60000}"/>
    <cellStyle name="Total 20 13" xfId="50540" xr:uid="{00000000-0005-0000-0000-0000AFC60000}"/>
    <cellStyle name="Total 20 14" xfId="50541" xr:uid="{00000000-0005-0000-0000-0000B0C60000}"/>
    <cellStyle name="Total 20 15" xfId="50542" xr:uid="{00000000-0005-0000-0000-0000B1C60000}"/>
    <cellStyle name="Total 20 16" xfId="50543" xr:uid="{00000000-0005-0000-0000-0000B2C60000}"/>
    <cellStyle name="Total 20 17" xfId="50544" xr:uid="{00000000-0005-0000-0000-0000B3C60000}"/>
    <cellStyle name="Total 20 18" xfId="50545" xr:uid="{00000000-0005-0000-0000-0000B4C60000}"/>
    <cellStyle name="Total 20 19" xfId="50546" xr:uid="{00000000-0005-0000-0000-0000B5C60000}"/>
    <cellStyle name="Total 20 2" xfId="50547" xr:uid="{00000000-0005-0000-0000-0000B6C60000}"/>
    <cellStyle name="Total 20 20" xfId="50548" xr:uid="{00000000-0005-0000-0000-0000B7C60000}"/>
    <cellStyle name="Total 20 21" xfId="50549" xr:uid="{00000000-0005-0000-0000-0000B8C60000}"/>
    <cellStyle name="Total 20 22" xfId="50550" xr:uid="{00000000-0005-0000-0000-0000B9C60000}"/>
    <cellStyle name="Total 20 23" xfId="50551" xr:uid="{00000000-0005-0000-0000-0000BAC60000}"/>
    <cellStyle name="Total 20 24" xfId="50552" xr:uid="{00000000-0005-0000-0000-0000BBC60000}"/>
    <cellStyle name="Total 20 25" xfId="50553" xr:uid="{00000000-0005-0000-0000-0000BCC60000}"/>
    <cellStyle name="Total 20 26" xfId="50554" xr:uid="{00000000-0005-0000-0000-0000BDC60000}"/>
    <cellStyle name="Total 20 27" xfId="50555" xr:uid="{00000000-0005-0000-0000-0000BEC60000}"/>
    <cellStyle name="Total 20 28" xfId="50556" xr:uid="{00000000-0005-0000-0000-0000BFC60000}"/>
    <cellStyle name="Total 20 29" xfId="50557" xr:uid="{00000000-0005-0000-0000-0000C0C60000}"/>
    <cellStyle name="Total 20 3" xfId="50558" xr:uid="{00000000-0005-0000-0000-0000C1C60000}"/>
    <cellStyle name="Total 20 30" xfId="50559" xr:uid="{00000000-0005-0000-0000-0000C2C60000}"/>
    <cellStyle name="Total 20 31" xfId="50560" xr:uid="{00000000-0005-0000-0000-0000C3C60000}"/>
    <cellStyle name="Total 20 32" xfId="50561" xr:uid="{00000000-0005-0000-0000-0000C4C60000}"/>
    <cellStyle name="Total 20 33" xfId="50562" xr:uid="{00000000-0005-0000-0000-0000C5C60000}"/>
    <cellStyle name="Total 20 34" xfId="50563" xr:uid="{00000000-0005-0000-0000-0000C6C60000}"/>
    <cellStyle name="Total 20 35" xfId="50564" xr:uid="{00000000-0005-0000-0000-0000C7C60000}"/>
    <cellStyle name="Total 20 36" xfId="50565" xr:uid="{00000000-0005-0000-0000-0000C8C60000}"/>
    <cellStyle name="Total 20 37" xfId="50566" xr:uid="{00000000-0005-0000-0000-0000C9C60000}"/>
    <cellStyle name="Total 20 38" xfId="50567" xr:uid="{00000000-0005-0000-0000-0000CAC60000}"/>
    <cellStyle name="Total 20 39" xfId="50568" xr:uid="{00000000-0005-0000-0000-0000CBC60000}"/>
    <cellStyle name="Total 20 4" xfId="50569" xr:uid="{00000000-0005-0000-0000-0000CCC60000}"/>
    <cellStyle name="Total 20 40" xfId="50570" xr:uid="{00000000-0005-0000-0000-0000CDC60000}"/>
    <cellStyle name="Total 20 41" xfId="50571" xr:uid="{00000000-0005-0000-0000-0000CEC60000}"/>
    <cellStyle name="Total 20 42" xfId="50572" xr:uid="{00000000-0005-0000-0000-0000CFC60000}"/>
    <cellStyle name="Total 20 43" xfId="50573" xr:uid="{00000000-0005-0000-0000-0000D0C60000}"/>
    <cellStyle name="Total 20 44" xfId="50574" xr:uid="{00000000-0005-0000-0000-0000D1C60000}"/>
    <cellStyle name="Total 20 45" xfId="50575" xr:uid="{00000000-0005-0000-0000-0000D2C60000}"/>
    <cellStyle name="Total 20 46" xfId="50576" xr:uid="{00000000-0005-0000-0000-0000D3C60000}"/>
    <cellStyle name="Total 20 47" xfId="50577" xr:uid="{00000000-0005-0000-0000-0000D4C60000}"/>
    <cellStyle name="Total 20 48" xfId="50578" xr:uid="{00000000-0005-0000-0000-0000D5C60000}"/>
    <cellStyle name="Total 20 49" xfId="50579" xr:uid="{00000000-0005-0000-0000-0000D6C60000}"/>
    <cellStyle name="Total 20 5" xfId="50580" xr:uid="{00000000-0005-0000-0000-0000D7C60000}"/>
    <cellStyle name="Total 20 50" xfId="50581" xr:uid="{00000000-0005-0000-0000-0000D8C60000}"/>
    <cellStyle name="Total 20 51" xfId="50582" xr:uid="{00000000-0005-0000-0000-0000D9C60000}"/>
    <cellStyle name="Total 20 52" xfId="50583" xr:uid="{00000000-0005-0000-0000-0000DAC60000}"/>
    <cellStyle name="Total 20 53" xfId="50584" xr:uid="{00000000-0005-0000-0000-0000DBC60000}"/>
    <cellStyle name="Total 20 54" xfId="50585" xr:uid="{00000000-0005-0000-0000-0000DCC60000}"/>
    <cellStyle name="Total 20 55" xfId="50586" xr:uid="{00000000-0005-0000-0000-0000DDC60000}"/>
    <cellStyle name="Total 20 56" xfId="50587" xr:uid="{00000000-0005-0000-0000-0000DEC60000}"/>
    <cellStyle name="Total 20 57" xfId="50588" xr:uid="{00000000-0005-0000-0000-0000DFC60000}"/>
    <cellStyle name="Total 20 58" xfId="50589" xr:uid="{00000000-0005-0000-0000-0000E0C60000}"/>
    <cellStyle name="Total 20 59" xfId="50590" xr:uid="{00000000-0005-0000-0000-0000E1C60000}"/>
    <cellStyle name="Total 20 6" xfId="50591" xr:uid="{00000000-0005-0000-0000-0000E2C60000}"/>
    <cellStyle name="Total 20 60" xfId="50592" xr:uid="{00000000-0005-0000-0000-0000E3C60000}"/>
    <cellStyle name="Total 20 61" xfId="50593" xr:uid="{00000000-0005-0000-0000-0000E4C60000}"/>
    <cellStyle name="Total 20 62" xfId="50594" xr:uid="{00000000-0005-0000-0000-0000E5C60000}"/>
    <cellStyle name="Total 20 63" xfId="50595" xr:uid="{00000000-0005-0000-0000-0000E6C60000}"/>
    <cellStyle name="Total 20 64" xfId="50596" xr:uid="{00000000-0005-0000-0000-0000E7C60000}"/>
    <cellStyle name="Total 20 65" xfId="50597" xr:uid="{00000000-0005-0000-0000-0000E8C60000}"/>
    <cellStyle name="Total 20 66" xfId="50598" xr:uid="{00000000-0005-0000-0000-0000E9C60000}"/>
    <cellStyle name="Total 20 67" xfId="50599" xr:uid="{00000000-0005-0000-0000-0000EAC60000}"/>
    <cellStyle name="Total 20 68" xfId="50600" xr:uid="{00000000-0005-0000-0000-0000EBC60000}"/>
    <cellStyle name="Total 20 69" xfId="50601" xr:uid="{00000000-0005-0000-0000-0000ECC60000}"/>
    <cellStyle name="Total 20 7" xfId="50602" xr:uid="{00000000-0005-0000-0000-0000EDC60000}"/>
    <cellStyle name="Total 20 70" xfId="50603" xr:uid="{00000000-0005-0000-0000-0000EEC60000}"/>
    <cellStyle name="Total 20 71" xfId="50604" xr:uid="{00000000-0005-0000-0000-0000EFC60000}"/>
    <cellStyle name="Total 20 72" xfId="50605" xr:uid="{00000000-0005-0000-0000-0000F0C60000}"/>
    <cellStyle name="Total 20 73" xfId="50606" xr:uid="{00000000-0005-0000-0000-0000F1C60000}"/>
    <cellStyle name="Total 20 8" xfId="50607" xr:uid="{00000000-0005-0000-0000-0000F2C60000}"/>
    <cellStyle name="Total 20 9" xfId="50608" xr:uid="{00000000-0005-0000-0000-0000F3C60000}"/>
    <cellStyle name="Total 21" xfId="50609" xr:uid="{00000000-0005-0000-0000-0000F4C60000}"/>
    <cellStyle name="Total 21 10" xfId="50610" xr:uid="{00000000-0005-0000-0000-0000F5C60000}"/>
    <cellStyle name="Total 21 11" xfId="50611" xr:uid="{00000000-0005-0000-0000-0000F6C60000}"/>
    <cellStyle name="Total 21 12" xfId="50612" xr:uid="{00000000-0005-0000-0000-0000F7C60000}"/>
    <cellStyle name="Total 21 13" xfId="50613" xr:uid="{00000000-0005-0000-0000-0000F8C60000}"/>
    <cellStyle name="Total 21 14" xfId="50614" xr:uid="{00000000-0005-0000-0000-0000F9C60000}"/>
    <cellStyle name="Total 21 15" xfId="50615" xr:uid="{00000000-0005-0000-0000-0000FAC60000}"/>
    <cellStyle name="Total 21 16" xfId="50616" xr:uid="{00000000-0005-0000-0000-0000FBC60000}"/>
    <cellStyle name="Total 21 17" xfId="50617" xr:uid="{00000000-0005-0000-0000-0000FCC60000}"/>
    <cellStyle name="Total 21 18" xfId="50618" xr:uid="{00000000-0005-0000-0000-0000FDC60000}"/>
    <cellStyle name="Total 21 19" xfId="50619" xr:uid="{00000000-0005-0000-0000-0000FEC60000}"/>
    <cellStyle name="Total 21 2" xfId="50620" xr:uid="{00000000-0005-0000-0000-0000FFC60000}"/>
    <cellStyle name="Total 21 20" xfId="50621" xr:uid="{00000000-0005-0000-0000-000000C70000}"/>
    <cellStyle name="Total 21 21" xfId="50622" xr:uid="{00000000-0005-0000-0000-000001C70000}"/>
    <cellStyle name="Total 21 22" xfId="50623" xr:uid="{00000000-0005-0000-0000-000002C70000}"/>
    <cellStyle name="Total 21 23" xfId="50624" xr:uid="{00000000-0005-0000-0000-000003C70000}"/>
    <cellStyle name="Total 21 24" xfId="50625" xr:uid="{00000000-0005-0000-0000-000004C70000}"/>
    <cellStyle name="Total 21 25" xfId="50626" xr:uid="{00000000-0005-0000-0000-000005C70000}"/>
    <cellStyle name="Total 21 26" xfId="50627" xr:uid="{00000000-0005-0000-0000-000006C70000}"/>
    <cellStyle name="Total 21 27" xfId="50628" xr:uid="{00000000-0005-0000-0000-000007C70000}"/>
    <cellStyle name="Total 21 28" xfId="50629" xr:uid="{00000000-0005-0000-0000-000008C70000}"/>
    <cellStyle name="Total 21 29" xfId="50630" xr:uid="{00000000-0005-0000-0000-000009C70000}"/>
    <cellStyle name="Total 21 3" xfId="50631" xr:uid="{00000000-0005-0000-0000-00000AC70000}"/>
    <cellStyle name="Total 21 30" xfId="50632" xr:uid="{00000000-0005-0000-0000-00000BC70000}"/>
    <cellStyle name="Total 21 31" xfId="50633" xr:uid="{00000000-0005-0000-0000-00000CC70000}"/>
    <cellStyle name="Total 21 32" xfId="50634" xr:uid="{00000000-0005-0000-0000-00000DC70000}"/>
    <cellStyle name="Total 21 33" xfId="50635" xr:uid="{00000000-0005-0000-0000-00000EC70000}"/>
    <cellStyle name="Total 21 34" xfId="50636" xr:uid="{00000000-0005-0000-0000-00000FC70000}"/>
    <cellStyle name="Total 21 35" xfId="50637" xr:uid="{00000000-0005-0000-0000-000010C70000}"/>
    <cellStyle name="Total 21 36" xfId="50638" xr:uid="{00000000-0005-0000-0000-000011C70000}"/>
    <cellStyle name="Total 21 37" xfId="50639" xr:uid="{00000000-0005-0000-0000-000012C70000}"/>
    <cellStyle name="Total 21 38" xfId="50640" xr:uid="{00000000-0005-0000-0000-000013C70000}"/>
    <cellStyle name="Total 21 39" xfId="50641" xr:uid="{00000000-0005-0000-0000-000014C70000}"/>
    <cellStyle name="Total 21 4" xfId="50642" xr:uid="{00000000-0005-0000-0000-000015C70000}"/>
    <cellStyle name="Total 21 40" xfId="50643" xr:uid="{00000000-0005-0000-0000-000016C70000}"/>
    <cellStyle name="Total 21 41" xfId="50644" xr:uid="{00000000-0005-0000-0000-000017C70000}"/>
    <cellStyle name="Total 21 42" xfId="50645" xr:uid="{00000000-0005-0000-0000-000018C70000}"/>
    <cellStyle name="Total 21 43" xfId="50646" xr:uid="{00000000-0005-0000-0000-000019C70000}"/>
    <cellStyle name="Total 21 44" xfId="50647" xr:uid="{00000000-0005-0000-0000-00001AC70000}"/>
    <cellStyle name="Total 21 45" xfId="50648" xr:uid="{00000000-0005-0000-0000-00001BC70000}"/>
    <cellStyle name="Total 21 46" xfId="50649" xr:uid="{00000000-0005-0000-0000-00001CC70000}"/>
    <cellStyle name="Total 21 47" xfId="50650" xr:uid="{00000000-0005-0000-0000-00001DC70000}"/>
    <cellStyle name="Total 21 48" xfId="50651" xr:uid="{00000000-0005-0000-0000-00001EC70000}"/>
    <cellStyle name="Total 21 49" xfId="50652" xr:uid="{00000000-0005-0000-0000-00001FC70000}"/>
    <cellStyle name="Total 21 5" xfId="50653" xr:uid="{00000000-0005-0000-0000-000020C70000}"/>
    <cellStyle name="Total 21 50" xfId="50654" xr:uid="{00000000-0005-0000-0000-000021C70000}"/>
    <cellStyle name="Total 21 51" xfId="50655" xr:uid="{00000000-0005-0000-0000-000022C70000}"/>
    <cellStyle name="Total 21 52" xfId="50656" xr:uid="{00000000-0005-0000-0000-000023C70000}"/>
    <cellStyle name="Total 21 53" xfId="50657" xr:uid="{00000000-0005-0000-0000-000024C70000}"/>
    <cellStyle name="Total 21 54" xfId="50658" xr:uid="{00000000-0005-0000-0000-000025C70000}"/>
    <cellStyle name="Total 21 55" xfId="50659" xr:uid="{00000000-0005-0000-0000-000026C70000}"/>
    <cellStyle name="Total 21 56" xfId="50660" xr:uid="{00000000-0005-0000-0000-000027C70000}"/>
    <cellStyle name="Total 21 57" xfId="50661" xr:uid="{00000000-0005-0000-0000-000028C70000}"/>
    <cellStyle name="Total 21 58" xfId="50662" xr:uid="{00000000-0005-0000-0000-000029C70000}"/>
    <cellStyle name="Total 21 59" xfId="50663" xr:uid="{00000000-0005-0000-0000-00002AC70000}"/>
    <cellStyle name="Total 21 6" xfId="50664" xr:uid="{00000000-0005-0000-0000-00002BC70000}"/>
    <cellStyle name="Total 21 60" xfId="50665" xr:uid="{00000000-0005-0000-0000-00002CC70000}"/>
    <cellStyle name="Total 21 61" xfId="50666" xr:uid="{00000000-0005-0000-0000-00002DC70000}"/>
    <cellStyle name="Total 21 62" xfId="50667" xr:uid="{00000000-0005-0000-0000-00002EC70000}"/>
    <cellStyle name="Total 21 63" xfId="50668" xr:uid="{00000000-0005-0000-0000-00002FC70000}"/>
    <cellStyle name="Total 21 64" xfId="50669" xr:uid="{00000000-0005-0000-0000-000030C70000}"/>
    <cellStyle name="Total 21 65" xfId="50670" xr:uid="{00000000-0005-0000-0000-000031C70000}"/>
    <cellStyle name="Total 21 66" xfId="50671" xr:uid="{00000000-0005-0000-0000-000032C70000}"/>
    <cellStyle name="Total 21 67" xfId="50672" xr:uid="{00000000-0005-0000-0000-000033C70000}"/>
    <cellStyle name="Total 21 68" xfId="50673" xr:uid="{00000000-0005-0000-0000-000034C70000}"/>
    <cellStyle name="Total 21 69" xfId="50674" xr:uid="{00000000-0005-0000-0000-000035C70000}"/>
    <cellStyle name="Total 21 7" xfId="50675" xr:uid="{00000000-0005-0000-0000-000036C70000}"/>
    <cellStyle name="Total 21 70" xfId="50676" xr:uid="{00000000-0005-0000-0000-000037C70000}"/>
    <cellStyle name="Total 21 71" xfId="50677" xr:uid="{00000000-0005-0000-0000-000038C70000}"/>
    <cellStyle name="Total 21 72" xfId="50678" xr:uid="{00000000-0005-0000-0000-000039C70000}"/>
    <cellStyle name="Total 21 73" xfId="50679" xr:uid="{00000000-0005-0000-0000-00003AC70000}"/>
    <cellStyle name="Total 21 8" xfId="50680" xr:uid="{00000000-0005-0000-0000-00003BC70000}"/>
    <cellStyle name="Total 21 9" xfId="50681" xr:uid="{00000000-0005-0000-0000-00003CC70000}"/>
    <cellStyle name="Total 22" xfId="50682" xr:uid="{00000000-0005-0000-0000-00003DC70000}"/>
    <cellStyle name="Total 22 10" xfId="50683" xr:uid="{00000000-0005-0000-0000-00003EC70000}"/>
    <cellStyle name="Total 22 11" xfId="50684" xr:uid="{00000000-0005-0000-0000-00003FC70000}"/>
    <cellStyle name="Total 22 12" xfId="50685" xr:uid="{00000000-0005-0000-0000-000040C70000}"/>
    <cellStyle name="Total 22 13" xfId="50686" xr:uid="{00000000-0005-0000-0000-000041C70000}"/>
    <cellStyle name="Total 22 14" xfId="50687" xr:uid="{00000000-0005-0000-0000-000042C70000}"/>
    <cellStyle name="Total 22 15" xfId="50688" xr:uid="{00000000-0005-0000-0000-000043C70000}"/>
    <cellStyle name="Total 22 16" xfId="50689" xr:uid="{00000000-0005-0000-0000-000044C70000}"/>
    <cellStyle name="Total 22 17" xfId="50690" xr:uid="{00000000-0005-0000-0000-000045C70000}"/>
    <cellStyle name="Total 22 18" xfId="50691" xr:uid="{00000000-0005-0000-0000-000046C70000}"/>
    <cellStyle name="Total 22 19" xfId="50692" xr:uid="{00000000-0005-0000-0000-000047C70000}"/>
    <cellStyle name="Total 22 2" xfId="50693" xr:uid="{00000000-0005-0000-0000-000048C70000}"/>
    <cellStyle name="Total 22 20" xfId="50694" xr:uid="{00000000-0005-0000-0000-000049C70000}"/>
    <cellStyle name="Total 22 21" xfId="50695" xr:uid="{00000000-0005-0000-0000-00004AC70000}"/>
    <cellStyle name="Total 22 22" xfId="50696" xr:uid="{00000000-0005-0000-0000-00004BC70000}"/>
    <cellStyle name="Total 22 23" xfId="50697" xr:uid="{00000000-0005-0000-0000-00004CC70000}"/>
    <cellStyle name="Total 22 24" xfId="50698" xr:uid="{00000000-0005-0000-0000-00004DC70000}"/>
    <cellStyle name="Total 22 25" xfId="50699" xr:uid="{00000000-0005-0000-0000-00004EC70000}"/>
    <cellStyle name="Total 22 26" xfId="50700" xr:uid="{00000000-0005-0000-0000-00004FC70000}"/>
    <cellStyle name="Total 22 27" xfId="50701" xr:uid="{00000000-0005-0000-0000-000050C70000}"/>
    <cellStyle name="Total 22 28" xfId="50702" xr:uid="{00000000-0005-0000-0000-000051C70000}"/>
    <cellStyle name="Total 22 29" xfId="50703" xr:uid="{00000000-0005-0000-0000-000052C70000}"/>
    <cellStyle name="Total 22 3" xfId="50704" xr:uid="{00000000-0005-0000-0000-000053C70000}"/>
    <cellStyle name="Total 22 30" xfId="50705" xr:uid="{00000000-0005-0000-0000-000054C70000}"/>
    <cellStyle name="Total 22 31" xfId="50706" xr:uid="{00000000-0005-0000-0000-000055C70000}"/>
    <cellStyle name="Total 22 32" xfId="50707" xr:uid="{00000000-0005-0000-0000-000056C70000}"/>
    <cellStyle name="Total 22 33" xfId="50708" xr:uid="{00000000-0005-0000-0000-000057C70000}"/>
    <cellStyle name="Total 22 34" xfId="50709" xr:uid="{00000000-0005-0000-0000-000058C70000}"/>
    <cellStyle name="Total 22 35" xfId="50710" xr:uid="{00000000-0005-0000-0000-000059C70000}"/>
    <cellStyle name="Total 22 36" xfId="50711" xr:uid="{00000000-0005-0000-0000-00005AC70000}"/>
    <cellStyle name="Total 22 37" xfId="50712" xr:uid="{00000000-0005-0000-0000-00005BC70000}"/>
    <cellStyle name="Total 22 38" xfId="50713" xr:uid="{00000000-0005-0000-0000-00005CC70000}"/>
    <cellStyle name="Total 22 39" xfId="50714" xr:uid="{00000000-0005-0000-0000-00005DC70000}"/>
    <cellStyle name="Total 22 4" xfId="50715" xr:uid="{00000000-0005-0000-0000-00005EC70000}"/>
    <cellStyle name="Total 22 40" xfId="50716" xr:uid="{00000000-0005-0000-0000-00005FC70000}"/>
    <cellStyle name="Total 22 41" xfId="50717" xr:uid="{00000000-0005-0000-0000-000060C70000}"/>
    <cellStyle name="Total 22 42" xfId="50718" xr:uid="{00000000-0005-0000-0000-000061C70000}"/>
    <cellStyle name="Total 22 43" xfId="50719" xr:uid="{00000000-0005-0000-0000-000062C70000}"/>
    <cellStyle name="Total 22 44" xfId="50720" xr:uid="{00000000-0005-0000-0000-000063C70000}"/>
    <cellStyle name="Total 22 45" xfId="50721" xr:uid="{00000000-0005-0000-0000-000064C70000}"/>
    <cellStyle name="Total 22 46" xfId="50722" xr:uid="{00000000-0005-0000-0000-000065C70000}"/>
    <cellStyle name="Total 22 47" xfId="50723" xr:uid="{00000000-0005-0000-0000-000066C70000}"/>
    <cellStyle name="Total 22 48" xfId="50724" xr:uid="{00000000-0005-0000-0000-000067C70000}"/>
    <cellStyle name="Total 22 49" xfId="50725" xr:uid="{00000000-0005-0000-0000-000068C70000}"/>
    <cellStyle name="Total 22 5" xfId="50726" xr:uid="{00000000-0005-0000-0000-000069C70000}"/>
    <cellStyle name="Total 22 50" xfId="50727" xr:uid="{00000000-0005-0000-0000-00006AC70000}"/>
    <cellStyle name="Total 22 51" xfId="50728" xr:uid="{00000000-0005-0000-0000-00006BC70000}"/>
    <cellStyle name="Total 22 52" xfId="50729" xr:uid="{00000000-0005-0000-0000-00006CC70000}"/>
    <cellStyle name="Total 22 53" xfId="50730" xr:uid="{00000000-0005-0000-0000-00006DC70000}"/>
    <cellStyle name="Total 22 54" xfId="50731" xr:uid="{00000000-0005-0000-0000-00006EC70000}"/>
    <cellStyle name="Total 22 55" xfId="50732" xr:uid="{00000000-0005-0000-0000-00006FC70000}"/>
    <cellStyle name="Total 22 56" xfId="50733" xr:uid="{00000000-0005-0000-0000-000070C70000}"/>
    <cellStyle name="Total 22 57" xfId="50734" xr:uid="{00000000-0005-0000-0000-000071C70000}"/>
    <cellStyle name="Total 22 58" xfId="50735" xr:uid="{00000000-0005-0000-0000-000072C70000}"/>
    <cellStyle name="Total 22 59" xfId="50736" xr:uid="{00000000-0005-0000-0000-000073C70000}"/>
    <cellStyle name="Total 22 6" xfId="50737" xr:uid="{00000000-0005-0000-0000-000074C70000}"/>
    <cellStyle name="Total 22 60" xfId="50738" xr:uid="{00000000-0005-0000-0000-000075C70000}"/>
    <cellStyle name="Total 22 61" xfId="50739" xr:uid="{00000000-0005-0000-0000-000076C70000}"/>
    <cellStyle name="Total 22 62" xfId="50740" xr:uid="{00000000-0005-0000-0000-000077C70000}"/>
    <cellStyle name="Total 22 63" xfId="50741" xr:uid="{00000000-0005-0000-0000-000078C70000}"/>
    <cellStyle name="Total 22 64" xfId="50742" xr:uid="{00000000-0005-0000-0000-000079C70000}"/>
    <cellStyle name="Total 22 65" xfId="50743" xr:uid="{00000000-0005-0000-0000-00007AC70000}"/>
    <cellStyle name="Total 22 66" xfId="50744" xr:uid="{00000000-0005-0000-0000-00007BC70000}"/>
    <cellStyle name="Total 22 67" xfId="50745" xr:uid="{00000000-0005-0000-0000-00007CC70000}"/>
    <cellStyle name="Total 22 68" xfId="50746" xr:uid="{00000000-0005-0000-0000-00007DC70000}"/>
    <cellStyle name="Total 22 69" xfId="50747" xr:uid="{00000000-0005-0000-0000-00007EC70000}"/>
    <cellStyle name="Total 22 7" xfId="50748" xr:uid="{00000000-0005-0000-0000-00007FC70000}"/>
    <cellStyle name="Total 22 70" xfId="50749" xr:uid="{00000000-0005-0000-0000-000080C70000}"/>
    <cellStyle name="Total 22 71" xfId="50750" xr:uid="{00000000-0005-0000-0000-000081C70000}"/>
    <cellStyle name="Total 22 72" xfId="50751" xr:uid="{00000000-0005-0000-0000-000082C70000}"/>
    <cellStyle name="Total 22 73" xfId="50752" xr:uid="{00000000-0005-0000-0000-000083C70000}"/>
    <cellStyle name="Total 22 8" xfId="50753" xr:uid="{00000000-0005-0000-0000-000084C70000}"/>
    <cellStyle name="Total 22 9" xfId="50754" xr:uid="{00000000-0005-0000-0000-000085C70000}"/>
    <cellStyle name="Total 23" xfId="50755" xr:uid="{00000000-0005-0000-0000-000086C70000}"/>
    <cellStyle name="Total 23 10" xfId="50756" xr:uid="{00000000-0005-0000-0000-000087C70000}"/>
    <cellStyle name="Total 23 11" xfId="50757" xr:uid="{00000000-0005-0000-0000-000088C70000}"/>
    <cellStyle name="Total 23 12" xfId="50758" xr:uid="{00000000-0005-0000-0000-000089C70000}"/>
    <cellStyle name="Total 23 13" xfId="50759" xr:uid="{00000000-0005-0000-0000-00008AC70000}"/>
    <cellStyle name="Total 23 14" xfId="50760" xr:uid="{00000000-0005-0000-0000-00008BC70000}"/>
    <cellStyle name="Total 23 15" xfId="50761" xr:uid="{00000000-0005-0000-0000-00008CC70000}"/>
    <cellStyle name="Total 23 16" xfId="50762" xr:uid="{00000000-0005-0000-0000-00008DC70000}"/>
    <cellStyle name="Total 23 17" xfId="50763" xr:uid="{00000000-0005-0000-0000-00008EC70000}"/>
    <cellStyle name="Total 23 18" xfId="50764" xr:uid="{00000000-0005-0000-0000-00008FC70000}"/>
    <cellStyle name="Total 23 19" xfId="50765" xr:uid="{00000000-0005-0000-0000-000090C70000}"/>
    <cellStyle name="Total 23 2" xfId="50766" xr:uid="{00000000-0005-0000-0000-000091C70000}"/>
    <cellStyle name="Total 23 20" xfId="50767" xr:uid="{00000000-0005-0000-0000-000092C70000}"/>
    <cellStyle name="Total 23 21" xfId="50768" xr:uid="{00000000-0005-0000-0000-000093C70000}"/>
    <cellStyle name="Total 23 22" xfId="50769" xr:uid="{00000000-0005-0000-0000-000094C70000}"/>
    <cellStyle name="Total 23 23" xfId="50770" xr:uid="{00000000-0005-0000-0000-000095C70000}"/>
    <cellStyle name="Total 23 24" xfId="50771" xr:uid="{00000000-0005-0000-0000-000096C70000}"/>
    <cellStyle name="Total 23 25" xfId="50772" xr:uid="{00000000-0005-0000-0000-000097C70000}"/>
    <cellStyle name="Total 23 26" xfId="50773" xr:uid="{00000000-0005-0000-0000-000098C70000}"/>
    <cellStyle name="Total 23 27" xfId="50774" xr:uid="{00000000-0005-0000-0000-000099C70000}"/>
    <cellStyle name="Total 23 28" xfId="50775" xr:uid="{00000000-0005-0000-0000-00009AC70000}"/>
    <cellStyle name="Total 23 29" xfId="50776" xr:uid="{00000000-0005-0000-0000-00009BC70000}"/>
    <cellStyle name="Total 23 3" xfId="50777" xr:uid="{00000000-0005-0000-0000-00009CC70000}"/>
    <cellStyle name="Total 23 30" xfId="50778" xr:uid="{00000000-0005-0000-0000-00009DC70000}"/>
    <cellStyle name="Total 23 31" xfId="50779" xr:uid="{00000000-0005-0000-0000-00009EC70000}"/>
    <cellStyle name="Total 23 32" xfId="50780" xr:uid="{00000000-0005-0000-0000-00009FC70000}"/>
    <cellStyle name="Total 23 33" xfId="50781" xr:uid="{00000000-0005-0000-0000-0000A0C70000}"/>
    <cellStyle name="Total 23 34" xfId="50782" xr:uid="{00000000-0005-0000-0000-0000A1C70000}"/>
    <cellStyle name="Total 23 35" xfId="50783" xr:uid="{00000000-0005-0000-0000-0000A2C70000}"/>
    <cellStyle name="Total 23 36" xfId="50784" xr:uid="{00000000-0005-0000-0000-0000A3C70000}"/>
    <cellStyle name="Total 23 37" xfId="50785" xr:uid="{00000000-0005-0000-0000-0000A4C70000}"/>
    <cellStyle name="Total 23 38" xfId="50786" xr:uid="{00000000-0005-0000-0000-0000A5C70000}"/>
    <cellStyle name="Total 23 39" xfId="50787" xr:uid="{00000000-0005-0000-0000-0000A6C70000}"/>
    <cellStyle name="Total 23 4" xfId="50788" xr:uid="{00000000-0005-0000-0000-0000A7C70000}"/>
    <cellStyle name="Total 23 40" xfId="50789" xr:uid="{00000000-0005-0000-0000-0000A8C70000}"/>
    <cellStyle name="Total 23 41" xfId="50790" xr:uid="{00000000-0005-0000-0000-0000A9C70000}"/>
    <cellStyle name="Total 23 42" xfId="50791" xr:uid="{00000000-0005-0000-0000-0000AAC70000}"/>
    <cellStyle name="Total 23 43" xfId="50792" xr:uid="{00000000-0005-0000-0000-0000ABC70000}"/>
    <cellStyle name="Total 23 44" xfId="50793" xr:uid="{00000000-0005-0000-0000-0000ACC70000}"/>
    <cellStyle name="Total 23 45" xfId="50794" xr:uid="{00000000-0005-0000-0000-0000ADC70000}"/>
    <cellStyle name="Total 23 46" xfId="50795" xr:uid="{00000000-0005-0000-0000-0000AEC70000}"/>
    <cellStyle name="Total 23 47" xfId="50796" xr:uid="{00000000-0005-0000-0000-0000AFC70000}"/>
    <cellStyle name="Total 23 48" xfId="50797" xr:uid="{00000000-0005-0000-0000-0000B0C70000}"/>
    <cellStyle name="Total 23 49" xfId="50798" xr:uid="{00000000-0005-0000-0000-0000B1C70000}"/>
    <cellStyle name="Total 23 5" xfId="50799" xr:uid="{00000000-0005-0000-0000-0000B2C70000}"/>
    <cellStyle name="Total 23 50" xfId="50800" xr:uid="{00000000-0005-0000-0000-0000B3C70000}"/>
    <cellStyle name="Total 23 51" xfId="50801" xr:uid="{00000000-0005-0000-0000-0000B4C70000}"/>
    <cellStyle name="Total 23 52" xfId="50802" xr:uid="{00000000-0005-0000-0000-0000B5C70000}"/>
    <cellStyle name="Total 23 53" xfId="50803" xr:uid="{00000000-0005-0000-0000-0000B6C70000}"/>
    <cellStyle name="Total 23 54" xfId="50804" xr:uid="{00000000-0005-0000-0000-0000B7C70000}"/>
    <cellStyle name="Total 23 55" xfId="50805" xr:uid="{00000000-0005-0000-0000-0000B8C70000}"/>
    <cellStyle name="Total 23 56" xfId="50806" xr:uid="{00000000-0005-0000-0000-0000B9C70000}"/>
    <cellStyle name="Total 23 57" xfId="50807" xr:uid="{00000000-0005-0000-0000-0000BAC70000}"/>
    <cellStyle name="Total 23 58" xfId="50808" xr:uid="{00000000-0005-0000-0000-0000BBC70000}"/>
    <cellStyle name="Total 23 59" xfId="50809" xr:uid="{00000000-0005-0000-0000-0000BCC70000}"/>
    <cellStyle name="Total 23 6" xfId="50810" xr:uid="{00000000-0005-0000-0000-0000BDC70000}"/>
    <cellStyle name="Total 23 60" xfId="50811" xr:uid="{00000000-0005-0000-0000-0000BEC70000}"/>
    <cellStyle name="Total 23 61" xfId="50812" xr:uid="{00000000-0005-0000-0000-0000BFC70000}"/>
    <cellStyle name="Total 23 62" xfId="50813" xr:uid="{00000000-0005-0000-0000-0000C0C70000}"/>
    <cellStyle name="Total 23 63" xfId="50814" xr:uid="{00000000-0005-0000-0000-0000C1C70000}"/>
    <cellStyle name="Total 23 64" xfId="50815" xr:uid="{00000000-0005-0000-0000-0000C2C70000}"/>
    <cellStyle name="Total 23 65" xfId="50816" xr:uid="{00000000-0005-0000-0000-0000C3C70000}"/>
    <cellStyle name="Total 23 66" xfId="50817" xr:uid="{00000000-0005-0000-0000-0000C4C70000}"/>
    <cellStyle name="Total 23 67" xfId="50818" xr:uid="{00000000-0005-0000-0000-0000C5C70000}"/>
    <cellStyle name="Total 23 68" xfId="50819" xr:uid="{00000000-0005-0000-0000-0000C6C70000}"/>
    <cellStyle name="Total 23 69" xfId="50820" xr:uid="{00000000-0005-0000-0000-0000C7C70000}"/>
    <cellStyle name="Total 23 7" xfId="50821" xr:uid="{00000000-0005-0000-0000-0000C8C70000}"/>
    <cellStyle name="Total 23 70" xfId="50822" xr:uid="{00000000-0005-0000-0000-0000C9C70000}"/>
    <cellStyle name="Total 23 71" xfId="50823" xr:uid="{00000000-0005-0000-0000-0000CAC70000}"/>
    <cellStyle name="Total 23 72" xfId="50824" xr:uid="{00000000-0005-0000-0000-0000CBC70000}"/>
    <cellStyle name="Total 23 73" xfId="50825" xr:uid="{00000000-0005-0000-0000-0000CCC70000}"/>
    <cellStyle name="Total 23 8" xfId="50826" xr:uid="{00000000-0005-0000-0000-0000CDC70000}"/>
    <cellStyle name="Total 23 9" xfId="50827" xr:uid="{00000000-0005-0000-0000-0000CEC70000}"/>
    <cellStyle name="Total 24" xfId="50828" xr:uid="{00000000-0005-0000-0000-0000CFC70000}"/>
    <cellStyle name="Total 24 10" xfId="50829" xr:uid="{00000000-0005-0000-0000-0000D0C70000}"/>
    <cellStyle name="Total 24 11" xfId="50830" xr:uid="{00000000-0005-0000-0000-0000D1C70000}"/>
    <cellStyle name="Total 24 12" xfId="50831" xr:uid="{00000000-0005-0000-0000-0000D2C70000}"/>
    <cellStyle name="Total 24 13" xfId="50832" xr:uid="{00000000-0005-0000-0000-0000D3C70000}"/>
    <cellStyle name="Total 24 14" xfId="50833" xr:uid="{00000000-0005-0000-0000-0000D4C70000}"/>
    <cellStyle name="Total 24 15" xfId="50834" xr:uid="{00000000-0005-0000-0000-0000D5C70000}"/>
    <cellStyle name="Total 24 16" xfId="50835" xr:uid="{00000000-0005-0000-0000-0000D6C70000}"/>
    <cellStyle name="Total 24 17" xfId="50836" xr:uid="{00000000-0005-0000-0000-0000D7C70000}"/>
    <cellStyle name="Total 24 18" xfId="50837" xr:uid="{00000000-0005-0000-0000-0000D8C70000}"/>
    <cellStyle name="Total 24 19" xfId="50838" xr:uid="{00000000-0005-0000-0000-0000D9C70000}"/>
    <cellStyle name="Total 24 2" xfId="50839" xr:uid="{00000000-0005-0000-0000-0000DAC70000}"/>
    <cellStyle name="Total 24 20" xfId="50840" xr:uid="{00000000-0005-0000-0000-0000DBC70000}"/>
    <cellStyle name="Total 24 21" xfId="50841" xr:uid="{00000000-0005-0000-0000-0000DCC70000}"/>
    <cellStyle name="Total 24 22" xfId="50842" xr:uid="{00000000-0005-0000-0000-0000DDC70000}"/>
    <cellStyle name="Total 24 23" xfId="50843" xr:uid="{00000000-0005-0000-0000-0000DEC70000}"/>
    <cellStyle name="Total 24 24" xfId="50844" xr:uid="{00000000-0005-0000-0000-0000DFC70000}"/>
    <cellStyle name="Total 24 25" xfId="50845" xr:uid="{00000000-0005-0000-0000-0000E0C70000}"/>
    <cellStyle name="Total 24 26" xfId="50846" xr:uid="{00000000-0005-0000-0000-0000E1C70000}"/>
    <cellStyle name="Total 24 27" xfId="50847" xr:uid="{00000000-0005-0000-0000-0000E2C70000}"/>
    <cellStyle name="Total 24 28" xfId="50848" xr:uid="{00000000-0005-0000-0000-0000E3C70000}"/>
    <cellStyle name="Total 24 29" xfId="50849" xr:uid="{00000000-0005-0000-0000-0000E4C70000}"/>
    <cellStyle name="Total 24 3" xfId="50850" xr:uid="{00000000-0005-0000-0000-0000E5C70000}"/>
    <cellStyle name="Total 24 30" xfId="50851" xr:uid="{00000000-0005-0000-0000-0000E6C70000}"/>
    <cellStyle name="Total 24 31" xfId="50852" xr:uid="{00000000-0005-0000-0000-0000E7C70000}"/>
    <cellStyle name="Total 24 32" xfId="50853" xr:uid="{00000000-0005-0000-0000-0000E8C70000}"/>
    <cellStyle name="Total 24 33" xfId="50854" xr:uid="{00000000-0005-0000-0000-0000E9C70000}"/>
    <cellStyle name="Total 24 34" xfId="50855" xr:uid="{00000000-0005-0000-0000-0000EAC70000}"/>
    <cellStyle name="Total 24 35" xfId="50856" xr:uid="{00000000-0005-0000-0000-0000EBC70000}"/>
    <cellStyle name="Total 24 36" xfId="50857" xr:uid="{00000000-0005-0000-0000-0000ECC70000}"/>
    <cellStyle name="Total 24 37" xfId="50858" xr:uid="{00000000-0005-0000-0000-0000EDC70000}"/>
    <cellStyle name="Total 24 38" xfId="50859" xr:uid="{00000000-0005-0000-0000-0000EEC70000}"/>
    <cellStyle name="Total 24 39" xfId="50860" xr:uid="{00000000-0005-0000-0000-0000EFC70000}"/>
    <cellStyle name="Total 24 4" xfId="50861" xr:uid="{00000000-0005-0000-0000-0000F0C70000}"/>
    <cellStyle name="Total 24 40" xfId="50862" xr:uid="{00000000-0005-0000-0000-0000F1C70000}"/>
    <cellStyle name="Total 24 41" xfId="50863" xr:uid="{00000000-0005-0000-0000-0000F2C70000}"/>
    <cellStyle name="Total 24 42" xfId="50864" xr:uid="{00000000-0005-0000-0000-0000F3C70000}"/>
    <cellStyle name="Total 24 43" xfId="50865" xr:uid="{00000000-0005-0000-0000-0000F4C70000}"/>
    <cellStyle name="Total 24 44" xfId="50866" xr:uid="{00000000-0005-0000-0000-0000F5C70000}"/>
    <cellStyle name="Total 24 45" xfId="50867" xr:uid="{00000000-0005-0000-0000-0000F6C70000}"/>
    <cellStyle name="Total 24 46" xfId="50868" xr:uid="{00000000-0005-0000-0000-0000F7C70000}"/>
    <cellStyle name="Total 24 47" xfId="50869" xr:uid="{00000000-0005-0000-0000-0000F8C70000}"/>
    <cellStyle name="Total 24 48" xfId="50870" xr:uid="{00000000-0005-0000-0000-0000F9C70000}"/>
    <cellStyle name="Total 24 49" xfId="50871" xr:uid="{00000000-0005-0000-0000-0000FAC70000}"/>
    <cellStyle name="Total 24 5" xfId="50872" xr:uid="{00000000-0005-0000-0000-0000FBC70000}"/>
    <cellStyle name="Total 24 50" xfId="50873" xr:uid="{00000000-0005-0000-0000-0000FCC70000}"/>
    <cellStyle name="Total 24 51" xfId="50874" xr:uid="{00000000-0005-0000-0000-0000FDC70000}"/>
    <cellStyle name="Total 24 52" xfId="50875" xr:uid="{00000000-0005-0000-0000-0000FEC70000}"/>
    <cellStyle name="Total 24 53" xfId="50876" xr:uid="{00000000-0005-0000-0000-0000FFC70000}"/>
    <cellStyle name="Total 24 54" xfId="50877" xr:uid="{00000000-0005-0000-0000-000000C80000}"/>
    <cellStyle name="Total 24 55" xfId="50878" xr:uid="{00000000-0005-0000-0000-000001C80000}"/>
    <cellStyle name="Total 24 56" xfId="50879" xr:uid="{00000000-0005-0000-0000-000002C80000}"/>
    <cellStyle name="Total 24 57" xfId="50880" xr:uid="{00000000-0005-0000-0000-000003C80000}"/>
    <cellStyle name="Total 24 58" xfId="50881" xr:uid="{00000000-0005-0000-0000-000004C80000}"/>
    <cellStyle name="Total 24 59" xfId="50882" xr:uid="{00000000-0005-0000-0000-000005C80000}"/>
    <cellStyle name="Total 24 6" xfId="50883" xr:uid="{00000000-0005-0000-0000-000006C80000}"/>
    <cellStyle name="Total 24 60" xfId="50884" xr:uid="{00000000-0005-0000-0000-000007C80000}"/>
    <cellStyle name="Total 24 61" xfId="50885" xr:uid="{00000000-0005-0000-0000-000008C80000}"/>
    <cellStyle name="Total 24 62" xfId="50886" xr:uid="{00000000-0005-0000-0000-000009C80000}"/>
    <cellStyle name="Total 24 63" xfId="50887" xr:uid="{00000000-0005-0000-0000-00000AC80000}"/>
    <cellStyle name="Total 24 64" xfId="50888" xr:uid="{00000000-0005-0000-0000-00000BC80000}"/>
    <cellStyle name="Total 24 65" xfId="50889" xr:uid="{00000000-0005-0000-0000-00000CC80000}"/>
    <cellStyle name="Total 24 66" xfId="50890" xr:uid="{00000000-0005-0000-0000-00000DC80000}"/>
    <cellStyle name="Total 24 67" xfId="50891" xr:uid="{00000000-0005-0000-0000-00000EC80000}"/>
    <cellStyle name="Total 24 68" xfId="50892" xr:uid="{00000000-0005-0000-0000-00000FC80000}"/>
    <cellStyle name="Total 24 69" xfId="50893" xr:uid="{00000000-0005-0000-0000-000010C80000}"/>
    <cellStyle name="Total 24 7" xfId="50894" xr:uid="{00000000-0005-0000-0000-000011C80000}"/>
    <cellStyle name="Total 24 70" xfId="50895" xr:uid="{00000000-0005-0000-0000-000012C80000}"/>
    <cellStyle name="Total 24 71" xfId="50896" xr:uid="{00000000-0005-0000-0000-000013C80000}"/>
    <cellStyle name="Total 24 72" xfId="50897" xr:uid="{00000000-0005-0000-0000-000014C80000}"/>
    <cellStyle name="Total 24 73" xfId="50898" xr:uid="{00000000-0005-0000-0000-000015C80000}"/>
    <cellStyle name="Total 24 8" xfId="50899" xr:uid="{00000000-0005-0000-0000-000016C80000}"/>
    <cellStyle name="Total 24 9" xfId="50900" xr:uid="{00000000-0005-0000-0000-000017C80000}"/>
    <cellStyle name="Total 25" xfId="50901" xr:uid="{00000000-0005-0000-0000-000018C80000}"/>
    <cellStyle name="Total 25 10" xfId="50902" xr:uid="{00000000-0005-0000-0000-000019C80000}"/>
    <cellStyle name="Total 25 11" xfId="50903" xr:uid="{00000000-0005-0000-0000-00001AC80000}"/>
    <cellStyle name="Total 25 12" xfId="50904" xr:uid="{00000000-0005-0000-0000-00001BC80000}"/>
    <cellStyle name="Total 25 13" xfId="50905" xr:uid="{00000000-0005-0000-0000-00001CC80000}"/>
    <cellStyle name="Total 25 14" xfId="50906" xr:uid="{00000000-0005-0000-0000-00001DC80000}"/>
    <cellStyle name="Total 25 15" xfId="50907" xr:uid="{00000000-0005-0000-0000-00001EC80000}"/>
    <cellStyle name="Total 25 16" xfId="50908" xr:uid="{00000000-0005-0000-0000-00001FC80000}"/>
    <cellStyle name="Total 25 17" xfId="50909" xr:uid="{00000000-0005-0000-0000-000020C80000}"/>
    <cellStyle name="Total 25 18" xfId="50910" xr:uid="{00000000-0005-0000-0000-000021C80000}"/>
    <cellStyle name="Total 25 19" xfId="50911" xr:uid="{00000000-0005-0000-0000-000022C80000}"/>
    <cellStyle name="Total 25 2" xfId="50912" xr:uid="{00000000-0005-0000-0000-000023C80000}"/>
    <cellStyle name="Total 25 2 10" xfId="50913" xr:uid="{00000000-0005-0000-0000-000024C80000}"/>
    <cellStyle name="Total 25 2 11" xfId="50914" xr:uid="{00000000-0005-0000-0000-000025C80000}"/>
    <cellStyle name="Total 25 2 12" xfId="50915" xr:uid="{00000000-0005-0000-0000-000026C80000}"/>
    <cellStyle name="Total 25 2 13" xfId="50916" xr:uid="{00000000-0005-0000-0000-000027C80000}"/>
    <cellStyle name="Total 25 2 14" xfId="50917" xr:uid="{00000000-0005-0000-0000-000028C80000}"/>
    <cellStyle name="Total 25 2 15" xfId="50918" xr:uid="{00000000-0005-0000-0000-000029C80000}"/>
    <cellStyle name="Total 25 2 16" xfId="50919" xr:uid="{00000000-0005-0000-0000-00002AC80000}"/>
    <cellStyle name="Total 25 2 17" xfId="50920" xr:uid="{00000000-0005-0000-0000-00002BC80000}"/>
    <cellStyle name="Total 25 2 18" xfId="50921" xr:uid="{00000000-0005-0000-0000-00002CC80000}"/>
    <cellStyle name="Total 25 2 19" xfId="50922" xr:uid="{00000000-0005-0000-0000-00002DC80000}"/>
    <cellStyle name="Total 25 2 2" xfId="50923" xr:uid="{00000000-0005-0000-0000-00002EC80000}"/>
    <cellStyle name="Total 25 2 20" xfId="50924" xr:uid="{00000000-0005-0000-0000-00002FC80000}"/>
    <cellStyle name="Total 25 2 21" xfId="50925" xr:uid="{00000000-0005-0000-0000-000030C80000}"/>
    <cellStyle name="Total 25 2 22" xfId="50926" xr:uid="{00000000-0005-0000-0000-000031C80000}"/>
    <cellStyle name="Total 25 2 23" xfId="50927" xr:uid="{00000000-0005-0000-0000-000032C80000}"/>
    <cellStyle name="Total 25 2 24" xfId="50928" xr:uid="{00000000-0005-0000-0000-000033C80000}"/>
    <cellStyle name="Total 25 2 25" xfId="50929" xr:uid="{00000000-0005-0000-0000-000034C80000}"/>
    <cellStyle name="Total 25 2 26" xfId="50930" xr:uid="{00000000-0005-0000-0000-000035C80000}"/>
    <cellStyle name="Total 25 2 27" xfId="50931" xr:uid="{00000000-0005-0000-0000-000036C80000}"/>
    <cellStyle name="Total 25 2 28" xfId="50932" xr:uid="{00000000-0005-0000-0000-000037C80000}"/>
    <cellStyle name="Total 25 2 29" xfId="50933" xr:uid="{00000000-0005-0000-0000-000038C80000}"/>
    <cellStyle name="Total 25 2 3" xfId="50934" xr:uid="{00000000-0005-0000-0000-000039C80000}"/>
    <cellStyle name="Total 25 2 30" xfId="50935" xr:uid="{00000000-0005-0000-0000-00003AC80000}"/>
    <cellStyle name="Total 25 2 31" xfId="50936" xr:uid="{00000000-0005-0000-0000-00003BC80000}"/>
    <cellStyle name="Total 25 2 32" xfId="50937" xr:uid="{00000000-0005-0000-0000-00003CC80000}"/>
    <cellStyle name="Total 25 2 33" xfId="50938" xr:uid="{00000000-0005-0000-0000-00003DC80000}"/>
    <cellStyle name="Total 25 2 34" xfId="50939" xr:uid="{00000000-0005-0000-0000-00003EC80000}"/>
    <cellStyle name="Total 25 2 35" xfId="50940" xr:uid="{00000000-0005-0000-0000-00003FC80000}"/>
    <cellStyle name="Total 25 2 36" xfId="50941" xr:uid="{00000000-0005-0000-0000-000040C80000}"/>
    <cellStyle name="Total 25 2 37" xfId="50942" xr:uid="{00000000-0005-0000-0000-000041C80000}"/>
    <cellStyle name="Total 25 2 38" xfId="50943" xr:uid="{00000000-0005-0000-0000-000042C80000}"/>
    <cellStyle name="Total 25 2 39" xfId="50944" xr:uid="{00000000-0005-0000-0000-000043C80000}"/>
    <cellStyle name="Total 25 2 4" xfId="50945" xr:uid="{00000000-0005-0000-0000-000044C80000}"/>
    <cellStyle name="Total 25 2 40" xfId="50946" xr:uid="{00000000-0005-0000-0000-000045C80000}"/>
    <cellStyle name="Total 25 2 41" xfId="50947" xr:uid="{00000000-0005-0000-0000-000046C80000}"/>
    <cellStyle name="Total 25 2 42" xfId="50948" xr:uid="{00000000-0005-0000-0000-000047C80000}"/>
    <cellStyle name="Total 25 2 43" xfId="50949" xr:uid="{00000000-0005-0000-0000-000048C80000}"/>
    <cellStyle name="Total 25 2 44" xfId="50950" xr:uid="{00000000-0005-0000-0000-000049C80000}"/>
    <cellStyle name="Total 25 2 45" xfId="50951" xr:uid="{00000000-0005-0000-0000-00004AC80000}"/>
    <cellStyle name="Total 25 2 46" xfId="50952" xr:uid="{00000000-0005-0000-0000-00004BC80000}"/>
    <cellStyle name="Total 25 2 47" xfId="50953" xr:uid="{00000000-0005-0000-0000-00004CC80000}"/>
    <cellStyle name="Total 25 2 48" xfId="50954" xr:uid="{00000000-0005-0000-0000-00004DC80000}"/>
    <cellStyle name="Total 25 2 49" xfId="50955" xr:uid="{00000000-0005-0000-0000-00004EC80000}"/>
    <cellStyle name="Total 25 2 5" xfId="50956" xr:uid="{00000000-0005-0000-0000-00004FC80000}"/>
    <cellStyle name="Total 25 2 50" xfId="50957" xr:uid="{00000000-0005-0000-0000-000050C80000}"/>
    <cellStyle name="Total 25 2 51" xfId="50958" xr:uid="{00000000-0005-0000-0000-000051C80000}"/>
    <cellStyle name="Total 25 2 52" xfId="50959" xr:uid="{00000000-0005-0000-0000-000052C80000}"/>
    <cellStyle name="Total 25 2 53" xfId="50960" xr:uid="{00000000-0005-0000-0000-000053C80000}"/>
    <cellStyle name="Total 25 2 54" xfId="50961" xr:uid="{00000000-0005-0000-0000-000054C80000}"/>
    <cellStyle name="Total 25 2 55" xfId="50962" xr:uid="{00000000-0005-0000-0000-000055C80000}"/>
    <cellStyle name="Total 25 2 56" xfId="50963" xr:uid="{00000000-0005-0000-0000-000056C80000}"/>
    <cellStyle name="Total 25 2 57" xfId="50964" xr:uid="{00000000-0005-0000-0000-000057C80000}"/>
    <cellStyle name="Total 25 2 58" xfId="50965" xr:uid="{00000000-0005-0000-0000-000058C80000}"/>
    <cellStyle name="Total 25 2 59" xfId="50966" xr:uid="{00000000-0005-0000-0000-000059C80000}"/>
    <cellStyle name="Total 25 2 6" xfId="50967" xr:uid="{00000000-0005-0000-0000-00005AC80000}"/>
    <cellStyle name="Total 25 2 60" xfId="50968" xr:uid="{00000000-0005-0000-0000-00005BC80000}"/>
    <cellStyle name="Total 25 2 61" xfId="50969" xr:uid="{00000000-0005-0000-0000-00005CC80000}"/>
    <cellStyle name="Total 25 2 62" xfId="50970" xr:uid="{00000000-0005-0000-0000-00005DC80000}"/>
    <cellStyle name="Total 25 2 63" xfId="50971" xr:uid="{00000000-0005-0000-0000-00005EC80000}"/>
    <cellStyle name="Total 25 2 64" xfId="50972" xr:uid="{00000000-0005-0000-0000-00005FC80000}"/>
    <cellStyle name="Total 25 2 65" xfId="50973" xr:uid="{00000000-0005-0000-0000-000060C80000}"/>
    <cellStyle name="Total 25 2 66" xfId="50974" xr:uid="{00000000-0005-0000-0000-000061C80000}"/>
    <cellStyle name="Total 25 2 67" xfId="50975" xr:uid="{00000000-0005-0000-0000-000062C80000}"/>
    <cellStyle name="Total 25 2 68" xfId="50976" xr:uid="{00000000-0005-0000-0000-000063C80000}"/>
    <cellStyle name="Total 25 2 69" xfId="50977" xr:uid="{00000000-0005-0000-0000-000064C80000}"/>
    <cellStyle name="Total 25 2 7" xfId="50978" xr:uid="{00000000-0005-0000-0000-000065C80000}"/>
    <cellStyle name="Total 25 2 70" xfId="50979" xr:uid="{00000000-0005-0000-0000-000066C80000}"/>
    <cellStyle name="Total 25 2 71" xfId="50980" xr:uid="{00000000-0005-0000-0000-000067C80000}"/>
    <cellStyle name="Total 25 2 72" xfId="50981" xr:uid="{00000000-0005-0000-0000-000068C80000}"/>
    <cellStyle name="Total 25 2 73" xfId="50982" xr:uid="{00000000-0005-0000-0000-000069C80000}"/>
    <cellStyle name="Total 25 2 8" xfId="50983" xr:uid="{00000000-0005-0000-0000-00006AC80000}"/>
    <cellStyle name="Total 25 2 9" xfId="50984" xr:uid="{00000000-0005-0000-0000-00006BC80000}"/>
    <cellStyle name="Total 25 20" xfId="50985" xr:uid="{00000000-0005-0000-0000-00006CC80000}"/>
    <cellStyle name="Total 25 21" xfId="50986" xr:uid="{00000000-0005-0000-0000-00006DC80000}"/>
    <cellStyle name="Total 25 22" xfId="50987" xr:uid="{00000000-0005-0000-0000-00006EC80000}"/>
    <cellStyle name="Total 25 23" xfId="50988" xr:uid="{00000000-0005-0000-0000-00006FC80000}"/>
    <cellStyle name="Total 25 24" xfId="50989" xr:uid="{00000000-0005-0000-0000-000070C80000}"/>
    <cellStyle name="Total 25 25" xfId="50990" xr:uid="{00000000-0005-0000-0000-000071C80000}"/>
    <cellStyle name="Total 25 26" xfId="50991" xr:uid="{00000000-0005-0000-0000-000072C80000}"/>
    <cellStyle name="Total 25 27" xfId="50992" xr:uid="{00000000-0005-0000-0000-000073C80000}"/>
    <cellStyle name="Total 25 28" xfId="50993" xr:uid="{00000000-0005-0000-0000-000074C80000}"/>
    <cellStyle name="Total 25 29" xfId="50994" xr:uid="{00000000-0005-0000-0000-000075C80000}"/>
    <cellStyle name="Total 25 3" xfId="50995" xr:uid="{00000000-0005-0000-0000-000076C80000}"/>
    <cellStyle name="Total 25 30" xfId="50996" xr:uid="{00000000-0005-0000-0000-000077C80000}"/>
    <cellStyle name="Total 25 31" xfId="50997" xr:uid="{00000000-0005-0000-0000-000078C80000}"/>
    <cellStyle name="Total 25 32" xfId="50998" xr:uid="{00000000-0005-0000-0000-000079C80000}"/>
    <cellStyle name="Total 25 33" xfId="50999" xr:uid="{00000000-0005-0000-0000-00007AC80000}"/>
    <cellStyle name="Total 25 34" xfId="51000" xr:uid="{00000000-0005-0000-0000-00007BC80000}"/>
    <cellStyle name="Total 25 35" xfId="51001" xr:uid="{00000000-0005-0000-0000-00007CC80000}"/>
    <cellStyle name="Total 25 36" xfId="51002" xr:uid="{00000000-0005-0000-0000-00007DC80000}"/>
    <cellStyle name="Total 25 37" xfId="51003" xr:uid="{00000000-0005-0000-0000-00007EC80000}"/>
    <cellStyle name="Total 25 38" xfId="51004" xr:uid="{00000000-0005-0000-0000-00007FC80000}"/>
    <cellStyle name="Total 25 39" xfId="51005" xr:uid="{00000000-0005-0000-0000-000080C80000}"/>
    <cellStyle name="Total 25 4" xfId="51006" xr:uid="{00000000-0005-0000-0000-000081C80000}"/>
    <cellStyle name="Total 25 40" xfId="51007" xr:uid="{00000000-0005-0000-0000-000082C80000}"/>
    <cellStyle name="Total 25 41" xfId="51008" xr:uid="{00000000-0005-0000-0000-000083C80000}"/>
    <cellStyle name="Total 25 42" xfId="51009" xr:uid="{00000000-0005-0000-0000-000084C80000}"/>
    <cellStyle name="Total 25 43" xfId="51010" xr:uid="{00000000-0005-0000-0000-000085C80000}"/>
    <cellStyle name="Total 25 44" xfId="51011" xr:uid="{00000000-0005-0000-0000-000086C80000}"/>
    <cellStyle name="Total 25 45" xfId="51012" xr:uid="{00000000-0005-0000-0000-000087C80000}"/>
    <cellStyle name="Total 25 46" xfId="51013" xr:uid="{00000000-0005-0000-0000-000088C80000}"/>
    <cellStyle name="Total 25 47" xfId="51014" xr:uid="{00000000-0005-0000-0000-000089C80000}"/>
    <cellStyle name="Total 25 48" xfId="51015" xr:uid="{00000000-0005-0000-0000-00008AC80000}"/>
    <cellStyle name="Total 25 49" xfId="51016" xr:uid="{00000000-0005-0000-0000-00008BC80000}"/>
    <cellStyle name="Total 25 5" xfId="51017" xr:uid="{00000000-0005-0000-0000-00008CC80000}"/>
    <cellStyle name="Total 25 50" xfId="51018" xr:uid="{00000000-0005-0000-0000-00008DC80000}"/>
    <cellStyle name="Total 25 51" xfId="51019" xr:uid="{00000000-0005-0000-0000-00008EC80000}"/>
    <cellStyle name="Total 25 52" xfId="51020" xr:uid="{00000000-0005-0000-0000-00008FC80000}"/>
    <cellStyle name="Total 25 53" xfId="51021" xr:uid="{00000000-0005-0000-0000-000090C80000}"/>
    <cellStyle name="Total 25 54" xfId="51022" xr:uid="{00000000-0005-0000-0000-000091C80000}"/>
    <cellStyle name="Total 25 55" xfId="51023" xr:uid="{00000000-0005-0000-0000-000092C80000}"/>
    <cellStyle name="Total 25 56" xfId="51024" xr:uid="{00000000-0005-0000-0000-000093C80000}"/>
    <cellStyle name="Total 25 57" xfId="51025" xr:uid="{00000000-0005-0000-0000-000094C80000}"/>
    <cellStyle name="Total 25 58" xfId="51026" xr:uid="{00000000-0005-0000-0000-000095C80000}"/>
    <cellStyle name="Total 25 59" xfId="51027" xr:uid="{00000000-0005-0000-0000-000096C80000}"/>
    <cellStyle name="Total 25 6" xfId="51028" xr:uid="{00000000-0005-0000-0000-000097C80000}"/>
    <cellStyle name="Total 25 60" xfId="51029" xr:uid="{00000000-0005-0000-0000-000098C80000}"/>
    <cellStyle name="Total 25 61" xfId="51030" xr:uid="{00000000-0005-0000-0000-000099C80000}"/>
    <cellStyle name="Total 25 62" xfId="51031" xr:uid="{00000000-0005-0000-0000-00009AC80000}"/>
    <cellStyle name="Total 25 63" xfId="51032" xr:uid="{00000000-0005-0000-0000-00009BC80000}"/>
    <cellStyle name="Total 25 64" xfId="51033" xr:uid="{00000000-0005-0000-0000-00009CC80000}"/>
    <cellStyle name="Total 25 65" xfId="51034" xr:uid="{00000000-0005-0000-0000-00009DC80000}"/>
    <cellStyle name="Total 25 66" xfId="51035" xr:uid="{00000000-0005-0000-0000-00009EC80000}"/>
    <cellStyle name="Total 25 67" xfId="51036" xr:uid="{00000000-0005-0000-0000-00009FC80000}"/>
    <cellStyle name="Total 25 68" xfId="51037" xr:uid="{00000000-0005-0000-0000-0000A0C80000}"/>
    <cellStyle name="Total 25 69" xfId="51038" xr:uid="{00000000-0005-0000-0000-0000A1C80000}"/>
    <cellStyle name="Total 25 7" xfId="51039" xr:uid="{00000000-0005-0000-0000-0000A2C80000}"/>
    <cellStyle name="Total 25 70" xfId="51040" xr:uid="{00000000-0005-0000-0000-0000A3C80000}"/>
    <cellStyle name="Total 25 71" xfId="51041" xr:uid="{00000000-0005-0000-0000-0000A4C80000}"/>
    <cellStyle name="Total 25 72" xfId="51042" xr:uid="{00000000-0005-0000-0000-0000A5C80000}"/>
    <cellStyle name="Total 25 73" xfId="51043" xr:uid="{00000000-0005-0000-0000-0000A6C80000}"/>
    <cellStyle name="Total 25 74" xfId="51044" xr:uid="{00000000-0005-0000-0000-0000A7C80000}"/>
    <cellStyle name="Total 25 8" xfId="51045" xr:uid="{00000000-0005-0000-0000-0000A8C80000}"/>
    <cellStyle name="Total 25 9" xfId="51046" xr:uid="{00000000-0005-0000-0000-0000A9C80000}"/>
    <cellStyle name="Total 26" xfId="51047" xr:uid="{00000000-0005-0000-0000-0000AAC80000}"/>
    <cellStyle name="Total 26 10" xfId="51048" xr:uid="{00000000-0005-0000-0000-0000ABC80000}"/>
    <cellStyle name="Total 26 11" xfId="51049" xr:uid="{00000000-0005-0000-0000-0000ACC80000}"/>
    <cellStyle name="Total 26 12" xfId="51050" xr:uid="{00000000-0005-0000-0000-0000ADC80000}"/>
    <cellStyle name="Total 26 13" xfId="51051" xr:uid="{00000000-0005-0000-0000-0000AEC80000}"/>
    <cellStyle name="Total 26 14" xfId="51052" xr:uid="{00000000-0005-0000-0000-0000AFC80000}"/>
    <cellStyle name="Total 26 15" xfId="51053" xr:uid="{00000000-0005-0000-0000-0000B0C80000}"/>
    <cellStyle name="Total 26 16" xfId="51054" xr:uid="{00000000-0005-0000-0000-0000B1C80000}"/>
    <cellStyle name="Total 26 17" xfId="51055" xr:uid="{00000000-0005-0000-0000-0000B2C80000}"/>
    <cellStyle name="Total 26 18" xfId="51056" xr:uid="{00000000-0005-0000-0000-0000B3C80000}"/>
    <cellStyle name="Total 26 19" xfId="51057" xr:uid="{00000000-0005-0000-0000-0000B4C80000}"/>
    <cellStyle name="Total 26 2" xfId="51058" xr:uid="{00000000-0005-0000-0000-0000B5C80000}"/>
    <cellStyle name="Total 26 2 10" xfId="51059" xr:uid="{00000000-0005-0000-0000-0000B6C80000}"/>
    <cellStyle name="Total 26 2 11" xfId="51060" xr:uid="{00000000-0005-0000-0000-0000B7C80000}"/>
    <cellStyle name="Total 26 2 12" xfId="51061" xr:uid="{00000000-0005-0000-0000-0000B8C80000}"/>
    <cellStyle name="Total 26 2 13" xfId="51062" xr:uid="{00000000-0005-0000-0000-0000B9C80000}"/>
    <cellStyle name="Total 26 2 14" xfId="51063" xr:uid="{00000000-0005-0000-0000-0000BAC80000}"/>
    <cellStyle name="Total 26 2 15" xfId="51064" xr:uid="{00000000-0005-0000-0000-0000BBC80000}"/>
    <cellStyle name="Total 26 2 16" xfId="51065" xr:uid="{00000000-0005-0000-0000-0000BCC80000}"/>
    <cellStyle name="Total 26 2 17" xfId="51066" xr:uid="{00000000-0005-0000-0000-0000BDC80000}"/>
    <cellStyle name="Total 26 2 18" xfId="51067" xr:uid="{00000000-0005-0000-0000-0000BEC80000}"/>
    <cellStyle name="Total 26 2 19" xfId="51068" xr:uid="{00000000-0005-0000-0000-0000BFC80000}"/>
    <cellStyle name="Total 26 2 2" xfId="51069" xr:uid="{00000000-0005-0000-0000-0000C0C80000}"/>
    <cellStyle name="Total 26 2 20" xfId="51070" xr:uid="{00000000-0005-0000-0000-0000C1C80000}"/>
    <cellStyle name="Total 26 2 21" xfId="51071" xr:uid="{00000000-0005-0000-0000-0000C2C80000}"/>
    <cellStyle name="Total 26 2 22" xfId="51072" xr:uid="{00000000-0005-0000-0000-0000C3C80000}"/>
    <cellStyle name="Total 26 2 23" xfId="51073" xr:uid="{00000000-0005-0000-0000-0000C4C80000}"/>
    <cellStyle name="Total 26 2 24" xfId="51074" xr:uid="{00000000-0005-0000-0000-0000C5C80000}"/>
    <cellStyle name="Total 26 2 25" xfId="51075" xr:uid="{00000000-0005-0000-0000-0000C6C80000}"/>
    <cellStyle name="Total 26 2 26" xfId="51076" xr:uid="{00000000-0005-0000-0000-0000C7C80000}"/>
    <cellStyle name="Total 26 2 27" xfId="51077" xr:uid="{00000000-0005-0000-0000-0000C8C80000}"/>
    <cellStyle name="Total 26 2 28" xfId="51078" xr:uid="{00000000-0005-0000-0000-0000C9C80000}"/>
    <cellStyle name="Total 26 2 29" xfId="51079" xr:uid="{00000000-0005-0000-0000-0000CAC80000}"/>
    <cellStyle name="Total 26 2 3" xfId="51080" xr:uid="{00000000-0005-0000-0000-0000CBC80000}"/>
    <cellStyle name="Total 26 2 30" xfId="51081" xr:uid="{00000000-0005-0000-0000-0000CCC80000}"/>
    <cellStyle name="Total 26 2 31" xfId="51082" xr:uid="{00000000-0005-0000-0000-0000CDC80000}"/>
    <cellStyle name="Total 26 2 32" xfId="51083" xr:uid="{00000000-0005-0000-0000-0000CEC80000}"/>
    <cellStyle name="Total 26 2 33" xfId="51084" xr:uid="{00000000-0005-0000-0000-0000CFC80000}"/>
    <cellStyle name="Total 26 2 34" xfId="51085" xr:uid="{00000000-0005-0000-0000-0000D0C80000}"/>
    <cellStyle name="Total 26 2 35" xfId="51086" xr:uid="{00000000-0005-0000-0000-0000D1C80000}"/>
    <cellStyle name="Total 26 2 36" xfId="51087" xr:uid="{00000000-0005-0000-0000-0000D2C80000}"/>
    <cellStyle name="Total 26 2 37" xfId="51088" xr:uid="{00000000-0005-0000-0000-0000D3C80000}"/>
    <cellStyle name="Total 26 2 38" xfId="51089" xr:uid="{00000000-0005-0000-0000-0000D4C80000}"/>
    <cellStyle name="Total 26 2 39" xfId="51090" xr:uid="{00000000-0005-0000-0000-0000D5C80000}"/>
    <cellStyle name="Total 26 2 4" xfId="51091" xr:uid="{00000000-0005-0000-0000-0000D6C80000}"/>
    <cellStyle name="Total 26 2 40" xfId="51092" xr:uid="{00000000-0005-0000-0000-0000D7C80000}"/>
    <cellStyle name="Total 26 2 41" xfId="51093" xr:uid="{00000000-0005-0000-0000-0000D8C80000}"/>
    <cellStyle name="Total 26 2 42" xfId="51094" xr:uid="{00000000-0005-0000-0000-0000D9C80000}"/>
    <cellStyle name="Total 26 2 43" xfId="51095" xr:uid="{00000000-0005-0000-0000-0000DAC80000}"/>
    <cellStyle name="Total 26 2 44" xfId="51096" xr:uid="{00000000-0005-0000-0000-0000DBC80000}"/>
    <cellStyle name="Total 26 2 45" xfId="51097" xr:uid="{00000000-0005-0000-0000-0000DCC80000}"/>
    <cellStyle name="Total 26 2 46" xfId="51098" xr:uid="{00000000-0005-0000-0000-0000DDC80000}"/>
    <cellStyle name="Total 26 2 47" xfId="51099" xr:uid="{00000000-0005-0000-0000-0000DEC80000}"/>
    <cellStyle name="Total 26 2 48" xfId="51100" xr:uid="{00000000-0005-0000-0000-0000DFC80000}"/>
    <cellStyle name="Total 26 2 49" xfId="51101" xr:uid="{00000000-0005-0000-0000-0000E0C80000}"/>
    <cellStyle name="Total 26 2 5" xfId="51102" xr:uid="{00000000-0005-0000-0000-0000E1C80000}"/>
    <cellStyle name="Total 26 2 50" xfId="51103" xr:uid="{00000000-0005-0000-0000-0000E2C80000}"/>
    <cellStyle name="Total 26 2 51" xfId="51104" xr:uid="{00000000-0005-0000-0000-0000E3C80000}"/>
    <cellStyle name="Total 26 2 52" xfId="51105" xr:uid="{00000000-0005-0000-0000-0000E4C80000}"/>
    <cellStyle name="Total 26 2 53" xfId="51106" xr:uid="{00000000-0005-0000-0000-0000E5C80000}"/>
    <cellStyle name="Total 26 2 54" xfId="51107" xr:uid="{00000000-0005-0000-0000-0000E6C80000}"/>
    <cellStyle name="Total 26 2 55" xfId="51108" xr:uid="{00000000-0005-0000-0000-0000E7C80000}"/>
    <cellStyle name="Total 26 2 56" xfId="51109" xr:uid="{00000000-0005-0000-0000-0000E8C80000}"/>
    <cellStyle name="Total 26 2 57" xfId="51110" xr:uid="{00000000-0005-0000-0000-0000E9C80000}"/>
    <cellStyle name="Total 26 2 58" xfId="51111" xr:uid="{00000000-0005-0000-0000-0000EAC80000}"/>
    <cellStyle name="Total 26 2 59" xfId="51112" xr:uid="{00000000-0005-0000-0000-0000EBC80000}"/>
    <cellStyle name="Total 26 2 6" xfId="51113" xr:uid="{00000000-0005-0000-0000-0000ECC80000}"/>
    <cellStyle name="Total 26 2 60" xfId="51114" xr:uid="{00000000-0005-0000-0000-0000EDC80000}"/>
    <cellStyle name="Total 26 2 61" xfId="51115" xr:uid="{00000000-0005-0000-0000-0000EEC80000}"/>
    <cellStyle name="Total 26 2 62" xfId="51116" xr:uid="{00000000-0005-0000-0000-0000EFC80000}"/>
    <cellStyle name="Total 26 2 63" xfId="51117" xr:uid="{00000000-0005-0000-0000-0000F0C80000}"/>
    <cellStyle name="Total 26 2 64" xfId="51118" xr:uid="{00000000-0005-0000-0000-0000F1C80000}"/>
    <cellStyle name="Total 26 2 65" xfId="51119" xr:uid="{00000000-0005-0000-0000-0000F2C80000}"/>
    <cellStyle name="Total 26 2 66" xfId="51120" xr:uid="{00000000-0005-0000-0000-0000F3C80000}"/>
    <cellStyle name="Total 26 2 67" xfId="51121" xr:uid="{00000000-0005-0000-0000-0000F4C80000}"/>
    <cellStyle name="Total 26 2 68" xfId="51122" xr:uid="{00000000-0005-0000-0000-0000F5C80000}"/>
    <cellStyle name="Total 26 2 69" xfId="51123" xr:uid="{00000000-0005-0000-0000-0000F6C80000}"/>
    <cellStyle name="Total 26 2 7" xfId="51124" xr:uid="{00000000-0005-0000-0000-0000F7C80000}"/>
    <cellStyle name="Total 26 2 70" xfId="51125" xr:uid="{00000000-0005-0000-0000-0000F8C80000}"/>
    <cellStyle name="Total 26 2 71" xfId="51126" xr:uid="{00000000-0005-0000-0000-0000F9C80000}"/>
    <cellStyle name="Total 26 2 72" xfId="51127" xr:uid="{00000000-0005-0000-0000-0000FAC80000}"/>
    <cellStyle name="Total 26 2 73" xfId="51128" xr:uid="{00000000-0005-0000-0000-0000FBC80000}"/>
    <cellStyle name="Total 26 2 8" xfId="51129" xr:uid="{00000000-0005-0000-0000-0000FCC80000}"/>
    <cellStyle name="Total 26 2 9" xfId="51130" xr:uid="{00000000-0005-0000-0000-0000FDC80000}"/>
    <cellStyle name="Total 26 20" xfId="51131" xr:uid="{00000000-0005-0000-0000-0000FEC80000}"/>
    <cellStyle name="Total 26 21" xfId="51132" xr:uid="{00000000-0005-0000-0000-0000FFC80000}"/>
    <cellStyle name="Total 26 22" xfId="51133" xr:uid="{00000000-0005-0000-0000-000000C90000}"/>
    <cellStyle name="Total 26 23" xfId="51134" xr:uid="{00000000-0005-0000-0000-000001C90000}"/>
    <cellStyle name="Total 26 24" xfId="51135" xr:uid="{00000000-0005-0000-0000-000002C90000}"/>
    <cellStyle name="Total 26 25" xfId="51136" xr:uid="{00000000-0005-0000-0000-000003C90000}"/>
    <cellStyle name="Total 26 26" xfId="51137" xr:uid="{00000000-0005-0000-0000-000004C90000}"/>
    <cellStyle name="Total 26 27" xfId="51138" xr:uid="{00000000-0005-0000-0000-000005C90000}"/>
    <cellStyle name="Total 26 28" xfId="51139" xr:uid="{00000000-0005-0000-0000-000006C90000}"/>
    <cellStyle name="Total 26 29" xfId="51140" xr:uid="{00000000-0005-0000-0000-000007C90000}"/>
    <cellStyle name="Total 26 3" xfId="51141" xr:uid="{00000000-0005-0000-0000-000008C90000}"/>
    <cellStyle name="Total 26 30" xfId="51142" xr:uid="{00000000-0005-0000-0000-000009C90000}"/>
    <cellStyle name="Total 26 31" xfId="51143" xr:uid="{00000000-0005-0000-0000-00000AC90000}"/>
    <cellStyle name="Total 26 32" xfId="51144" xr:uid="{00000000-0005-0000-0000-00000BC90000}"/>
    <cellStyle name="Total 26 33" xfId="51145" xr:uid="{00000000-0005-0000-0000-00000CC90000}"/>
    <cellStyle name="Total 26 34" xfId="51146" xr:uid="{00000000-0005-0000-0000-00000DC90000}"/>
    <cellStyle name="Total 26 35" xfId="51147" xr:uid="{00000000-0005-0000-0000-00000EC90000}"/>
    <cellStyle name="Total 26 36" xfId="51148" xr:uid="{00000000-0005-0000-0000-00000FC90000}"/>
    <cellStyle name="Total 26 37" xfId="51149" xr:uid="{00000000-0005-0000-0000-000010C90000}"/>
    <cellStyle name="Total 26 38" xfId="51150" xr:uid="{00000000-0005-0000-0000-000011C90000}"/>
    <cellStyle name="Total 26 39" xfId="51151" xr:uid="{00000000-0005-0000-0000-000012C90000}"/>
    <cellStyle name="Total 26 4" xfId="51152" xr:uid="{00000000-0005-0000-0000-000013C90000}"/>
    <cellStyle name="Total 26 40" xfId="51153" xr:uid="{00000000-0005-0000-0000-000014C90000}"/>
    <cellStyle name="Total 26 41" xfId="51154" xr:uid="{00000000-0005-0000-0000-000015C90000}"/>
    <cellStyle name="Total 26 42" xfId="51155" xr:uid="{00000000-0005-0000-0000-000016C90000}"/>
    <cellStyle name="Total 26 43" xfId="51156" xr:uid="{00000000-0005-0000-0000-000017C90000}"/>
    <cellStyle name="Total 26 44" xfId="51157" xr:uid="{00000000-0005-0000-0000-000018C90000}"/>
    <cellStyle name="Total 26 45" xfId="51158" xr:uid="{00000000-0005-0000-0000-000019C90000}"/>
    <cellStyle name="Total 26 46" xfId="51159" xr:uid="{00000000-0005-0000-0000-00001AC90000}"/>
    <cellStyle name="Total 26 47" xfId="51160" xr:uid="{00000000-0005-0000-0000-00001BC90000}"/>
    <cellStyle name="Total 26 48" xfId="51161" xr:uid="{00000000-0005-0000-0000-00001CC90000}"/>
    <cellStyle name="Total 26 49" xfId="51162" xr:uid="{00000000-0005-0000-0000-00001DC90000}"/>
    <cellStyle name="Total 26 5" xfId="51163" xr:uid="{00000000-0005-0000-0000-00001EC90000}"/>
    <cellStyle name="Total 26 50" xfId="51164" xr:uid="{00000000-0005-0000-0000-00001FC90000}"/>
    <cellStyle name="Total 26 51" xfId="51165" xr:uid="{00000000-0005-0000-0000-000020C90000}"/>
    <cellStyle name="Total 26 52" xfId="51166" xr:uid="{00000000-0005-0000-0000-000021C90000}"/>
    <cellStyle name="Total 26 53" xfId="51167" xr:uid="{00000000-0005-0000-0000-000022C90000}"/>
    <cellStyle name="Total 26 54" xfId="51168" xr:uid="{00000000-0005-0000-0000-000023C90000}"/>
    <cellStyle name="Total 26 55" xfId="51169" xr:uid="{00000000-0005-0000-0000-000024C90000}"/>
    <cellStyle name="Total 26 56" xfId="51170" xr:uid="{00000000-0005-0000-0000-000025C90000}"/>
    <cellStyle name="Total 26 57" xfId="51171" xr:uid="{00000000-0005-0000-0000-000026C90000}"/>
    <cellStyle name="Total 26 58" xfId="51172" xr:uid="{00000000-0005-0000-0000-000027C90000}"/>
    <cellStyle name="Total 26 59" xfId="51173" xr:uid="{00000000-0005-0000-0000-000028C90000}"/>
    <cellStyle name="Total 26 6" xfId="51174" xr:uid="{00000000-0005-0000-0000-000029C90000}"/>
    <cellStyle name="Total 26 60" xfId="51175" xr:uid="{00000000-0005-0000-0000-00002AC90000}"/>
    <cellStyle name="Total 26 61" xfId="51176" xr:uid="{00000000-0005-0000-0000-00002BC90000}"/>
    <cellStyle name="Total 26 62" xfId="51177" xr:uid="{00000000-0005-0000-0000-00002CC90000}"/>
    <cellStyle name="Total 26 63" xfId="51178" xr:uid="{00000000-0005-0000-0000-00002DC90000}"/>
    <cellStyle name="Total 26 64" xfId="51179" xr:uid="{00000000-0005-0000-0000-00002EC90000}"/>
    <cellStyle name="Total 26 65" xfId="51180" xr:uid="{00000000-0005-0000-0000-00002FC90000}"/>
    <cellStyle name="Total 26 66" xfId="51181" xr:uid="{00000000-0005-0000-0000-000030C90000}"/>
    <cellStyle name="Total 26 67" xfId="51182" xr:uid="{00000000-0005-0000-0000-000031C90000}"/>
    <cellStyle name="Total 26 68" xfId="51183" xr:uid="{00000000-0005-0000-0000-000032C90000}"/>
    <cellStyle name="Total 26 69" xfId="51184" xr:uid="{00000000-0005-0000-0000-000033C90000}"/>
    <cellStyle name="Total 26 7" xfId="51185" xr:uid="{00000000-0005-0000-0000-000034C90000}"/>
    <cellStyle name="Total 26 70" xfId="51186" xr:uid="{00000000-0005-0000-0000-000035C90000}"/>
    <cellStyle name="Total 26 71" xfId="51187" xr:uid="{00000000-0005-0000-0000-000036C90000}"/>
    <cellStyle name="Total 26 72" xfId="51188" xr:uid="{00000000-0005-0000-0000-000037C90000}"/>
    <cellStyle name="Total 26 73" xfId="51189" xr:uid="{00000000-0005-0000-0000-000038C90000}"/>
    <cellStyle name="Total 26 74" xfId="51190" xr:uid="{00000000-0005-0000-0000-000039C90000}"/>
    <cellStyle name="Total 26 8" xfId="51191" xr:uid="{00000000-0005-0000-0000-00003AC90000}"/>
    <cellStyle name="Total 26 9" xfId="51192" xr:uid="{00000000-0005-0000-0000-00003BC90000}"/>
    <cellStyle name="Total 27" xfId="51193" xr:uid="{00000000-0005-0000-0000-00003CC90000}"/>
    <cellStyle name="Total 27 10" xfId="51194" xr:uid="{00000000-0005-0000-0000-00003DC90000}"/>
    <cellStyle name="Total 27 11" xfId="51195" xr:uid="{00000000-0005-0000-0000-00003EC90000}"/>
    <cellStyle name="Total 27 12" xfId="51196" xr:uid="{00000000-0005-0000-0000-00003FC90000}"/>
    <cellStyle name="Total 27 13" xfId="51197" xr:uid="{00000000-0005-0000-0000-000040C90000}"/>
    <cellStyle name="Total 27 14" xfId="51198" xr:uid="{00000000-0005-0000-0000-000041C90000}"/>
    <cellStyle name="Total 27 15" xfId="51199" xr:uid="{00000000-0005-0000-0000-000042C90000}"/>
    <cellStyle name="Total 27 16" xfId="51200" xr:uid="{00000000-0005-0000-0000-000043C90000}"/>
    <cellStyle name="Total 27 17" xfId="51201" xr:uid="{00000000-0005-0000-0000-000044C90000}"/>
    <cellStyle name="Total 27 18" xfId="51202" xr:uid="{00000000-0005-0000-0000-000045C90000}"/>
    <cellStyle name="Total 27 19" xfId="51203" xr:uid="{00000000-0005-0000-0000-000046C90000}"/>
    <cellStyle name="Total 27 2" xfId="51204" xr:uid="{00000000-0005-0000-0000-000047C90000}"/>
    <cellStyle name="Total 27 2 10" xfId="51205" xr:uid="{00000000-0005-0000-0000-000048C90000}"/>
    <cellStyle name="Total 27 2 11" xfId="51206" xr:uid="{00000000-0005-0000-0000-000049C90000}"/>
    <cellStyle name="Total 27 2 12" xfId="51207" xr:uid="{00000000-0005-0000-0000-00004AC90000}"/>
    <cellStyle name="Total 27 2 13" xfId="51208" xr:uid="{00000000-0005-0000-0000-00004BC90000}"/>
    <cellStyle name="Total 27 2 14" xfId="51209" xr:uid="{00000000-0005-0000-0000-00004CC90000}"/>
    <cellStyle name="Total 27 2 15" xfId="51210" xr:uid="{00000000-0005-0000-0000-00004DC90000}"/>
    <cellStyle name="Total 27 2 16" xfId="51211" xr:uid="{00000000-0005-0000-0000-00004EC90000}"/>
    <cellStyle name="Total 27 2 17" xfId="51212" xr:uid="{00000000-0005-0000-0000-00004FC90000}"/>
    <cellStyle name="Total 27 2 18" xfId="51213" xr:uid="{00000000-0005-0000-0000-000050C90000}"/>
    <cellStyle name="Total 27 2 19" xfId="51214" xr:uid="{00000000-0005-0000-0000-000051C90000}"/>
    <cellStyle name="Total 27 2 2" xfId="51215" xr:uid="{00000000-0005-0000-0000-000052C90000}"/>
    <cellStyle name="Total 27 2 20" xfId="51216" xr:uid="{00000000-0005-0000-0000-000053C90000}"/>
    <cellStyle name="Total 27 2 21" xfId="51217" xr:uid="{00000000-0005-0000-0000-000054C90000}"/>
    <cellStyle name="Total 27 2 22" xfId="51218" xr:uid="{00000000-0005-0000-0000-000055C90000}"/>
    <cellStyle name="Total 27 2 23" xfId="51219" xr:uid="{00000000-0005-0000-0000-000056C90000}"/>
    <cellStyle name="Total 27 2 24" xfId="51220" xr:uid="{00000000-0005-0000-0000-000057C90000}"/>
    <cellStyle name="Total 27 2 25" xfId="51221" xr:uid="{00000000-0005-0000-0000-000058C90000}"/>
    <cellStyle name="Total 27 2 26" xfId="51222" xr:uid="{00000000-0005-0000-0000-000059C90000}"/>
    <cellStyle name="Total 27 2 27" xfId="51223" xr:uid="{00000000-0005-0000-0000-00005AC90000}"/>
    <cellStyle name="Total 27 2 28" xfId="51224" xr:uid="{00000000-0005-0000-0000-00005BC90000}"/>
    <cellStyle name="Total 27 2 29" xfId="51225" xr:uid="{00000000-0005-0000-0000-00005CC90000}"/>
    <cellStyle name="Total 27 2 3" xfId="51226" xr:uid="{00000000-0005-0000-0000-00005DC90000}"/>
    <cellStyle name="Total 27 2 30" xfId="51227" xr:uid="{00000000-0005-0000-0000-00005EC90000}"/>
    <cellStyle name="Total 27 2 31" xfId="51228" xr:uid="{00000000-0005-0000-0000-00005FC90000}"/>
    <cellStyle name="Total 27 2 32" xfId="51229" xr:uid="{00000000-0005-0000-0000-000060C90000}"/>
    <cellStyle name="Total 27 2 33" xfId="51230" xr:uid="{00000000-0005-0000-0000-000061C90000}"/>
    <cellStyle name="Total 27 2 34" xfId="51231" xr:uid="{00000000-0005-0000-0000-000062C90000}"/>
    <cellStyle name="Total 27 2 35" xfId="51232" xr:uid="{00000000-0005-0000-0000-000063C90000}"/>
    <cellStyle name="Total 27 2 36" xfId="51233" xr:uid="{00000000-0005-0000-0000-000064C90000}"/>
    <cellStyle name="Total 27 2 37" xfId="51234" xr:uid="{00000000-0005-0000-0000-000065C90000}"/>
    <cellStyle name="Total 27 2 38" xfId="51235" xr:uid="{00000000-0005-0000-0000-000066C90000}"/>
    <cellStyle name="Total 27 2 39" xfId="51236" xr:uid="{00000000-0005-0000-0000-000067C90000}"/>
    <cellStyle name="Total 27 2 4" xfId="51237" xr:uid="{00000000-0005-0000-0000-000068C90000}"/>
    <cellStyle name="Total 27 2 40" xfId="51238" xr:uid="{00000000-0005-0000-0000-000069C90000}"/>
    <cellStyle name="Total 27 2 41" xfId="51239" xr:uid="{00000000-0005-0000-0000-00006AC90000}"/>
    <cellStyle name="Total 27 2 42" xfId="51240" xr:uid="{00000000-0005-0000-0000-00006BC90000}"/>
    <cellStyle name="Total 27 2 43" xfId="51241" xr:uid="{00000000-0005-0000-0000-00006CC90000}"/>
    <cellStyle name="Total 27 2 44" xfId="51242" xr:uid="{00000000-0005-0000-0000-00006DC90000}"/>
    <cellStyle name="Total 27 2 45" xfId="51243" xr:uid="{00000000-0005-0000-0000-00006EC90000}"/>
    <cellStyle name="Total 27 2 46" xfId="51244" xr:uid="{00000000-0005-0000-0000-00006FC90000}"/>
    <cellStyle name="Total 27 2 47" xfId="51245" xr:uid="{00000000-0005-0000-0000-000070C90000}"/>
    <cellStyle name="Total 27 2 48" xfId="51246" xr:uid="{00000000-0005-0000-0000-000071C90000}"/>
    <cellStyle name="Total 27 2 49" xfId="51247" xr:uid="{00000000-0005-0000-0000-000072C90000}"/>
    <cellStyle name="Total 27 2 5" xfId="51248" xr:uid="{00000000-0005-0000-0000-000073C90000}"/>
    <cellStyle name="Total 27 2 50" xfId="51249" xr:uid="{00000000-0005-0000-0000-000074C90000}"/>
    <cellStyle name="Total 27 2 51" xfId="51250" xr:uid="{00000000-0005-0000-0000-000075C90000}"/>
    <cellStyle name="Total 27 2 52" xfId="51251" xr:uid="{00000000-0005-0000-0000-000076C90000}"/>
    <cellStyle name="Total 27 2 53" xfId="51252" xr:uid="{00000000-0005-0000-0000-000077C90000}"/>
    <cellStyle name="Total 27 2 54" xfId="51253" xr:uid="{00000000-0005-0000-0000-000078C90000}"/>
    <cellStyle name="Total 27 2 55" xfId="51254" xr:uid="{00000000-0005-0000-0000-000079C90000}"/>
    <cellStyle name="Total 27 2 56" xfId="51255" xr:uid="{00000000-0005-0000-0000-00007AC90000}"/>
    <cellStyle name="Total 27 2 57" xfId="51256" xr:uid="{00000000-0005-0000-0000-00007BC90000}"/>
    <cellStyle name="Total 27 2 58" xfId="51257" xr:uid="{00000000-0005-0000-0000-00007CC90000}"/>
    <cellStyle name="Total 27 2 59" xfId="51258" xr:uid="{00000000-0005-0000-0000-00007DC90000}"/>
    <cellStyle name="Total 27 2 6" xfId="51259" xr:uid="{00000000-0005-0000-0000-00007EC90000}"/>
    <cellStyle name="Total 27 2 60" xfId="51260" xr:uid="{00000000-0005-0000-0000-00007FC90000}"/>
    <cellStyle name="Total 27 2 61" xfId="51261" xr:uid="{00000000-0005-0000-0000-000080C90000}"/>
    <cellStyle name="Total 27 2 62" xfId="51262" xr:uid="{00000000-0005-0000-0000-000081C90000}"/>
    <cellStyle name="Total 27 2 63" xfId="51263" xr:uid="{00000000-0005-0000-0000-000082C90000}"/>
    <cellStyle name="Total 27 2 64" xfId="51264" xr:uid="{00000000-0005-0000-0000-000083C90000}"/>
    <cellStyle name="Total 27 2 65" xfId="51265" xr:uid="{00000000-0005-0000-0000-000084C90000}"/>
    <cellStyle name="Total 27 2 66" xfId="51266" xr:uid="{00000000-0005-0000-0000-000085C90000}"/>
    <cellStyle name="Total 27 2 67" xfId="51267" xr:uid="{00000000-0005-0000-0000-000086C90000}"/>
    <cellStyle name="Total 27 2 68" xfId="51268" xr:uid="{00000000-0005-0000-0000-000087C90000}"/>
    <cellStyle name="Total 27 2 69" xfId="51269" xr:uid="{00000000-0005-0000-0000-000088C90000}"/>
    <cellStyle name="Total 27 2 7" xfId="51270" xr:uid="{00000000-0005-0000-0000-000089C90000}"/>
    <cellStyle name="Total 27 2 70" xfId="51271" xr:uid="{00000000-0005-0000-0000-00008AC90000}"/>
    <cellStyle name="Total 27 2 71" xfId="51272" xr:uid="{00000000-0005-0000-0000-00008BC90000}"/>
    <cellStyle name="Total 27 2 72" xfId="51273" xr:uid="{00000000-0005-0000-0000-00008CC90000}"/>
    <cellStyle name="Total 27 2 73" xfId="51274" xr:uid="{00000000-0005-0000-0000-00008DC90000}"/>
    <cellStyle name="Total 27 2 8" xfId="51275" xr:uid="{00000000-0005-0000-0000-00008EC90000}"/>
    <cellStyle name="Total 27 2 9" xfId="51276" xr:uid="{00000000-0005-0000-0000-00008FC90000}"/>
    <cellStyle name="Total 27 20" xfId="51277" xr:uid="{00000000-0005-0000-0000-000090C90000}"/>
    <cellStyle name="Total 27 21" xfId="51278" xr:uid="{00000000-0005-0000-0000-000091C90000}"/>
    <cellStyle name="Total 27 22" xfId="51279" xr:uid="{00000000-0005-0000-0000-000092C90000}"/>
    <cellStyle name="Total 27 23" xfId="51280" xr:uid="{00000000-0005-0000-0000-000093C90000}"/>
    <cellStyle name="Total 27 24" xfId="51281" xr:uid="{00000000-0005-0000-0000-000094C90000}"/>
    <cellStyle name="Total 27 25" xfId="51282" xr:uid="{00000000-0005-0000-0000-000095C90000}"/>
    <cellStyle name="Total 27 26" xfId="51283" xr:uid="{00000000-0005-0000-0000-000096C90000}"/>
    <cellStyle name="Total 27 27" xfId="51284" xr:uid="{00000000-0005-0000-0000-000097C90000}"/>
    <cellStyle name="Total 27 28" xfId="51285" xr:uid="{00000000-0005-0000-0000-000098C90000}"/>
    <cellStyle name="Total 27 29" xfId="51286" xr:uid="{00000000-0005-0000-0000-000099C90000}"/>
    <cellStyle name="Total 27 3" xfId="51287" xr:uid="{00000000-0005-0000-0000-00009AC90000}"/>
    <cellStyle name="Total 27 30" xfId="51288" xr:uid="{00000000-0005-0000-0000-00009BC90000}"/>
    <cellStyle name="Total 27 31" xfId="51289" xr:uid="{00000000-0005-0000-0000-00009CC90000}"/>
    <cellStyle name="Total 27 32" xfId="51290" xr:uid="{00000000-0005-0000-0000-00009DC90000}"/>
    <cellStyle name="Total 27 33" xfId="51291" xr:uid="{00000000-0005-0000-0000-00009EC90000}"/>
    <cellStyle name="Total 27 34" xfId="51292" xr:uid="{00000000-0005-0000-0000-00009FC90000}"/>
    <cellStyle name="Total 27 35" xfId="51293" xr:uid="{00000000-0005-0000-0000-0000A0C90000}"/>
    <cellStyle name="Total 27 36" xfId="51294" xr:uid="{00000000-0005-0000-0000-0000A1C90000}"/>
    <cellStyle name="Total 27 37" xfId="51295" xr:uid="{00000000-0005-0000-0000-0000A2C90000}"/>
    <cellStyle name="Total 27 38" xfId="51296" xr:uid="{00000000-0005-0000-0000-0000A3C90000}"/>
    <cellStyle name="Total 27 39" xfId="51297" xr:uid="{00000000-0005-0000-0000-0000A4C90000}"/>
    <cellStyle name="Total 27 4" xfId="51298" xr:uid="{00000000-0005-0000-0000-0000A5C90000}"/>
    <cellStyle name="Total 27 40" xfId="51299" xr:uid="{00000000-0005-0000-0000-0000A6C90000}"/>
    <cellStyle name="Total 27 41" xfId="51300" xr:uid="{00000000-0005-0000-0000-0000A7C90000}"/>
    <cellStyle name="Total 27 42" xfId="51301" xr:uid="{00000000-0005-0000-0000-0000A8C90000}"/>
    <cellStyle name="Total 27 43" xfId="51302" xr:uid="{00000000-0005-0000-0000-0000A9C90000}"/>
    <cellStyle name="Total 27 44" xfId="51303" xr:uid="{00000000-0005-0000-0000-0000AAC90000}"/>
    <cellStyle name="Total 27 45" xfId="51304" xr:uid="{00000000-0005-0000-0000-0000ABC90000}"/>
    <cellStyle name="Total 27 46" xfId="51305" xr:uid="{00000000-0005-0000-0000-0000ACC90000}"/>
    <cellStyle name="Total 27 47" xfId="51306" xr:uid="{00000000-0005-0000-0000-0000ADC90000}"/>
    <cellStyle name="Total 27 48" xfId="51307" xr:uid="{00000000-0005-0000-0000-0000AEC90000}"/>
    <cellStyle name="Total 27 49" xfId="51308" xr:uid="{00000000-0005-0000-0000-0000AFC90000}"/>
    <cellStyle name="Total 27 5" xfId="51309" xr:uid="{00000000-0005-0000-0000-0000B0C90000}"/>
    <cellStyle name="Total 27 50" xfId="51310" xr:uid="{00000000-0005-0000-0000-0000B1C90000}"/>
    <cellStyle name="Total 27 51" xfId="51311" xr:uid="{00000000-0005-0000-0000-0000B2C90000}"/>
    <cellStyle name="Total 27 52" xfId="51312" xr:uid="{00000000-0005-0000-0000-0000B3C90000}"/>
    <cellStyle name="Total 27 53" xfId="51313" xr:uid="{00000000-0005-0000-0000-0000B4C90000}"/>
    <cellStyle name="Total 27 54" xfId="51314" xr:uid="{00000000-0005-0000-0000-0000B5C90000}"/>
    <cellStyle name="Total 27 55" xfId="51315" xr:uid="{00000000-0005-0000-0000-0000B6C90000}"/>
    <cellStyle name="Total 27 56" xfId="51316" xr:uid="{00000000-0005-0000-0000-0000B7C90000}"/>
    <cellStyle name="Total 27 57" xfId="51317" xr:uid="{00000000-0005-0000-0000-0000B8C90000}"/>
    <cellStyle name="Total 27 58" xfId="51318" xr:uid="{00000000-0005-0000-0000-0000B9C90000}"/>
    <cellStyle name="Total 27 59" xfId="51319" xr:uid="{00000000-0005-0000-0000-0000BAC90000}"/>
    <cellStyle name="Total 27 6" xfId="51320" xr:uid="{00000000-0005-0000-0000-0000BBC90000}"/>
    <cellStyle name="Total 27 60" xfId="51321" xr:uid="{00000000-0005-0000-0000-0000BCC90000}"/>
    <cellStyle name="Total 27 61" xfId="51322" xr:uid="{00000000-0005-0000-0000-0000BDC90000}"/>
    <cellStyle name="Total 27 62" xfId="51323" xr:uid="{00000000-0005-0000-0000-0000BEC90000}"/>
    <cellStyle name="Total 27 63" xfId="51324" xr:uid="{00000000-0005-0000-0000-0000BFC90000}"/>
    <cellStyle name="Total 27 64" xfId="51325" xr:uid="{00000000-0005-0000-0000-0000C0C90000}"/>
    <cellStyle name="Total 27 65" xfId="51326" xr:uid="{00000000-0005-0000-0000-0000C1C90000}"/>
    <cellStyle name="Total 27 66" xfId="51327" xr:uid="{00000000-0005-0000-0000-0000C2C90000}"/>
    <cellStyle name="Total 27 67" xfId="51328" xr:uid="{00000000-0005-0000-0000-0000C3C90000}"/>
    <cellStyle name="Total 27 68" xfId="51329" xr:uid="{00000000-0005-0000-0000-0000C4C90000}"/>
    <cellStyle name="Total 27 69" xfId="51330" xr:uid="{00000000-0005-0000-0000-0000C5C90000}"/>
    <cellStyle name="Total 27 7" xfId="51331" xr:uid="{00000000-0005-0000-0000-0000C6C90000}"/>
    <cellStyle name="Total 27 70" xfId="51332" xr:uid="{00000000-0005-0000-0000-0000C7C90000}"/>
    <cellStyle name="Total 27 71" xfId="51333" xr:uid="{00000000-0005-0000-0000-0000C8C90000}"/>
    <cellStyle name="Total 27 72" xfId="51334" xr:uid="{00000000-0005-0000-0000-0000C9C90000}"/>
    <cellStyle name="Total 27 73" xfId="51335" xr:uid="{00000000-0005-0000-0000-0000CAC90000}"/>
    <cellStyle name="Total 27 74" xfId="51336" xr:uid="{00000000-0005-0000-0000-0000CBC90000}"/>
    <cellStyle name="Total 27 8" xfId="51337" xr:uid="{00000000-0005-0000-0000-0000CCC90000}"/>
    <cellStyle name="Total 27 9" xfId="51338" xr:uid="{00000000-0005-0000-0000-0000CDC90000}"/>
    <cellStyle name="Total 28" xfId="51339" xr:uid="{00000000-0005-0000-0000-0000CEC90000}"/>
    <cellStyle name="Total 28 10" xfId="51340" xr:uid="{00000000-0005-0000-0000-0000CFC90000}"/>
    <cellStyle name="Total 28 11" xfId="51341" xr:uid="{00000000-0005-0000-0000-0000D0C90000}"/>
    <cellStyle name="Total 28 12" xfId="51342" xr:uid="{00000000-0005-0000-0000-0000D1C90000}"/>
    <cellStyle name="Total 28 13" xfId="51343" xr:uid="{00000000-0005-0000-0000-0000D2C90000}"/>
    <cellStyle name="Total 28 14" xfId="51344" xr:uid="{00000000-0005-0000-0000-0000D3C90000}"/>
    <cellStyle name="Total 28 15" xfId="51345" xr:uid="{00000000-0005-0000-0000-0000D4C90000}"/>
    <cellStyle name="Total 28 16" xfId="51346" xr:uid="{00000000-0005-0000-0000-0000D5C90000}"/>
    <cellStyle name="Total 28 17" xfId="51347" xr:uid="{00000000-0005-0000-0000-0000D6C90000}"/>
    <cellStyle name="Total 28 18" xfId="51348" xr:uid="{00000000-0005-0000-0000-0000D7C90000}"/>
    <cellStyle name="Total 28 19" xfId="51349" xr:uid="{00000000-0005-0000-0000-0000D8C90000}"/>
    <cellStyle name="Total 28 2" xfId="51350" xr:uid="{00000000-0005-0000-0000-0000D9C90000}"/>
    <cellStyle name="Total 28 2 10" xfId="51351" xr:uid="{00000000-0005-0000-0000-0000DAC90000}"/>
    <cellStyle name="Total 28 2 11" xfId="51352" xr:uid="{00000000-0005-0000-0000-0000DBC90000}"/>
    <cellStyle name="Total 28 2 12" xfId="51353" xr:uid="{00000000-0005-0000-0000-0000DCC90000}"/>
    <cellStyle name="Total 28 2 13" xfId="51354" xr:uid="{00000000-0005-0000-0000-0000DDC90000}"/>
    <cellStyle name="Total 28 2 14" xfId="51355" xr:uid="{00000000-0005-0000-0000-0000DEC90000}"/>
    <cellStyle name="Total 28 2 15" xfId="51356" xr:uid="{00000000-0005-0000-0000-0000DFC90000}"/>
    <cellStyle name="Total 28 2 16" xfId="51357" xr:uid="{00000000-0005-0000-0000-0000E0C90000}"/>
    <cellStyle name="Total 28 2 17" xfId="51358" xr:uid="{00000000-0005-0000-0000-0000E1C90000}"/>
    <cellStyle name="Total 28 2 18" xfId="51359" xr:uid="{00000000-0005-0000-0000-0000E2C90000}"/>
    <cellStyle name="Total 28 2 19" xfId="51360" xr:uid="{00000000-0005-0000-0000-0000E3C90000}"/>
    <cellStyle name="Total 28 2 2" xfId="51361" xr:uid="{00000000-0005-0000-0000-0000E4C90000}"/>
    <cellStyle name="Total 28 2 20" xfId="51362" xr:uid="{00000000-0005-0000-0000-0000E5C90000}"/>
    <cellStyle name="Total 28 2 21" xfId="51363" xr:uid="{00000000-0005-0000-0000-0000E6C90000}"/>
    <cellStyle name="Total 28 2 22" xfId="51364" xr:uid="{00000000-0005-0000-0000-0000E7C90000}"/>
    <cellStyle name="Total 28 2 23" xfId="51365" xr:uid="{00000000-0005-0000-0000-0000E8C90000}"/>
    <cellStyle name="Total 28 2 24" xfId="51366" xr:uid="{00000000-0005-0000-0000-0000E9C90000}"/>
    <cellStyle name="Total 28 2 25" xfId="51367" xr:uid="{00000000-0005-0000-0000-0000EAC90000}"/>
    <cellStyle name="Total 28 2 26" xfId="51368" xr:uid="{00000000-0005-0000-0000-0000EBC90000}"/>
    <cellStyle name="Total 28 2 27" xfId="51369" xr:uid="{00000000-0005-0000-0000-0000ECC90000}"/>
    <cellStyle name="Total 28 2 28" xfId="51370" xr:uid="{00000000-0005-0000-0000-0000EDC90000}"/>
    <cellStyle name="Total 28 2 29" xfId="51371" xr:uid="{00000000-0005-0000-0000-0000EEC90000}"/>
    <cellStyle name="Total 28 2 3" xfId="51372" xr:uid="{00000000-0005-0000-0000-0000EFC90000}"/>
    <cellStyle name="Total 28 2 30" xfId="51373" xr:uid="{00000000-0005-0000-0000-0000F0C90000}"/>
    <cellStyle name="Total 28 2 31" xfId="51374" xr:uid="{00000000-0005-0000-0000-0000F1C90000}"/>
    <cellStyle name="Total 28 2 32" xfId="51375" xr:uid="{00000000-0005-0000-0000-0000F2C90000}"/>
    <cellStyle name="Total 28 2 33" xfId="51376" xr:uid="{00000000-0005-0000-0000-0000F3C90000}"/>
    <cellStyle name="Total 28 2 34" xfId="51377" xr:uid="{00000000-0005-0000-0000-0000F4C90000}"/>
    <cellStyle name="Total 28 2 35" xfId="51378" xr:uid="{00000000-0005-0000-0000-0000F5C90000}"/>
    <cellStyle name="Total 28 2 36" xfId="51379" xr:uid="{00000000-0005-0000-0000-0000F6C90000}"/>
    <cellStyle name="Total 28 2 37" xfId="51380" xr:uid="{00000000-0005-0000-0000-0000F7C90000}"/>
    <cellStyle name="Total 28 2 38" xfId="51381" xr:uid="{00000000-0005-0000-0000-0000F8C90000}"/>
    <cellStyle name="Total 28 2 39" xfId="51382" xr:uid="{00000000-0005-0000-0000-0000F9C90000}"/>
    <cellStyle name="Total 28 2 4" xfId="51383" xr:uid="{00000000-0005-0000-0000-0000FAC90000}"/>
    <cellStyle name="Total 28 2 40" xfId="51384" xr:uid="{00000000-0005-0000-0000-0000FBC90000}"/>
    <cellStyle name="Total 28 2 41" xfId="51385" xr:uid="{00000000-0005-0000-0000-0000FCC90000}"/>
    <cellStyle name="Total 28 2 42" xfId="51386" xr:uid="{00000000-0005-0000-0000-0000FDC90000}"/>
    <cellStyle name="Total 28 2 43" xfId="51387" xr:uid="{00000000-0005-0000-0000-0000FEC90000}"/>
    <cellStyle name="Total 28 2 44" xfId="51388" xr:uid="{00000000-0005-0000-0000-0000FFC90000}"/>
    <cellStyle name="Total 28 2 45" xfId="51389" xr:uid="{00000000-0005-0000-0000-000000CA0000}"/>
    <cellStyle name="Total 28 2 46" xfId="51390" xr:uid="{00000000-0005-0000-0000-000001CA0000}"/>
    <cellStyle name="Total 28 2 47" xfId="51391" xr:uid="{00000000-0005-0000-0000-000002CA0000}"/>
    <cellStyle name="Total 28 2 48" xfId="51392" xr:uid="{00000000-0005-0000-0000-000003CA0000}"/>
    <cellStyle name="Total 28 2 49" xfId="51393" xr:uid="{00000000-0005-0000-0000-000004CA0000}"/>
    <cellStyle name="Total 28 2 5" xfId="51394" xr:uid="{00000000-0005-0000-0000-000005CA0000}"/>
    <cellStyle name="Total 28 2 50" xfId="51395" xr:uid="{00000000-0005-0000-0000-000006CA0000}"/>
    <cellStyle name="Total 28 2 51" xfId="51396" xr:uid="{00000000-0005-0000-0000-000007CA0000}"/>
    <cellStyle name="Total 28 2 52" xfId="51397" xr:uid="{00000000-0005-0000-0000-000008CA0000}"/>
    <cellStyle name="Total 28 2 53" xfId="51398" xr:uid="{00000000-0005-0000-0000-000009CA0000}"/>
    <cellStyle name="Total 28 2 54" xfId="51399" xr:uid="{00000000-0005-0000-0000-00000ACA0000}"/>
    <cellStyle name="Total 28 2 55" xfId="51400" xr:uid="{00000000-0005-0000-0000-00000BCA0000}"/>
    <cellStyle name="Total 28 2 56" xfId="51401" xr:uid="{00000000-0005-0000-0000-00000CCA0000}"/>
    <cellStyle name="Total 28 2 57" xfId="51402" xr:uid="{00000000-0005-0000-0000-00000DCA0000}"/>
    <cellStyle name="Total 28 2 58" xfId="51403" xr:uid="{00000000-0005-0000-0000-00000ECA0000}"/>
    <cellStyle name="Total 28 2 59" xfId="51404" xr:uid="{00000000-0005-0000-0000-00000FCA0000}"/>
    <cellStyle name="Total 28 2 6" xfId="51405" xr:uid="{00000000-0005-0000-0000-000010CA0000}"/>
    <cellStyle name="Total 28 2 60" xfId="51406" xr:uid="{00000000-0005-0000-0000-000011CA0000}"/>
    <cellStyle name="Total 28 2 61" xfId="51407" xr:uid="{00000000-0005-0000-0000-000012CA0000}"/>
    <cellStyle name="Total 28 2 62" xfId="51408" xr:uid="{00000000-0005-0000-0000-000013CA0000}"/>
    <cellStyle name="Total 28 2 63" xfId="51409" xr:uid="{00000000-0005-0000-0000-000014CA0000}"/>
    <cellStyle name="Total 28 2 64" xfId="51410" xr:uid="{00000000-0005-0000-0000-000015CA0000}"/>
    <cellStyle name="Total 28 2 65" xfId="51411" xr:uid="{00000000-0005-0000-0000-000016CA0000}"/>
    <cellStyle name="Total 28 2 66" xfId="51412" xr:uid="{00000000-0005-0000-0000-000017CA0000}"/>
    <cellStyle name="Total 28 2 67" xfId="51413" xr:uid="{00000000-0005-0000-0000-000018CA0000}"/>
    <cellStyle name="Total 28 2 68" xfId="51414" xr:uid="{00000000-0005-0000-0000-000019CA0000}"/>
    <cellStyle name="Total 28 2 69" xfId="51415" xr:uid="{00000000-0005-0000-0000-00001ACA0000}"/>
    <cellStyle name="Total 28 2 7" xfId="51416" xr:uid="{00000000-0005-0000-0000-00001BCA0000}"/>
    <cellStyle name="Total 28 2 70" xfId="51417" xr:uid="{00000000-0005-0000-0000-00001CCA0000}"/>
    <cellStyle name="Total 28 2 71" xfId="51418" xr:uid="{00000000-0005-0000-0000-00001DCA0000}"/>
    <cellStyle name="Total 28 2 72" xfId="51419" xr:uid="{00000000-0005-0000-0000-00001ECA0000}"/>
    <cellStyle name="Total 28 2 73" xfId="51420" xr:uid="{00000000-0005-0000-0000-00001FCA0000}"/>
    <cellStyle name="Total 28 2 8" xfId="51421" xr:uid="{00000000-0005-0000-0000-000020CA0000}"/>
    <cellStyle name="Total 28 2 9" xfId="51422" xr:uid="{00000000-0005-0000-0000-000021CA0000}"/>
    <cellStyle name="Total 28 20" xfId="51423" xr:uid="{00000000-0005-0000-0000-000022CA0000}"/>
    <cellStyle name="Total 28 21" xfId="51424" xr:uid="{00000000-0005-0000-0000-000023CA0000}"/>
    <cellStyle name="Total 28 22" xfId="51425" xr:uid="{00000000-0005-0000-0000-000024CA0000}"/>
    <cellStyle name="Total 28 23" xfId="51426" xr:uid="{00000000-0005-0000-0000-000025CA0000}"/>
    <cellStyle name="Total 28 24" xfId="51427" xr:uid="{00000000-0005-0000-0000-000026CA0000}"/>
    <cellStyle name="Total 28 25" xfId="51428" xr:uid="{00000000-0005-0000-0000-000027CA0000}"/>
    <cellStyle name="Total 28 26" xfId="51429" xr:uid="{00000000-0005-0000-0000-000028CA0000}"/>
    <cellStyle name="Total 28 27" xfId="51430" xr:uid="{00000000-0005-0000-0000-000029CA0000}"/>
    <cellStyle name="Total 28 28" xfId="51431" xr:uid="{00000000-0005-0000-0000-00002ACA0000}"/>
    <cellStyle name="Total 28 29" xfId="51432" xr:uid="{00000000-0005-0000-0000-00002BCA0000}"/>
    <cellStyle name="Total 28 3" xfId="51433" xr:uid="{00000000-0005-0000-0000-00002CCA0000}"/>
    <cellStyle name="Total 28 30" xfId="51434" xr:uid="{00000000-0005-0000-0000-00002DCA0000}"/>
    <cellStyle name="Total 28 31" xfId="51435" xr:uid="{00000000-0005-0000-0000-00002ECA0000}"/>
    <cellStyle name="Total 28 32" xfId="51436" xr:uid="{00000000-0005-0000-0000-00002FCA0000}"/>
    <cellStyle name="Total 28 33" xfId="51437" xr:uid="{00000000-0005-0000-0000-000030CA0000}"/>
    <cellStyle name="Total 28 34" xfId="51438" xr:uid="{00000000-0005-0000-0000-000031CA0000}"/>
    <cellStyle name="Total 28 35" xfId="51439" xr:uid="{00000000-0005-0000-0000-000032CA0000}"/>
    <cellStyle name="Total 28 36" xfId="51440" xr:uid="{00000000-0005-0000-0000-000033CA0000}"/>
    <cellStyle name="Total 28 37" xfId="51441" xr:uid="{00000000-0005-0000-0000-000034CA0000}"/>
    <cellStyle name="Total 28 38" xfId="51442" xr:uid="{00000000-0005-0000-0000-000035CA0000}"/>
    <cellStyle name="Total 28 39" xfId="51443" xr:uid="{00000000-0005-0000-0000-000036CA0000}"/>
    <cellStyle name="Total 28 4" xfId="51444" xr:uid="{00000000-0005-0000-0000-000037CA0000}"/>
    <cellStyle name="Total 28 40" xfId="51445" xr:uid="{00000000-0005-0000-0000-000038CA0000}"/>
    <cellStyle name="Total 28 41" xfId="51446" xr:uid="{00000000-0005-0000-0000-000039CA0000}"/>
    <cellStyle name="Total 28 42" xfId="51447" xr:uid="{00000000-0005-0000-0000-00003ACA0000}"/>
    <cellStyle name="Total 28 43" xfId="51448" xr:uid="{00000000-0005-0000-0000-00003BCA0000}"/>
    <cellStyle name="Total 28 44" xfId="51449" xr:uid="{00000000-0005-0000-0000-00003CCA0000}"/>
    <cellStyle name="Total 28 45" xfId="51450" xr:uid="{00000000-0005-0000-0000-00003DCA0000}"/>
    <cellStyle name="Total 28 46" xfId="51451" xr:uid="{00000000-0005-0000-0000-00003ECA0000}"/>
    <cellStyle name="Total 28 47" xfId="51452" xr:uid="{00000000-0005-0000-0000-00003FCA0000}"/>
    <cellStyle name="Total 28 48" xfId="51453" xr:uid="{00000000-0005-0000-0000-000040CA0000}"/>
    <cellStyle name="Total 28 49" xfId="51454" xr:uid="{00000000-0005-0000-0000-000041CA0000}"/>
    <cellStyle name="Total 28 5" xfId="51455" xr:uid="{00000000-0005-0000-0000-000042CA0000}"/>
    <cellStyle name="Total 28 50" xfId="51456" xr:uid="{00000000-0005-0000-0000-000043CA0000}"/>
    <cellStyle name="Total 28 51" xfId="51457" xr:uid="{00000000-0005-0000-0000-000044CA0000}"/>
    <cellStyle name="Total 28 52" xfId="51458" xr:uid="{00000000-0005-0000-0000-000045CA0000}"/>
    <cellStyle name="Total 28 53" xfId="51459" xr:uid="{00000000-0005-0000-0000-000046CA0000}"/>
    <cellStyle name="Total 28 54" xfId="51460" xr:uid="{00000000-0005-0000-0000-000047CA0000}"/>
    <cellStyle name="Total 28 55" xfId="51461" xr:uid="{00000000-0005-0000-0000-000048CA0000}"/>
    <cellStyle name="Total 28 56" xfId="51462" xr:uid="{00000000-0005-0000-0000-000049CA0000}"/>
    <cellStyle name="Total 28 57" xfId="51463" xr:uid="{00000000-0005-0000-0000-00004ACA0000}"/>
    <cellStyle name="Total 28 58" xfId="51464" xr:uid="{00000000-0005-0000-0000-00004BCA0000}"/>
    <cellStyle name="Total 28 59" xfId="51465" xr:uid="{00000000-0005-0000-0000-00004CCA0000}"/>
    <cellStyle name="Total 28 6" xfId="51466" xr:uid="{00000000-0005-0000-0000-00004DCA0000}"/>
    <cellStyle name="Total 28 60" xfId="51467" xr:uid="{00000000-0005-0000-0000-00004ECA0000}"/>
    <cellStyle name="Total 28 61" xfId="51468" xr:uid="{00000000-0005-0000-0000-00004FCA0000}"/>
    <cellStyle name="Total 28 62" xfId="51469" xr:uid="{00000000-0005-0000-0000-000050CA0000}"/>
    <cellStyle name="Total 28 63" xfId="51470" xr:uid="{00000000-0005-0000-0000-000051CA0000}"/>
    <cellStyle name="Total 28 64" xfId="51471" xr:uid="{00000000-0005-0000-0000-000052CA0000}"/>
    <cellStyle name="Total 28 65" xfId="51472" xr:uid="{00000000-0005-0000-0000-000053CA0000}"/>
    <cellStyle name="Total 28 66" xfId="51473" xr:uid="{00000000-0005-0000-0000-000054CA0000}"/>
    <cellStyle name="Total 28 67" xfId="51474" xr:uid="{00000000-0005-0000-0000-000055CA0000}"/>
    <cellStyle name="Total 28 68" xfId="51475" xr:uid="{00000000-0005-0000-0000-000056CA0000}"/>
    <cellStyle name="Total 28 69" xfId="51476" xr:uid="{00000000-0005-0000-0000-000057CA0000}"/>
    <cellStyle name="Total 28 7" xfId="51477" xr:uid="{00000000-0005-0000-0000-000058CA0000}"/>
    <cellStyle name="Total 28 70" xfId="51478" xr:uid="{00000000-0005-0000-0000-000059CA0000}"/>
    <cellStyle name="Total 28 71" xfId="51479" xr:uid="{00000000-0005-0000-0000-00005ACA0000}"/>
    <cellStyle name="Total 28 72" xfId="51480" xr:uid="{00000000-0005-0000-0000-00005BCA0000}"/>
    <cellStyle name="Total 28 73" xfId="51481" xr:uid="{00000000-0005-0000-0000-00005CCA0000}"/>
    <cellStyle name="Total 28 74" xfId="51482" xr:uid="{00000000-0005-0000-0000-00005DCA0000}"/>
    <cellStyle name="Total 28 8" xfId="51483" xr:uid="{00000000-0005-0000-0000-00005ECA0000}"/>
    <cellStyle name="Total 28 9" xfId="51484" xr:uid="{00000000-0005-0000-0000-00005FCA0000}"/>
    <cellStyle name="Total 29" xfId="51485" xr:uid="{00000000-0005-0000-0000-000060CA0000}"/>
    <cellStyle name="Total 29 10" xfId="51486" xr:uid="{00000000-0005-0000-0000-000061CA0000}"/>
    <cellStyle name="Total 29 11" xfId="51487" xr:uid="{00000000-0005-0000-0000-000062CA0000}"/>
    <cellStyle name="Total 29 12" xfId="51488" xr:uid="{00000000-0005-0000-0000-000063CA0000}"/>
    <cellStyle name="Total 29 13" xfId="51489" xr:uid="{00000000-0005-0000-0000-000064CA0000}"/>
    <cellStyle name="Total 29 14" xfId="51490" xr:uid="{00000000-0005-0000-0000-000065CA0000}"/>
    <cellStyle name="Total 29 15" xfId="51491" xr:uid="{00000000-0005-0000-0000-000066CA0000}"/>
    <cellStyle name="Total 29 16" xfId="51492" xr:uid="{00000000-0005-0000-0000-000067CA0000}"/>
    <cellStyle name="Total 29 17" xfId="51493" xr:uid="{00000000-0005-0000-0000-000068CA0000}"/>
    <cellStyle name="Total 29 18" xfId="51494" xr:uid="{00000000-0005-0000-0000-000069CA0000}"/>
    <cellStyle name="Total 29 19" xfId="51495" xr:uid="{00000000-0005-0000-0000-00006ACA0000}"/>
    <cellStyle name="Total 29 2" xfId="51496" xr:uid="{00000000-0005-0000-0000-00006BCA0000}"/>
    <cellStyle name="Total 29 2 10" xfId="51497" xr:uid="{00000000-0005-0000-0000-00006CCA0000}"/>
    <cellStyle name="Total 29 2 11" xfId="51498" xr:uid="{00000000-0005-0000-0000-00006DCA0000}"/>
    <cellStyle name="Total 29 2 12" xfId="51499" xr:uid="{00000000-0005-0000-0000-00006ECA0000}"/>
    <cellStyle name="Total 29 2 13" xfId="51500" xr:uid="{00000000-0005-0000-0000-00006FCA0000}"/>
    <cellStyle name="Total 29 2 14" xfId="51501" xr:uid="{00000000-0005-0000-0000-000070CA0000}"/>
    <cellStyle name="Total 29 2 15" xfId="51502" xr:uid="{00000000-0005-0000-0000-000071CA0000}"/>
    <cellStyle name="Total 29 2 16" xfId="51503" xr:uid="{00000000-0005-0000-0000-000072CA0000}"/>
    <cellStyle name="Total 29 2 17" xfId="51504" xr:uid="{00000000-0005-0000-0000-000073CA0000}"/>
    <cellStyle name="Total 29 2 18" xfId="51505" xr:uid="{00000000-0005-0000-0000-000074CA0000}"/>
    <cellStyle name="Total 29 2 19" xfId="51506" xr:uid="{00000000-0005-0000-0000-000075CA0000}"/>
    <cellStyle name="Total 29 2 2" xfId="51507" xr:uid="{00000000-0005-0000-0000-000076CA0000}"/>
    <cellStyle name="Total 29 2 20" xfId="51508" xr:uid="{00000000-0005-0000-0000-000077CA0000}"/>
    <cellStyle name="Total 29 2 21" xfId="51509" xr:uid="{00000000-0005-0000-0000-000078CA0000}"/>
    <cellStyle name="Total 29 2 22" xfId="51510" xr:uid="{00000000-0005-0000-0000-000079CA0000}"/>
    <cellStyle name="Total 29 2 23" xfId="51511" xr:uid="{00000000-0005-0000-0000-00007ACA0000}"/>
    <cellStyle name="Total 29 2 24" xfId="51512" xr:uid="{00000000-0005-0000-0000-00007BCA0000}"/>
    <cellStyle name="Total 29 2 25" xfId="51513" xr:uid="{00000000-0005-0000-0000-00007CCA0000}"/>
    <cellStyle name="Total 29 2 26" xfId="51514" xr:uid="{00000000-0005-0000-0000-00007DCA0000}"/>
    <cellStyle name="Total 29 2 27" xfId="51515" xr:uid="{00000000-0005-0000-0000-00007ECA0000}"/>
    <cellStyle name="Total 29 2 28" xfId="51516" xr:uid="{00000000-0005-0000-0000-00007FCA0000}"/>
    <cellStyle name="Total 29 2 29" xfId="51517" xr:uid="{00000000-0005-0000-0000-000080CA0000}"/>
    <cellStyle name="Total 29 2 3" xfId="51518" xr:uid="{00000000-0005-0000-0000-000081CA0000}"/>
    <cellStyle name="Total 29 2 30" xfId="51519" xr:uid="{00000000-0005-0000-0000-000082CA0000}"/>
    <cellStyle name="Total 29 2 31" xfId="51520" xr:uid="{00000000-0005-0000-0000-000083CA0000}"/>
    <cellStyle name="Total 29 2 32" xfId="51521" xr:uid="{00000000-0005-0000-0000-000084CA0000}"/>
    <cellStyle name="Total 29 2 33" xfId="51522" xr:uid="{00000000-0005-0000-0000-000085CA0000}"/>
    <cellStyle name="Total 29 2 34" xfId="51523" xr:uid="{00000000-0005-0000-0000-000086CA0000}"/>
    <cellStyle name="Total 29 2 35" xfId="51524" xr:uid="{00000000-0005-0000-0000-000087CA0000}"/>
    <cellStyle name="Total 29 2 36" xfId="51525" xr:uid="{00000000-0005-0000-0000-000088CA0000}"/>
    <cellStyle name="Total 29 2 37" xfId="51526" xr:uid="{00000000-0005-0000-0000-000089CA0000}"/>
    <cellStyle name="Total 29 2 38" xfId="51527" xr:uid="{00000000-0005-0000-0000-00008ACA0000}"/>
    <cellStyle name="Total 29 2 39" xfId="51528" xr:uid="{00000000-0005-0000-0000-00008BCA0000}"/>
    <cellStyle name="Total 29 2 4" xfId="51529" xr:uid="{00000000-0005-0000-0000-00008CCA0000}"/>
    <cellStyle name="Total 29 2 40" xfId="51530" xr:uid="{00000000-0005-0000-0000-00008DCA0000}"/>
    <cellStyle name="Total 29 2 41" xfId="51531" xr:uid="{00000000-0005-0000-0000-00008ECA0000}"/>
    <cellStyle name="Total 29 2 42" xfId="51532" xr:uid="{00000000-0005-0000-0000-00008FCA0000}"/>
    <cellStyle name="Total 29 2 43" xfId="51533" xr:uid="{00000000-0005-0000-0000-000090CA0000}"/>
    <cellStyle name="Total 29 2 44" xfId="51534" xr:uid="{00000000-0005-0000-0000-000091CA0000}"/>
    <cellStyle name="Total 29 2 45" xfId="51535" xr:uid="{00000000-0005-0000-0000-000092CA0000}"/>
    <cellStyle name="Total 29 2 46" xfId="51536" xr:uid="{00000000-0005-0000-0000-000093CA0000}"/>
    <cellStyle name="Total 29 2 47" xfId="51537" xr:uid="{00000000-0005-0000-0000-000094CA0000}"/>
    <cellStyle name="Total 29 2 48" xfId="51538" xr:uid="{00000000-0005-0000-0000-000095CA0000}"/>
    <cellStyle name="Total 29 2 49" xfId="51539" xr:uid="{00000000-0005-0000-0000-000096CA0000}"/>
    <cellStyle name="Total 29 2 5" xfId="51540" xr:uid="{00000000-0005-0000-0000-000097CA0000}"/>
    <cellStyle name="Total 29 2 50" xfId="51541" xr:uid="{00000000-0005-0000-0000-000098CA0000}"/>
    <cellStyle name="Total 29 2 51" xfId="51542" xr:uid="{00000000-0005-0000-0000-000099CA0000}"/>
    <cellStyle name="Total 29 2 52" xfId="51543" xr:uid="{00000000-0005-0000-0000-00009ACA0000}"/>
    <cellStyle name="Total 29 2 53" xfId="51544" xr:uid="{00000000-0005-0000-0000-00009BCA0000}"/>
    <cellStyle name="Total 29 2 54" xfId="51545" xr:uid="{00000000-0005-0000-0000-00009CCA0000}"/>
    <cellStyle name="Total 29 2 55" xfId="51546" xr:uid="{00000000-0005-0000-0000-00009DCA0000}"/>
    <cellStyle name="Total 29 2 56" xfId="51547" xr:uid="{00000000-0005-0000-0000-00009ECA0000}"/>
    <cellStyle name="Total 29 2 57" xfId="51548" xr:uid="{00000000-0005-0000-0000-00009FCA0000}"/>
    <cellStyle name="Total 29 2 58" xfId="51549" xr:uid="{00000000-0005-0000-0000-0000A0CA0000}"/>
    <cellStyle name="Total 29 2 59" xfId="51550" xr:uid="{00000000-0005-0000-0000-0000A1CA0000}"/>
    <cellStyle name="Total 29 2 6" xfId="51551" xr:uid="{00000000-0005-0000-0000-0000A2CA0000}"/>
    <cellStyle name="Total 29 2 60" xfId="51552" xr:uid="{00000000-0005-0000-0000-0000A3CA0000}"/>
    <cellStyle name="Total 29 2 61" xfId="51553" xr:uid="{00000000-0005-0000-0000-0000A4CA0000}"/>
    <cellStyle name="Total 29 2 62" xfId="51554" xr:uid="{00000000-0005-0000-0000-0000A5CA0000}"/>
    <cellStyle name="Total 29 2 63" xfId="51555" xr:uid="{00000000-0005-0000-0000-0000A6CA0000}"/>
    <cellStyle name="Total 29 2 64" xfId="51556" xr:uid="{00000000-0005-0000-0000-0000A7CA0000}"/>
    <cellStyle name="Total 29 2 65" xfId="51557" xr:uid="{00000000-0005-0000-0000-0000A8CA0000}"/>
    <cellStyle name="Total 29 2 66" xfId="51558" xr:uid="{00000000-0005-0000-0000-0000A9CA0000}"/>
    <cellStyle name="Total 29 2 67" xfId="51559" xr:uid="{00000000-0005-0000-0000-0000AACA0000}"/>
    <cellStyle name="Total 29 2 68" xfId="51560" xr:uid="{00000000-0005-0000-0000-0000ABCA0000}"/>
    <cellStyle name="Total 29 2 69" xfId="51561" xr:uid="{00000000-0005-0000-0000-0000ACCA0000}"/>
    <cellStyle name="Total 29 2 7" xfId="51562" xr:uid="{00000000-0005-0000-0000-0000ADCA0000}"/>
    <cellStyle name="Total 29 2 70" xfId="51563" xr:uid="{00000000-0005-0000-0000-0000AECA0000}"/>
    <cellStyle name="Total 29 2 71" xfId="51564" xr:uid="{00000000-0005-0000-0000-0000AFCA0000}"/>
    <cellStyle name="Total 29 2 72" xfId="51565" xr:uid="{00000000-0005-0000-0000-0000B0CA0000}"/>
    <cellStyle name="Total 29 2 73" xfId="51566" xr:uid="{00000000-0005-0000-0000-0000B1CA0000}"/>
    <cellStyle name="Total 29 2 8" xfId="51567" xr:uid="{00000000-0005-0000-0000-0000B2CA0000}"/>
    <cellStyle name="Total 29 2 9" xfId="51568" xr:uid="{00000000-0005-0000-0000-0000B3CA0000}"/>
    <cellStyle name="Total 29 20" xfId="51569" xr:uid="{00000000-0005-0000-0000-0000B4CA0000}"/>
    <cellStyle name="Total 29 21" xfId="51570" xr:uid="{00000000-0005-0000-0000-0000B5CA0000}"/>
    <cellStyle name="Total 29 22" xfId="51571" xr:uid="{00000000-0005-0000-0000-0000B6CA0000}"/>
    <cellStyle name="Total 29 23" xfId="51572" xr:uid="{00000000-0005-0000-0000-0000B7CA0000}"/>
    <cellStyle name="Total 29 24" xfId="51573" xr:uid="{00000000-0005-0000-0000-0000B8CA0000}"/>
    <cellStyle name="Total 29 25" xfId="51574" xr:uid="{00000000-0005-0000-0000-0000B9CA0000}"/>
    <cellStyle name="Total 29 26" xfId="51575" xr:uid="{00000000-0005-0000-0000-0000BACA0000}"/>
    <cellStyle name="Total 29 27" xfId="51576" xr:uid="{00000000-0005-0000-0000-0000BBCA0000}"/>
    <cellStyle name="Total 29 28" xfId="51577" xr:uid="{00000000-0005-0000-0000-0000BCCA0000}"/>
    <cellStyle name="Total 29 29" xfId="51578" xr:uid="{00000000-0005-0000-0000-0000BDCA0000}"/>
    <cellStyle name="Total 29 3" xfId="51579" xr:uid="{00000000-0005-0000-0000-0000BECA0000}"/>
    <cellStyle name="Total 29 30" xfId="51580" xr:uid="{00000000-0005-0000-0000-0000BFCA0000}"/>
    <cellStyle name="Total 29 31" xfId="51581" xr:uid="{00000000-0005-0000-0000-0000C0CA0000}"/>
    <cellStyle name="Total 29 32" xfId="51582" xr:uid="{00000000-0005-0000-0000-0000C1CA0000}"/>
    <cellStyle name="Total 29 33" xfId="51583" xr:uid="{00000000-0005-0000-0000-0000C2CA0000}"/>
    <cellStyle name="Total 29 34" xfId="51584" xr:uid="{00000000-0005-0000-0000-0000C3CA0000}"/>
    <cellStyle name="Total 29 35" xfId="51585" xr:uid="{00000000-0005-0000-0000-0000C4CA0000}"/>
    <cellStyle name="Total 29 36" xfId="51586" xr:uid="{00000000-0005-0000-0000-0000C5CA0000}"/>
    <cellStyle name="Total 29 37" xfId="51587" xr:uid="{00000000-0005-0000-0000-0000C6CA0000}"/>
    <cellStyle name="Total 29 38" xfId="51588" xr:uid="{00000000-0005-0000-0000-0000C7CA0000}"/>
    <cellStyle name="Total 29 39" xfId="51589" xr:uid="{00000000-0005-0000-0000-0000C8CA0000}"/>
    <cellStyle name="Total 29 4" xfId="51590" xr:uid="{00000000-0005-0000-0000-0000C9CA0000}"/>
    <cellStyle name="Total 29 40" xfId="51591" xr:uid="{00000000-0005-0000-0000-0000CACA0000}"/>
    <cellStyle name="Total 29 41" xfId="51592" xr:uid="{00000000-0005-0000-0000-0000CBCA0000}"/>
    <cellStyle name="Total 29 42" xfId="51593" xr:uid="{00000000-0005-0000-0000-0000CCCA0000}"/>
    <cellStyle name="Total 29 43" xfId="51594" xr:uid="{00000000-0005-0000-0000-0000CDCA0000}"/>
    <cellStyle name="Total 29 44" xfId="51595" xr:uid="{00000000-0005-0000-0000-0000CECA0000}"/>
    <cellStyle name="Total 29 45" xfId="51596" xr:uid="{00000000-0005-0000-0000-0000CFCA0000}"/>
    <cellStyle name="Total 29 46" xfId="51597" xr:uid="{00000000-0005-0000-0000-0000D0CA0000}"/>
    <cellStyle name="Total 29 47" xfId="51598" xr:uid="{00000000-0005-0000-0000-0000D1CA0000}"/>
    <cellStyle name="Total 29 48" xfId="51599" xr:uid="{00000000-0005-0000-0000-0000D2CA0000}"/>
    <cellStyle name="Total 29 49" xfId="51600" xr:uid="{00000000-0005-0000-0000-0000D3CA0000}"/>
    <cellStyle name="Total 29 5" xfId="51601" xr:uid="{00000000-0005-0000-0000-0000D4CA0000}"/>
    <cellStyle name="Total 29 50" xfId="51602" xr:uid="{00000000-0005-0000-0000-0000D5CA0000}"/>
    <cellStyle name="Total 29 51" xfId="51603" xr:uid="{00000000-0005-0000-0000-0000D6CA0000}"/>
    <cellStyle name="Total 29 52" xfId="51604" xr:uid="{00000000-0005-0000-0000-0000D7CA0000}"/>
    <cellStyle name="Total 29 53" xfId="51605" xr:uid="{00000000-0005-0000-0000-0000D8CA0000}"/>
    <cellStyle name="Total 29 54" xfId="51606" xr:uid="{00000000-0005-0000-0000-0000D9CA0000}"/>
    <cellStyle name="Total 29 55" xfId="51607" xr:uid="{00000000-0005-0000-0000-0000DACA0000}"/>
    <cellStyle name="Total 29 56" xfId="51608" xr:uid="{00000000-0005-0000-0000-0000DBCA0000}"/>
    <cellStyle name="Total 29 57" xfId="51609" xr:uid="{00000000-0005-0000-0000-0000DCCA0000}"/>
    <cellStyle name="Total 29 58" xfId="51610" xr:uid="{00000000-0005-0000-0000-0000DDCA0000}"/>
    <cellStyle name="Total 29 59" xfId="51611" xr:uid="{00000000-0005-0000-0000-0000DECA0000}"/>
    <cellStyle name="Total 29 6" xfId="51612" xr:uid="{00000000-0005-0000-0000-0000DFCA0000}"/>
    <cellStyle name="Total 29 60" xfId="51613" xr:uid="{00000000-0005-0000-0000-0000E0CA0000}"/>
    <cellStyle name="Total 29 61" xfId="51614" xr:uid="{00000000-0005-0000-0000-0000E1CA0000}"/>
    <cellStyle name="Total 29 62" xfId="51615" xr:uid="{00000000-0005-0000-0000-0000E2CA0000}"/>
    <cellStyle name="Total 29 63" xfId="51616" xr:uid="{00000000-0005-0000-0000-0000E3CA0000}"/>
    <cellStyle name="Total 29 64" xfId="51617" xr:uid="{00000000-0005-0000-0000-0000E4CA0000}"/>
    <cellStyle name="Total 29 65" xfId="51618" xr:uid="{00000000-0005-0000-0000-0000E5CA0000}"/>
    <cellStyle name="Total 29 66" xfId="51619" xr:uid="{00000000-0005-0000-0000-0000E6CA0000}"/>
    <cellStyle name="Total 29 67" xfId="51620" xr:uid="{00000000-0005-0000-0000-0000E7CA0000}"/>
    <cellStyle name="Total 29 68" xfId="51621" xr:uid="{00000000-0005-0000-0000-0000E8CA0000}"/>
    <cellStyle name="Total 29 69" xfId="51622" xr:uid="{00000000-0005-0000-0000-0000E9CA0000}"/>
    <cellStyle name="Total 29 7" xfId="51623" xr:uid="{00000000-0005-0000-0000-0000EACA0000}"/>
    <cellStyle name="Total 29 70" xfId="51624" xr:uid="{00000000-0005-0000-0000-0000EBCA0000}"/>
    <cellStyle name="Total 29 71" xfId="51625" xr:uid="{00000000-0005-0000-0000-0000ECCA0000}"/>
    <cellStyle name="Total 29 72" xfId="51626" xr:uid="{00000000-0005-0000-0000-0000EDCA0000}"/>
    <cellStyle name="Total 29 73" xfId="51627" xr:uid="{00000000-0005-0000-0000-0000EECA0000}"/>
    <cellStyle name="Total 29 74" xfId="51628" xr:uid="{00000000-0005-0000-0000-0000EFCA0000}"/>
    <cellStyle name="Total 29 8" xfId="51629" xr:uid="{00000000-0005-0000-0000-0000F0CA0000}"/>
    <cellStyle name="Total 29 9" xfId="51630" xr:uid="{00000000-0005-0000-0000-0000F1CA0000}"/>
    <cellStyle name="Total 3" xfId="51631" xr:uid="{00000000-0005-0000-0000-0000F2CA0000}"/>
    <cellStyle name="Total 3 10" xfId="51632" xr:uid="{00000000-0005-0000-0000-0000F3CA0000}"/>
    <cellStyle name="Total 3 11" xfId="51633" xr:uid="{00000000-0005-0000-0000-0000F4CA0000}"/>
    <cellStyle name="Total 3 12" xfId="51634" xr:uid="{00000000-0005-0000-0000-0000F5CA0000}"/>
    <cellStyle name="Total 3 13" xfId="51635" xr:uid="{00000000-0005-0000-0000-0000F6CA0000}"/>
    <cellStyle name="Total 3 14" xfId="51636" xr:uid="{00000000-0005-0000-0000-0000F7CA0000}"/>
    <cellStyle name="Total 3 15" xfId="51637" xr:uid="{00000000-0005-0000-0000-0000F8CA0000}"/>
    <cellStyle name="Total 3 16" xfId="51638" xr:uid="{00000000-0005-0000-0000-0000F9CA0000}"/>
    <cellStyle name="Total 3 17" xfId="51639" xr:uid="{00000000-0005-0000-0000-0000FACA0000}"/>
    <cellStyle name="Total 3 18" xfId="51640" xr:uid="{00000000-0005-0000-0000-0000FBCA0000}"/>
    <cellStyle name="Total 3 19" xfId="51641" xr:uid="{00000000-0005-0000-0000-0000FCCA0000}"/>
    <cellStyle name="Total 3 2" xfId="51642" xr:uid="{00000000-0005-0000-0000-0000FDCA0000}"/>
    <cellStyle name="Total 3 20" xfId="51643" xr:uid="{00000000-0005-0000-0000-0000FECA0000}"/>
    <cellStyle name="Total 3 21" xfId="51644" xr:uid="{00000000-0005-0000-0000-0000FFCA0000}"/>
    <cellStyle name="Total 3 22" xfId="51645" xr:uid="{00000000-0005-0000-0000-000000CB0000}"/>
    <cellStyle name="Total 3 23" xfId="51646" xr:uid="{00000000-0005-0000-0000-000001CB0000}"/>
    <cellStyle name="Total 3 24" xfId="51647" xr:uid="{00000000-0005-0000-0000-000002CB0000}"/>
    <cellStyle name="Total 3 25" xfId="51648" xr:uid="{00000000-0005-0000-0000-000003CB0000}"/>
    <cellStyle name="Total 3 26" xfId="51649" xr:uid="{00000000-0005-0000-0000-000004CB0000}"/>
    <cellStyle name="Total 3 27" xfId="51650" xr:uid="{00000000-0005-0000-0000-000005CB0000}"/>
    <cellStyle name="Total 3 28" xfId="51651" xr:uid="{00000000-0005-0000-0000-000006CB0000}"/>
    <cellStyle name="Total 3 29" xfId="51652" xr:uid="{00000000-0005-0000-0000-000007CB0000}"/>
    <cellStyle name="Total 3 3" xfId="51653" xr:uid="{00000000-0005-0000-0000-000008CB0000}"/>
    <cellStyle name="Total 3 30" xfId="51654" xr:uid="{00000000-0005-0000-0000-000009CB0000}"/>
    <cellStyle name="Total 3 31" xfId="51655" xr:uid="{00000000-0005-0000-0000-00000ACB0000}"/>
    <cellStyle name="Total 3 32" xfId="51656" xr:uid="{00000000-0005-0000-0000-00000BCB0000}"/>
    <cellStyle name="Total 3 33" xfId="51657" xr:uid="{00000000-0005-0000-0000-00000CCB0000}"/>
    <cellStyle name="Total 3 34" xfId="51658" xr:uid="{00000000-0005-0000-0000-00000DCB0000}"/>
    <cellStyle name="Total 3 35" xfId="51659" xr:uid="{00000000-0005-0000-0000-00000ECB0000}"/>
    <cellStyle name="Total 3 36" xfId="51660" xr:uid="{00000000-0005-0000-0000-00000FCB0000}"/>
    <cellStyle name="Total 3 37" xfId="51661" xr:uid="{00000000-0005-0000-0000-000010CB0000}"/>
    <cellStyle name="Total 3 38" xfId="51662" xr:uid="{00000000-0005-0000-0000-000011CB0000}"/>
    <cellStyle name="Total 3 39" xfId="51663" xr:uid="{00000000-0005-0000-0000-000012CB0000}"/>
    <cellStyle name="Total 3 4" xfId="51664" xr:uid="{00000000-0005-0000-0000-000013CB0000}"/>
    <cellStyle name="Total 3 40" xfId="51665" xr:uid="{00000000-0005-0000-0000-000014CB0000}"/>
    <cellStyle name="Total 3 41" xfId="51666" xr:uid="{00000000-0005-0000-0000-000015CB0000}"/>
    <cellStyle name="Total 3 42" xfId="51667" xr:uid="{00000000-0005-0000-0000-000016CB0000}"/>
    <cellStyle name="Total 3 43" xfId="51668" xr:uid="{00000000-0005-0000-0000-000017CB0000}"/>
    <cellStyle name="Total 3 44" xfId="51669" xr:uid="{00000000-0005-0000-0000-000018CB0000}"/>
    <cellStyle name="Total 3 45" xfId="51670" xr:uid="{00000000-0005-0000-0000-000019CB0000}"/>
    <cellStyle name="Total 3 46" xfId="51671" xr:uid="{00000000-0005-0000-0000-00001ACB0000}"/>
    <cellStyle name="Total 3 47" xfId="51672" xr:uid="{00000000-0005-0000-0000-00001BCB0000}"/>
    <cellStyle name="Total 3 48" xfId="51673" xr:uid="{00000000-0005-0000-0000-00001CCB0000}"/>
    <cellStyle name="Total 3 49" xfId="51674" xr:uid="{00000000-0005-0000-0000-00001DCB0000}"/>
    <cellStyle name="Total 3 5" xfId="51675" xr:uid="{00000000-0005-0000-0000-00001ECB0000}"/>
    <cellStyle name="Total 3 50" xfId="51676" xr:uid="{00000000-0005-0000-0000-00001FCB0000}"/>
    <cellStyle name="Total 3 51" xfId="51677" xr:uid="{00000000-0005-0000-0000-000020CB0000}"/>
    <cellStyle name="Total 3 52" xfId="51678" xr:uid="{00000000-0005-0000-0000-000021CB0000}"/>
    <cellStyle name="Total 3 53" xfId="51679" xr:uid="{00000000-0005-0000-0000-000022CB0000}"/>
    <cellStyle name="Total 3 54" xfId="51680" xr:uid="{00000000-0005-0000-0000-000023CB0000}"/>
    <cellStyle name="Total 3 55" xfId="51681" xr:uid="{00000000-0005-0000-0000-000024CB0000}"/>
    <cellStyle name="Total 3 56" xfId="51682" xr:uid="{00000000-0005-0000-0000-000025CB0000}"/>
    <cellStyle name="Total 3 57" xfId="51683" xr:uid="{00000000-0005-0000-0000-000026CB0000}"/>
    <cellStyle name="Total 3 58" xfId="51684" xr:uid="{00000000-0005-0000-0000-000027CB0000}"/>
    <cellStyle name="Total 3 59" xfId="51685" xr:uid="{00000000-0005-0000-0000-000028CB0000}"/>
    <cellStyle name="Total 3 6" xfId="51686" xr:uid="{00000000-0005-0000-0000-000029CB0000}"/>
    <cellStyle name="Total 3 60" xfId="51687" xr:uid="{00000000-0005-0000-0000-00002ACB0000}"/>
    <cellStyle name="Total 3 61" xfId="51688" xr:uid="{00000000-0005-0000-0000-00002BCB0000}"/>
    <cellStyle name="Total 3 62" xfId="51689" xr:uid="{00000000-0005-0000-0000-00002CCB0000}"/>
    <cellStyle name="Total 3 63" xfId="51690" xr:uid="{00000000-0005-0000-0000-00002DCB0000}"/>
    <cellStyle name="Total 3 64" xfId="51691" xr:uid="{00000000-0005-0000-0000-00002ECB0000}"/>
    <cellStyle name="Total 3 65" xfId="51692" xr:uid="{00000000-0005-0000-0000-00002FCB0000}"/>
    <cellStyle name="Total 3 66" xfId="51693" xr:uid="{00000000-0005-0000-0000-000030CB0000}"/>
    <cellStyle name="Total 3 67" xfId="51694" xr:uid="{00000000-0005-0000-0000-000031CB0000}"/>
    <cellStyle name="Total 3 68" xfId="51695" xr:uid="{00000000-0005-0000-0000-000032CB0000}"/>
    <cellStyle name="Total 3 69" xfId="51696" xr:uid="{00000000-0005-0000-0000-000033CB0000}"/>
    <cellStyle name="Total 3 7" xfId="51697" xr:uid="{00000000-0005-0000-0000-000034CB0000}"/>
    <cellStyle name="Total 3 70" xfId="51698" xr:uid="{00000000-0005-0000-0000-000035CB0000}"/>
    <cellStyle name="Total 3 71" xfId="51699" xr:uid="{00000000-0005-0000-0000-000036CB0000}"/>
    <cellStyle name="Total 3 72" xfId="51700" xr:uid="{00000000-0005-0000-0000-000037CB0000}"/>
    <cellStyle name="Total 3 73" xfId="51701" xr:uid="{00000000-0005-0000-0000-000038CB0000}"/>
    <cellStyle name="Total 3 74" xfId="53100" xr:uid="{00000000-0005-0000-0000-000039CB0000}"/>
    <cellStyle name="Total 3 8" xfId="51702" xr:uid="{00000000-0005-0000-0000-00003ACB0000}"/>
    <cellStyle name="Total 3 9" xfId="51703" xr:uid="{00000000-0005-0000-0000-00003BCB0000}"/>
    <cellStyle name="Total 30" xfId="51704" xr:uid="{00000000-0005-0000-0000-00003CCB0000}"/>
    <cellStyle name="Total 30 10" xfId="51705" xr:uid="{00000000-0005-0000-0000-00003DCB0000}"/>
    <cellStyle name="Total 30 11" xfId="51706" xr:uid="{00000000-0005-0000-0000-00003ECB0000}"/>
    <cellStyle name="Total 30 12" xfId="51707" xr:uid="{00000000-0005-0000-0000-00003FCB0000}"/>
    <cellStyle name="Total 30 13" xfId="51708" xr:uid="{00000000-0005-0000-0000-000040CB0000}"/>
    <cellStyle name="Total 30 14" xfId="51709" xr:uid="{00000000-0005-0000-0000-000041CB0000}"/>
    <cellStyle name="Total 30 15" xfId="51710" xr:uid="{00000000-0005-0000-0000-000042CB0000}"/>
    <cellStyle name="Total 30 16" xfId="51711" xr:uid="{00000000-0005-0000-0000-000043CB0000}"/>
    <cellStyle name="Total 30 17" xfId="51712" xr:uid="{00000000-0005-0000-0000-000044CB0000}"/>
    <cellStyle name="Total 30 18" xfId="51713" xr:uid="{00000000-0005-0000-0000-000045CB0000}"/>
    <cellStyle name="Total 30 19" xfId="51714" xr:uid="{00000000-0005-0000-0000-000046CB0000}"/>
    <cellStyle name="Total 30 2" xfId="51715" xr:uid="{00000000-0005-0000-0000-000047CB0000}"/>
    <cellStyle name="Total 30 20" xfId="51716" xr:uid="{00000000-0005-0000-0000-000048CB0000}"/>
    <cellStyle name="Total 30 21" xfId="51717" xr:uid="{00000000-0005-0000-0000-000049CB0000}"/>
    <cellStyle name="Total 30 22" xfId="51718" xr:uid="{00000000-0005-0000-0000-00004ACB0000}"/>
    <cellStyle name="Total 30 23" xfId="51719" xr:uid="{00000000-0005-0000-0000-00004BCB0000}"/>
    <cellStyle name="Total 30 24" xfId="51720" xr:uid="{00000000-0005-0000-0000-00004CCB0000}"/>
    <cellStyle name="Total 30 25" xfId="51721" xr:uid="{00000000-0005-0000-0000-00004DCB0000}"/>
    <cellStyle name="Total 30 26" xfId="51722" xr:uid="{00000000-0005-0000-0000-00004ECB0000}"/>
    <cellStyle name="Total 30 27" xfId="51723" xr:uid="{00000000-0005-0000-0000-00004FCB0000}"/>
    <cellStyle name="Total 30 28" xfId="51724" xr:uid="{00000000-0005-0000-0000-000050CB0000}"/>
    <cellStyle name="Total 30 29" xfId="51725" xr:uid="{00000000-0005-0000-0000-000051CB0000}"/>
    <cellStyle name="Total 30 3" xfId="51726" xr:uid="{00000000-0005-0000-0000-000052CB0000}"/>
    <cellStyle name="Total 30 30" xfId="51727" xr:uid="{00000000-0005-0000-0000-000053CB0000}"/>
    <cellStyle name="Total 30 31" xfId="51728" xr:uid="{00000000-0005-0000-0000-000054CB0000}"/>
    <cellStyle name="Total 30 32" xfId="51729" xr:uid="{00000000-0005-0000-0000-000055CB0000}"/>
    <cellStyle name="Total 30 33" xfId="51730" xr:uid="{00000000-0005-0000-0000-000056CB0000}"/>
    <cellStyle name="Total 30 34" xfId="51731" xr:uid="{00000000-0005-0000-0000-000057CB0000}"/>
    <cellStyle name="Total 30 35" xfId="51732" xr:uid="{00000000-0005-0000-0000-000058CB0000}"/>
    <cellStyle name="Total 30 36" xfId="51733" xr:uid="{00000000-0005-0000-0000-000059CB0000}"/>
    <cellStyle name="Total 30 37" xfId="51734" xr:uid="{00000000-0005-0000-0000-00005ACB0000}"/>
    <cellStyle name="Total 30 38" xfId="51735" xr:uid="{00000000-0005-0000-0000-00005BCB0000}"/>
    <cellStyle name="Total 30 39" xfId="51736" xr:uid="{00000000-0005-0000-0000-00005CCB0000}"/>
    <cellStyle name="Total 30 4" xfId="51737" xr:uid="{00000000-0005-0000-0000-00005DCB0000}"/>
    <cellStyle name="Total 30 40" xfId="51738" xr:uid="{00000000-0005-0000-0000-00005ECB0000}"/>
    <cellStyle name="Total 30 41" xfId="51739" xr:uid="{00000000-0005-0000-0000-00005FCB0000}"/>
    <cellStyle name="Total 30 42" xfId="51740" xr:uid="{00000000-0005-0000-0000-000060CB0000}"/>
    <cellStyle name="Total 30 43" xfId="51741" xr:uid="{00000000-0005-0000-0000-000061CB0000}"/>
    <cellStyle name="Total 30 44" xfId="51742" xr:uid="{00000000-0005-0000-0000-000062CB0000}"/>
    <cellStyle name="Total 30 45" xfId="51743" xr:uid="{00000000-0005-0000-0000-000063CB0000}"/>
    <cellStyle name="Total 30 46" xfId="51744" xr:uid="{00000000-0005-0000-0000-000064CB0000}"/>
    <cellStyle name="Total 30 47" xfId="51745" xr:uid="{00000000-0005-0000-0000-000065CB0000}"/>
    <cellStyle name="Total 30 48" xfId="51746" xr:uid="{00000000-0005-0000-0000-000066CB0000}"/>
    <cellStyle name="Total 30 49" xfId="51747" xr:uid="{00000000-0005-0000-0000-000067CB0000}"/>
    <cellStyle name="Total 30 5" xfId="51748" xr:uid="{00000000-0005-0000-0000-000068CB0000}"/>
    <cellStyle name="Total 30 50" xfId="51749" xr:uid="{00000000-0005-0000-0000-000069CB0000}"/>
    <cellStyle name="Total 30 51" xfId="51750" xr:uid="{00000000-0005-0000-0000-00006ACB0000}"/>
    <cellStyle name="Total 30 52" xfId="51751" xr:uid="{00000000-0005-0000-0000-00006BCB0000}"/>
    <cellStyle name="Total 30 53" xfId="51752" xr:uid="{00000000-0005-0000-0000-00006CCB0000}"/>
    <cellStyle name="Total 30 54" xfId="51753" xr:uid="{00000000-0005-0000-0000-00006DCB0000}"/>
    <cellStyle name="Total 30 55" xfId="51754" xr:uid="{00000000-0005-0000-0000-00006ECB0000}"/>
    <cellStyle name="Total 30 56" xfId="51755" xr:uid="{00000000-0005-0000-0000-00006FCB0000}"/>
    <cellStyle name="Total 30 57" xfId="51756" xr:uid="{00000000-0005-0000-0000-000070CB0000}"/>
    <cellStyle name="Total 30 58" xfId="51757" xr:uid="{00000000-0005-0000-0000-000071CB0000}"/>
    <cellStyle name="Total 30 59" xfId="51758" xr:uid="{00000000-0005-0000-0000-000072CB0000}"/>
    <cellStyle name="Total 30 6" xfId="51759" xr:uid="{00000000-0005-0000-0000-000073CB0000}"/>
    <cellStyle name="Total 30 60" xfId="51760" xr:uid="{00000000-0005-0000-0000-000074CB0000}"/>
    <cellStyle name="Total 30 61" xfId="51761" xr:uid="{00000000-0005-0000-0000-000075CB0000}"/>
    <cellStyle name="Total 30 62" xfId="51762" xr:uid="{00000000-0005-0000-0000-000076CB0000}"/>
    <cellStyle name="Total 30 63" xfId="51763" xr:uid="{00000000-0005-0000-0000-000077CB0000}"/>
    <cellStyle name="Total 30 64" xfId="51764" xr:uid="{00000000-0005-0000-0000-000078CB0000}"/>
    <cellStyle name="Total 30 65" xfId="51765" xr:uid="{00000000-0005-0000-0000-000079CB0000}"/>
    <cellStyle name="Total 30 66" xfId="51766" xr:uid="{00000000-0005-0000-0000-00007ACB0000}"/>
    <cellStyle name="Total 30 67" xfId="51767" xr:uid="{00000000-0005-0000-0000-00007BCB0000}"/>
    <cellStyle name="Total 30 68" xfId="51768" xr:uid="{00000000-0005-0000-0000-00007CCB0000}"/>
    <cellStyle name="Total 30 69" xfId="51769" xr:uid="{00000000-0005-0000-0000-00007DCB0000}"/>
    <cellStyle name="Total 30 7" xfId="51770" xr:uid="{00000000-0005-0000-0000-00007ECB0000}"/>
    <cellStyle name="Total 30 70" xfId="51771" xr:uid="{00000000-0005-0000-0000-00007FCB0000}"/>
    <cellStyle name="Total 30 71" xfId="51772" xr:uid="{00000000-0005-0000-0000-000080CB0000}"/>
    <cellStyle name="Total 30 72" xfId="51773" xr:uid="{00000000-0005-0000-0000-000081CB0000}"/>
    <cellStyle name="Total 30 73" xfId="51774" xr:uid="{00000000-0005-0000-0000-000082CB0000}"/>
    <cellStyle name="Total 30 8" xfId="51775" xr:uid="{00000000-0005-0000-0000-000083CB0000}"/>
    <cellStyle name="Total 30 9" xfId="51776" xr:uid="{00000000-0005-0000-0000-000084CB0000}"/>
    <cellStyle name="Total 31" xfId="51777" xr:uid="{00000000-0005-0000-0000-000085CB0000}"/>
    <cellStyle name="Total 31 10" xfId="51778" xr:uid="{00000000-0005-0000-0000-000086CB0000}"/>
    <cellStyle name="Total 31 11" xfId="51779" xr:uid="{00000000-0005-0000-0000-000087CB0000}"/>
    <cellStyle name="Total 31 12" xfId="51780" xr:uid="{00000000-0005-0000-0000-000088CB0000}"/>
    <cellStyle name="Total 31 13" xfId="51781" xr:uid="{00000000-0005-0000-0000-000089CB0000}"/>
    <cellStyle name="Total 31 14" xfId="51782" xr:uid="{00000000-0005-0000-0000-00008ACB0000}"/>
    <cellStyle name="Total 31 15" xfId="51783" xr:uid="{00000000-0005-0000-0000-00008BCB0000}"/>
    <cellStyle name="Total 31 16" xfId="51784" xr:uid="{00000000-0005-0000-0000-00008CCB0000}"/>
    <cellStyle name="Total 31 17" xfId="51785" xr:uid="{00000000-0005-0000-0000-00008DCB0000}"/>
    <cellStyle name="Total 31 18" xfId="51786" xr:uid="{00000000-0005-0000-0000-00008ECB0000}"/>
    <cellStyle name="Total 31 19" xfId="51787" xr:uid="{00000000-0005-0000-0000-00008FCB0000}"/>
    <cellStyle name="Total 31 2" xfId="51788" xr:uid="{00000000-0005-0000-0000-000090CB0000}"/>
    <cellStyle name="Total 31 20" xfId="51789" xr:uid="{00000000-0005-0000-0000-000091CB0000}"/>
    <cellStyle name="Total 31 21" xfId="51790" xr:uid="{00000000-0005-0000-0000-000092CB0000}"/>
    <cellStyle name="Total 31 22" xfId="51791" xr:uid="{00000000-0005-0000-0000-000093CB0000}"/>
    <cellStyle name="Total 31 23" xfId="51792" xr:uid="{00000000-0005-0000-0000-000094CB0000}"/>
    <cellStyle name="Total 31 24" xfId="51793" xr:uid="{00000000-0005-0000-0000-000095CB0000}"/>
    <cellStyle name="Total 31 25" xfId="51794" xr:uid="{00000000-0005-0000-0000-000096CB0000}"/>
    <cellStyle name="Total 31 26" xfId="51795" xr:uid="{00000000-0005-0000-0000-000097CB0000}"/>
    <cellStyle name="Total 31 27" xfId="51796" xr:uid="{00000000-0005-0000-0000-000098CB0000}"/>
    <cellStyle name="Total 31 28" xfId="51797" xr:uid="{00000000-0005-0000-0000-000099CB0000}"/>
    <cellStyle name="Total 31 29" xfId="51798" xr:uid="{00000000-0005-0000-0000-00009ACB0000}"/>
    <cellStyle name="Total 31 3" xfId="51799" xr:uid="{00000000-0005-0000-0000-00009BCB0000}"/>
    <cellStyle name="Total 31 30" xfId="51800" xr:uid="{00000000-0005-0000-0000-00009CCB0000}"/>
    <cellStyle name="Total 31 31" xfId="51801" xr:uid="{00000000-0005-0000-0000-00009DCB0000}"/>
    <cellStyle name="Total 31 32" xfId="51802" xr:uid="{00000000-0005-0000-0000-00009ECB0000}"/>
    <cellStyle name="Total 31 33" xfId="51803" xr:uid="{00000000-0005-0000-0000-00009FCB0000}"/>
    <cellStyle name="Total 31 34" xfId="51804" xr:uid="{00000000-0005-0000-0000-0000A0CB0000}"/>
    <cellStyle name="Total 31 35" xfId="51805" xr:uid="{00000000-0005-0000-0000-0000A1CB0000}"/>
    <cellStyle name="Total 31 36" xfId="51806" xr:uid="{00000000-0005-0000-0000-0000A2CB0000}"/>
    <cellStyle name="Total 31 37" xfId="51807" xr:uid="{00000000-0005-0000-0000-0000A3CB0000}"/>
    <cellStyle name="Total 31 38" xfId="51808" xr:uid="{00000000-0005-0000-0000-0000A4CB0000}"/>
    <cellStyle name="Total 31 39" xfId="51809" xr:uid="{00000000-0005-0000-0000-0000A5CB0000}"/>
    <cellStyle name="Total 31 4" xfId="51810" xr:uid="{00000000-0005-0000-0000-0000A6CB0000}"/>
    <cellStyle name="Total 31 40" xfId="51811" xr:uid="{00000000-0005-0000-0000-0000A7CB0000}"/>
    <cellStyle name="Total 31 41" xfId="51812" xr:uid="{00000000-0005-0000-0000-0000A8CB0000}"/>
    <cellStyle name="Total 31 42" xfId="51813" xr:uid="{00000000-0005-0000-0000-0000A9CB0000}"/>
    <cellStyle name="Total 31 43" xfId="51814" xr:uid="{00000000-0005-0000-0000-0000AACB0000}"/>
    <cellStyle name="Total 31 44" xfId="51815" xr:uid="{00000000-0005-0000-0000-0000ABCB0000}"/>
    <cellStyle name="Total 31 45" xfId="51816" xr:uid="{00000000-0005-0000-0000-0000ACCB0000}"/>
    <cellStyle name="Total 31 46" xfId="51817" xr:uid="{00000000-0005-0000-0000-0000ADCB0000}"/>
    <cellStyle name="Total 31 47" xfId="51818" xr:uid="{00000000-0005-0000-0000-0000AECB0000}"/>
    <cellStyle name="Total 31 48" xfId="51819" xr:uid="{00000000-0005-0000-0000-0000AFCB0000}"/>
    <cellStyle name="Total 31 49" xfId="51820" xr:uid="{00000000-0005-0000-0000-0000B0CB0000}"/>
    <cellStyle name="Total 31 5" xfId="51821" xr:uid="{00000000-0005-0000-0000-0000B1CB0000}"/>
    <cellStyle name="Total 31 50" xfId="51822" xr:uid="{00000000-0005-0000-0000-0000B2CB0000}"/>
    <cellStyle name="Total 31 51" xfId="51823" xr:uid="{00000000-0005-0000-0000-0000B3CB0000}"/>
    <cellStyle name="Total 31 52" xfId="51824" xr:uid="{00000000-0005-0000-0000-0000B4CB0000}"/>
    <cellStyle name="Total 31 53" xfId="51825" xr:uid="{00000000-0005-0000-0000-0000B5CB0000}"/>
    <cellStyle name="Total 31 54" xfId="51826" xr:uid="{00000000-0005-0000-0000-0000B6CB0000}"/>
    <cellStyle name="Total 31 55" xfId="51827" xr:uid="{00000000-0005-0000-0000-0000B7CB0000}"/>
    <cellStyle name="Total 31 56" xfId="51828" xr:uid="{00000000-0005-0000-0000-0000B8CB0000}"/>
    <cellStyle name="Total 31 57" xfId="51829" xr:uid="{00000000-0005-0000-0000-0000B9CB0000}"/>
    <cellStyle name="Total 31 58" xfId="51830" xr:uid="{00000000-0005-0000-0000-0000BACB0000}"/>
    <cellStyle name="Total 31 59" xfId="51831" xr:uid="{00000000-0005-0000-0000-0000BBCB0000}"/>
    <cellStyle name="Total 31 6" xfId="51832" xr:uid="{00000000-0005-0000-0000-0000BCCB0000}"/>
    <cellStyle name="Total 31 60" xfId="51833" xr:uid="{00000000-0005-0000-0000-0000BDCB0000}"/>
    <cellStyle name="Total 31 61" xfId="51834" xr:uid="{00000000-0005-0000-0000-0000BECB0000}"/>
    <cellStyle name="Total 31 62" xfId="51835" xr:uid="{00000000-0005-0000-0000-0000BFCB0000}"/>
    <cellStyle name="Total 31 63" xfId="51836" xr:uid="{00000000-0005-0000-0000-0000C0CB0000}"/>
    <cellStyle name="Total 31 64" xfId="51837" xr:uid="{00000000-0005-0000-0000-0000C1CB0000}"/>
    <cellStyle name="Total 31 65" xfId="51838" xr:uid="{00000000-0005-0000-0000-0000C2CB0000}"/>
    <cellStyle name="Total 31 66" xfId="51839" xr:uid="{00000000-0005-0000-0000-0000C3CB0000}"/>
    <cellStyle name="Total 31 67" xfId="51840" xr:uid="{00000000-0005-0000-0000-0000C4CB0000}"/>
    <cellStyle name="Total 31 68" xfId="51841" xr:uid="{00000000-0005-0000-0000-0000C5CB0000}"/>
    <cellStyle name="Total 31 69" xfId="51842" xr:uid="{00000000-0005-0000-0000-0000C6CB0000}"/>
    <cellStyle name="Total 31 7" xfId="51843" xr:uid="{00000000-0005-0000-0000-0000C7CB0000}"/>
    <cellStyle name="Total 31 70" xfId="51844" xr:uid="{00000000-0005-0000-0000-0000C8CB0000}"/>
    <cellStyle name="Total 31 71" xfId="51845" xr:uid="{00000000-0005-0000-0000-0000C9CB0000}"/>
    <cellStyle name="Total 31 72" xfId="51846" xr:uid="{00000000-0005-0000-0000-0000CACB0000}"/>
    <cellStyle name="Total 31 73" xfId="51847" xr:uid="{00000000-0005-0000-0000-0000CBCB0000}"/>
    <cellStyle name="Total 31 8" xfId="51848" xr:uid="{00000000-0005-0000-0000-0000CCCB0000}"/>
    <cellStyle name="Total 31 9" xfId="51849" xr:uid="{00000000-0005-0000-0000-0000CDCB0000}"/>
    <cellStyle name="Total 32" xfId="51850" xr:uid="{00000000-0005-0000-0000-0000CECB0000}"/>
    <cellStyle name="Total 32 10" xfId="51851" xr:uid="{00000000-0005-0000-0000-0000CFCB0000}"/>
    <cellStyle name="Total 32 11" xfId="51852" xr:uid="{00000000-0005-0000-0000-0000D0CB0000}"/>
    <cellStyle name="Total 32 12" xfId="51853" xr:uid="{00000000-0005-0000-0000-0000D1CB0000}"/>
    <cellStyle name="Total 32 13" xfId="51854" xr:uid="{00000000-0005-0000-0000-0000D2CB0000}"/>
    <cellStyle name="Total 32 14" xfId="51855" xr:uid="{00000000-0005-0000-0000-0000D3CB0000}"/>
    <cellStyle name="Total 32 15" xfId="51856" xr:uid="{00000000-0005-0000-0000-0000D4CB0000}"/>
    <cellStyle name="Total 32 16" xfId="51857" xr:uid="{00000000-0005-0000-0000-0000D5CB0000}"/>
    <cellStyle name="Total 32 17" xfId="51858" xr:uid="{00000000-0005-0000-0000-0000D6CB0000}"/>
    <cellStyle name="Total 32 18" xfId="51859" xr:uid="{00000000-0005-0000-0000-0000D7CB0000}"/>
    <cellStyle name="Total 32 19" xfId="51860" xr:uid="{00000000-0005-0000-0000-0000D8CB0000}"/>
    <cellStyle name="Total 32 2" xfId="51861" xr:uid="{00000000-0005-0000-0000-0000D9CB0000}"/>
    <cellStyle name="Total 32 20" xfId="51862" xr:uid="{00000000-0005-0000-0000-0000DACB0000}"/>
    <cellStyle name="Total 32 21" xfId="51863" xr:uid="{00000000-0005-0000-0000-0000DBCB0000}"/>
    <cellStyle name="Total 32 22" xfId="51864" xr:uid="{00000000-0005-0000-0000-0000DCCB0000}"/>
    <cellStyle name="Total 32 23" xfId="51865" xr:uid="{00000000-0005-0000-0000-0000DDCB0000}"/>
    <cellStyle name="Total 32 24" xfId="51866" xr:uid="{00000000-0005-0000-0000-0000DECB0000}"/>
    <cellStyle name="Total 32 25" xfId="51867" xr:uid="{00000000-0005-0000-0000-0000DFCB0000}"/>
    <cellStyle name="Total 32 26" xfId="51868" xr:uid="{00000000-0005-0000-0000-0000E0CB0000}"/>
    <cellStyle name="Total 32 27" xfId="51869" xr:uid="{00000000-0005-0000-0000-0000E1CB0000}"/>
    <cellStyle name="Total 32 28" xfId="51870" xr:uid="{00000000-0005-0000-0000-0000E2CB0000}"/>
    <cellStyle name="Total 32 29" xfId="51871" xr:uid="{00000000-0005-0000-0000-0000E3CB0000}"/>
    <cellStyle name="Total 32 3" xfId="51872" xr:uid="{00000000-0005-0000-0000-0000E4CB0000}"/>
    <cellStyle name="Total 32 30" xfId="51873" xr:uid="{00000000-0005-0000-0000-0000E5CB0000}"/>
    <cellStyle name="Total 32 31" xfId="51874" xr:uid="{00000000-0005-0000-0000-0000E6CB0000}"/>
    <cellStyle name="Total 32 32" xfId="51875" xr:uid="{00000000-0005-0000-0000-0000E7CB0000}"/>
    <cellStyle name="Total 32 33" xfId="51876" xr:uid="{00000000-0005-0000-0000-0000E8CB0000}"/>
    <cellStyle name="Total 32 34" xfId="51877" xr:uid="{00000000-0005-0000-0000-0000E9CB0000}"/>
    <cellStyle name="Total 32 35" xfId="51878" xr:uid="{00000000-0005-0000-0000-0000EACB0000}"/>
    <cellStyle name="Total 32 36" xfId="51879" xr:uid="{00000000-0005-0000-0000-0000EBCB0000}"/>
    <cellStyle name="Total 32 37" xfId="51880" xr:uid="{00000000-0005-0000-0000-0000ECCB0000}"/>
    <cellStyle name="Total 32 38" xfId="51881" xr:uid="{00000000-0005-0000-0000-0000EDCB0000}"/>
    <cellStyle name="Total 32 39" xfId="51882" xr:uid="{00000000-0005-0000-0000-0000EECB0000}"/>
    <cellStyle name="Total 32 4" xfId="51883" xr:uid="{00000000-0005-0000-0000-0000EFCB0000}"/>
    <cellStyle name="Total 32 40" xfId="51884" xr:uid="{00000000-0005-0000-0000-0000F0CB0000}"/>
    <cellStyle name="Total 32 41" xfId="51885" xr:uid="{00000000-0005-0000-0000-0000F1CB0000}"/>
    <cellStyle name="Total 32 42" xfId="51886" xr:uid="{00000000-0005-0000-0000-0000F2CB0000}"/>
    <cellStyle name="Total 32 43" xfId="51887" xr:uid="{00000000-0005-0000-0000-0000F3CB0000}"/>
    <cellStyle name="Total 32 44" xfId="51888" xr:uid="{00000000-0005-0000-0000-0000F4CB0000}"/>
    <cellStyle name="Total 32 45" xfId="51889" xr:uid="{00000000-0005-0000-0000-0000F5CB0000}"/>
    <cellStyle name="Total 32 46" xfId="51890" xr:uid="{00000000-0005-0000-0000-0000F6CB0000}"/>
    <cellStyle name="Total 32 47" xfId="51891" xr:uid="{00000000-0005-0000-0000-0000F7CB0000}"/>
    <cellStyle name="Total 32 48" xfId="51892" xr:uid="{00000000-0005-0000-0000-0000F8CB0000}"/>
    <cellStyle name="Total 32 49" xfId="51893" xr:uid="{00000000-0005-0000-0000-0000F9CB0000}"/>
    <cellStyle name="Total 32 5" xfId="51894" xr:uid="{00000000-0005-0000-0000-0000FACB0000}"/>
    <cellStyle name="Total 32 50" xfId="51895" xr:uid="{00000000-0005-0000-0000-0000FBCB0000}"/>
    <cellStyle name="Total 32 51" xfId="51896" xr:uid="{00000000-0005-0000-0000-0000FCCB0000}"/>
    <cellStyle name="Total 32 52" xfId="51897" xr:uid="{00000000-0005-0000-0000-0000FDCB0000}"/>
    <cellStyle name="Total 32 53" xfId="51898" xr:uid="{00000000-0005-0000-0000-0000FECB0000}"/>
    <cellStyle name="Total 32 54" xfId="51899" xr:uid="{00000000-0005-0000-0000-0000FFCB0000}"/>
    <cellStyle name="Total 32 55" xfId="51900" xr:uid="{00000000-0005-0000-0000-000000CC0000}"/>
    <cellStyle name="Total 32 56" xfId="51901" xr:uid="{00000000-0005-0000-0000-000001CC0000}"/>
    <cellStyle name="Total 32 57" xfId="51902" xr:uid="{00000000-0005-0000-0000-000002CC0000}"/>
    <cellStyle name="Total 32 58" xfId="51903" xr:uid="{00000000-0005-0000-0000-000003CC0000}"/>
    <cellStyle name="Total 32 59" xfId="51904" xr:uid="{00000000-0005-0000-0000-000004CC0000}"/>
    <cellStyle name="Total 32 6" xfId="51905" xr:uid="{00000000-0005-0000-0000-000005CC0000}"/>
    <cellStyle name="Total 32 60" xfId="51906" xr:uid="{00000000-0005-0000-0000-000006CC0000}"/>
    <cellStyle name="Total 32 61" xfId="51907" xr:uid="{00000000-0005-0000-0000-000007CC0000}"/>
    <cellStyle name="Total 32 62" xfId="51908" xr:uid="{00000000-0005-0000-0000-000008CC0000}"/>
    <cellStyle name="Total 32 63" xfId="51909" xr:uid="{00000000-0005-0000-0000-000009CC0000}"/>
    <cellStyle name="Total 32 64" xfId="51910" xr:uid="{00000000-0005-0000-0000-00000ACC0000}"/>
    <cellStyle name="Total 32 65" xfId="51911" xr:uid="{00000000-0005-0000-0000-00000BCC0000}"/>
    <cellStyle name="Total 32 66" xfId="51912" xr:uid="{00000000-0005-0000-0000-00000CCC0000}"/>
    <cellStyle name="Total 32 67" xfId="51913" xr:uid="{00000000-0005-0000-0000-00000DCC0000}"/>
    <cellStyle name="Total 32 68" xfId="51914" xr:uid="{00000000-0005-0000-0000-00000ECC0000}"/>
    <cellStyle name="Total 32 69" xfId="51915" xr:uid="{00000000-0005-0000-0000-00000FCC0000}"/>
    <cellStyle name="Total 32 7" xfId="51916" xr:uid="{00000000-0005-0000-0000-000010CC0000}"/>
    <cellStyle name="Total 32 70" xfId="51917" xr:uid="{00000000-0005-0000-0000-000011CC0000}"/>
    <cellStyle name="Total 32 71" xfId="51918" xr:uid="{00000000-0005-0000-0000-000012CC0000}"/>
    <cellStyle name="Total 32 72" xfId="51919" xr:uid="{00000000-0005-0000-0000-000013CC0000}"/>
    <cellStyle name="Total 32 73" xfId="51920" xr:uid="{00000000-0005-0000-0000-000014CC0000}"/>
    <cellStyle name="Total 32 8" xfId="51921" xr:uid="{00000000-0005-0000-0000-000015CC0000}"/>
    <cellStyle name="Total 32 9" xfId="51922" xr:uid="{00000000-0005-0000-0000-000016CC0000}"/>
    <cellStyle name="Total 33" xfId="51923" xr:uid="{00000000-0005-0000-0000-000017CC0000}"/>
    <cellStyle name="Total 33 10" xfId="51924" xr:uid="{00000000-0005-0000-0000-000018CC0000}"/>
    <cellStyle name="Total 33 11" xfId="51925" xr:uid="{00000000-0005-0000-0000-000019CC0000}"/>
    <cellStyle name="Total 33 12" xfId="51926" xr:uid="{00000000-0005-0000-0000-00001ACC0000}"/>
    <cellStyle name="Total 33 13" xfId="51927" xr:uid="{00000000-0005-0000-0000-00001BCC0000}"/>
    <cellStyle name="Total 33 14" xfId="51928" xr:uid="{00000000-0005-0000-0000-00001CCC0000}"/>
    <cellStyle name="Total 33 15" xfId="51929" xr:uid="{00000000-0005-0000-0000-00001DCC0000}"/>
    <cellStyle name="Total 33 16" xfId="51930" xr:uid="{00000000-0005-0000-0000-00001ECC0000}"/>
    <cellStyle name="Total 33 17" xfId="51931" xr:uid="{00000000-0005-0000-0000-00001FCC0000}"/>
    <cellStyle name="Total 33 18" xfId="51932" xr:uid="{00000000-0005-0000-0000-000020CC0000}"/>
    <cellStyle name="Total 33 19" xfId="51933" xr:uid="{00000000-0005-0000-0000-000021CC0000}"/>
    <cellStyle name="Total 33 2" xfId="51934" xr:uid="{00000000-0005-0000-0000-000022CC0000}"/>
    <cellStyle name="Total 33 20" xfId="51935" xr:uid="{00000000-0005-0000-0000-000023CC0000}"/>
    <cellStyle name="Total 33 21" xfId="51936" xr:uid="{00000000-0005-0000-0000-000024CC0000}"/>
    <cellStyle name="Total 33 22" xfId="51937" xr:uid="{00000000-0005-0000-0000-000025CC0000}"/>
    <cellStyle name="Total 33 23" xfId="51938" xr:uid="{00000000-0005-0000-0000-000026CC0000}"/>
    <cellStyle name="Total 33 24" xfId="51939" xr:uid="{00000000-0005-0000-0000-000027CC0000}"/>
    <cellStyle name="Total 33 25" xfId="51940" xr:uid="{00000000-0005-0000-0000-000028CC0000}"/>
    <cellStyle name="Total 33 26" xfId="51941" xr:uid="{00000000-0005-0000-0000-000029CC0000}"/>
    <cellStyle name="Total 33 27" xfId="51942" xr:uid="{00000000-0005-0000-0000-00002ACC0000}"/>
    <cellStyle name="Total 33 28" xfId="51943" xr:uid="{00000000-0005-0000-0000-00002BCC0000}"/>
    <cellStyle name="Total 33 29" xfId="51944" xr:uid="{00000000-0005-0000-0000-00002CCC0000}"/>
    <cellStyle name="Total 33 3" xfId="51945" xr:uid="{00000000-0005-0000-0000-00002DCC0000}"/>
    <cellStyle name="Total 33 30" xfId="51946" xr:uid="{00000000-0005-0000-0000-00002ECC0000}"/>
    <cellStyle name="Total 33 31" xfId="51947" xr:uid="{00000000-0005-0000-0000-00002FCC0000}"/>
    <cellStyle name="Total 33 32" xfId="51948" xr:uid="{00000000-0005-0000-0000-000030CC0000}"/>
    <cellStyle name="Total 33 33" xfId="51949" xr:uid="{00000000-0005-0000-0000-000031CC0000}"/>
    <cellStyle name="Total 33 34" xfId="51950" xr:uid="{00000000-0005-0000-0000-000032CC0000}"/>
    <cellStyle name="Total 33 35" xfId="51951" xr:uid="{00000000-0005-0000-0000-000033CC0000}"/>
    <cellStyle name="Total 33 36" xfId="51952" xr:uid="{00000000-0005-0000-0000-000034CC0000}"/>
    <cellStyle name="Total 33 37" xfId="51953" xr:uid="{00000000-0005-0000-0000-000035CC0000}"/>
    <cellStyle name="Total 33 38" xfId="51954" xr:uid="{00000000-0005-0000-0000-000036CC0000}"/>
    <cellStyle name="Total 33 39" xfId="51955" xr:uid="{00000000-0005-0000-0000-000037CC0000}"/>
    <cellStyle name="Total 33 4" xfId="51956" xr:uid="{00000000-0005-0000-0000-000038CC0000}"/>
    <cellStyle name="Total 33 40" xfId="51957" xr:uid="{00000000-0005-0000-0000-000039CC0000}"/>
    <cellStyle name="Total 33 41" xfId="51958" xr:uid="{00000000-0005-0000-0000-00003ACC0000}"/>
    <cellStyle name="Total 33 42" xfId="51959" xr:uid="{00000000-0005-0000-0000-00003BCC0000}"/>
    <cellStyle name="Total 33 43" xfId="51960" xr:uid="{00000000-0005-0000-0000-00003CCC0000}"/>
    <cellStyle name="Total 33 44" xfId="51961" xr:uid="{00000000-0005-0000-0000-00003DCC0000}"/>
    <cellStyle name="Total 33 45" xfId="51962" xr:uid="{00000000-0005-0000-0000-00003ECC0000}"/>
    <cellStyle name="Total 33 46" xfId="51963" xr:uid="{00000000-0005-0000-0000-00003FCC0000}"/>
    <cellStyle name="Total 33 47" xfId="51964" xr:uid="{00000000-0005-0000-0000-000040CC0000}"/>
    <cellStyle name="Total 33 48" xfId="51965" xr:uid="{00000000-0005-0000-0000-000041CC0000}"/>
    <cellStyle name="Total 33 49" xfId="51966" xr:uid="{00000000-0005-0000-0000-000042CC0000}"/>
    <cellStyle name="Total 33 5" xfId="51967" xr:uid="{00000000-0005-0000-0000-000043CC0000}"/>
    <cellStyle name="Total 33 50" xfId="51968" xr:uid="{00000000-0005-0000-0000-000044CC0000}"/>
    <cellStyle name="Total 33 51" xfId="51969" xr:uid="{00000000-0005-0000-0000-000045CC0000}"/>
    <cellStyle name="Total 33 52" xfId="51970" xr:uid="{00000000-0005-0000-0000-000046CC0000}"/>
    <cellStyle name="Total 33 53" xfId="51971" xr:uid="{00000000-0005-0000-0000-000047CC0000}"/>
    <cellStyle name="Total 33 54" xfId="51972" xr:uid="{00000000-0005-0000-0000-000048CC0000}"/>
    <cellStyle name="Total 33 55" xfId="51973" xr:uid="{00000000-0005-0000-0000-000049CC0000}"/>
    <cellStyle name="Total 33 56" xfId="51974" xr:uid="{00000000-0005-0000-0000-00004ACC0000}"/>
    <cellStyle name="Total 33 57" xfId="51975" xr:uid="{00000000-0005-0000-0000-00004BCC0000}"/>
    <cellStyle name="Total 33 58" xfId="51976" xr:uid="{00000000-0005-0000-0000-00004CCC0000}"/>
    <cellStyle name="Total 33 59" xfId="51977" xr:uid="{00000000-0005-0000-0000-00004DCC0000}"/>
    <cellStyle name="Total 33 6" xfId="51978" xr:uid="{00000000-0005-0000-0000-00004ECC0000}"/>
    <cellStyle name="Total 33 60" xfId="51979" xr:uid="{00000000-0005-0000-0000-00004FCC0000}"/>
    <cellStyle name="Total 33 61" xfId="51980" xr:uid="{00000000-0005-0000-0000-000050CC0000}"/>
    <cellStyle name="Total 33 62" xfId="51981" xr:uid="{00000000-0005-0000-0000-000051CC0000}"/>
    <cellStyle name="Total 33 63" xfId="51982" xr:uid="{00000000-0005-0000-0000-000052CC0000}"/>
    <cellStyle name="Total 33 64" xfId="51983" xr:uid="{00000000-0005-0000-0000-000053CC0000}"/>
    <cellStyle name="Total 33 65" xfId="51984" xr:uid="{00000000-0005-0000-0000-000054CC0000}"/>
    <cellStyle name="Total 33 66" xfId="51985" xr:uid="{00000000-0005-0000-0000-000055CC0000}"/>
    <cellStyle name="Total 33 67" xfId="51986" xr:uid="{00000000-0005-0000-0000-000056CC0000}"/>
    <cellStyle name="Total 33 68" xfId="51987" xr:uid="{00000000-0005-0000-0000-000057CC0000}"/>
    <cellStyle name="Total 33 69" xfId="51988" xr:uid="{00000000-0005-0000-0000-000058CC0000}"/>
    <cellStyle name="Total 33 7" xfId="51989" xr:uid="{00000000-0005-0000-0000-000059CC0000}"/>
    <cellStyle name="Total 33 70" xfId="51990" xr:uid="{00000000-0005-0000-0000-00005ACC0000}"/>
    <cellStyle name="Total 33 71" xfId="51991" xr:uid="{00000000-0005-0000-0000-00005BCC0000}"/>
    <cellStyle name="Total 33 72" xfId="51992" xr:uid="{00000000-0005-0000-0000-00005CCC0000}"/>
    <cellStyle name="Total 33 73" xfId="51993" xr:uid="{00000000-0005-0000-0000-00005DCC0000}"/>
    <cellStyle name="Total 33 8" xfId="51994" xr:uid="{00000000-0005-0000-0000-00005ECC0000}"/>
    <cellStyle name="Total 33 9" xfId="51995" xr:uid="{00000000-0005-0000-0000-00005FCC0000}"/>
    <cellStyle name="Total 34" xfId="51996" xr:uid="{00000000-0005-0000-0000-000060CC0000}"/>
    <cellStyle name="Total 34 10" xfId="51997" xr:uid="{00000000-0005-0000-0000-000061CC0000}"/>
    <cellStyle name="Total 34 11" xfId="51998" xr:uid="{00000000-0005-0000-0000-000062CC0000}"/>
    <cellStyle name="Total 34 12" xfId="51999" xr:uid="{00000000-0005-0000-0000-000063CC0000}"/>
    <cellStyle name="Total 34 13" xfId="52000" xr:uid="{00000000-0005-0000-0000-000064CC0000}"/>
    <cellStyle name="Total 34 14" xfId="52001" xr:uid="{00000000-0005-0000-0000-000065CC0000}"/>
    <cellStyle name="Total 34 15" xfId="52002" xr:uid="{00000000-0005-0000-0000-000066CC0000}"/>
    <cellStyle name="Total 34 16" xfId="52003" xr:uid="{00000000-0005-0000-0000-000067CC0000}"/>
    <cellStyle name="Total 34 17" xfId="52004" xr:uid="{00000000-0005-0000-0000-000068CC0000}"/>
    <cellStyle name="Total 34 18" xfId="52005" xr:uid="{00000000-0005-0000-0000-000069CC0000}"/>
    <cellStyle name="Total 34 19" xfId="52006" xr:uid="{00000000-0005-0000-0000-00006ACC0000}"/>
    <cellStyle name="Total 34 2" xfId="52007" xr:uid="{00000000-0005-0000-0000-00006BCC0000}"/>
    <cellStyle name="Total 34 20" xfId="52008" xr:uid="{00000000-0005-0000-0000-00006CCC0000}"/>
    <cellStyle name="Total 34 21" xfId="52009" xr:uid="{00000000-0005-0000-0000-00006DCC0000}"/>
    <cellStyle name="Total 34 22" xfId="52010" xr:uid="{00000000-0005-0000-0000-00006ECC0000}"/>
    <cellStyle name="Total 34 23" xfId="52011" xr:uid="{00000000-0005-0000-0000-00006FCC0000}"/>
    <cellStyle name="Total 34 24" xfId="52012" xr:uid="{00000000-0005-0000-0000-000070CC0000}"/>
    <cellStyle name="Total 34 25" xfId="52013" xr:uid="{00000000-0005-0000-0000-000071CC0000}"/>
    <cellStyle name="Total 34 26" xfId="52014" xr:uid="{00000000-0005-0000-0000-000072CC0000}"/>
    <cellStyle name="Total 34 27" xfId="52015" xr:uid="{00000000-0005-0000-0000-000073CC0000}"/>
    <cellStyle name="Total 34 28" xfId="52016" xr:uid="{00000000-0005-0000-0000-000074CC0000}"/>
    <cellStyle name="Total 34 29" xfId="52017" xr:uid="{00000000-0005-0000-0000-000075CC0000}"/>
    <cellStyle name="Total 34 3" xfId="52018" xr:uid="{00000000-0005-0000-0000-000076CC0000}"/>
    <cellStyle name="Total 34 30" xfId="52019" xr:uid="{00000000-0005-0000-0000-000077CC0000}"/>
    <cellStyle name="Total 34 31" xfId="52020" xr:uid="{00000000-0005-0000-0000-000078CC0000}"/>
    <cellStyle name="Total 34 32" xfId="52021" xr:uid="{00000000-0005-0000-0000-000079CC0000}"/>
    <cellStyle name="Total 34 33" xfId="52022" xr:uid="{00000000-0005-0000-0000-00007ACC0000}"/>
    <cellStyle name="Total 34 34" xfId="52023" xr:uid="{00000000-0005-0000-0000-00007BCC0000}"/>
    <cellStyle name="Total 34 35" xfId="52024" xr:uid="{00000000-0005-0000-0000-00007CCC0000}"/>
    <cellStyle name="Total 34 36" xfId="52025" xr:uid="{00000000-0005-0000-0000-00007DCC0000}"/>
    <cellStyle name="Total 34 37" xfId="52026" xr:uid="{00000000-0005-0000-0000-00007ECC0000}"/>
    <cellStyle name="Total 34 38" xfId="52027" xr:uid="{00000000-0005-0000-0000-00007FCC0000}"/>
    <cellStyle name="Total 34 39" xfId="52028" xr:uid="{00000000-0005-0000-0000-000080CC0000}"/>
    <cellStyle name="Total 34 4" xfId="52029" xr:uid="{00000000-0005-0000-0000-000081CC0000}"/>
    <cellStyle name="Total 34 40" xfId="52030" xr:uid="{00000000-0005-0000-0000-000082CC0000}"/>
    <cellStyle name="Total 34 41" xfId="52031" xr:uid="{00000000-0005-0000-0000-000083CC0000}"/>
    <cellStyle name="Total 34 42" xfId="52032" xr:uid="{00000000-0005-0000-0000-000084CC0000}"/>
    <cellStyle name="Total 34 43" xfId="52033" xr:uid="{00000000-0005-0000-0000-000085CC0000}"/>
    <cellStyle name="Total 34 44" xfId="52034" xr:uid="{00000000-0005-0000-0000-000086CC0000}"/>
    <cellStyle name="Total 34 45" xfId="52035" xr:uid="{00000000-0005-0000-0000-000087CC0000}"/>
    <cellStyle name="Total 34 46" xfId="52036" xr:uid="{00000000-0005-0000-0000-000088CC0000}"/>
    <cellStyle name="Total 34 47" xfId="52037" xr:uid="{00000000-0005-0000-0000-000089CC0000}"/>
    <cellStyle name="Total 34 48" xfId="52038" xr:uid="{00000000-0005-0000-0000-00008ACC0000}"/>
    <cellStyle name="Total 34 49" xfId="52039" xr:uid="{00000000-0005-0000-0000-00008BCC0000}"/>
    <cellStyle name="Total 34 5" xfId="52040" xr:uid="{00000000-0005-0000-0000-00008CCC0000}"/>
    <cellStyle name="Total 34 50" xfId="52041" xr:uid="{00000000-0005-0000-0000-00008DCC0000}"/>
    <cellStyle name="Total 34 51" xfId="52042" xr:uid="{00000000-0005-0000-0000-00008ECC0000}"/>
    <cellStyle name="Total 34 52" xfId="52043" xr:uid="{00000000-0005-0000-0000-00008FCC0000}"/>
    <cellStyle name="Total 34 53" xfId="52044" xr:uid="{00000000-0005-0000-0000-000090CC0000}"/>
    <cellStyle name="Total 34 54" xfId="52045" xr:uid="{00000000-0005-0000-0000-000091CC0000}"/>
    <cellStyle name="Total 34 55" xfId="52046" xr:uid="{00000000-0005-0000-0000-000092CC0000}"/>
    <cellStyle name="Total 34 56" xfId="52047" xr:uid="{00000000-0005-0000-0000-000093CC0000}"/>
    <cellStyle name="Total 34 57" xfId="52048" xr:uid="{00000000-0005-0000-0000-000094CC0000}"/>
    <cellStyle name="Total 34 58" xfId="52049" xr:uid="{00000000-0005-0000-0000-000095CC0000}"/>
    <cellStyle name="Total 34 59" xfId="52050" xr:uid="{00000000-0005-0000-0000-000096CC0000}"/>
    <cellStyle name="Total 34 6" xfId="52051" xr:uid="{00000000-0005-0000-0000-000097CC0000}"/>
    <cellStyle name="Total 34 60" xfId="52052" xr:uid="{00000000-0005-0000-0000-000098CC0000}"/>
    <cellStyle name="Total 34 61" xfId="52053" xr:uid="{00000000-0005-0000-0000-000099CC0000}"/>
    <cellStyle name="Total 34 62" xfId="52054" xr:uid="{00000000-0005-0000-0000-00009ACC0000}"/>
    <cellStyle name="Total 34 63" xfId="52055" xr:uid="{00000000-0005-0000-0000-00009BCC0000}"/>
    <cellStyle name="Total 34 64" xfId="52056" xr:uid="{00000000-0005-0000-0000-00009CCC0000}"/>
    <cellStyle name="Total 34 65" xfId="52057" xr:uid="{00000000-0005-0000-0000-00009DCC0000}"/>
    <cellStyle name="Total 34 66" xfId="52058" xr:uid="{00000000-0005-0000-0000-00009ECC0000}"/>
    <cellStyle name="Total 34 67" xfId="52059" xr:uid="{00000000-0005-0000-0000-00009FCC0000}"/>
    <cellStyle name="Total 34 68" xfId="52060" xr:uid="{00000000-0005-0000-0000-0000A0CC0000}"/>
    <cellStyle name="Total 34 69" xfId="52061" xr:uid="{00000000-0005-0000-0000-0000A1CC0000}"/>
    <cellStyle name="Total 34 7" xfId="52062" xr:uid="{00000000-0005-0000-0000-0000A2CC0000}"/>
    <cellStyle name="Total 34 70" xfId="52063" xr:uid="{00000000-0005-0000-0000-0000A3CC0000}"/>
    <cellStyle name="Total 34 71" xfId="52064" xr:uid="{00000000-0005-0000-0000-0000A4CC0000}"/>
    <cellStyle name="Total 34 72" xfId="52065" xr:uid="{00000000-0005-0000-0000-0000A5CC0000}"/>
    <cellStyle name="Total 34 73" xfId="52066" xr:uid="{00000000-0005-0000-0000-0000A6CC0000}"/>
    <cellStyle name="Total 34 8" xfId="52067" xr:uid="{00000000-0005-0000-0000-0000A7CC0000}"/>
    <cellStyle name="Total 34 9" xfId="52068" xr:uid="{00000000-0005-0000-0000-0000A8CC0000}"/>
    <cellStyle name="Total 35" xfId="52069" xr:uid="{00000000-0005-0000-0000-0000A9CC0000}"/>
    <cellStyle name="Total 35 10" xfId="52070" xr:uid="{00000000-0005-0000-0000-0000AACC0000}"/>
    <cellStyle name="Total 35 11" xfId="52071" xr:uid="{00000000-0005-0000-0000-0000ABCC0000}"/>
    <cellStyle name="Total 35 12" xfId="52072" xr:uid="{00000000-0005-0000-0000-0000ACCC0000}"/>
    <cellStyle name="Total 35 13" xfId="52073" xr:uid="{00000000-0005-0000-0000-0000ADCC0000}"/>
    <cellStyle name="Total 35 14" xfId="52074" xr:uid="{00000000-0005-0000-0000-0000AECC0000}"/>
    <cellStyle name="Total 35 15" xfId="52075" xr:uid="{00000000-0005-0000-0000-0000AFCC0000}"/>
    <cellStyle name="Total 35 16" xfId="52076" xr:uid="{00000000-0005-0000-0000-0000B0CC0000}"/>
    <cellStyle name="Total 35 17" xfId="52077" xr:uid="{00000000-0005-0000-0000-0000B1CC0000}"/>
    <cellStyle name="Total 35 18" xfId="52078" xr:uid="{00000000-0005-0000-0000-0000B2CC0000}"/>
    <cellStyle name="Total 35 19" xfId="52079" xr:uid="{00000000-0005-0000-0000-0000B3CC0000}"/>
    <cellStyle name="Total 35 2" xfId="52080" xr:uid="{00000000-0005-0000-0000-0000B4CC0000}"/>
    <cellStyle name="Total 35 20" xfId="52081" xr:uid="{00000000-0005-0000-0000-0000B5CC0000}"/>
    <cellStyle name="Total 35 21" xfId="52082" xr:uid="{00000000-0005-0000-0000-0000B6CC0000}"/>
    <cellStyle name="Total 35 22" xfId="52083" xr:uid="{00000000-0005-0000-0000-0000B7CC0000}"/>
    <cellStyle name="Total 35 23" xfId="52084" xr:uid="{00000000-0005-0000-0000-0000B8CC0000}"/>
    <cellStyle name="Total 35 24" xfId="52085" xr:uid="{00000000-0005-0000-0000-0000B9CC0000}"/>
    <cellStyle name="Total 35 25" xfId="52086" xr:uid="{00000000-0005-0000-0000-0000BACC0000}"/>
    <cellStyle name="Total 35 26" xfId="52087" xr:uid="{00000000-0005-0000-0000-0000BBCC0000}"/>
    <cellStyle name="Total 35 27" xfId="52088" xr:uid="{00000000-0005-0000-0000-0000BCCC0000}"/>
    <cellStyle name="Total 35 28" xfId="52089" xr:uid="{00000000-0005-0000-0000-0000BDCC0000}"/>
    <cellStyle name="Total 35 29" xfId="52090" xr:uid="{00000000-0005-0000-0000-0000BECC0000}"/>
    <cellStyle name="Total 35 3" xfId="52091" xr:uid="{00000000-0005-0000-0000-0000BFCC0000}"/>
    <cellStyle name="Total 35 30" xfId="52092" xr:uid="{00000000-0005-0000-0000-0000C0CC0000}"/>
    <cellStyle name="Total 35 31" xfId="52093" xr:uid="{00000000-0005-0000-0000-0000C1CC0000}"/>
    <cellStyle name="Total 35 32" xfId="52094" xr:uid="{00000000-0005-0000-0000-0000C2CC0000}"/>
    <cellStyle name="Total 35 33" xfId="52095" xr:uid="{00000000-0005-0000-0000-0000C3CC0000}"/>
    <cellStyle name="Total 35 34" xfId="52096" xr:uid="{00000000-0005-0000-0000-0000C4CC0000}"/>
    <cellStyle name="Total 35 35" xfId="52097" xr:uid="{00000000-0005-0000-0000-0000C5CC0000}"/>
    <cellStyle name="Total 35 36" xfId="52098" xr:uid="{00000000-0005-0000-0000-0000C6CC0000}"/>
    <cellStyle name="Total 35 37" xfId="52099" xr:uid="{00000000-0005-0000-0000-0000C7CC0000}"/>
    <cellStyle name="Total 35 38" xfId="52100" xr:uid="{00000000-0005-0000-0000-0000C8CC0000}"/>
    <cellStyle name="Total 35 39" xfId="52101" xr:uid="{00000000-0005-0000-0000-0000C9CC0000}"/>
    <cellStyle name="Total 35 4" xfId="52102" xr:uid="{00000000-0005-0000-0000-0000CACC0000}"/>
    <cellStyle name="Total 35 40" xfId="52103" xr:uid="{00000000-0005-0000-0000-0000CBCC0000}"/>
    <cellStyle name="Total 35 41" xfId="52104" xr:uid="{00000000-0005-0000-0000-0000CCCC0000}"/>
    <cellStyle name="Total 35 42" xfId="52105" xr:uid="{00000000-0005-0000-0000-0000CDCC0000}"/>
    <cellStyle name="Total 35 43" xfId="52106" xr:uid="{00000000-0005-0000-0000-0000CECC0000}"/>
    <cellStyle name="Total 35 44" xfId="52107" xr:uid="{00000000-0005-0000-0000-0000CFCC0000}"/>
    <cellStyle name="Total 35 45" xfId="52108" xr:uid="{00000000-0005-0000-0000-0000D0CC0000}"/>
    <cellStyle name="Total 35 46" xfId="52109" xr:uid="{00000000-0005-0000-0000-0000D1CC0000}"/>
    <cellStyle name="Total 35 47" xfId="52110" xr:uid="{00000000-0005-0000-0000-0000D2CC0000}"/>
    <cellStyle name="Total 35 48" xfId="52111" xr:uid="{00000000-0005-0000-0000-0000D3CC0000}"/>
    <cellStyle name="Total 35 49" xfId="52112" xr:uid="{00000000-0005-0000-0000-0000D4CC0000}"/>
    <cellStyle name="Total 35 5" xfId="52113" xr:uid="{00000000-0005-0000-0000-0000D5CC0000}"/>
    <cellStyle name="Total 35 50" xfId="52114" xr:uid="{00000000-0005-0000-0000-0000D6CC0000}"/>
    <cellStyle name="Total 35 51" xfId="52115" xr:uid="{00000000-0005-0000-0000-0000D7CC0000}"/>
    <cellStyle name="Total 35 52" xfId="52116" xr:uid="{00000000-0005-0000-0000-0000D8CC0000}"/>
    <cellStyle name="Total 35 53" xfId="52117" xr:uid="{00000000-0005-0000-0000-0000D9CC0000}"/>
    <cellStyle name="Total 35 54" xfId="52118" xr:uid="{00000000-0005-0000-0000-0000DACC0000}"/>
    <cellStyle name="Total 35 55" xfId="52119" xr:uid="{00000000-0005-0000-0000-0000DBCC0000}"/>
    <cellStyle name="Total 35 56" xfId="52120" xr:uid="{00000000-0005-0000-0000-0000DCCC0000}"/>
    <cellStyle name="Total 35 57" xfId="52121" xr:uid="{00000000-0005-0000-0000-0000DDCC0000}"/>
    <cellStyle name="Total 35 58" xfId="52122" xr:uid="{00000000-0005-0000-0000-0000DECC0000}"/>
    <cellStyle name="Total 35 59" xfId="52123" xr:uid="{00000000-0005-0000-0000-0000DFCC0000}"/>
    <cellStyle name="Total 35 6" xfId="52124" xr:uid="{00000000-0005-0000-0000-0000E0CC0000}"/>
    <cellStyle name="Total 35 60" xfId="52125" xr:uid="{00000000-0005-0000-0000-0000E1CC0000}"/>
    <cellStyle name="Total 35 61" xfId="52126" xr:uid="{00000000-0005-0000-0000-0000E2CC0000}"/>
    <cellStyle name="Total 35 62" xfId="52127" xr:uid="{00000000-0005-0000-0000-0000E3CC0000}"/>
    <cellStyle name="Total 35 63" xfId="52128" xr:uid="{00000000-0005-0000-0000-0000E4CC0000}"/>
    <cellStyle name="Total 35 64" xfId="52129" xr:uid="{00000000-0005-0000-0000-0000E5CC0000}"/>
    <cellStyle name="Total 35 65" xfId="52130" xr:uid="{00000000-0005-0000-0000-0000E6CC0000}"/>
    <cellStyle name="Total 35 66" xfId="52131" xr:uid="{00000000-0005-0000-0000-0000E7CC0000}"/>
    <cellStyle name="Total 35 67" xfId="52132" xr:uid="{00000000-0005-0000-0000-0000E8CC0000}"/>
    <cellStyle name="Total 35 68" xfId="52133" xr:uid="{00000000-0005-0000-0000-0000E9CC0000}"/>
    <cellStyle name="Total 35 69" xfId="52134" xr:uid="{00000000-0005-0000-0000-0000EACC0000}"/>
    <cellStyle name="Total 35 7" xfId="52135" xr:uid="{00000000-0005-0000-0000-0000EBCC0000}"/>
    <cellStyle name="Total 35 70" xfId="52136" xr:uid="{00000000-0005-0000-0000-0000ECCC0000}"/>
    <cellStyle name="Total 35 71" xfId="52137" xr:uid="{00000000-0005-0000-0000-0000EDCC0000}"/>
    <cellStyle name="Total 35 72" xfId="52138" xr:uid="{00000000-0005-0000-0000-0000EECC0000}"/>
    <cellStyle name="Total 35 73" xfId="52139" xr:uid="{00000000-0005-0000-0000-0000EFCC0000}"/>
    <cellStyle name="Total 35 8" xfId="52140" xr:uid="{00000000-0005-0000-0000-0000F0CC0000}"/>
    <cellStyle name="Total 35 9" xfId="52141" xr:uid="{00000000-0005-0000-0000-0000F1CC0000}"/>
    <cellStyle name="Total 36" xfId="52142" xr:uid="{00000000-0005-0000-0000-0000F2CC0000}"/>
    <cellStyle name="Total 36 10" xfId="52143" xr:uid="{00000000-0005-0000-0000-0000F3CC0000}"/>
    <cellStyle name="Total 36 11" xfId="52144" xr:uid="{00000000-0005-0000-0000-0000F4CC0000}"/>
    <cellStyle name="Total 36 12" xfId="52145" xr:uid="{00000000-0005-0000-0000-0000F5CC0000}"/>
    <cellStyle name="Total 36 13" xfId="52146" xr:uid="{00000000-0005-0000-0000-0000F6CC0000}"/>
    <cellStyle name="Total 36 14" xfId="52147" xr:uid="{00000000-0005-0000-0000-0000F7CC0000}"/>
    <cellStyle name="Total 36 15" xfId="52148" xr:uid="{00000000-0005-0000-0000-0000F8CC0000}"/>
    <cellStyle name="Total 36 16" xfId="52149" xr:uid="{00000000-0005-0000-0000-0000F9CC0000}"/>
    <cellStyle name="Total 36 17" xfId="52150" xr:uid="{00000000-0005-0000-0000-0000FACC0000}"/>
    <cellStyle name="Total 36 18" xfId="52151" xr:uid="{00000000-0005-0000-0000-0000FBCC0000}"/>
    <cellStyle name="Total 36 19" xfId="52152" xr:uid="{00000000-0005-0000-0000-0000FCCC0000}"/>
    <cellStyle name="Total 36 2" xfId="52153" xr:uid="{00000000-0005-0000-0000-0000FDCC0000}"/>
    <cellStyle name="Total 36 20" xfId="52154" xr:uid="{00000000-0005-0000-0000-0000FECC0000}"/>
    <cellStyle name="Total 36 21" xfId="52155" xr:uid="{00000000-0005-0000-0000-0000FFCC0000}"/>
    <cellStyle name="Total 36 22" xfId="52156" xr:uid="{00000000-0005-0000-0000-000000CD0000}"/>
    <cellStyle name="Total 36 23" xfId="52157" xr:uid="{00000000-0005-0000-0000-000001CD0000}"/>
    <cellStyle name="Total 36 24" xfId="52158" xr:uid="{00000000-0005-0000-0000-000002CD0000}"/>
    <cellStyle name="Total 36 25" xfId="52159" xr:uid="{00000000-0005-0000-0000-000003CD0000}"/>
    <cellStyle name="Total 36 26" xfId="52160" xr:uid="{00000000-0005-0000-0000-000004CD0000}"/>
    <cellStyle name="Total 36 27" xfId="52161" xr:uid="{00000000-0005-0000-0000-000005CD0000}"/>
    <cellStyle name="Total 36 28" xfId="52162" xr:uid="{00000000-0005-0000-0000-000006CD0000}"/>
    <cellStyle name="Total 36 29" xfId="52163" xr:uid="{00000000-0005-0000-0000-000007CD0000}"/>
    <cellStyle name="Total 36 3" xfId="52164" xr:uid="{00000000-0005-0000-0000-000008CD0000}"/>
    <cellStyle name="Total 36 30" xfId="52165" xr:uid="{00000000-0005-0000-0000-000009CD0000}"/>
    <cellStyle name="Total 36 31" xfId="52166" xr:uid="{00000000-0005-0000-0000-00000ACD0000}"/>
    <cellStyle name="Total 36 32" xfId="52167" xr:uid="{00000000-0005-0000-0000-00000BCD0000}"/>
    <cellStyle name="Total 36 33" xfId="52168" xr:uid="{00000000-0005-0000-0000-00000CCD0000}"/>
    <cellStyle name="Total 36 34" xfId="52169" xr:uid="{00000000-0005-0000-0000-00000DCD0000}"/>
    <cellStyle name="Total 36 35" xfId="52170" xr:uid="{00000000-0005-0000-0000-00000ECD0000}"/>
    <cellStyle name="Total 36 36" xfId="52171" xr:uid="{00000000-0005-0000-0000-00000FCD0000}"/>
    <cellStyle name="Total 36 37" xfId="52172" xr:uid="{00000000-0005-0000-0000-000010CD0000}"/>
    <cellStyle name="Total 36 38" xfId="52173" xr:uid="{00000000-0005-0000-0000-000011CD0000}"/>
    <cellStyle name="Total 36 39" xfId="52174" xr:uid="{00000000-0005-0000-0000-000012CD0000}"/>
    <cellStyle name="Total 36 4" xfId="52175" xr:uid="{00000000-0005-0000-0000-000013CD0000}"/>
    <cellStyle name="Total 36 40" xfId="52176" xr:uid="{00000000-0005-0000-0000-000014CD0000}"/>
    <cellStyle name="Total 36 41" xfId="52177" xr:uid="{00000000-0005-0000-0000-000015CD0000}"/>
    <cellStyle name="Total 36 42" xfId="52178" xr:uid="{00000000-0005-0000-0000-000016CD0000}"/>
    <cellStyle name="Total 36 43" xfId="52179" xr:uid="{00000000-0005-0000-0000-000017CD0000}"/>
    <cellStyle name="Total 36 44" xfId="52180" xr:uid="{00000000-0005-0000-0000-000018CD0000}"/>
    <cellStyle name="Total 36 45" xfId="52181" xr:uid="{00000000-0005-0000-0000-000019CD0000}"/>
    <cellStyle name="Total 36 46" xfId="52182" xr:uid="{00000000-0005-0000-0000-00001ACD0000}"/>
    <cellStyle name="Total 36 47" xfId="52183" xr:uid="{00000000-0005-0000-0000-00001BCD0000}"/>
    <cellStyle name="Total 36 48" xfId="52184" xr:uid="{00000000-0005-0000-0000-00001CCD0000}"/>
    <cellStyle name="Total 36 49" xfId="52185" xr:uid="{00000000-0005-0000-0000-00001DCD0000}"/>
    <cellStyle name="Total 36 5" xfId="52186" xr:uid="{00000000-0005-0000-0000-00001ECD0000}"/>
    <cellStyle name="Total 36 50" xfId="52187" xr:uid="{00000000-0005-0000-0000-00001FCD0000}"/>
    <cellStyle name="Total 36 51" xfId="52188" xr:uid="{00000000-0005-0000-0000-000020CD0000}"/>
    <cellStyle name="Total 36 52" xfId="52189" xr:uid="{00000000-0005-0000-0000-000021CD0000}"/>
    <cellStyle name="Total 36 53" xfId="52190" xr:uid="{00000000-0005-0000-0000-000022CD0000}"/>
    <cellStyle name="Total 36 54" xfId="52191" xr:uid="{00000000-0005-0000-0000-000023CD0000}"/>
    <cellStyle name="Total 36 55" xfId="52192" xr:uid="{00000000-0005-0000-0000-000024CD0000}"/>
    <cellStyle name="Total 36 56" xfId="52193" xr:uid="{00000000-0005-0000-0000-000025CD0000}"/>
    <cellStyle name="Total 36 57" xfId="52194" xr:uid="{00000000-0005-0000-0000-000026CD0000}"/>
    <cellStyle name="Total 36 58" xfId="52195" xr:uid="{00000000-0005-0000-0000-000027CD0000}"/>
    <cellStyle name="Total 36 59" xfId="52196" xr:uid="{00000000-0005-0000-0000-000028CD0000}"/>
    <cellStyle name="Total 36 6" xfId="52197" xr:uid="{00000000-0005-0000-0000-000029CD0000}"/>
    <cellStyle name="Total 36 60" xfId="52198" xr:uid="{00000000-0005-0000-0000-00002ACD0000}"/>
    <cellStyle name="Total 36 61" xfId="52199" xr:uid="{00000000-0005-0000-0000-00002BCD0000}"/>
    <cellStyle name="Total 36 62" xfId="52200" xr:uid="{00000000-0005-0000-0000-00002CCD0000}"/>
    <cellStyle name="Total 36 63" xfId="52201" xr:uid="{00000000-0005-0000-0000-00002DCD0000}"/>
    <cellStyle name="Total 36 64" xfId="52202" xr:uid="{00000000-0005-0000-0000-00002ECD0000}"/>
    <cellStyle name="Total 36 65" xfId="52203" xr:uid="{00000000-0005-0000-0000-00002FCD0000}"/>
    <cellStyle name="Total 36 66" xfId="52204" xr:uid="{00000000-0005-0000-0000-000030CD0000}"/>
    <cellStyle name="Total 36 67" xfId="52205" xr:uid="{00000000-0005-0000-0000-000031CD0000}"/>
    <cellStyle name="Total 36 68" xfId="52206" xr:uid="{00000000-0005-0000-0000-000032CD0000}"/>
    <cellStyle name="Total 36 69" xfId="52207" xr:uid="{00000000-0005-0000-0000-000033CD0000}"/>
    <cellStyle name="Total 36 7" xfId="52208" xr:uid="{00000000-0005-0000-0000-000034CD0000}"/>
    <cellStyle name="Total 36 70" xfId="52209" xr:uid="{00000000-0005-0000-0000-000035CD0000}"/>
    <cellStyle name="Total 36 71" xfId="52210" xr:uid="{00000000-0005-0000-0000-000036CD0000}"/>
    <cellStyle name="Total 36 72" xfId="52211" xr:uid="{00000000-0005-0000-0000-000037CD0000}"/>
    <cellStyle name="Total 36 73" xfId="52212" xr:uid="{00000000-0005-0000-0000-000038CD0000}"/>
    <cellStyle name="Total 36 8" xfId="52213" xr:uid="{00000000-0005-0000-0000-000039CD0000}"/>
    <cellStyle name="Total 36 9" xfId="52214" xr:uid="{00000000-0005-0000-0000-00003ACD0000}"/>
    <cellStyle name="Total 37" xfId="52215" xr:uid="{00000000-0005-0000-0000-00003BCD0000}"/>
    <cellStyle name="Total 37 10" xfId="52216" xr:uid="{00000000-0005-0000-0000-00003CCD0000}"/>
    <cellStyle name="Total 37 11" xfId="52217" xr:uid="{00000000-0005-0000-0000-00003DCD0000}"/>
    <cellStyle name="Total 37 12" xfId="52218" xr:uid="{00000000-0005-0000-0000-00003ECD0000}"/>
    <cellStyle name="Total 37 13" xfId="52219" xr:uid="{00000000-0005-0000-0000-00003FCD0000}"/>
    <cellStyle name="Total 37 14" xfId="52220" xr:uid="{00000000-0005-0000-0000-000040CD0000}"/>
    <cellStyle name="Total 37 15" xfId="52221" xr:uid="{00000000-0005-0000-0000-000041CD0000}"/>
    <cellStyle name="Total 37 16" xfId="52222" xr:uid="{00000000-0005-0000-0000-000042CD0000}"/>
    <cellStyle name="Total 37 17" xfId="52223" xr:uid="{00000000-0005-0000-0000-000043CD0000}"/>
    <cellStyle name="Total 37 18" xfId="52224" xr:uid="{00000000-0005-0000-0000-000044CD0000}"/>
    <cellStyle name="Total 37 19" xfId="52225" xr:uid="{00000000-0005-0000-0000-000045CD0000}"/>
    <cellStyle name="Total 37 2" xfId="52226" xr:uid="{00000000-0005-0000-0000-000046CD0000}"/>
    <cellStyle name="Total 37 20" xfId="52227" xr:uid="{00000000-0005-0000-0000-000047CD0000}"/>
    <cellStyle name="Total 37 21" xfId="52228" xr:uid="{00000000-0005-0000-0000-000048CD0000}"/>
    <cellStyle name="Total 37 22" xfId="52229" xr:uid="{00000000-0005-0000-0000-000049CD0000}"/>
    <cellStyle name="Total 37 23" xfId="52230" xr:uid="{00000000-0005-0000-0000-00004ACD0000}"/>
    <cellStyle name="Total 37 24" xfId="52231" xr:uid="{00000000-0005-0000-0000-00004BCD0000}"/>
    <cellStyle name="Total 37 25" xfId="52232" xr:uid="{00000000-0005-0000-0000-00004CCD0000}"/>
    <cellStyle name="Total 37 26" xfId="52233" xr:uid="{00000000-0005-0000-0000-00004DCD0000}"/>
    <cellStyle name="Total 37 27" xfId="52234" xr:uid="{00000000-0005-0000-0000-00004ECD0000}"/>
    <cellStyle name="Total 37 28" xfId="52235" xr:uid="{00000000-0005-0000-0000-00004FCD0000}"/>
    <cellStyle name="Total 37 29" xfId="52236" xr:uid="{00000000-0005-0000-0000-000050CD0000}"/>
    <cellStyle name="Total 37 3" xfId="52237" xr:uid="{00000000-0005-0000-0000-000051CD0000}"/>
    <cellStyle name="Total 37 30" xfId="52238" xr:uid="{00000000-0005-0000-0000-000052CD0000}"/>
    <cellStyle name="Total 37 31" xfId="52239" xr:uid="{00000000-0005-0000-0000-000053CD0000}"/>
    <cellStyle name="Total 37 32" xfId="52240" xr:uid="{00000000-0005-0000-0000-000054CD0000}"/>
    <cellStyle name="Total 37 33" xfId="52241" xr:uid="{00000000-0005-0000-0000-000055CD0000}"/>
    <cellStyle name="Total 37 34" xfId="52242" xr:uid="{00000000-0005-0000-0000-000056CD0000}"/>
    <cellStyle name="Total 37 35" xfId="52243" xr:uid="{00000000-0005-0000-0000-000057CD0000}"/>
    <cellStyle name="Total 37 36" xfId="52244" xr:uid="{00000000-0005-0000-0000-000058CD0000}"/>
    <cellStyle name="Total 37 37" xfId="52245" xr:uid="{00000000-0005-0000-0000-000059CD0000}"/>
    <cellStyle name="Total 37 38" xfId="52246" xr:uid="{00000000-0005-0000-0000-00005ACD0000}"/>
    <cellStyle name="Total 37 39" xfId="52247" xr:uid="{00000000-0005-0000-0000-00005BCD0000}"/>
    <cellStyle name="Total 37 4" xfId="52248" xr:uid="{00000000-0005-0000-0000-00005CCD0000}"/>
    <cellStyle name="Total 37 40" xfId="52249" xr:uid="{00000000-0005-0000-0000-00005DCD0000}"/>
    <cellStyle name="Total 37 41" xfId="52250" xr:uid="{00000000-0005-0000-0000-00005ECD0000}"/>
    <cellStyle name="Total 37 42" xfId="52251" xr:uid="{00000000-0005-0000-0000-00005FCD0000}"/>
    <cellStyle name="Total 37 43" xfId="52252" xr:uid="{00000000-0005-0000-0000-000060CD0000}"/>
    <cellStyle name="Total 37 44" xfId="52253" xr:uid="{00000000-0005-0000-0000-000061CD0000}"/>
    <cellStyle name="Total 37 45" xfId="52254" xr:uid="{00000000-0005-0000-0000-000062CD0000}"/>
    <cellStyle name="Total 37 46" xfId="52255" xr:uid="{00000000-0005-0000-0000-000063CD0000}"/>
    <cellStyle name="Total 37 47" xfId="52256" xr:uid="{00000000-0005-0000-0000-000064CD0000}"/>
    <cellStyle name="Total 37 48" xfId="52257" xr:uid="{00000000-0005-0000-0000-000065CD0000}"/>
    <cellStyle name="Total 37 49" xfId="52258" xr:uid="{00000000-0005-0000-0000-000066CD0000}"/>
    <cellStyle name="Total 37 5" xfId="52259" xr:uid="{00000000-0005-0000-0000-000067CD0000}"/>
    <cellStyle name="Total 37 50" xfId="52260" xr:uid="{00000000-0005-0000-0000-000068CD0000}"/>
    <cellStyle name="Total 37 51" xfId="52261" xr:uid="{00000000-0005-0000-0000-000069CD0000}"/>
    <cellStyle name="Total 37 52" xfId="52262" xr:uid="{00000000-0005-0000-0000-00006ACD0000}"/>
    <cellStyle name="Total 37 53" xfId="52263" xr:uid="{00000000-0005-0000-0000-00006BCD0000}"/>
    <cellStyle name="Total 37 54" xfId="52264" xr:uid="{00000000-0005-0000-0000-00006CCD0000}"/>
    <cellStyle name="Total 37 55" xfId="52265" xr:uid="{00000000-0005-0000-0000-00006DCD0000}"/>
    <cellStyle name="Total 37 56" xfId="52266" xr:uid="{00000000-0005-0000-0000-00006ECD0000}"/>
    <cellStyle name="Total 37 57" xfId="52267" xr:uid="{00000000-0005-0000-0000-00006FCD0000}"/>
    <cellStyle name="Total 37 58" xfId="52268" xr:uid="{00000000-0005-0000-0000-000070CD0000}"/>
    <cellStyle name="Total 37 59" xfId="52269" xr:uid="{00000000-0005-0000-0000-000071CD0000}"/>
    <cellStyle name="Total 37 6" xfId="52270" xr:uid="{00000000-0005-0000-0000-000072CD0000}"/>
    <cellStyle name="Total 37 60" xfId="52271" xr:uid="{00000000-0005-0000-0000-000073CD0000}"/>
    <cellStyle name="Total 37 61" xfId="52272" xr:uid="{00000000-0005-0000-0000-000074CD0000}"/>
    <cellStyle name="Total 37 62" xfId="52273" xr:uid="{00000000-0005-0000-0000-000075CD0000}"/>
    <cellStyle name="Total 37 63" xfId="52274" xr:uid="{00000000-0005-0000-0000-000076CD0000}"/>
    <cellStyle name="Total 37 64" xfId="52275" xr:uid="{00000000-0005-0000-0000-000077CD0000}"/>
    <cellStyle name="Total 37 65" xfId="52276" xr:uid="{00000000-0005-0000-0000-000078CD0000}"/>
    <cellStyle name="Total 37 66" xfId="52277" xr:uid="{00000000-0005-0000-0000-000079CD0000}"/>
    <cellStyle name="Total 37 67" xfId="52278" xr:uid="{00000000-0005-0000-0000-00007ACD0000}"/>
    <cellStyle name="Total 37 68" xfId="52279" xr:uid="{00000000-0005-0000-0000-00007BCD0000}"/>
    <cellStyle name="Total 37 69" xfId="52280" xr:uid="{00000000-0005-0000-0000-00007CCD0000}"/>
    <cellStyle name="Total 37 7" xfId="52281" xr:uid="{00000000-0005-0000-0000-00007DCD0000}"/>
    <cellStyle name="Total 37 70" xfId="52282" xr:uid="{00000000-0005-0000-0000-00007ECD0000}"/>
    <cellStyle name="Total 37 71" xfId="52283" xr:uid="{00000000-0005-0000-0000-00007FCD0000}"/>
    <cellStyle name="Total 37 72" xfId="52284" xr:uid="{00000000-0005-0000-0000-000080CD0000}"/>
    <cellStyle name="Total 37 73" xfId="52285" xr:uid="{00000000-0005-0000-0000-000081CD0000}"/>
    <cellStyle name="Total 37 8" xfId="52286" xr:uid="{00000000-0005-0000-0000-000082CD0000}"/>
    <cellStyle name="Total 37 9" xfId="52287" xr:uid="{00000000-0005-0000-0000-000083CD0000}"/>
    <cellStyle name="Total 38" xfId="52288" xr:uid="{00000000-0005-0000-0000-000084CD0000}"/>
    <cellStyle name="Total 38 10" xfId="52289" xr:uid="{00000000-0005-0000-0000-000085CD0000}"/>
    <cellStyle name="Total 38 11" xfId="52290" xr:uid="{00000000-0005-0000-0000-000086CD0000}"/>
    <cellStyle name="Total 38 12" xfId="52291" xr:uid="{00000000-0005-0000-0000-000087CD0000}"/>
    <cellStyle name="Total 38 13" xfId="52292" xr:uid="{00000000-0005-0000-0000-000088CD0000}"/>
    <cellStyle name="Total 38 14" xfId="52293" xr:uid="{00000000-0005-0000-0000-000089CD0000}"/>
    <cellStyle name="Total 38 15" xfId="52294" xr:uid="{00000000-0005-0000-0000-00008ACD0000}"/>
    <cellStyle name="Total 38 16" xfId="52295" xr:uid="{00000000-0005-0000-0000-00008BCD0000}"/>
    <cellStyle name="Total 38 17" xfId="52296" xr:uid="{00000000-0005-0000-0000-00008CCD0000}"/>
    <cellStyle name="Total 38 18" xfId="52297" xr:uid="{00000000-0005-0000-0000-00008DCD0000}"/>
    <cellStyle name="Total 38 19" xfId="52298" xr:uid="{00000000-0005-0000-0000-00008ECD0000}"/>
    <cellStyle name="Total 38 2" xfId="52299" xr:uid="{00000000-0005-0000-0000-00008FCD0000}"/>
    <cellStyle name="Total 38 20" xfId="52300" xr:uid="{00000000-0005-0000-0000-000090CD0000}"/>
    <cellStyle name="Total 38 21" xfId="52301" xr:uid="{00000000-0005-0000-0000-000091CD0000}"/>
    <cellStyle name="Total 38 22" xfId="52302" xr:uid="{00000000-0005-0000-0000-000092CD0000}"/>
    <cellStyle name="Total 38 23" xfId="52303" xr:uid="{00000000-0005-0000-0000-000093CD0000}"/>
    <cellStyle name="Total 38 24" xfId="52304" xr:uid="{00000000-0005-0000-0000-000094CD0000}"/>
    <cellStyle name="Total 38 25" xfId="52305" xr:uid="{00000000-0005-0000-0000-000095CD0000}"/>
    <cellStyle name="Total 38 26" xfId="52306" xr:uid="{00000000-0005-0000-0000-000096CD0000}"/>
    <cellStyle name="Total 38 27" xfId="52307" xr:uid="{00000000-0005-0000-0000-000097CD0000}"/>
    <cellStyle name="Total 38 28" xfId="52308" xr:uid="{00000000-0005-0000-0000-000098CD0000}"/>
    <cellStyle name="Total 38 29" xfId="52309" xr:uid="{00000000-0005-0000-0000-000099CD0000}"/>
    <cellStyle name="Total 38 3" xfId="52310" xr:uid="{00000000-0005-0000-0000-00009ACD0000}"/>
    <cellStyle name="Total 38 30" xfId="52311" xr:uid="{00000000-0005-0000-0000-00009BCD0000}"/>
    <cellStyle name="Total 38 31" xfId="52312" xr:uid="{00000000-0005-0000-0000-00009CCD0000}"/>
    <cellStyle name="Total 38 32" xfId="52313" xr:uid="{00000000-0005-0000-0000-00009DCD0000}"/>
    <cellStyle name="Total 38 33" xfId="52314" xr:uid="{00000000-0005-0000-0000-00009ECD0000}"/>
    <cellStyle name="Total 38 34" xfId="52315" xr:uid="{00000000-0005-0000-0000-00009FCD0000}"/>
    <cellStyle name="Total 38 35" xfId="52316" xr:uid="{00000000-0005-0000-0000-0000A0CD0000}"/>
    <cellStyle name="Total 38 36" xfId="52317" xr:uid="{00000000-0005-0000-0000-0000A1CD0000}"/>
    <cellStyle name="Total 38 37" xfId="52318" xr:uid="{00000000-0005-0000-0000-0000A2CD0000}"/>
    <cellStyle name="Total 38 38" xfId="52319" xr:uid="{00000000-0005-0000-0000-0000A3CD0000}"/>
    <cellStyle name="Total 38 39" xfId="52320" xr:uid="{00000000-0005-0000-0000-0000A4CD0000}"/>
    <cellStyle name="Total 38 4" xfId="52321" xr:uid="{00000000-0005-0000-0000-0000A5CD0000}"/>
    <cellStyle name="Total 38 40" xfId="52322" xr:uid="{00000000-0005-0000-0000-0000A6CD0000}"/>
    <cellStyle name="Total 38 41" xfId="52323" xr:uid="{00000000-0005-0000-0000-0000A7CD0000}"/>
    <cellStyle name="Total 38 42" xfId="52324" xr:uid="{00000000-0005-0000-0000-0000A8CD0000}"/>
    <cellStyle name="Total 38 43" xfId="52325" xr:uid="{00000000-0005-0000-0000-0000A9CD0000}"/>
    <cellStyle name="Total 38 44" xfId="52326" xr:uid="{00000000-0005-0000-0000-0000AACD0000}"/>
    <cellStyle name="Total 38 45" xfId="52327" xr:uid="{00000000-0005-0000-0000-0000ABCD0000}"/>
    <cellStyle name="Total 38 46" xfId="52328" xr:uid="{00000000-0005-0000-0000-0000ACCD0000}"/>
    <cellStyle name="Total 38 47" xfId="52329" xr:uid="{00000000-0005-0000-0000-0000ADCD0000}"/>
    <cellStyle name="Total 38 48" xfId="52330" xr:uid="{00000000-0005-0000-0000-0000AECD0000}"/>
    <cellStyle name="Total 38 49" xfId="52331" xr:uid="{00000000-0005-0000-0000-0000AFCD0000}"/>
    <cellStyle name="Total 38 5" xfId="52332" xr:uid="{00000000-0005-0000-0000-0000B0CD0000}"/>
    <cellStyle name="Total 38 50" xfId="52333" xr:uid="{00000000-0005-0000-0000-0000B1CD0000}"/>
    <cellStyle name="Total 38 51" xfId="52334" xr:uid="{00000000-0005-0000-0000-0000B2CD0000}"/>
    <cellStyle name="Total 38 52" xfId="52335" xr:uid="{00000000-0005-0000-0000-0000B3CD0000}"/>
    <cellStyle name="Total 38 53" xfId="52336" xr:uid="{00000000-0005-0000-0000-0000B4CD0000}"/>
    <cellStyle name="Total 38 54" xfId="52337" xr:uid="{00000000-0005-0000-0000-0000B5CD0000}"/>
    <cellStyle name="Total 38 55" xfId="52338" xr:uid="{00000000-0005-0000-0000-0000B6CD0000}"/>
    <cellStyle name="Total 38 56" xfId="52339" xr:uid="{00000000-0005-0000-0000-0000B7CD0000}"/>
    <cellStyle name="Total 38 57" xfId="52340" xr:uid="{00000000-0005-0000-0000-0000B8CD0000}"/>
    <cellStyle name="Total 38 58" xfId="52341" xr:uid="{00000000-0005-0000-0000-0000B9CD0000}"/>
    <cellStyle name="Total 38 59" xfId="52342" xr:uid="{00000000-0005-0000-0000-0000BACD0000}"/>
    <cellStyle name="Total 38 6" xfId="52343" xr:uid="{00000000-0005-0000-0000-0000BBCD0000}"/>
    <cellStyle name="Total 38 60" xfId="52344" xr:uid="{00000000-0005-0000-0000-0000BCCD0000}"/>
    <cellStyle name="Total 38 61" xfId="52345" xr:uid="{00000000-0005-0000-0000-0000BDCD0000}"/>
    <cellStyle name="Total 38 62" xfId="52346" xr:uid="{00000000-0005-0000-0000-0000BECD0000}"/>
    <cellStyle name="Total 38 63" xfId="52347" xr:uid="{00000000-0005-0000-0000-0000BFCD0000}"/>
    <cellStyle name="Total 38 64" xfId="52348" xr:uid="{00000000-0005-0000-0000-0000C0CD0000}"/>
    <cellStyle name="Total 38 65" xfId="52349" xr:uid="{00000000-0005-0000-0000-0000C1CD0000}"/>
    <cellStyle name="Total 38 66" xfId="52350" xr:uid="{00000000-0005-0000-0000-0000C2CD0000}"/>
    <cellStyle name="Total 38 67" xfId="52351" xr:uid="{00000000-0005-0000-0000-0000C3CD0000}"/>
    <cellStyle name="Total 38 68" xfId="52352" xr:uid="{00000000-0005-0000-0000-0000C4CD0000}"/>
    <cellStyle name="Total 38 69" xfId="52353" xr:uid="{00000000-0005-0000-0000-0000C5CD0000}"/>
    <cellStyle name="Total 38 7" xfId="52354" xr:uid="{00000000-0005-0000-0000-0000C6CD0000}"/>
    <cellStyle name="Total 38 70" xfId="52355" xr:uid="{00000000-0005-0000-0000-0000C7CD0000}"/>
    <cellStyle name="Total 38 71" xfId="52356" xr:uid="{00000000-0005-0000-0000-0000C8CD0000}"/>
    <cellStyle name="Total 38 72" xfId="52357" xr:uid="{00000000-0005-0000-0000-0000C9CD0000}"/>
    <cellStyle name="Total 38 73" xfId="52358" xr:uid="{00000000-0005-0000-0000-0000CACD0000}"/>
    <cellStyle name="Total 38 8" xfId="52359" xr:uid="{00000000-0005-0000-0000-0000CBCD0000}"/>
    <cellStyle name="Total 38 9" xfId="52360" xr:uid="{00000000-0005-0000-0000-0000CCCD0000}"/>
    <cellStyle name="Total 39" xfId="52361" xr:uid="{00000000-0005-0000-0000-0000CDCD0000}"/>
    <cellStyle name="Total 39 10" xfId="52362" xr:uid="{00000000-0005-0000-0000-0000CECD0000}"/>
    <cellStyle name="Total 39 11" xfId="52363" xr:uid="{00000000-0005-0000-0000-0000CFCD0000}"/>
    <cellStyle name="Total 39 12" xfId="52364" xr:uid="{00000000-0005-0000-0000-0000D0CD0000}"/>
    <cellStyle name="Total 39 13" xfId="52365" xr:uid="{00000000-0005-0000-0000-0000D1CD0000}"/>
    <cellStyle name="Total 39 14" xfId="52366" xr:uid="{00000000-0005-0000-0000-0000D2CD0000}"/>
    <cellStyle name="Total 39 15" xfId="52367" xr:uid="{00000000-0005-0000-0000-0000D3CD0000}"/>
    <cellStyle name="Total 39 16" xfId="52368" xr:uid="{00000000-0005-0000-0000-0000D4CD0000}"/>
    <cellStyle name="Total 39 17" xfId="52369" xr:uid="{00000000-0005-0000-0000-0000D5CD0000}"/>
    <cellStyle name="Total 39 18" xfId="52370" xr:uid="{00000000-0005-0000-0000-0000D6CD0000}"/>
    <cellStyle name="Total 39 19" xfId="52371" xr:uid="{00000000-0005-0000-0000-0000D7CD0000}"/>
    <cellStyle name="Total 39 2" xfId="52372" xr:uid="{00000000-0005-0000-0000-0000D8CD0000}"/>
    <cellStyle name="Total 39 20" xfId="52373" xr:uid="{00000000-0005-0000-0000-0000D9CD0000}"/>
    <cellStyle name="Total 39 21" xfId="52374" xr:uid="{00000000-0005-0000-0000-0000DACD0000}"/>
    <cellStyle name="Total 39 22" xfId="52375" xr:uid="{00000000-0005-0000-0000-0000DBCD0000}"/>
    <cellStyle name="Total 39 23" xfId="52376" xr:uid="{00000000-0005-0000-0000-0000DCCD0000}"/>
    <cellStyle name="Total 39 24" xfId="52377" xr:uid="{00000000-0005-0000-0000-0000DDCD0000}"/>
    <cellStyle name="Total 39 25" xfId="52378" xr:uid="{00000000-0005-0000-0000-0000DECD0000}"/>
    <cellStyle name="Total 39 26" xfId="52379" xr:uid="{00000000-0005-0000-0000-0000DFCD0000}"/>
    <cellStyle name="Total 39 27" xfId="52380" xr:uid="{00000000-0005-0000-0000-0000E0CD0000}"/>
    <cellStyle name="Total 39 28" xfId="52381" xr:uid="{00000000-0005-0000-0000-0000E1CD0000}"/>
    <cellStyle name="Total 39 29" xfId="52382" xr:uid="{00000000-0005-0000-0000-0000E2CD0000}"/>
    <cellStyle name="Total 39 3" xfId="52383" xr:uid="{00000000-0005-0000-0000-0000E3CD0000}"/>
    <cellStyle name="Total 39 30" xfId="52384" xr:uid="{00000000-0005-0000-0000-0000E4CD0000}"/>
    <cellStyle name="Total 39 31" xfId="52385" xr:uid="{00000000-0005-0000-0000-0000E5CD0000}"/>
    <cellStyle name="Total 39 32" xfId="52386" xr:uid="{00000000-0005-0000-0000-0000E6CD0000}"/>
    <cellStyle name="Total 39 33" xfId="52387" xr:uid="{00000000-0005-0000-0000-0000E7CD0000}"/>
    <cellStyle name="Total 39 34" xfId="52388" xr:uid="{00000000-0005-0000-0000-0000E8CD0000}"/>
    <cellStyle name="Total 39 35" xfId="52389" xr:uid="{00000000-0005-0000-0000-0000E9CD0000}"/>
    <cellStyle name="Total 39 36" xfId="52390" xr:uid="{00000000-0005-0000-0000-0000EACD0000}"/>
    <cellStyle name="Total 39 37" xfId="52391" xr:uid="{00000000-0005-0000-0000-0000EBCD0000}"/>
    <cellStyle name="Total 39 38" xfId="52392" xr:uid="{00000000-0005-0000-0000-0000ECCD0000}"/>
    <cellStyle name="Total 39 39" xfId="52393" xr:uid="{00000000-0005-0000-0000-0000EDCD0000}"/>
    <cellStyle name="Total 39 4" xfId="52394" xr:uid="{00000000-0005-0000-0000-0000EECD0000}"/>
    <cellStyle name="Total 39 40" xfId="52395" xr:uid="{00000000-0005-0000-0000-0000EFCD0000}"/>
    <cellStyle name="Total 39 41" xfId="52396" xr:uid="{00000000-0005-0000-0000-0000F0CD0000}"/>
    <cellStyle name="Total 39 42" xfId="52397" xr:uid="{00000000-0005-0000-0000-0000F1CD0000}"/>
    <cellStyle name="Total 39 43" xfId="52398" xr:uid="{00000000-0005-0000-0000-0000F2CD0000}"/>
    <cellStyle name="Total 39 44" xfId="52399" xr:uid="{00000000-0005-0000-0000-0000F3CD0000}"/>
    <cellStyle name="Total 39 45" xfId="52400" xr:uid="{00000000-0005-0000-0000-0000F4CD0000}"/>
    <cellStyle name="Total 39 46" xfId="52401" xr:uid="{00000000-0005-0000-0000-0000F5CD0000}"/>
    <cellStyle name="Total 39 47" xfId="52402" xr:uid="{00000000-0005-0000-0000-0000F6CD0000}"/>
    <cellStyle name="Total 39 48" xfId="52403" xr:uid="{00000000-0005-0000-0000-0000F7CD0000}"/>
    <cellStyle name="Total 39 49" xfId="52404" xr:uid="{00000000-0005-0000-0000-0000F8CD0000}"/>
    <cellStyle name="Total 39 5" xfId="52405" xr:uid="{00000000-0005-0000-0000-0000F9CD0000}"/>
    <cellStyle name="Total 39 50" xfId="52406" xr:uid="{00000000-0005-0000-0000-0000FACD0000}"/>
    <cellStyle name="Total 39 51" xfId="52407" xr:uid="{00000000-0005-0000-0000-0000FBCD0000}"/>
    <cellStyle name="Total 39 52" xfId="52408" xr:uid="{00000000-0005-0000-0000-0000FCCD0000}"/>
    <cellStyle name="Total 39 53" xfId="52409" xr:uid="{00000000-0005-0000-0000-0000FDCD0000}"/>
    <cellStyle name="Total 39 54" xfId="52410" xr:uid="{00000000-0005-0000-0000-0000FECD0000}"/>
    <cellStyle name="Total 39 55" xfId="52411" xr:uid="{00000000-0005-0000-0000-0000FFCD0000}"/>
    <cellStyle name="Total 39 56" xfId="52412" xr:uid="{00000000-0005-0000-0000-000000CE0000}"/>
    <cellStyle name="Total 39 57" xfId="52413" xr:uid="{00000000-0005-0000-0000-000001CE0000}"/>
    <cellStyle name="Total 39 58" xfId="52414" xr:uid="{00000000-0005-0000-0000-000002CE0000}"/>
    <cellStyle name="Total 39 59" xfId="52415" xr:uid="{00000000-0005-0000-0000-000003CE0000}"/>
    <cellStyle name="Total 39 6" xfId="52416" xr:uid="{00000000-0005-0000-0000-000004CE0000}"/>
    <cellStyle name="Total 39 60" xfId="52417" xr:uid="{00000000-0005-0000-0000-000005CE0000}"/>
    <cellStyle name="Total 39 61" xfId="52418" xr:uid="{00000000-0005-0000-0000-000006CE0000}"/>
    <cellStyle name="Total 39 62" xfId="52419" xr:uid="{00000000-0005-0000-0000-000007CE0000}"/>
    <cellStyle name="Total 39 63" xfId="52420" xr:uid="{00000000-0005-0000-0000-000008CE0000}"/>
    <cellStyle name="Total 39 64" xfId="52421" xr:uid="{00000000-0005-0000-0000-000009CE0000}"/>
    <cellStyle name="Total 39 65" xfId="52422" xr:uid="{00000000-0005-0000-0000-00000ACE0000}"/>
    <cellStyle name="Total 39 66" xfId="52423" xr:uid="{00000000-0005-0000-0000-00000BCE0000}"/>
    <cellStyle name="Total 39 67" xfId="52424" xr:uid="{00000000-0005-0000-0000-00000CCE0000}"/>
    <cellStyle name="Total 39 68" xfId="52425" xr:uid="{00000000-0005-0000-0000-00000DCE0000}"/>
    <cellStyle name="Total 39 69" xfId="52426" xr:uid="{00000000-0005-0000-0000-00000ECE0000}"/>
    <cellStyle name="Total 39 7" xfId="52427" xr:uid="{00000000-0005-0000-0000-00000FCE0000}"/>
    <cellStyle name="Total 39 70" xfId="52428" xr:uid="{00000000-0005-0000-0000-000010CE0000}"/>
    <cellStyle name="Total 39 71" xfId="52429" xr:uid="{00000000-0005-0000-0000-000011CE0000}"/>
    <cellStyle name="Total 39 72" xfId="52430" xr:uid="{00000000-0005-0000-0000-000012CE0000}"/>
    <cellStyle name="Total 39 73" xfId="52431" xr:uid="{00000000-0005-0000-0000-000013CE0000}"/>
    <cellStyle name="Total 39 8" xfId="52432" xr:uid="{00000000-0005-0000-0000-000014CE0000}"/>
    <cellStyle name="Total 39 9" xfId="52433" xr:uid="{00000000-0005-0000-0000-000015CE0000}"/>
    <cellStyle name="Total 4" xfId="52434" xr:uid="{00000000-0005-0000-0000-000016CE0000}"/>
    <cellStyle name="Total 4 10" xfId="52435" xr:uid="{00000000-0005-0000-0000-000017CE0000}"/>
    <cellStyle name="Total 4 11" xfId="52436" xr:uid="{00000000-0005-0000-0000-000018CE0000}"/>
    <cellStyle name="Total 4 12" xfId="52437" xr:uid="{00000000-0005-0000-0000-000019CE0000}"/>
    <cellStyle name="Total 4 13" xfId="52438" xr:uid="{00000000-0005-0000-0000-00001ACE0000}"/>
    <cellStyle name="Total 4 14" xfId="52439" xr:uid="{00000000-0005-0000-0000-00001BCE0000}"/>
    <cellStyle name="Total 4 15" xfId="52440" xr:uid="{00000000-0005-0000-0000-00001CCE0000}"/>
    <cellStyle name="Total 4 16" xfId="52441" xr:uid="{00000000-0005-0000-0000-00001DCE0000}"/>
    <cellStyle name="Total 4 17" xfId="52442" xr:uid="{00000000-0005-0000-0000-00001ECE0000}"/>
    <cellStyle name="Total 4 18" xfId="52443" xr:uid="{00000000-0005-0000-0000-00001FCE0000}"/>
    <cellStyle name="Total 4 19" xfId="52444" xr:uid="{00000000-0005-0000-0000-000020CE0000}"/>
    <cellStyle name="Total 4 2" xfId="52445" xr:uid="{00000000-0005-0000-0000-000021CE0000}"/>
    <cellStyle name="Total 4 20" xfId="52446" xr:uid="{00000000-0005-0000-0000-000022CE0000}"/>
    <cellStyle name="Total 4 21" xfId="52447" xr:uid="{00000000-0005-0000-0000-000023CE0000}"/>
    <cellStyle name="Total 4 22" xfId="52448" xr:uid="{00000000-0005-0000-0000-000024CE0000}"/>
    <cellStyle name="Total 4 23" xfId="52449" xr:uid="{00000000-0005-0000-0000-000025CE0000}"/>
    <cellStyle name="Total 4 24" xfId="52450" xr:uid="{00000000-0005-0000-0000-000026CE0000}"/>
    <cellStyle name="Total 4 25" xfId="52451" xr:uid="{00000000-0005-0000-0000-000027CE0000}"/>
    <cellStyle name="Total 4 26" xfId="52452" xr:uid="{00000000-0005-0000-0000-000028CE0000}"/>
    <cellStyle name="Total 4 27" xfId="52453" xr:uid="{00000000-0005-0000-0000-000029CE0000}"/>
    <cellStyle name="Total 4 28" xfId="52454" xr:uid="{00000000-0005-0000-0000-00002ACE0000}"/>
    <cellStyle name="Total 4 29" xfId="52455" xr:uid="{00000000-0005-0000-0000-00002BCE0000}"/>
    <cellStyle name="Total 4 3" xfId="52456" xr:uid="{00000000-0005-0000-0000-00002CCE0000}"/>
    <cellStyle name="Total 4 30" xfId="52457" xr:uid="{00000000-0005-0000-0000-00002DCE0000}"/>
    <cellStyle name="Total 4 31" xfId="52458" xr:uid="{00000000-0005-0000-0000-00002ECE0000}"/>
    <cellStyle name="Total 4 32" xfId="52459" xr:uid="{00000000-0005-0000-0000-00002FCE0000}"/>
    <cellStyle name="Total 4 33" xfId="52460" xr:uid="{00000000-0005-0000-0000-000030CE0000}"/>
    <cellStyle name="Total 4 34" xfId="52461" xr:uid="{00000000-0005-0000-0000-000031CE0000}"/>
    <cellStyle name="Total 4 35" xfId="52462" xr:uid="{00000000-0005-0000-0000-000032CE0000}"/>
    <cellStyle name="Total 4 36" xfId="52463" xr:uid="{00000000-0005-0000-0000-000033CE0000}"/>
    <cellStyle name="Total 4 37" xfId="52464" xr:uid="{00000000-0005-0000-0000-000034CE0000}"/>
    <cellStyle name="Total 4 38" xfId="52465" xr:uid="{00000000-0005-0000-0000-000035CE0000}"/>
    <cellStyle name="Total 4 39" xfId="52466" xr:uid="{00000000-0005-0000-0000-000036CE0000}"/>
    <cellStyle name="Total 4 4" xfId="52467" xr:uid="{00000000-0005-0000-0000-000037CE0000}"/>
    <cellStyle name="Total 4 40" xfId="52468" xr:uid="{00000000-0005-0000-0000-000038CE0000}"/>
    <cellStyle name="Total 4 41" xfId="52469" xr:uid="{00000000-0005-0000-0000-000039CE0000}"/>
    <cellStyle name="Total 4 42" xfId="52470" xr:uid="{00000000-0005-0000-0000-00003ACE0000}"/>
    <cellStyle name="Total 4 43" xfId="52471" xr:uid="{00000000-0005-0000-0000-00003BCE0000}"/>
    <cellStyle name="Total 4 44" xfId="52472" xr:uid="{00000000-0005-0000-0000-00003CCE0000}"/>
    <cellStyle name="Total 4 45" xfId="52473" xr:uid="{00000000-0005-0000-0000-00003DCE0000}"/>
    <cellStyle name="Total 4 46" xfId="52474" xr:uid="{00000000-0005-0000-0000-00003ECE0000}"/>
    <cellStyle name="Total 4 47" xfId="52475" xr:uid="{00000000-0005-0000-0000-00003FCE0000}"/>
    <cellStyle name="Total 4 48" xfId="52476" xr:uid="{00000000-0005-0000-0000-000040CE0000}"/>
    <cellStyle name="Total 4 49" xfId="52477" xr:uid="{00000000-0005-0000-0000-000041CE0000}"/>
    <cellStyle name="Total 4 5" xfId="52478" xr:uid="{00000000-0005-0000-0000-000042CE0000}"/>
    <cellStyle name="Total 4 50" xfId="52479" xr:uid="{00000000-0005-0000-0000-000043CE0000}"/>
    <cellStyle name="Total 4 51" xfId="52480" xr:uid="{00000000-0005-0000-0000-000044CE0000}"/>
    <cellStyle name="Total 4 52" xfId="52481" xr:uid="{00000000-0005-0000-0000-000045CE0000}"/>
    <cellStyle name="Total 4 53" xfId="52482" xr:uid="{00000000-0005-0000-0000-000046CE0000}"/>
    <cellStyle name="Total 4 54" xfId="52483" xr:uid="{00000000-0005-0000-0000-000047CE0000}"/>
    <cellStyle name="Total 4 55" xfId="52484" xr:uid="{00000000-0005-0000-0000-000048CE0000}"/>
    <cellStyle name="Total 4 56" xfId="52485" xr:uid="{00000000-0005-0000-0000-000049CE0000}"/>
    <cellStyle name="Total 4 57" xfId="52486" xr:uid="{00000000-0005-0000-0000-00004ACE0000}"/>
    <cellStyle name="Total 4 58" xfId="52487" xr:uid="{00000000-0005-0000-0000-00004BCE0000}"/>
    <cellStyle name="Total 4 59" xfId="52488" xr:uid="{00000000-0005-0000-0000-00004CCE0000}"/>
    <cellStyle name="Total 4 6" xfId="52489" xr:uid="{00000000-0005-0000-0000-00004DCE0000}"/>
    <cellStyle name="Total 4 60" xfId="52490" xr:uid="{00000000-0005-0000-0000-00004ECE0000}"/>
    <cellStyle name="Total 4 61" xfId="52491" xr:uid="{00000000-0005-0000-0000-00004FCE0000}"/>
    <cellStyle name="Total 4 62" xfId="52492" xr:uid="{00000000-0005-0000-0000-000050CE0000}"/>
    <cellStyle name="Total 4 63" xfId="52493" xr:uid="{00000000-0005-0000-0000-000051CE0000}"/>
    <cellStyle name="Total 4 64" xfId="52494" xr:uid="{00000000-0005-0000-0000-000052CE0000}"/>
    <cellStyle name="Total 4 65" xfId="52495" xr:uid="{00000000-0005-0000-0000-000053CE0000}"/>
    <cellStyle name="Total 4 66" xfId="52496" xr:uid="{00000000-0005-0000-0000-000054CE0000}"/>
    <cellStyle name="Total 4 67" xfId="52497" xr:uid="{00000000-0005-0000-0000-000055CE0000}"/>
    <cellStyle name="Total 4 68" xfId="52498" xr:uid="{00000000-0005-0000-0000-000056CE0000}"/>
    <cellStyle name="Total 4 69" xfId="52499" xr:uid="{00000000-0005-0000-0000-000057CE0000}"/>
    <cellStyle name="Total 4 7" xfId="52500" xr:uid="{00000000-0005-0000-0000-000058CE0000}"/>
    <cellStyle name="Total 4 70" xfId="52501" xr:uid="{00000000-0005-0000-0000-000059CE0000}"/>
    <cellStyle name="Total 4 71" xfId="52502" xr:uid="{00000000-0005-0000-0000-00005ACE0000}"/>
    <cellStyle name="Total 4 72" xfId="52503" xr:uid="{00000000-0005-0000-0000-00005BCE0000}"/>
    <cellStyle name="Total 4 73" xfId="52504" xr:uid="{00000000-0005-0000-0000-00005CCE0000}"/>
    <cellStyle name="Total 4 8" xfId="52505" xr:uid="{00000000-0005-0000-0000-00005DCE0000}"/>
    <cellStyle name="Total 4 9" xfId="52506" xr:uid="{00000000-0005-0000-0000-00005ECE0000}"/>
    <cellStyle name="Total 40" xfId="52507" xr:uid="{00000000-0005-0000-0000-00005FCE0000}"/>
    <cellStyle name="Total 40 10" xfId="52508" xr:uid="{00000000-0005-0000-0000-000060CE0000}"/>
    <cellStyle name="Total 40 11" xfId="52509" xr:uid="{00000000-0005-0000-0000-000061CE0000}"/>
    <cellStyle name="Total 40 12" xfId="52510" xr:uid="{00000000-0005-0000-0000-000062CE0000}"/>
    <cellStyle name="Total 40 13" xfId="52511" xr:uid="{00000000-0005-0000-0000-000063CE0000}"/>
    <cellStyle name="Total 40 14" xfId="52512" xr:uid="{00000000-0005-0000-0000-000064CE0000}"/>
    <cellStyle name="Total 40 15" xfId="52513" xr:uid="{00000000-0005-0000-0000-000065CE0000}"/>
    <cellStyle name="Total 40 16" xfId="52514" xr:uid="{00000000-0005-0000-0000-000066CE0000}"/>
    <cellStyle name="Total 40 17" xfId="52515" xr:uid="{00000000-0005-0000-0000-000067CE0000}"/>
    <cellStyle name="Total 40 18" xfId="52516" xr:uid="{00000000-0005-0000-0000-000068CE0000}"/>
    <cellStyle name="Total 40 19" xfId="52517" xr:uid="{00000000-0005-0000-0000-000069CE0000}"/>
    <cellStyle name="Total 40 2" xfId="52518" xr:uid="{00000000-0005-0000-0000-00006ACE0000}"/>
    <cellStyle name="Total 40 20" xfId="52519" xr:uid="{00000000-0005-0000-0000-00006BCE0000}"/>
    <cellStyle name="Total 40 21" xfId="52520" xr:uid="{00000000-0005-0000-0000-00006CCE0000}"/>
    <cellStyle name="Total 40 22" xfId="52521" xr:uid="{00000000-0005-0000-0000-00006DCE0000}"/>
    <cellStyle name="Total 40 23" xfId="52522" xr:uid="{00000000-0005-0000-0000-00006ECE0000}"/>
    <cellStyle name="Total 40 24" xfId="52523" xr:uid="{00000000-0005-0000-0000-00006FCE0000}"/>
    <cellStyle name="Total 40 25" xfId="52524" xr:uid="{00000000-0005-0000-0000-000070CE0000}"/>
    <cellStyle name="Total 40 26" xfId="52525" xr:uid="{00000000-0005-0000-0000-000071CE0000}"/>
    <cellStyle name="Total 40 27" xfId="52526" xr:uid="{00000000-0005-0000-0000-000072CE0000}"/>
    <cellStyle name="Total 40 28" xfId="52527" xr:uid="{00000000-0005-0000-0000-000073CE0000}"/>
    <cellStyle name="Total 40 29" xfId="52528" xr:uid="{00000000-0005-0000-0000-000074CE0000}"/>
    <cellStyle name="Total 40 3" xfId="52529" xr:uid="{00000000-0005-0000-0000-000075CE0000}"/>
    <cellStyle name="Total 40 30" xfId="52530" xr:uid="{00000000-0005-0000-0000-000076CE0000}"/>
    <cellStyle name="Total 40 31" xfId="52531" xr:uid="{00000000-0005-0000-0000-000077CE0000}"/>
    <cellStyle name="Total 40 32" xfId="52532" xr:uid="{00000000-0005-0000-0000-000078CE0000}"/>
    <cellStyle name="Total 40 33" xfId="52533" xr:uid="{00000000-0005-0000-0000-000079CE0000}"/>
    <cellStyle name="Total 40 34" xfId="52534" xr:uid="{00000000-0005-0000-0000-00007ACE0000}"/>
    <cellStyle name="Total 40 35" xfId="52535" xr:uid="{00000000-0005-0000-0000-00007BCE0000}"/>
    <cellStyle name="Total 40 36" xfId="52536" xr:uid="{00000000-0005-0000-0000-00007CCE0000}"/>
    <cellStyle name="Total 40 37" xfId="52537" xr:uid="{00000000-0005-0000-0000-00007DCE0000}"/>
    <cellStyle name="Total 40 38" xfId="52538" xr:uid="{00000000-0005-0000-0000-00007ECE0000}"/>
    <cellStyle name="Total 40 39" xfId="52539" xr:uid="{00000000-0005-0000-0000-00007FCE0000}"/>
    <cellStyle name="Total 40 4" xfId="52540" xr:uid="{00000000-0005-0000-0000-000080CE0000}"/>
    <cellStyle name="Total 40 40" xfId="52541" xr:uid="{00000000-0005-0000-0000-000081CE0000}"/>
    <cellStyle name="Total 40 41" xfId="52542" xr:uid="{00000000-0005-0000-0000-000082CE0000}"/>
    <cellStyle name="Total 40 42" xfId="52543" xr:uid="{00000000-0005-0000-0000-000083CE0000}"/>
    <cellStyle name="Total 40 43" xfId="52544" xr:uid="{00000000-0005-0000-0000-000084CE0000}"/>
    <cellStyle name="Total 40 44" xfId="52545" xr:uid="{00000000-0005-0000-0000-000085CE0000}"/>
    <cellStyle name="Total 40 45" xfId="52546" xr:uid="{00000000-0005-0000-0000-000086CE0000}"/>
    <cellStyle name="Total 40 46" xfId="52547" xr:uid="{00000000-0005-0000-0000-000087CE0000}"/>
    <cellStyle name="Total 40 47" xfId="52548" xr:uid="{00000000-0005-0000-0000-000088CE0000}"/>
    <cellStyle name="Total 40 48" xfId="52549" xr:uid="{00000000-0005-0000-0000-000089CE0000}"/>
    <cellStyle name="Total 40 49" xfId="52550" xr:uid="{00000000-0005-0000-0000-00008ACE0000}"/>
    <cellStyle name="Total 40 5" xfId="52551" xr:uid="{00000000-0005-0000-0000-00008BCE0000}"/>
    <cellStyle name="Total 40 50" xfId="52552" xr:uid="{00000000-0005-0000-0000-00008CCE0000}"/>
    <cellStyle name="Total 40 51" xfId="52553" xr:uid="{00000000-0005-0000-0000-00008DCE0000}"/>
    <cellStyle name="Total 40 52" xfId="52554" xr:uid="{00000000-0005-0000-0000-00008ECE0000}"/>
    <cellStyle name="Total 40 53" xfId="52555" xr:uid="{00000000-0005-0000-0000-00008FCE0000}"/>
    <cellStyle name="Total 40 54" xfId="52556" xr:uid="{00000000-0005-0000-0000-000090CE0000}"/>
    <cellStyle name="Total 40 55" xfId="52557" xr:uid="{00000000-0005-0000-0000-000091CE0000}"/>
    <cellStyle name="Total 40 56" xfId="52558" xr:uid="{00000000-0005-0000-0000-000092CE0000}"/>
    <cellStyle name="Total 40 57" xfId="52559" xr:uid="{00000000-0005-0000-0000-000093CE0000}"/>
    <cellStyle name="Total 40 58" xfId="52560" xr:uid="{00000000-0005-0000-0000-000094CE0000}"/>
    <cellStyle name="Total 40 59" xfId="52561" xr:uid="{00000000-0005-0000-0000-000095CE0000}"/>
    <cellStyle name="Total 40 6" xfId="52562" xr:uid="{00000000-0005-0000-0000-000096CE0000}"/>
    <cellStyle name="Total 40 60" xfId="52563" xr:uid="{00000000-0005-0000-0000-000097CE0000}"/>
    <cellStyle name="Total 40 61" xfId="52564" xr:uid="{00000000-0005-0000-0000-000098CE0000}"/>
    <cellStyle name="Total 40 62" xfId="52565" xr:uid="{00000000-0005-0000-0000-000099CE0000}"/>
    <cellStyle name="Total 40 63" xfId="52566" xr:uid="{00000000-0005-0000-0000-00009ACE0000}"/>
    <cellStyle name="Total 40 64" xfId="52567" xr:uid="{00000000-0005-0000-0000-00009BCE0000}"/>
    <cellStyle name="Total 40 65" xfId="52568" xr:uid="{00000000-0005-0000-0000-00009CCE0000}"/>
    <cellStyle name="Total 40 66" xfId="52569" xr:uid="{00000000-0005-0000-0000-00009DCE0000}"/>
    <cellStyle name="Total 40 67" xfId="52570" xr:uid="{00000000-0005-0000-0000-00009ECE0000}"/>
    <cellStyle name="Total 40 68" xfId="52571" xr:uid="{00000000-0005-0000-0000-00009FCE0000}"/>
    <cellStyle name="Total 40 69" xfId="52572" xr:uid="{00000000-0005-0000-0000-0000A0CE0000}"/>
    <cellStyle name="Total 40 7" xfId="52573" xr:uid="{00000000-0005-0000-0000-0000A1CE0000}"/>
    <cellStyle name="Total 40 70" xfId="52574" xr:uid="{00000000-0005-0000-0000-0000A2CE0000}"/>
    <cellStyle name="Total 40 71" xfId="52575" xr:uid="{00000000-0005-0000-0000-0000A3CE0000}"/>
    <cellStyle name="Total 40 72" xfId="52576" xr:uid="{00000000-0005-0000-0000-0000A4CE0000}"/>
    <cellStyle name="Total 40 73" xfId="52577" xr:uid="{00000000-0005-0000-0000-0000A5CE0000}"/>
    <cellStyle name="Total 40 8" xfId="52578" xr:uid="{00000000-0005-0000-0000-0000A6CE0000}"/>
    <cellStyle name="Total 40 9" xfId="52579" xr:uid="{00000000-0005-0000-0000-0000A7CE0000}"/>
    <cellStyle name="Total 41" xfId="53345" xr:uid="{E34176FE-3DC7-419F-B744-BE490A4D9D93}"/>
    <cellStyle name="Total 5" xfId="52580" xr:uid="{00000000-0005-0000-0000-0000A8CE0000}"/>
    <cellStyle name="Total 5 10" xfId="52581" xr:uid="{00000000-0005-0000-0000-0000A9CE0000}"/>
    <cellStyle name="Total 5 11" xfId="52582" xr:uid="{00000000-0005-0000-0000-0000AACE0000}"/>
    <cellStyle name="Total 5 12" xfId="52583" xr:uid="{00000000-0005-0000-0000-0000ABCE0000}"/>
    <cellStyle name="Total 5 13" xfId="52584" xr:uid="{00000000-0005-0000-0000-0000ACCE0000}"/>
    <cellStyle name="Total 5 14" xfId="52585" xr:uid="{00000000-0005-0000-0000-0000ADCE0000}"/>
    <cellStyle name="Total 5 15" xfId="52586" xr:uid="{00000000-0005-0000-0000-0000AECE0000}"/>
    <cellStyle name="Total 5 16" xfId="52587" xr:uid="{00000000-0005-0000-0000-0000AFCE0000}"/>
    <cellStyle name="Total 5 17" xfId="52588" xr:uid="{00000000-0005-0000-0000-0000B0CE0000}"/>
    <cellStyle name="Total 5 18" xfId="52589" xr:uid="{00000000-0005-0000-0000-0000B1CE0000}"/>
    <cellStyle name="Total 5 19" xfId="52590" xr:uid="{00000000-0005-0000-0000-0000B2CE0000}"/>
    <cellStyle name="Total 5 2" xfId="52591" xr:uid="{00000000-0005-0000-0000-0000B3CE0000}"/>
    <cellStyle name="Total 5 20" xfId="52592" xr:uid="{00000000-0005-0000-0000-0000B4CE0000}"/>
    <cellStyle name="Total 5 21" xfId="52593" xr:uid="{00000000-0005-0000-0000-0000B5CE0000}"/>
    <cellStyle name="Total 5 22" xfId="52594" xr:uid="{00000000-0005-0000-0000-0000B6CE0000}"/>
    <cellStyle name="Total 5 23" xfId="52595" xr:uid="{00000000-0005-0000-0000-0000B7CE0000}"/>
    <cellStyle name="Total 5 24" xfId="52596" xr:uid="{00000000-0005-0000-0000-0000B8CE0000}"/>
    <cellStyle name="Total 5 25" xfId="52597" xr:uid="{00000000-0005-0000-0000-0000B9CE0000}"/>
    <cellStyle name="Total 5 26" xfId="52598" xr:uid="{00000000-0005-0000-0000-0000BACE0000}"/>
    <cellStyle name="Total 5 27" xfId="52599" xr:uid="{00000000-0005-0000-0000-0000BBCE0000}"/>
    <cellStyle name="Total 5 28" xfId="52600" xr:uid="{00000000-0005-0000-0000-0000BCCE0000}"/>
    <cellStyle name="Total 5 29" xfId="52601" xr:uid="{00000000-0005-0000-0000-0000BDCE0000}"/>
    <cellStyle name="Total 5 3" xfId="52602" xr:uid="{00000000-0005-0000-0000-0000BECE0000}"/>
    <cellStyle name="Total 5 30" xfId="52603" xr:uid="{00000000-0005-0000-0000-0000BFCE0000}"/>
    <cellStyle name="Total 5 31" xfId="52604" xr:uid="{00000000-0005-0000-0000-0000C0CE0000}"/>
    <cellStyle name="Total 5 32" xfId="52605" xr:uid="{00000000-0005-0000-0000-0000C1CE0000}"/>
    <cellStyle name="Total 5 33" xfId="52606" xr:uid="{00000000-0005-0000-0000-0000C2CE0000}"/>
    <cellStyle name="Total 5 34" xfId="52607" xr:uid="{00000000-0005-0000-0000-0000C3CE0000}"/>
    <cellStyle name="Total 5 35" xfId="52608" xr:uid="{00000000-0005-0000-0000-0000C4CE0000}"/>
    <cellStyle name="Total 5 36" xfId="52609" xr:uid="{00000000-0005-0000-0000-0000C5CE0000}"/>
    <cellStyle name="Total 5 37" xfId="52610" xr:uid="{00000000-0005-0000-0000-0000C6CE0000}"/>
    <cellStyle name="Total 5 38" xfId="52611" xr:uid="{00000000-0005-0000-0000-0000C7CE0000}"/>
    <cellStyle name="Total 5 39" xfId="52612" xr:uid="{00000000-0005-0000-0000-0000C8CE0000}"/>
    <cellStyle name="Total 5 4" xfId="52613" xr:uid="{00000000-0005-0000-0000-0000C9CE0000}"/>
    <cellStyle name="Total 5 40" xfId="52614" xr:uid="{00000000-0005-0000-0000-0000CACE0000}"/>
    <cellStyle name="Total 5 41" xfId="52615" xr:uid="{00000000-0005-0000-0000-0000CBCE0000}"/>
    <cellStyle name="Total 5 42" xfId="52616" xr:uid="{00000000-0005-0000-0000-0000CCCE0000}"/>
    <cellStyle name="Total 5 43" xfId="52617" xr:uid="{00000000-0005-0000-0000-0000CDCE0000}"/>
    <cellStyle name="Total 5 44" xfId="52618" xr:uid="{00000000-0005-0000-0000-0000CECE0000}"/>
    <cellStyle name="Total 5 45" xfId="52619" xr:uid="{00000000-0005-0000-0000-0000CFCE0000}"/>
    <cellStyle name="Total 5 46" xfId="52620" xr:uid="{00000000-0005-0000-0000-0000D0CE0000}"/>
    <cellStyle name="Total 5 47" xfId="52621" xr:uid="{00000000-0005-0000-0000-0000D1CE0000}"/>
    <cellStyle name="Total 5 48" xfId="52622" xr:uid="{00000000-0005-0000-0000-0000D2CE0000}"/>
    <cellStyle name="Total 5 49" xfId="52623" xr:uid="{00000000-0005-0000-0000-0000D3CE0000}"/>
    <cellStyle name="Total 5 5" xfId="52624" xr:uid="{00000000-0005-0000-0000-0000D4CE0000}"/>
    <cellStyle name="Total 5 50" xfId="52625" xr:uid="{00000000-0005-0000-0000-0000D5CE0000}"/>
    <cellStyle name="Total 5 51" xfId="52626" xr:uid="{00000000-0005-0000-0000-0000D6CE0000}"/>
    <cellStyle name="Total 5 52" xfId="52627" xr:uid="{00000000-0005-0000-0000-0000D7CE0000}"/>
    <cellStyle name="Total 5 53" xfId="52628" xr:uid="{00000000-0005-0000-0000-0000D8CE0000}"/>
    <cellStyle name="Total 5 54" xfId="52629" xr:uid="{00000000-0005-0000-0000-0000D9CE0000}"/>
    <cellStyle name="Total 5 55" xfId="52630" xr:uid="{00000000-0005-0000-0000-0000DACE0000}"/>
    <cellStyle name="Total 5 56" xfId="52631" xr:uid="{00000000-0005-0000-0000-0000DBCE0000}"/>
    <cellStyle name="Total 5 57" xfId="52632" xr:uid="{00000000-0005-0000-0000-0000DCCE0000}"/>
    <cellStyle name="Total 5 58" xfId="52633" xr:uid="{00000000-0005-0000-0000-0000DDCE0000}"/>
    <cellStyle name="Total 5 59" xfId="52634" xr:uid="{00000000-0005-0000-0000-0000DECE0000}"/>
    <cellStyle name="Total 5 6" xfId="52635" xr:uid="{00000000-0005-0000-0000-0000DFCE0000}"/>
    <cellStyle name="Total 5 60" xfId="52636" xr:uid="{00000000-0005-0000-0000-0000E0CE0000}"/>
    <cellStyle name="Total 5 61" xfId="52637" xr:uid="{00000000-0005-0000-0000-0000E1CE0000}"/>
    <cellStyle name="Total 5 62" xfId="52638" xr:uid="{00000000-0005-0000-0000-0000E2CE0000}"/>
    <cellStyle name="Total 5 63" xfId="52639" xr:uid="{00000000-0005-0000-0000-0000E3CE0000}"/>
    <cellStyle name="Total 5 64" xfId="52640" xr:uid="{00000000-0005-0000-0000-0000E4CE0000}"/>
    <cellStyle name="Total 5 65" xfId="52641" xr:uid="{00000000-0005-0000-0000-0000E5CE0000}"/>
    <cellStyle name="Total 5 66" xfId="52642" xr:uid="{00000000-0005-0000-0000-0000E6CE0000}"/>
    <cellStyle name="Total 5 67" xfId="52643" xr:uid="{00000000-0005-0000-0000-0000E7CE0000}"/>
    <cellStyle name="Total 5 68" xfId="52644" xr:uid="{00000000-0005-0000-0000-0000E8CE0000}"/>
    <cellStyle name="Total 5 69" xfId="52645" xr:uid="{00000000-0005-0000-0000-0000E9CE0000}"/>
    <cellStyle name="Total 5 7" xfId="52646" xr:uid="{00000000-0005-0000-0000-0000EACE0000}"/>
    <cellStyle name="Total 5 70" xfId="52647" xr:uid="{00000000-0005-0000-0000-0000EBCE0000}"/>
    <cellStyle name="Total 5 71" xfId="52648" xr:uid="{00000000-0005-0000-0000-0000ECCE0000}"/>
    <cellStyle name="Total 5 72" xfId="52649" xr:uid="{00000000-0005-0000-0000-0000EDCE0000}"/>
    <cellStyle name="Total 5 73" xfId="52650" xr:uid="{00000000-0005-0000-0000-0000EECE0000}"/>
    <cellStyle name="Total 5 8" xfId="52651" xr:uid="{00000000-0005-0000-0000-0000EFCE0000}"/>
    <cellStyle name="Total 5 9" xfId="52652" xr:uid="{00000000-0005-0000-0000-0000F0CE0000}"/>
    <cellStyle name="Total 6" xfId="52653" xr:uid="{00000000-0005-0000-0000-0000F1CE0000}"/>
    <cellStyle name="Total 6 10" xfId="52654" xr:uid="{00000000-0005-0000-0000-0000F2CE0000}"/>
    <cellStyle name="Total 6 11" xfId="52655" xr:uid="{00000000-0005-0000-0000-0000F3CE0000}"/>
    <cellStyle name="Total 6 12" xfId="52656" xr:uid="{00000000-0005-0000-0000-0000F4CE0000}"/>
    <cellStyle name="Total 6 13" xfId="52657" xr:uid="{00000000-0005-0000-0000-0000F5CE0000}"/>
    <cellStyle name="Total 6 14" xfId="52658" xr:uid="{00000000-0005-0000-0000-0000F6CE0000}"/>
    <cellStyle name="Total 6 15" xfId="52659" xr:uid="{00000000-0005-0000-0000-0000F7CE0000}"/>
    <cellStyle name="Total 6 16" xfId="52660" xr:uid="{00000000-0005-0000-0000-0000F8CE0000}"/>
    <cellStyle name="Total 6 17" xfId="52661" xr:uid="{00000000-0005-0000-0000-0000F9CE0000}"/>
    <cellStyle name="Total 6 18" xfId="52662" xr:uid="{00000000-0005-0000-0000-0000FACE0000}"/>
    <cellStyle name="Total 6 19" xfId="52663" xr:uid="{00000000-0005-0000-0000-0000FBCE0000}"/>
    <cellStyle name="Total 6 2" xfId="52664" xr:uid="{00000000-0005-0000-0000-0000FCCE0000}"/>
    <cellStyle name="Total 6 20" xfId="52665" xr:uid="{00000000-0005-0000-0000-0000FDCE0000}"/>
    <cellStyle name="Total 6 21" xfId="52666" xr:uid="{00000000-0005-0000-0000-0000FECE0000}"/>
    <cellStyle name="Total 6 22" xfId="52667" xr:uid="{00000000-0005-0000-0000-0000FFCE0000}"/>
    <cellStyle name="Total 6 23" xfId="52668" xr:uid="{00000000-0005-0000-0000-000000CF0000}"/>
    <cellStyle name="Total 6 24" xfId="52669" xr:uid="{00000000-0005-0000-0000-000001CF0000}"/>
    <cellStyle name="Total 6 25" xfId="52670" xr:uid="{00000000-0005-0000-0000-000002CF0000}"/>
    <cellStyle name="Total 6 26" xfId="52671" xr:uid="{00000000-0005-0000-0000-000003CF0000}"/>
    <cellStyle name="Total 6 27" xfId="52672" xr:uid="{00000000-0005-0000-0000-000004CF0000}"/>
    <cellStyle name="Total 6 28" xfId="52673" xr:uid="{00000000-0005-0000-0000-000005CF0000}"/>
    <cellStyle name="Total 6 29" xfId="52674" xr:uid="{00000000-0005-0000-0000-000006CF0000}"/>
    <cellStyle name="Total 6 3" xfId="52675" xr:uid="{00000000-0005-0000-0000-000007CF0000}"/>
    <cellStyle name="Total 6 30" xfId="52676" xr:uid="{00000000-0005-0000-0000-000008CF0000}"/>
    <cellStyle name="Total 6 31" xfId="52677" xr:uid="{00000000-0005-0000-0000-000009CF0000}"/>
    <cellStyle name="Total 6 32" xfId="52678" xr:uid="{00000000-0005-0000-0000-00000ACF0000}"/>
    <cellStyle name="Total 6 33" xfId="52679" xr:uid="{00000000-0005-0000-0000-00000BCF0000}"/>
    <cellStyle name="Total 6 34" xfId="52680" xr:uid="{00000000-0005-0000-0000-00000CCF0000}"/>
    <cellStyle name="Total 6 35" xfId="52681" xr:uid="{00000000-0005-0000-0000-00000DCF0000}"/>
    <cellStyle name="Total 6 36" xfId="52682" xr:uid="{00000000-0005-0000-0000-00000ECF0000}"/>
    <cellStyle name="Total 6 37" xfId="52683" xr:uid="{00000000-0005-0000-0000-00000FCF0000}"/>
    <cellStyle name="Total 6 38" xfId="52684" xr:uid="{00000000-0005-0000-0000-000010CF0000}"/>
    <cellStyle name="Total 6 39" xfId="52685" xr:uid="{00000000-0005-0000-0000-000011CF0000}"/>
    <cellStyle name="Total 6 4" xfId="52686" xr:uid="{00000000-0005-0000-0000-000012CF0000}"/>
    <cellStyle name="Total 6 40" xfId="52687" xr:uid="{00000000-0005-0000-0000-000013CF0000}"/>
    <cellStyle name="Total 6 41" xfId="52688" xr:uid="{00000000-0005-0000-0000-000014CF0000}"/>
    <cellStyle name="Total 6 42" xfId="52689" xr:uid="{00000000-0005-0000-0000-000015CF0000}"/>
    <cellStyle name="Total 6 43" xfId="52690" xr:uid="{00000000-0005-0000-0000-000016CF0000}"/>
    <cellStyle name="Total 6 44" xfId="52691" xr:uid="{00000000-0005-0000-0000-000017CF0000}"/>
    <cellStyle name="Total 6 45" xfId="52692" xr:uid="{00000000-0005-0000-0000-000018CF0000}"/>
    <cellStyle name="Total 6 46" xfId="52693" xr:uid="{00000000-0005-0000-0000-000019CF0000}"/>
    <cellStyle name="Total 6 47" xfId="52694" xr:uid="{00000000-0005-0000-0000-00001ACF0000}"/>
    <cellStyle name="Total 6 48" xfId="52695" xr:uid="{00000000-0005-0000-0000-00001BCF0000}"/>
    <cellStyle name="Total 6 49" xfId="52696" xr:uid="{00000000-0005-0000-0000-00001CCF0000}"/>
    <cellStyle name="Total 6 5" xfId="52697" xr:uid="{00000000-0005-0000-0000-00001DCF0000}"/>
    <cellStyle name="Total 6 50" xfId="52698" xr:uid="{00000000-0005-0000-0000-00001ECF0000}"/>
    <cellStyle name="Total 6 51" xfId="52699" xr:uid="{00000000-0005-0000-0000-00001FCF0000}"/>
    <cellStyle name="Total 6 52" xfId="52700" xr:uid="{00000000-0005-0000-0000-000020CF0000}"/>
    <cellStyle name="Total 6 53" xfId="52701" xr:uid="{00000000-0005-0000-0000-000021CF0000}"/>
    <cellStyle name="Total 6 54" xfId="52702" xr:uid="{00000000-0005-0000-0000-000022CF0000}"/>
    <cellStyle name="Total 6 55" xfId="52703" xr:uid="{00000000-0005-0000-0000-000023CF0000}"/>
    <cellStyle name="Total 6 56" xfId="52704" xr:uid="{00000000-0005-0000-0000-000024CF0000}"/>
    <cellStyle name="Total 6 57" xfId="52705" xr:uid="{00000000-0005-0000-0000-000025CF0000}"/>
    <cellStyle name="Total 6 58" xfId="52706" xr:uid="{00000000-0005-0000-0000-000026CF0000}"/>
    <cellStyle name="Total 6 59" xfId="52707" xr:uid="{00000000-0005-0000-0000-000027CF0000}"/>
    <cellStyle name="Total 6 6" xfId="52708" xr:uid="{00000000-0005-0000-0000-000028CF0000}"/>
    <cellStyle name="Total 6 60" xfId="52709" xr:uid="{00000000-0005-0000-0000-000029CF0000}"/>
    <cellStyle name="Total 6 61" xfId="52710" xr:uid="{00000000-0005-0000-0000-00002ACF0000}"/>
    <cellStyle name="Total 6 62" xfId="52711" xr:uid="{00000000-0005-0000-0000-00002BCF0000}"/>
    <cellStyle name="Total 6 63" xfId="52712" xr:uid="{00000000-0005-0000-0000-00002CCF0000}"/>
    <cellStyle name="Total 6 64" xfId="52713" xr:uid="{00000000-0005-0000-0000-00002DCF0000}"/>
    <cellStyle name="Total 6 65" xfId="52714" xr:uid="{00000000-0005-0000-0000-00002ECF0000}"/>
    <cellStyle name="Total 6 66" xfId="52715" xr:uid="{00000000-0005-0000-0000-00002FCF0000}"/>
    <cellStyle name="Total 6 67" xfId="52716" xr:uid="{00000000-0005-0000-0000-000030CF0000}"/>
    <cellStyle name="Total 6 68" xfId="52717" xr:uid="{00000000-0005-0000-0000-000031CF0000}"/>
    <cellStyle name="Total 6 69" xfId="52718" xr:uid="{00000000-0005-0000-0000-000032CF0000}"/>
    <cellStyle name="Total 6 7" xfId="52719" xr:uid="{00000000-0005-0000-0000-000033CF0000}"/>
    <cellStyle name="Total 6 70" xfId="52720" xr:uid="{00000000-0005-0000-0000-000034CF0000}"/>
    <cellStyle name="Total 6 71" xfId="52721" xr:uid="{00000000-0005-0000-0000-000035CF0000}"/>
    <cellStyle name="Total 6 72" xfId="52722" xr:uid="{00000000-0005-0000-0000-000036CF0000}"/>
    <cellStyle name="Total 6 73" xfId="52723" xr:uid="{00000000-0005-0000-0000-000037CF0000}"/>
    <cellStyle name="Total 6 8" xfId="52724" xr:uid="{00000000-0005-0000-0000-000038CF0000}"/>
    <cellStyle name="Total 6 9" xfId="52725" xr:uid="{00000000-0005-0000-0000-000039CF0000}"/>
    <cellStyle name="Total 7" xfId="52726" xr:uid="{00000000-0005-0000-0000-00003ACF0000}"/>
    <cellStyle name="Total 7 10" xfId="52727" xr:uid="{00000000-0005-0000-0000-00003BCF0000}"/>
    <cellStyle name="Total 7 11" xfId="52728" xr:uid="{00000000-0005-0000-0000-00003CCF0000}"/>
    <cellStyle name="Total 7 12" xfId="52729" xr:uid="{00000000-0005-0000-0000-00003DCF0000}"/>
    <cellStyle name="Total 7 13" xfId="52730" xr:uid="{00000000-0005-0000-0000-00003ECF0000}"/>
    <cellStyle name="Total 7 14" xfId="52731" xr:uid="{00000000-0005-0000-0000-00003FCF0000}"/>
    <cellStyle name="Total 7 15" xfId="52732" xr:uid="{00000000-0005-0000-0000-000040CF0000}"/>
    <cellStyle name="Total 7 16" xfId="52733" xr:uid="{00000000-0005-0000-0000-000041CF0000}"/>
    <cellStyle name="Total 7 17" xfId="52734" xr:uid="{00000000-0005-0000-0000-000042CF0000}"/>
    <cellStyle name="Total 7 18" xfId="52735" xr:uid="{00000000-0005-0000-0000-000043CF0000}"/>
    <cellStyle name="Total 7 19" xfId="52736" xr:uid="{00000000-0005-0000-0000-000044CF0000}"/>
    <cellStyle name="Total 7 2" xfId="52737" xr:uid="{00000000-0005-0000-0000-000045CF0000}"/>
    <cellStyle name="Total 7 20" xfId="52738" xr:uid="{00000000-0005-0000-0000-000046CF0000}"/>
    <cellStyle name="Total 7 21" xfId="52739" xr:uid="{00000000-0005-0000-0000-000047CF0000}"/>
    <cellStyle name="Total 7 22" xfId="52740" xr:uid="{00000000-0005-0000-0000-000048CF0000}"/>
    <cellStyle name="Total 7 23" xfId="52741" xr:uid="{00000000-0005-0000-0000-000049CF0000}"/>
    <cellStyle name="Total 7 24" xfId="52742" xr:uid="{00000000-0005-0000-0000-00004ACF0000}"/>
    <cellStyle name="Total 7 25" xfId="52743" xr:uid="{00000000-0005-0000-0000-00004BCF0000}"/>
    <cellStyle name="Total 7 26" xfId="52744" xr:uid="{00000000-0005-0000-0000-00004CCF0000}"/>
    <cellStyle name="Total 7 27" xfId="52745" xr:uid="{00000000-0005-0000-0000-00004DCF0000}"/>
    <cellStyle name="Total 7 28" xfId="52746" xr:uid="{00000000-0005-0000-0000-00004ECF0000}"/>
    <cellStyle name="Total 7 29" xfId="52747" xr:uid="{00000000-0005-0000-0000-00004FCF0000}"/>
    <cellStyle name="Total 7 3" xfId="52748" xr:uid="{00000000-0005-0000-0000-000050CF0000}"/>
    <cellStyle name="Total 7 30" xfId="52749" xr:uid="{00000000-0005-0000-0000-000051CF0000}"/>
    <cellStyle name="Total 7 31" xfId="52750" xr:uid="{00000000-0005-0000-0000-000052CF0000}"/>
    <cellStyle name="Total 7 32" xfId="52751" xr:uid="{00000000-0005-0000-0000-000053CF0000}"/>
    <cellStyle name="Total 7 33" xfId="52752" xr:uid="{00000000-0005-0000-0000-000054CF0000}"/>
    <cellStyle name="Total 7 34" xfId="52753" xr:uid="{00000000-0005-0000-0000-000055CF0000}"/>
    <cellStyle name="Total 7 35" xfId="52754" xr:uid="{00000000-0005-0000-0000-000056CF0000}"/>
    <cellStyle name="Total 7 36" xfId="52755" xr:uid="{00000000-0005-0000-0000-000057CF0000}"/>
    <cellStyle name="Total 7 37" xfId="52756" xr:uid="{00000000-0005-0000-0000-000058CF0000}"/>
    <cellStyle name="Total 7 38" xfId="52757" xr:uid="{00000000-0005-0000-0000-000059CF0000}"/>
    <cellStyle name="Total 7 39" xfId="52758" xr:uid="{00000000-0005-0000-0000-00005ACF0000}"/>
    <cellStyle name="Total 7 4" xfId="52759" xr:uid="{00000000-0005-0000-0000-00005BCF0000}"/>
    <cellStyle name="Total 7 40" xfId="52760" xr:uid="{00000000-0005-0000-0000-00005CCF0000}"/>
    <cellStyle name="Total 7 41" xfId="52761" xr:uid="{00000000-0005-0000-0000-00005DCF0000}"/>
    <cellStyle name="Total 7 42" xfId="52762" xr:uid="{00000000-0005-0000-0000-00005ECF0000}"/>
    <cellStyle name="Total 7 43" xfId="52763" xr:uid="{00000000-0005-0000-0000-00005FCF0000}"/>
    <cellStyle name="Total 7 44" xfId="52764" xr:uid="{00000000-0005-0000-0000-000060CF0000}"/>
    <cellStyle name="Total 7 45" xfId="52765" xr:uid="{00000000-0005-0000-0000-000061CF0000}"/>
    <cellStyle name="Total 7 46" xfId="52766" xr:uid="{00000000-0005-0000-0000-000062CF0000}"/>
    <cellStyle name="Total 7 47" xfId="52767" xr:uid="{00000000-0005-0000-0000-000063CF0000}"/>
    <cellStyle name="Total 7 48" xfId="52768" xr:uid="{00000000-0005-0000-0000-000064CF0000}"/>
    <cellStyle name="Total 7 49" xfId="52769" xr:uid="{00000000-0005-0000-0000-000065CF0000}"/>
    <cellStyle name="Total 7 5" xfId="52770" xr:uid="{00000000-0005-0000-0000-000066CF0000}"/>
    <cellStyle name="Total 7 50" xfId="52771" xr:uid="{00000000-0005-0000-0000-000067CF0000}"/>
    <cellStyle name="Total 7 51" xfId="52772" xr:uid="{00000000-0005-0000-0000-000068CF0000}"/>
    <cellStyle name="Total 7 52" xfId="52773" xr:uid="{00000000-0005-0000-0000-000069CF0000}"/>
    <cellStyle name="Total 7 53" xfId="52774" xr:uid="{00000000-0005-0000-0000-00006ACF0000}"/>
    <cellStyle name="Total 7 54" xfId="52775" xr:uid="{00000000-0005-0000-0000-00006BCF0000}"/>
    <cellStyle name="Total 7 55" xfId="52776" xr:uid="{00000000-0005-0000-0000-00006CCF0000}"/>
    <cellStyle name="Total 7 56" xfId="52777" xr:uid="{00000000-0005-0000-0000-00006DCF0000}"/>
    <cellStyle name="Total 7 57" xfId="52778" xr:uid="{00000000-0005-0000-0000-00006ECF0000}"/>
    <cellStyle name="Total 7 58" xfId="52779" xr:uid="{00000000-0005-0000-0000-00006FCF0000}"/>
    <cellStyle name="Total 7 59" xfId="52780" xr:uid="{00000000-0005-0000-0000-000070CF0000}"/>
    <cellStyle name="Total 7 6" xfId="52781" xr:uid="{00000000-0005-0000-0000-000071CF0000}"/>
    <cellStyle name="Total 7 60" xfId="52782" xr:uid="{00000000-0005-0000-0000-000072CF0000}"/>
    <cellStyle name="Total 7 61" xfId="52783" xr:uid="{00000000-0005-0000-0000-000073CF0000}"/>
    <cellStyle name="Total 7 62" xfId="52784" xr:uid="{00000000-0005-0000-0000-000074CF0000}"/>
    <cellStyle name="Total 7 63" xfId="52785" xr:uid="{00000000-0005-0000-0000-000075CF0000}"/>
    <cellStyle name="Total 7 64" xfId="52786" xr:uid="{00000000-0005-0000-0000-000076CF0000}"/>
    <cellStyle name="Total 7 65" xfId="52787" xr:uid="{00000000-0005-0000-0000-000077CF0000}"/>
    <cellStyle name="Total 7 66" xfId="52788" xr:uid="{00000000-0005-0000-0000-000078CF0000}"/>
    <cellStyle name="Total 7 67" xfId="52789" xr:uid="{00000000-0005-0000-0000-000079CF0000}"/>
    <cellStyle name="Total 7 68" xfId="52790" xr:uid="{00000000-0005-0000-0000-00007ACF0000}"/>
    <cellStyle name="Total 7 69" xfId="52791" xr:uid="{00000000-0005-0000-0000-00007BCF0000}"/>
    <cellStyle name="Total 7 7" xfId="52792" xr:uid="{00000000-0005-0000-0000-00007CCF0000}"/>
    <cellStyle name="Total 7 70" xfId="52793" xr:uid="{00000000-0005-0000-0000-00007DCF0000}"/>
    <cellStyle name="Total 7 71" xfId="52794" xr:uid="{00000000-0005-0000-0000-00007ECF0000}"/>
    <cellStyle name="Total 7 72" xfId="52795" xr:uid="{00000000-0005-0000-0000-00007FCF0000}"/>
    <cellStyle name="Total 7 73" xfId="52796" xr:uid="{00000000-0005-0000-0000-000080CF0000}"/>
    <cellStyle name="Total 7 8" xfId="52797" xr:uid="{00000000-0005-0000-0000-000081CF0000}"/>
    <cellStyle name="Total 7 9" xfId="52798" xr:uid="{00000000-0005-0000-0000-000082CF0000}"/>
    <cellStyle name="Total 8" xfId="52799" xr:uid="{00000000-0005-0000-0000-000083CF0000}"/>
    <cellStyle name="Total 8 10" xfId="52800" xr:uid="{00000000-0005-0000-0000-000084CF0000}"/>
    <cellStyle name="Total 8 11" xfId="52801" xr:uid="{00000000-0005-0000-0000-000085CF0000}"/>
    <cellStyle name="Total 8 12" xfId="52802" xr:uid="{00000000-0005-0000-0000-000086CF0000}"/>
    <cellStyle name="Total 8 13" xfId="52803" xr:uid="{00000000-0005-0000-0000-000087CF0000}"/>
    <cellStyle name="Total 8 14" xfId="52804" xr:uid="{00000000-0005-0000-0000-000088CF0000}"/>
    <cellStyle name="Total 8 15" xfId="52805" xr:uid="{00000000-0005-0000-0000-000089CF0000}"/>
    <cellStyle name="Total 8 16" xfId="52806" xr:uid="{00000000-0005-0000-0000-00008ACF0000}"/>
    <cellStyle name="Total 8 17" xfId="52807" xr:uid="{00000000-0005-0000-0000-00008BCF0000}"/>
    <cellStyle name="Total 8 18" xfId="52808" xr:uid="{00000000-0005-0000-0000-00008CCF0000}"/>
    <cellStyle name="Total 8 19" xfId="52809" xr:uid="{00000000-0005-0000-0000-00008DCF0000}"/>
    <cellStyle name="Total 8 2" xfId="52810" xr:uid="{00000000-0005-0000-0000-00008ECF0000}"/>
    <cellStyle name="Total 8 20" xfId="52811" xr:uid="{00000000-0005-0000-0000-00008FCF0000}"/>
    <cellStyle name="Total 8 21" xfId="52812" xr:uid="{00000000-0005-0000-0000-000090CF0000}"/>
    <cellStyle name="Total 8 22" xfId="52813" xr:uid="{00000000-0005-0000-0000-000091CF0000}"/>
    <cellStyle name="Total 8 23" xfId="52814" xr:uid="{00000000-0005-0000-0000-000092CF0000}"/>
    <cellStyle name="Total 8 24" xfId="52815" xr:uid="{00000000-0005-0000-0000-000093CF0000}"/>
    <cellStyle name="Total 8 25" xfId="52816" xr:uid="{00000000-0005-0000-0000-000094CF0000}"/>
    <cellStyle name="Total 8 26" xfId="52817" xr:uid="{00000000-0005-0000-0000-000095CF0000}"/>
    <cellStyle name="Total 8 27" xfId="52818" xr:uid="{00000000-0005-0000-0000-000096CF0000}"/>
    <cellStyle name="Total 8 28" xfId="52819" xr:uid="{00000000-0005-0000-0000-000097CF0000}"/>
    <cellStyle name="Total 8 29" xfId="52820" xr:uid="{00000000-0005-0000-0000-000098CF0000}"/>
    <cellStyle name="Total 8 3" xfId="52821" xr:uid="{00000000-0005-0000-0000-000099CF0000}"/>
    <cellStyle name="Total 8 30" xfId="52822" xr:uid="{00000000-0005-0000-0000-00009ACF0000}"/>
    <cellStyle name="Total 8 31" xfId="52823" xr:uid="{00000000-0005-0000-0000-00009BCF0000}"/>
    <cellStyle name="Total 8 32" xfId="52824" xr:uid="{00000000-0005-0000-0000-00009CCF0000}"/>
    <cellStyle name="Total 8 33" xfId="52825" xr:uid="{00000000-0005-0000-0000-00009DCF0000}"/>
    <cellStyle name="Total 8 34" xfId="52826" xr:uid="{00000000-0005-0000-0000-00009ECF0000}"/>
    <cellStyle name="Total 8 35" xfId="52827" xr:uid="{00000000-0005-0000-0000-00009FCF0000}"/>
    <cellStyle name="Total 8 36" xfId="52828" xr:uid="{00000000-0005-0000-0000-0000A0CF0000}"/>
    <cellStyle name="Total 8 37" xfId="52829" xr:uid="{00000000-0005-0000-0000-0000A1CF0000}"/>
    <cellStyle name="Total 8 38" xfId="52830" xr:uid="{00000000-0005-0000-0000-0000A2CF0000}"/>
    <cellStyle name="Total 8 39" xfId="52831" xr:uid="{00000000-0005-0000-0000-0000A3CF0000}"/>
    <cellStyle name="Total 8 4" xfId="52832" xr:uid="{00000000-0005-0000-0000-0000A4CF0000}"/>
    <cellStyle name="Total 8 40" xfId="52833" xr:uid="{00000000-0005-0000-0000-0000A5CF0000}"/>
    <cellStyle name="Total 8 41" xfId="52834" xr:uid="{00000000-0005-0000-0000-0000A6CF0000}"/>
    <cellStyle name="Total 8 42" xfId="52835" xr:uid="{00000000-0005-0000-0000-0000A7CF0000}"/>
    <cellStyle name="Total 8 43" xfId="52836" xr:uid="{00000000-0005-0000-0000-0000A8CF0000}"/>
    <cellStyle name="Total 8 44" xfId="52837" xr:uid="{00000000-0005-0000-0000-0000A9CF0000}"/>
    <cellStyle name="Total 8 45" xfId="52838" xr:uid="{00000000-0005-0000-0000-0000AACF0000}"/>
    <cellStyle name="Total 8 46" xfId="52839" xr:uid="{00000000-0005-0000-0000-0000ABCF0000}"/>
    <cellStyle name="Total 8 47" xfId="52840" xr:uid="{00000000-0005-0000-0000-0000ACCF0000}"/>
    <cellStyle name="Total 8 48" xfId="52841" xr:uid="{00000000-0005-0000-0000-0000ADCF0000}"/>
    <cellStyle name="Total 8 49" xfId="52842" xr:uid="{00000000-0005-0000-0000-0000AECF0000}"/>
    <cellStyle name="Total 8 5" xfId="52843" xr:uid="{00000000-0005-0000-0000-0000AFCF0000}"/>
    <cellStyle name="Total 8 50" xfId="52844" xr:uid="{00000000-0005-0000-0000-0000B0CF0000}"/>
    <cellStyle name="Total 8 51" xfId="52845" xr:uid="{00000000-0005-0000-0000-0000B1CF0000}"/>
    <cellStyle name="Total 8 52" xfId="52846" xr:uid="{00000000-0005-0000-0000-0000B2CF0000}"/>
    <cellStyle name="Total 8 53" xfId="52847" xr:uid="{00000000-0005-0000-0000-0000B3CF0000}"/>
    <cellStyle name="Total 8 54" xfId="52848" xr:uid="{00000000-0005-0000-0000-0000B4CF0000}"/>
    <cellStyle name="Total 8 55" xfId="52849" xr:uid="{00000000-0005-0000-0000-0000B5CF0000}"/>
    <cellStyle name="Total 8 56" xfId="52850" xr:uid="{00000000-0005-0000-0000-0000B6CF0000}"/>
    <cellStyle name="Total 8 57" xfId="52851" xr:uid="{00000000-0005-0000-0000-0000B7CF0000}"/>
    <cellStyle name="Total 8 58" xfId="52852" xr:uid="{00000000-0005-0000-0000-0000B8CF0000}"/>
    <cellStyle name="Total 8 59" xfId="52853" xr:uid="{00000000-0005-0000-0000-0000B9CF0000}"/>
    <cellStyle name="Total 8 6" xfId="52854" xr:uid="{00000000-0005-0000-0000-0000BACF0000}"/>
    <cellStyle name="Total 8 60" xfId="52855" xr:uid="{00000000-0005-0000-0000-0000BBCF0000}"/>
    <cellStyle name="Total 8 61" xfId="52856" xr:uid="{00000000-0005-0000-0000-0000BCCF0000}"/>
    <cellStyle name="Total 8 62" xfId="52857" xr:uid="{00000000-0005-0000-0000-0000BDCF0000}"/>
    <cellStyle name="Total 8 63" xfId="52858" xr:uid="{00000000-0005-0000-0000-0000BECF0000}"/>
    <cellStyle name="Total 8 64" xfId="52859" xr:uid="{00000000-0005-0000-0000-0000BFCF0000}"/>
    <cellStyle name="Total 8 65" xfId="52860" xr:uid="{00000000-0005-0000-0000-0000C0CF0000}"/>
    <cellStyle name="Total 8 66" xfId="52861" xr:uid="{00000000-0005-0000-0000-0000C1CF0000}"/>
    <cellStyle name="Total 8 67" xfId="52862" xr:uid="{00000000-0005-0000-0000-0000C2CF0000}"/>
    <cellStyle name="Total 8 68" xfId="52863" xr:uid="{00000000-0005-0000-0000-0000C3CF0000}"/>
    <cellStyle name="Total 8 69" xfId="52864" xr:uid="{00000000-0005-0000-0000-0000C4CF0000}"/>
    <cellStyle name="Total 8 7" xfId="52865" xr:uid="{00000000-0005-0000-0000-0000C5CF0000}"/>
    <cellStyle name="Total 8 70" xfId="52866" xr:uid="{00000000-0005-0000-0000-0000C6CF0000}"/>
    <cellStyle name="Total 8 71" xfId="52867" xr:uid="{00000000-0005-0000-0000-0000C7CF0000}"/>
    <cellStyle name="Total 8 72" xfId="52868" xr:uid="{00000000-0005-0000-0000-0000C8CF0000}"/>
    <cellStyle name="Total 8 73" xfId="52869" xr:uid="{00000000-0005-0000-0000-0000C9CF0000}"/>
    <cellStyle name="Total 8 8" xfId="52870" xr:uid="{00000000-0005-0000-0000-0000CACF0000}"/>
    <cellStyle name="Total 8 9" xfId="52871" xr:uid="{00000000-0005-0000-0000-0000CBCF0000}"/>
    <cellStyle name="Total 9" xfId="52872" xr:uid="{00000000-0005-0000-0000-0000CCCF0000}"/>
    <cellStyle name="Total 9 10" xfId="52873" xr:uid="{00000000-0005-0000-0000-0000CDCF0000}"/>
    <cellStyle name="Total 9 11" xfId="52874" xr:uid="{00000000-0005-0000-0000-0000CECF0000}"/>
    <cellStyle name="Total 9 12" xfId="52875" xr:uid="{00000000-0005-0000-0000-0000CFCF0000}"/>
    <cellStyle name="Total 9 13" xfId="52876" xr:uid="{00000000-0005-0000-0000-0000D0CF0000}"/>
    <cellStyle name="Total 9 14" xfId="52877" xr:uid="{00000000-0005-0000-0000-0000D1CF0000}"/>
    <cellStyle name="Total 9 15" xfId="52878" xr:uid="{00000000-0005-0000-0000-0000D2CF0000}"/>
    <cellStyle name="Total 9 16" xfId="52879" xr:uid="{00000000-0005-0000-0000-0000D3CF0000}"/>
    <cellStyle name="Total 9 17" xfId="52880" xr:uid="{00000000-0005-0000-0000-0000D4CF0000}"/>
    <cellStyle name="Total 9 18" xfId="52881" xr:uid="{00000000-0005-0000-0000-0000D5CF0000}"/>
    <cellStyle name="Total 9 19" xfId="52882" xr:uid="{00000000-0005-0000-0000-0000D6CF0000}"/>
    <cellStyle name="Total 9 2" xfId="52883" xr:uid="{00000000-0005-0000-0000-0000D7CF0000}"/>
    <cellStyle name="Total 9 20" xfId="52884" xr:uid="{00000000-0005-0000-0000-0000D8CF0000}"/>
    <cellStyle name="Total 9 21" xfId="52885" xr:uid="{00000000-0005-0000-0000-0000D9CF0000}"/>
    <cellStyle name="Total 9 22" xfId="52886" xr:uid="{00000000-0005-0000-0000-0000DACF0000}"/>
    <cellStyle name="Total 9 23" xfId="52887" xr:uid="{00000000-0005-0000-0000-0000DBCF0000}"/>
    <cellStyle name="Total 9 24" xfId="52888" xr:uid="{00000000-0005-0000-0000-0000DCCF0000}"/>
    <cellStyle name="Total 9 25" xfId="52889" xr:uid="{00000000-0005-0000-0000-0000DDCF0000}"/>
    <cellStyle name="Total 9 26" xfId="52890" xr:uid="{00000000-0005-0000-0000-0000DECF0000}"/>
    <cellStyle name="Total 9 27" xfId="52891" xr:uid="{00000000-0005-0000-0000-0000DFCF0000}"/>
    <cellStyle name="Total 9 28" xfId="52892" xr:uid="{00000000-0005-0000-0000-0000E0CF0000}"/>
    <cellStyle name="Total 9 29" xfId="52893" xr:uid="{00000000-0005-0000-0000-0000E1CF0000}"/>
    <cellStyle name="Total 9 3" xfId="52894" xr:uid="{00000000-0005-0000-0000-0000E2CF0000}"/>
    <cellStyle name="Total 9 30" xfId="52895" xr:uid="{00000000-0005-0000-0000-0000E3CF0000}"/>
    <cellStyle name="Total 9 31" xfId="52896" xr:uid="{00000000-0005-0000-0000-0000E4CF0000}"/>
    <cellStyle name="Total 9 32" xfId="52897" xr:uid="{00000000-0005-0000-0000-0000E5CF0000}"/>
    <cellStyle name="Total 9 33" xfId="52898" xr:uid="{00000000-0005-0000-0000-0000E6CF0000}"/>
    <cellStyle name="Total 9 34" xfId="52899" xr:uid="{00000000-0005-0000-0000-0000E7CF0000}"/>
    <cellStyle name="Total 9 35" xfId="52900" xr:uid="{00000000-0005-0000-0000-0000E8CF0000}"/>
    <cellStyle name="Total 9 36" xfId="52901" xr:uid="{00000000-0005-0000-0000-0000E9CF0000}"/>
    <cellStyle name="Total 9 37" xfId="52902" xr:uid="{00000000-0005-0000-0000-0000EACF0000}"/>
    <cellStyle name="Total 9 38" xfId="52903" xr:uid="{00000000-0005-0000-0000-0000EBCF0000}"/>
    <cellStyle name="Total 9 39" xfId="52904" xr:uid="{00000000-0005-0000-0000-0000ECCF0000}"/>
    <cellStyle name="Total 9 4" xfId="52905" xr:uid="{00000000-0005-0000-0000-0000EDCF0000}"/>
    <cellStyle name="Total 9 40" xfId="52906" xr:uid="{00000000-0005-0000-0000-0000EECF0000}"/>
    <cellStyle name="Total 9 41" xfId="52907" xr:uid="{00000000-0005-0000-0000-0000EFCF0000}"/>
    <cellStyle name="Total 9 42" xfId="52908" xr:uid="{00000000-0005-0000-0000-0000F0CF0000}"/>
    <cellStyle name="Total 9 43" xfId="52909" xr:uid="{00000000-0005-0000-0000-0000F1CF0000}"/>
    <cellStyle name="Total 9 44" xfId="52910" xr:uid="{00000000-0005-0000-0000-0000F2CF0000}"/>
    <cellStyle name="Total 9 45" xfId="52911" xr:uid="{00000000-0005-0000-0000-0000F3CF0000}"/>
    <cellStyle name="Total 9 46" xfId="52912" xr:uid="{00000000-0005-0000-0000-0000F4CF0000}"/>
    <cellStyle name="Total 9 47" xfId="52913" xr:uid="{00000000-0005-0000-0000-0000F5CF0000}"/>
    <cellStyle name="Total 9 48" xfId="52914" xr:uid="{00000000-0005-0000-0000-0000F6CF0000}"/>
    <cellStyle name="Total 9 49" xfId="52915" xr:uid="{00000000-0005-0000-0000-0000F7CF0000}"/>
    <cellStyle name="Total 9 5" xfId="52916" xr:uid="{00000000-0005-0000-0000-0000F8CF0000}"/>
    <cellStyle name="Total 9 50" xfId="52917" xr:uid="{00000000-0005-0000-0000-0000F9CF0000}"/>
    <cellStyle name="Total 9 51" xfId="52918" xr:uid="{00000000-0005-0000-0000-0000FACF0000}"/>
    <cellStyle name="Total 9 52" xfId="52919" xr:uid="{00000000-0005-0000-0000-0000FBCF0000}"/>
    <cellStyle name="Total 9 53" xfId="52920" xr:uid="{00000000-0005-0000-0000-0000FCCF0000}"/>
    <cellStyle name="Total 9 54" xfId="52921" xr:uid="{00000000-0005-0000-0000-0000FDCF0000}"/>
    <cellStyle name="Total 9 55" xfId="52922" xr:uid="{00000000-0005-0000-0000-0000FECF0000}"/>
    <cellStyle name="Total 9 56" xfId="52923" xr:uid="{00000000-0005-0000-0000-0000FFCF0000}"/>
    <cellStyle name="Total 9 57" xfId="52924" xr:uid="{00000000-0005-0000-0000-000000D00000}"/>
    <cellStyle name="Total 9 58" xfId="52925" xr:uid="{00000000-0005-0000-0000-000001D00000}"/>
    <cellStyle name="Total 9 59" xfId="52926" xr:uid="{00000000-0005-0000-0000-000002D00000}"/>
    <cellStyle name="Total 9 6" xfId="52927" xr:uid="{00000000-0005-0000-0000-000003D00000}"/>
    <cellStyle name="Total 9 60" xfId="52928" xr:uid="{00000000-0005-0000-0000-000004D00000}"/>
    <cellStyle name="Total 9 61" xfId="52929" xr:uid="{00000000-0005-0000-0000-000005D00000}"/>
    <cellStyle name="Total 9 62" xfId="52930" xr:uid="{00000000-0005-0000-0000-000006D00000}"/>
    <cellStyle name="Total 9 63" xfId="52931" xr:uid="{00000000-0005-0000-0000-000007D00000}"/>
    <cellStyle name="Total 9 64" xfId="52932" xr:uid="{00000000-0005-0000-0000-000008D00000}"/>
    <cellStyle name="Total 9 65" xfId="52933" xr:uid="{00000000-0005-0000-0000-000009D00000}"/>
    <cellStyle name="Total 9 66" xfId="52934" xr:uid="{00000000-0005-0000-0000-00000AD00000}"/>
    <cellStyle name="Total 9 67" xfId="52935" xr:uid="{00000000-0005-0000-0000-00000BD00000}"/>
    <cellStyle name="Total 9 68" xfId="52936" xr:uid="{00000000-0005-0000-0000-00000CD00000}"/>
    <cellStyle name="Total 9 69" xfId="52937" xr:uid="{00000000-0005-0000-0000-00000DD00000}"/>
    <cellStyle name="Total 9 7" xfId="52938" xr:uid="{00000000-0005-0000-0000-00000ED00000}"/>
    <cellStyle name="Total 9 70" xfId="52939" xr:uid="{00000000-0005-0000-0000-00000FD00000}"/>
    <cellStyle name="Total 9 71" xfId="52940" xr:uid="{00000000-0005-0000-0000-000010D00000}"/>
    <cellStyle name="Total 9 72" xfId="52941" xr:uid="{00000000-0005-0000-0000-000011D00000}"/>
    <cellStyle name="Total 9 73" xfId="52942" xr:uid="{00000000-0005-0000-0000-000012D00000}"/>
    <cellStyle name="Total 9 8" xfId="52943" xr:uid="{00000000-0005-0000-0000-000013D00000}"/>
    <cellStyle name="Total 9 9" xfId="52944" xr:uid="{00000000-0005-0000-0000-000014D00000}"/>
    <cellStyle name="Total4 - Style4" xfId="52945" xr:uid="{00000000-0005-0000-0000-000015D00000}"/>
    <cellStyle name="Warning Text 10" xfId="52946" xr:uid="{00000000-0005-0000-0000-000016D00000}"/>
    <cellStyle name="Warning Text 11" xfId="52947" xr:uid="{00000000-0005-0000-0000-000017D00000}"/>
    <cellStyle name="Warning Text 12" xfId="52948" xr:uid="{00000000-0005-0000-0000-000018D00000}"/>
    <cellStyle name="Warning Text 13" xfId="52949" xr:uid="{00000000-0005-0000-0000-000019D00000}"/>
    <cellStyle name="Warning Text 14" xfId="52950" xr:uid="{00000000-0005-0000-0000-00001AD00000}"/>
    <cellStyle name="Warning Text 15" xfId="52951" xr:uid="{00000000-0005-0000-0000-00001BD00000}"/>
    <cellStyle name="Warning Text 16" xfId="52952" xr:uid="{00000000-0005-0000-0000-00001CD00000}"/>
    <cellStyle name="Warning Text 17" xfId="52953" xr:uid="{00000000-0005-0000-0000-00001DD00000}"/>
    <cellStyle name="Warning Text 18" xfId="52954" xr:uid="{00000000-0005-0000-0000-00001ED00000}"/>
    <cellStyle name="Warning Text 19" xfId="52955" xr:uid="{00000000-0005-0000-0000-00001FD00000}"/>
    <cellStyle name="Warning Text 2" xfId="52956" xr:uid="{00000000-0005-0000-0000-000020D00000}"/>
    <cellStyle name="Warning Text 2 2" xfId="53084" xr:uid="{00000000-0005-0000-0000-000021D00000}"/>
    <cellStyle name="Warning Text 20" xfId="52957" xr:uid="{00000000-0005-0000-0000-000022D00000}"/>
    <cellStyle name="Warning Text 21" xfId="52958" xr:uid="{00000000-0005-0000-0000-000023D00000}"/>
    <cellStyle name="Warning Text 22" xfId="52959" xr:uid="{00000000-0005-0000-0000-000024D00000}"/>
    <cellStyle name="Warning Text 23" xfId="52960" xr:uid="{00000000-0005-0000-0000-000025D00000}"/>
    <cellStyle name="Warning Text 24" xfId="52961" xr:uid="{00000000-0005-0000-0000-000026D00000}"/>
    <cellStyle name="Warning Text 25" xfId="52962" xr:uid="{00000000-0005-0000-0000-000027D00000}"/>
    <cellStyle name="Warning Text 26" xfId="52963" xr:uid="{00000000-0005-0000-0000-000028D00000}"/>
    <cellStyle name="Warning Text 27" xfId="52964" xr:uid="{00000000-0005-0000-0000-000029D00000}"/>
    <cellStyle name="Warning Text 28" xfId="52965" xr:uid="{00000000-0005-0000-0000-00002AD00000}"/>
    <cellStyle name="Warning Text 29" xfId="52966" xr:uid="{00000000-0005-0000-0000-00002BD00000}"/>
    <cellStyle name="Warning Text 3" xfId="52967" xr:uid="{00000000-0005-0000-0000-00002CD00000}"/>
    <cellStyle name="Warning Text 3 2" xfId="53097" xr:uid="{00000000-0005-0000-0000-00002DD00000}"/>
    <cellStyle name="Warning Text 30" xfId="52968" xr:uid="{00000000-0005-0000-0000-00002ED00000}"/>
    <cellStyle name="Warning Text 31" xfId="52969" xr:uid="{00000000-0005-0000-0000-00002FD00000}"/>
    <cellStyle name="Warning Text 32" xfId="52970" xr:uid="{00000000-0005-0000-0000-000030D00000}"/>
    <cellStyle name="Warning Text 33" xfId="52971" xr:uid="{00000000-0005-0000-0000-000031D00000}"/>
    <cellStyle name="Warning Text 34" xfId="52972" xr:uid="{00000000-0005-0000-0000-000032D00000}"/>
    <cellStyle name="Warning Text 35" xfId="52973" xr:uid="{00000000-0005-0000-0000-000033D00000}"/>
    <cellStyle name="Warning Text 36" xfId="52974" xr:uid="{00000000-0005-0000-0000-000034D00000}"/>
    <cellStyle name="Warning Text 37" xfId="52975" xr:uid="{00000000-0005-0000-0000-000035D00000}"/>
    <cellStyle name="Warning Text 38" xfId="52976" xr:uid="{00000000-0005-0000-0000-000036D00000}"/>
    <cellStyle name="Warning Text 39" xfId="52977" xr:uid="{00000000-0005-0000-0000-000037D00000}"/>
    <cellStyle name="Warning Text 4" xfId="52978" xr:uid="{00000000-0005-0000-0000-000038D00000}"/>
    <cellStyle name="Warning Text 40" xfId="52979" xr:uid="{00000000-0005-0000-0000-000039D00000}"/>
    <cellStyle name="Warning Text 41" xfId="53339" xr:uid="{A449D6E3-5708-45A3-931B-82996E0BED75}"/>
    <cellStyle name="Warning Text 5" xfId="52980" xr:uid="{00000000-0005-0000-0000-00003AD00000}"/>
    <cellStyle name="Warning Text 6" xfId="52981" xr:uid="{00000000-0005-0000-0000-00003BD00000}"/>
    <cellStyle name="Warning Text 7" xfId="52982" xr:uid="{00000000-0005-0000-0000-00003CD00000}"/>
    <cellStyle name="Warning Text 8" xfId="52983" xr:uid="{00000000-0005-0000-0000-00003DD00000}"/>
    <cellStyle name="Warning Text 9" xfId="52984" xr:uid="{00000000-0005-0000-0000-00003ED00000}"/>
  </cellStyles>
  <dxfs count="15"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F3FFD9"/>
        </patternFill>
      </fill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rgb="FF95D600"/>
        </bottom>
      </border>
    </dxf>
    <dxf>
      <fill>
        <patternFill>
          <bgColor rgb="FFDCDDDE"/>
        </patternFill>
      </fill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theme="4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TableStyleMedium9" defaultPivotStyle="PivotStyleLight16">
    <tableStyle name="Guidehouse_01" pivot="0" count="4" xr9:uid="{06851C9E-8646-4892-BADE-6231CA9548FD}">
      <tableStyleElement type="wholeTable" dxfId="14"/>
      <tableStyleElement type="headerRow" dxfId="13"/>
      <tableStyleElement type="firstRowStripe" dxfId="12"/>
      <tableStyleElement type="secondRowStripe" dxfId="11"/>
    </tableStyle>
    <tableStyle name="Guidehouse_02" pivot="0" count="3" xr9:uid="{B51DA64E-79B9-42CE-A18D-91344D38AE70}">
      <tableStyleElement type="headerRow" dxfId="10"/>
      <tableStyleElement type="firstRowStripe" dxfId="9"/>
      <tableStyleElement type="secondRowStripe" dxfId="8"/>
    </tableStyle>
    <tableStyle name="Guidehouse_03" pivot="0" count="4" xr9:uid="{25EF4753-FAAF-4A28-8408-21B2F794DC9A}">
      <tableStyleElement type="wholeTable" dxfId="7"/>
      <tableStyleElement type="headerRow" dxfId="6"/>
      <tableStyleElement type="firstRowStripe" dxfId="5"/>
      <tableStyleElement type="secondRowStripe" dxfId="4"/>
    </tableStyle>
    <tableStyle name="Guidehouse_04" pivot="0" count="4" xr9:uid="{4C2E1A1C-A406-44CF-8E57-2ADA309C65F0}">
      <tableStyleElement type="wholeTable" dxfId="3"/>
      <tableStyleElement type="headerRow" dxfId="2"/>
      <tableStyleElement type="firstRowStripe" dxfId="1"/>
      <tableStyleElement type="secondRowStripe" dxfId="0"/>
    </tableStyle>
  </tableStyles>
  <colors>
    <mruColors>
      <color rgb="FF009100"/>
      <color rgb="FF0000FF"/>
      <color rgb="FFC0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Consumption (GWh)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743293689216921E-2"/>
          <c:y val="0.11354162921415643"/>
          <c:w val="0.91195851678632966"/>
          <c:h val="0.72370570117091526"/>
        </c:manualLayout>
      </c:layout>
      <c:lineChart>
        <c:grouping val="standard"/>
        <c:varyColors val="0"/>
        <c:ser>
          <c:idx val="2"/>
          <c:order val="0"/>
          <c:tx>
            <c:v>2022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DBASE!$D$239:$O$239</c:f>
              <c:numCache>
                <c:formatCode>#,##0.0</c:formatCode>
                <c:ptCount val="12"/>
                <c:pt idx="0">
                  <c:v>1489.52459</c:v>
                </c:pt>
                <c:pt idx="1">
                  <c:v>1504.1700229999999</c:v>
                </c:pt>
                <c:pt idx="2">
                  <c:v>1544.3524275191585</c:v>
                </c:pt>
                <c:pt idx="3">
                  <c:v>1225.6996120000001</c:v>
                </c:pt>
                <c:pt idx="4">
                  <c:v>1410.0573163102827</c:v>
                </c:pt>
                <c:pt idx="5">
                  <c:v>1412.6274281504761</c:v>
                </c:pt>
                <c:pt idx="6">
                  <c:v>1245.2691120712072</c:v>
                </c:pt>
                <c:pt idx="7">
                  <c:v>1148.9420227464307</c:v>
                </c:pt>
                <c:pt idx="8">
                  <c:v>1199.8643849999999</c:v>
                </c:pt>
                <c:pt idx="9">
                  <c:v>1172.4648089566313</c:v>
                </c:pt>
                <c:pt idx="10">
                  <c:v>1433.524399624911</c:v>
                </c:pt>
                <c:pt idx="11">
                  <c:v>1495.3853371717241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5-42B4-9303-A7B7CE11F0E2}"/>
            </c:ext>
          </c:extLst>
        </c:ser>
        <c:ser>
          <c:idx val="1"/>
          <c:order val="1"/>
          <c:tx>
            <c:v>2023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DBASE!$D$240:$O$240</c:f>
              <c:numCache>
                <c:formatCode>#,##0.0</c:formatCode>
                <c:ptCount val="12"/>
                <c:pt idx="0">
                  <c:v>1514.5570012999183</c:v>
                </c:pt>
                <c:pt idx="1">
                  <c:v>1413.6322837057978</c:v>
                </c:pt>
                <c:pt idx="2">
                  <c:v>1406.6659649265844</c:v>
                </c:pt>
                <c:pt idx="3">
                  <c:v>1038.8893438863029</c:v>
                </c:pt>
                <c:pt idx="4">
                  <c:v>1333.0837897676081</c:v>
                </c:pt>
                <c:pt idx="5">
                  <c:v>1285.6249684300171</c:v>
                </c:pt>
                <c:pt idx="6">
                  <c:v>1155.3623257741529</c:v>
                </c:pt>
                <c:pt idx="7">
                  <c:v>1065.6394430000005</c:v>
                </c:pt>
                <c:pt idx="8">
                  <c:v>1201.1459049999999</c:v>
                </c:pt>
                <c:pt idx="9">
                  <c:v>1243.2990580000001</c:v>
                </c:pt>
                <c:pt idx="10">
                  <c:v>1397.0417149999998</c:v>
                </c:pt>
                <c:pt idx="11">
                  <c:v>1490.1552272322538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5-42B4-9303-A7B7CE11F0E2}"/>
            </c:ext>
          </c:extLst>
        </c:ser>
        <c:ser>
          <c:idx val="0"/>
          <c:order val="2"/>
          <c:tx>
            <c:v>2024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2024'!$D$5:$O$5</c:f>
              <c:numCache>
                <c:formatCode>#,##0.0</c:formatCode>
                <c:ptCount val="12"/>
                <c:pt idx="0">
                  <c:v>1583.9757589999999</c:v>
                </c:pt>
                <c:pt idx="1">
                  <c:v>1580.852658</c:v>
                </c:pt>
                <c:pt idx="2">
                  <c:v>1571.265596</c:v>
                </c:pt>
                <c:pt idx="3">
                  <c:v>1616.7818259999997</c:v>
                </c:pt>
                <c:pt idx="4">
                  <c:v>1389.7052400000002</c:v>
                </c:pt>
                <c:pt idx="5">
                  <c:v>1358.6778830000001</c:v>
                </c:pt>
                <c:pt idx="6">
                  <c:v>1223.3365711558552</c:v>
                </c:pt>
                <c:pt idx="7">
                  <c:v>1089.2870976291383</c:v>
                </c:pt>
                <c:pt idx="8">
                  <c:v>1258.0368279967465</c:v>
                </c:pt>
                <c:pt idx="9">
                  <c:v>1239.0244144034361</c:v>
                </c:pt>
                <c:pt idx="10">
                  <c:v>1380.8000733927672</c:v>
                </c:pt>
                <c:pt idx="11">
                  <c:v>1406.5688233065259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5-42B4-9303-A7B7CE11F0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347904"/>
        <c:axId val="110346240"/>
      </c:lineChart>
      <c:catAx>
        <c:axId val="110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6240"/>
        <c:crosses val="autoZero"/>
        <c:auto val="1"/>
        <c:lblAlgn val="ctr"/>
        <c:lblOffset val="100"/>
        <c:noMultiLvlLbl val="0"/>
      </c:catAx>
      <c:valAx>
        <c:axId val="1103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7904"/>
        <c:crosses val="autoZero"/>
        <c:crossBetween val="between"/>
      </c:valAx>
      <c:spPr>
        <a:noFill/>
        <a:ln>
          <a:noFill/>
        </a:ln>
        <a:effectLst>
          <a:outerShdw blurRad="50800" dist="50800" dir="1800000" sx="101000" sy="101000" algn="ctr" rotWithShape="0">
            <a:srgbClr val="000000">
              <a:alpha val="43137"/>
            </a:srgbClr>
          </a:outerShdw>
        </a:effectLst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Generation (GWh)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743293689216921E-2"/>
          <c:y val="0.11354162921415643"/>
          <c:w val="0.91195851678632966"/>
          <c:h val="0.72370570117091526"/>
        </c:manualLayout>
      </c:layout>
      <c:lineChart>
        <c:grouping val="standard"/>
        <c:varyColors val="0"/>
        <c:ser>
          <c:idx val="2"/>
          <c:order val="0"/>
          <c:tx>
            <c:v>2022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DBASE!$D$275:$O$275</c:f>
              <c:numCache>
                <c:formatCode>#,##0.0</c:formatCode>
                <c:ptCount val="12"/>
                <c:pt idx="0">
                  <c:v>1757.231</c:v>
                </c:pt>
                <c:pt idx="1">
                  <c:v>1757.505101</c:v>
                </c:pt>
                <c:pt idx="2">
                  <c:v>1829.6885729999999</c:v>
                </c:pt>
                <c:pt idx="3">
                  <c:v>1718.2</c:v>
                </c:pt>
                <c:pt idx="4">
                  <c:v>1713.58</c:v>
                </c:pt>
                <c:pt idx="5">
                  <c:v>1601.18</c:v>
                </c:pt>
                <c:pt idx="6">
                  <c:v>1554.2</c:v>
                </c:pt>
                <c:pt idx="7">
                  <c:v>1311.393092</c:v>
                </c:pt>
                <c:pt idx="8">
                  <c:v>1504.136583</c:v>
                </c:pt>
                <c:pt idx="9">
                  <c:v>1386.1735249999999</c:v>
                </c:pt>
                <c:pt idx="10">
                  <c:v>1665.99233</c:v>
                </c:pt>
                <c:pt idx="11">
                  <c:v>1713.5516640000001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8-4FAD-B67B-3115EA4ABB4B}"/>
            </c:ext>
          </c:extLst>
        </c:ser>
        <c:ser>
          <c:idx val="1"/>
          <c:order val="1"/>
          <c:tx>
            <c:v>2023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2024'!$D$12:$O$12</c:f>
              <c:numCache>
                <c:formatCode>#,##0.0</c:formatCode>
                <c:ptCount val="12"/>
                <c:pt idx="0">
                  <c:v>1690.6908289999999</c:v>
                </c:pt>
                <c:pt idx="1">
                  <c:v>1747.4807089999999</c:v>
                </c:pt>
                <c:pt idx="2">
                  <c:v>1311.7843620000001</c:v>
                </c:pt>
                <c:pt idx="3">
                  <c:v>1588.0172620000001</c:v>
                </c:pt>
                <c:pt idx="4">
                  <c:v>1488.3375920000001</c:v>
                </c:pt>
                <c:pt idx="5">
                  <c:v>1448.270436</c:v>
                </c:pt>
                <c:pt idx="6">
                  <c:v>1377.312212</c:v>
                </c:pt>
                <c:pt idx="7">
                  <c:v>1246.755531</c:v>
                </c:pt>
                <c:pt idx="8">
                  <c:v>1426.0089210000001</c:v>
                </c:pt>
                <c:pt idx="9">
                  <c:v>1414.262635</c:v>
                </c:pt>
                <c:pt idx="10">
                  <c:v>1670.6546330000001</c:v>
                </c:pt>
                <c:pt idx="11">
                  <c:v>1772.1835450000001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8-4FAD-B67B-3115EA4ABB4B}"/>
            </c:ext>
          </c:extLst>
        </c:ser>
        <c:ser>
          <c:idx val="0"/>
          <c:order val="2"/>
          <c:tx>
            <c:v>2024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'Monthly Distribution 2024'!$D$2:$O$2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Sept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2024'!$D$3:$O$3</c:f>
              <c:numCache>
                <c:formatCode>#,##0.0</c:formatCode>
                <c:ptCount val="12"/>
                <c:pt idx="0">
                  <c:v>1795.515046</c:v>
                </c:pt>
                <c:pt idx="1">
                  <c:v>1783.621607</c:v>
                </c:pt>
                <c:pt idx="2">
                  <c:v>1769.2253679999999</c:v>
                </c:pt>
                <c:pt idx="3">
                  <c:v>1760.6018320000001</c:v>
                </c:pt>
                <c:pt idx="4">
                  <c:v>1571.62229</c:v>
                </c:pt>
                <c:pt idx="5">
                  <c:v>1465.8346570000001</c:v>
                </c:pt>
                <c:pt idx="6">
                  <c:v>1483.588</c:v>
                </c:pt>
                <c:pt idx="7">
                  <c:v>1258.6705795425191</c:v>
                </c:pt>
                <c:pt idx="8">
                  <c:v>1459.1301212566048</c:v>
                </c:pt>
                <c:pt idx="9">
                  <c:v>1436.5975164698712</c:v>
                </c:pt>
                <c:pt idx="10">
                  <c:v>1610.3242241226935</c:v>
                </c:pt>
                <c:pt idx="11">
                  <c:v>1641.7110250071846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8-4FAD-B67B-3115EA4ABB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347904"/>
        <c:axId val="110346240"/>
      </c:lineChart>
      <c:catAx>
        <c:axId val="110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6240"/>
        <c:crosses val="autoZero"/>
        <c:auto val="1"/>
        <c:lblAlgn val="ctr"/>
        <c:lblOffset val="100"/>
        <c:noMultiLvlLbl val="0"/>
      </c:catAx>
      <c:valAx>
        <c:axId val="1103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4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Residential!$C$6:$C$70</c:f>
              <c:numCache>
                <c:formatCode>#,##0</c:formatCode>
                <c:ptCount val="65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  <c:pt idx="34" formatCode="0">
                  <c:v>643.054754</c:v>
                </c:pt>
                <c:pt idx="35" formatCode="0">
                  <c:v>633.24044200000003</c:v>
                </c:pt>
                <c:pt idx="36" formatCode="0">
                  <c:v>694.78600500000005</c:v>
                </c:pt>
                <c:pt idx="37" formatCode="0">
                  <c:v>640.53412100000003</c:v>
                </c:pt>
                <c:pt idx="38" formatCode="0">
                  <c:v>669.572903</c:v>
                </c:pt>
                <c:pt idx="39" formatCode="0">
                  <c:v>625.39942399999995</c:v>
                </c:pt>
                <c:pt idx="40" formatCode="0">
                  <c:v>570.92376300000001</c:v>
                </c:pt>
                <c:pt idx="41" formatCode="0">
                  <c:v>522.02334199999996</c:v>
                </c:pt>
                <c:pt idx="42" formatCode="0">
                  <c:v>522.13299099999995</c:v>
                </c:pt>
                <c:pt idx="43" formatCode="0">
                  <c:v>441.52387599999997</c:v>
                </c:pt>
                <c:pt idx="44" formatCode="0">
                  <c:v>511.96320900000001</c:v>
                </c:pt>
                <c:pt idx="45" formatCode="0">
                  <c:v>525.686823</c:v>
                </c:pt>
                <c:pt idx="46" formatCode="0">
                  <c:v>596.39226900000006</c:v>
                </c:pt>
                <c:pt idx="47" formatCode="0">
                  <c:v>582.794624</c:v>
                </c:pt>
                <c:pt idx="48" formatCode="0">
                  <c:v>641.58049400000004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555.07757400000003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Residential!$F$5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Residential!$F$6:$F$70</c:f>
              <c:numCache>
                <c:formatCode>0.0</c:formatCode>
                <c:ptCount val="65"/>
                <c:pt idx="0">
                  <c:v>580.24193731747198</c:v>
                </c:pt>
                <c:pt idx="1">
                  <c:v>593.38235062335195</c:v>
                </c:pt>
                <c:pt idx="2">
                  <c:v>576.65671574933401</c:v>
                </c:pt>
                <c:pt idx="3">
                  <c:v>584.30102539137999</c:v>
                </c:pt>
                <c:pt idx="4">
                  <c:v>496.44363682214203</c:v>
                </c:pt>
                <c:pt idx="5">
                  <c:v>457.88743680735701</c:v>
                </c:pt>
                <c:pt idx="6">
                  <c:v>425.11080655541298</c:v>
                </c:pt>
                <c:pt idx="7">
                  <c:v>383.14957965246901</c:v>
                </c:pt>
                <c:pt idx="8">
                  <c:v>432.31071634980901</c:v>
                </c:pt>
                <c:pt idx="9">
                  <c:v>467.08447979335301</c:v>
                </c:pt>
                <c:pt idx="10">
                  <c:v>532.29566391424896</c:v>
                </c:pt>
                <c:pt idx="11">
                  <c:v>559.49324154826695</c:v>
                </c:pt>
                <c:pt idx="12">
                  <c:v>581.70127135617395</c:v>
                </c:pt>
                <c:pt idx="13">
                  <c:v>595.48090349871995</c:v>
                </c:pt>
                <c:pt idx="14">
                  <c:v>579.22194046953598</c:v>
                </c:pt>
                <c:pt idx="15">
                  <c:v>587.61694504971695</c:v>
                </c:pt>
                <c:pt idx="16">
                  <c:v>499.59136447545399</c:v>
                </c:pt>
                <c:pt idx="17">
                  <c:v>461.34174660513798</c:v>
                </c:pt>
                <c:pt idx="18">
                  <c:v>428.55838698911202</c:v>
                </c:pt>
                <c:pt idx="19">
                  <c:v>385.38616957863798</c:v>
                </c:pt>
                <c:pt idx="20">
                  <c:v>432.36252413128398</c:v>
                </c:pt>
                <c:pt idx="21">
                  <c:v>467.93731676656603</c:v>
                </c:pt>
                <c:pt idx="22">
                  <c:v>533.86092549468196</c:v>
                </c:pt>
                <c:pt idx="23">
                  <c:v>561.26151152033799</c:v>
                </c:pt>
                <c:pt idx="24">
                  <c:v>583.16427568428401</c:v>
                </c:pt>
                <c:pt idx="25">
                  <c:v>597.58687810506103</c:v>
                </c:pt>
                <c:pt idx="26">
                  <c:v>581.79857644653202</c:v>
                </c:pt>
                <c:pt idx="27">
                  <c:v>590.95168261646495</c:v>
                </c:pt>
                <c:pt idx="28">
                  <c:v>502.75905046571302</c:v>
                </c:pt>
                <c:pt idx="29">
                  <c:v>464.82211576864898</c:v>
                </c:pt>
                <c:pt idx="30">
                  <c:v>432.03392674697801</c:v>
                </c:pt>
                <c:pt idx="31">
                  <c:v>387.63581533146902</c:v>
                </c:pt>
                <c:pt idx="32">
                  <c:v>432.41433812136302</c:v>
                </c:pt>
                <c:pt idx="33">
                  <c:v>468.79171091184202</c:v>
                </c:pt>
                <c:pt idx="34">
                  <c:v>535.43078986259104</c:v>
                </c:pt>
                <c:pt idx="35">
                  <c:v>563.03537008305</c:v>
                </c:pt>
                <c:pt idx="36">
                  <c:v>584.63095953274205</c:v>
                </c:pt>
                <c:pt idx="37">
                  <c:v>599.70030069003099</c:v>
                </c:pt>
                <c:pt idx="38">
                  <c:v>584.38667444265104</c:v>
                </c:pt>
                <c:pt idx="39">
                  <c:v>594.30534488362002</c:v>
                </c:pt>
                <c:pt idx="40">
                  <c:v>505.94682133983201</c:v>
                </c:pt>
                <c:pt idx="41">
                  <c:v>468.32874089014302</c:v>
                </c:pt>
                <c:pt idx="42">
                  <c:v>435.53765257464198</c:v>
                </c:pt>
                <c:pt idx="43">
                  <c:v>389.89859312279202</c:v>
                </c:pt>
                <c:pt idx="44">
                  <c:v>432.46615832078999</c:v>
                </c:pt>
                <c:pt idx="45">
                  <c:v>469.64766507237903</c:v>
                </c:pt>
                <c:pt idx="46">
                  <c:v>537.00527055287102</c:v>
                </c:pt>
                <c:pt idx="47">
                  <c:v>564.81483489906202</c:v>
                </c:pt>
                <c:pt idx="48">
                  <c:v>586.10133215570295</c:v>
                </c:pt>
                <c:pt idx="49">
                  <c:v>601.82119759410898</c:v>
                </c:pt>
                <c:pt idx="50">
                  <c:v>586.98628544603503</c:v>
                </c:pt>
                <c:pt idx="51">
                  <c:v>597.67803924922498</c:v>
                </c:pt>
                <c:pt idx="52">
                  <c:v>509.15480444710101</c:v>
                </c:pt>
                <c:pt idx="53">
                  <c:v>471.86182004496499</c:v>
                </c:pt>
                <c:pt idx="54">
                  <c:v>439.069793056609</c:v>
                </c:pt>
                <c:pt idx="55">
                  <c:v>392.174579609315</c:v>
                </c:pt>
                <c:pt idx="56">
                  <c:v>432.51798473030999</c:v>
                </c:pt>
                <c:pt idx="57">
                  <c:v>470.50518209656701</c:v>
                </c:pt>
                <c:pt idx="58">
                  <c:v>538.58438114021897</c:v>
                </c:pt>
                <c:pt idx="59">
                  <c:v>566.59992368685198</c:v>
                </c:pt>
                <c:pt idx="60">
                  <c:v>587.57540283059802</c:v>
                </c:pt>
                <c:pt idx="61">
                  <c:v>603.94959525093498</c:v>
                </c:pt>
                <c:pt idx="62">
                  <c:v>589.59746067164497</c:v>
                </c:pt>
                <c:pt idx="63">
                  <c:v>601.06987372080596</c:v>
                </c:pt>
                <c:pt idx="64">
                  <c:v>512.38312794427304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Residential!$C$6:$C$39</c:f>
              <c:numCache>
                <c:formatCode>#,##0</c:formatCode>
                <c:ptCount val="34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Residential!$G$5</c:f>
              <c:strCache>
                <c:ptCount val="1"/>
                <c:pt idx="0">
                  <c:v>POP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Residential!$G$6:$G$39</c:f>
              <c:numCache>
                <c:formatCode>#,##0.000</c:formatCode>
                <c:ptCount val="34"/>
                <c:pt idx="0">
                  <c:v>3314.2890000000002</c:v>
                </c:pt>
                <c:pt idx="1">
                  <c:v>3303.2939999999999</c:v>
                </c:pt>
                <c:pt idx="2">
                  <c:v>3292.299</c:v>
                </c:pt>
                <c:pt idx="3">
                  <c:v>3281.3040000000001</c:v>
                </c:pt>
                <c:pt idx="4">
                  <c:v>3270.3090000000002</c:v>
                </c:pt>
                <c:pt idx="5">
                  <c:v>3259.3139999999999</c:v>
                </c:pt>
                <c:pt idx="6">
                  <c:v>3248.319</c:v>
                </c:pt>
                <c:pt idx="7">
                  <c:v>3237.3240000000001</c:v>
                </c:pt>
                <c:pt idx="8">
                  <c:v>3226.3290000000002</c:v>
                </c:pt>
                <c:pt idx="9">
                  <c:v>3215.3339999999998</c:v>
                </c:pt>
                <c:pt idx="10">
                  <c:v>3204.3389999999999</c:v>
                </c:pt>
                <c:pt idx="11">
                  <c:v>3193.3440000000001</c:v>
                </c:pt>
                <c:pt idx="12">
                  <c:v>3193.3614166666666</c:v>
                </c:pt>
                <c:pt idx="13">
                  <c:v>3193.3788333333332</c:v>
                </c:pt>
                <c:pt idx="14">
                  <c:v>3193.3962499999993</c:v>
                </c:pt>
                <c:pt idx="15">
                  <c:v>3193.4136666666659</c:v>
                </c:pt>
                <c:pt idx="16">
                  <c:v>3193.4310833333325</c:v>
                </c:pt>
                <c:pt idx="17">
                  <c:v>3193.4484999999991</c:v>
                </c:pt>
                <c:pt idx="18">
                  <c:v>3193.4659166666656</c:v>
                </c:pt>
                <c:pt idx="19">
                  <c:v>3193.4833333333322</c:v>
                </c:pt>
                <c:pt idx="20">
                  <c:v>3193.5007499999988</c:v>
                </c:pt>
                <c:pt idx="21">
                  <c:v>3193.5181666666649</c:v>
                </c:pt>
                <c:pt idx="22">
                  <c:v>3193.5355833333315</c:v>
                </c:pt>
                <c:pt idx="23">
                  <c:v>3193.5529999999981</c:v>
                </c:pt>
                <c:pt idx="24">
                  <c:v>3200.8866666666645</c:v>
                </c:pt>
                <c:pt idx="25">
                  <c:v>3208.2203333333314</c:v>
                </c:pt>
                <c:pt idx="26">
                  <c:v>3215.5539999999978</c:v>
                </c:pt>
                <c:pt idx="27">
                  <c:v>3222.8876666666642</c:v>
                </c:pt>
                <c:pt idx="28">
                  <c:v>3230.2213333333307</c:v>
                </c:pt>
                <c:pt idx="29">
                  <c:v>3237.5549999999971</c:v>
                </c:pt>
                <c:pt idx="30">
                  <c:v>3244.8886666666635</c:v>
                </c:pt>
                <c:pt idx="31">
                  <c:v>3252.2223333333304</c:v>
                </c:pt>
                <c:pt idx="32">
                  <c:v>3259.5559999999969</c:v>
                </c:pt>
                <c:pt idx="33">
                  <c:v>3266.8896666666633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Residential!$C$6:$C$70</c:f>
              <c:numCache>
                <c:formatCode>#,##0</c:formatCode>
                <c:ptCount val="65"/>
                <c:pt idx="0">
                  <c:v>588.08593800000006</c:v>
                </c:pt>
                <c:pt idx="1">
                  <c:v>629.64752699999997</c:v>
                </c:pt>
                <c:pt idx="2">
                  <c:v>519.60010999999997</c:v>
                </c:pt>
                <c:pt idx="3">
                  <c:v>601.32986400000004</c:v>
                </c:pt>
                <c:pt idx="4">
                  <c:v>-559.03086599999995</c:v>
                </c:pt>
                <c:pt idx="5">
                  <c:v>235.89477500000001</c:v>
                </c:pt>
                <c:pt idx="6">
                  <c:v>386.785213</c:v>
                </c:pt>
                <c:pt idx="7">
                  <c:v>390.382406</c:v>
                </c:pt>
                <c:pt idx="8">
                  <c:v>446.084923</c:v>
                </c:pt>
                <c:pt idx="9">
                  <c:v>461.89677499999999</c:v>
                </c:pt>
                <c:pt idx="10">
                  <c:v>561.06108099999994</c:v>
                </c:pt>
                <c:pt idx="11">
                  <c:v>502.70708999999999</c:v>
                </c:pt>
                <c:pt idx="12">
                  <c:v>572.66458699999998</c:v>
                </c:pt>
                <c:pt idx="13">
                  <c:v>572.07706599999995</c:v>
                </c:pt>
                <c:pt idx="14">
                  <c:v>522.26550499999996</c:v>
                </c:pt>
                <c:pt idx="15">
                  <c:v>693.02169000000004</c:v>
                </c:pt>
                <c:pt idx="16">
                  <c:v>452.343478</c:v>
                </c:pt>
                <c:pt idx="17">
                  <c:v>489.30978699999997</c:v>
                </c:pt>
                <c:pt idx="18" formatCode="0">
                  <c:v>441.69013799999999</c:v>
                </c:pt>
                <c:pt idx="19" formatCode="0">
                  <c:v>362.36913399999997</c:v>
                </c:pt>
                <c:pt idx="20" formatCode="0">
                  <c:v>442.22528199999999</c:v>
                </c:pt>
                <c:pt idx="21" formatCode="0">
                  <c:v>459.03507000000002</c:v>
                </c:pt>
                <c:pt idx="22" formatCode="0">
                  <c:v>506.087872</c:v>
                </c:pt>
                <c:pt idx="23" formatCode="0">
                  <c:v>561.38767499999994</c:v>
                </c:pt>
                <c:pt idx="24" formatCode="0">
                  <c:v>611.80414699999994</c:v>
                </c:pt>
                <c:pt idx="25" formatCode="0">
                  <c:v>587.71608300000003</c:v>
                </c:pt>
                <c:pt idx="26" formatCode="0">
                  <c:v>580.15483099999994</c:v>
                </c:pt>
                <c:pt idx="27" formatCode="0">
                  <c:v>581.30312700000002</c:v>
                </c:pt>
                <c:pt idx="28" formatCode="0">
                  <c:v>498.044038</c:v>
                </c:pt>
                <c:pt idx="29" formatCode="0">
                  <c:v>503.08247599999999</c:v>
                </c:pt>
                <c:pt idx="30" formatCode="0">
                  <c:v>469.26471500000002</c:v>
                </c:pt>
                <c:pt idx="31" formatCode="0">
                  <c:v>366.28324099999998</c:v>
                </c:pt>
                <c:pt idx="32" formatCode="0">
                  <c:v>481.088325</c:v>
                </c:pt>
                <c:pt idx="33" formatCode="0">
                  <c:v>502.00456700000001</c:v>
                </c:pt>
                <c:pt idx="34" formatCode="0">
                  <c:v>643.054754</c:v>
                </c:pt>
                <c:pt idx="35" formatCode="0">
                  <c:v>633.24044200000003</c:v>
                </c:pt>
                <c:pt idx="36" formatCode="0">
                  <c:v>694.78600500000005</c:v>
                </c:pt>
                <c:pt idx="37" formatCode="0">
                  <c:v>640.53412100000003</c:v>
                </c:pt>
                <c:pt idx="38" formatCode="0">
                  <c:v>669.572903</c:v>
                </c:pt>
                <c:pt idx="39" formatCode="0">
                  <c:v>625.39942399999995</c:v>
                </c:pt>
                <c:pt idx="40" formatCode="0">
                  <c:v>570.92376300000001</c:v>
                </c:pt>
                <c:pt idx="41" formatCode="0">
                  <c:v>522.02334199999996</c:v>
                </c:pt>
                <c:pt idx="42" formatCode="0">
                  <c:v>522.13299099999995</c:v>
                </c:pt>
                <c:pt idx="43" formatCode="0">
                  <c:v>441.52387599999997</c:v>
                </c:pt>
                <c:pt idx="44" formatCode="0">
                  <c:v>511.96320900000001</c:v>
                </c:pt>
                <c:pt idx="45" formatCode="0">
                  <c:v>525.686823</c:v>
                </c:pt>
                <c:pt idx="46" formatCode="0">
                  <c:v>596.39226900000006</c:v>
                </c:pt>
                <c:pt idx="47" formatCode="0">
                  <c:v>582.794624</c:v>
                </c:pt>
                <c:pt idx="48" formatCode="0">
                  <c:v>641.58049400000004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555.07757400000003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Commercial!$F$6:$F$70</c:f>
              <c:numCache>
                <c:formatCode>#,##0.0</c:formatCode>
                <c:ptCount val="65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5843.7333333333418</c:v>
                </c:pt>
                <c:pt idx="25">
                  <c:v>5828.1666666666752</c:v>
                </c:pt>
                <c:pt idx="26">
                  <c:v>5812.6000000000085</c:v>
                </c:pt>
                <c:pt idx="27">
                  <c:v>5797.0333333333419</c:v>
                </c:pt>
                <c:pt idx="28">
                  <c:v>5781.4666666666753</c:v>
                </c:pt>
                <c:pt idx="29">
                  <c:v>5765.9000000000087</c:v>
                </c:pt>
                <c:pt idx="30">
                  <c:v>5750.3333333333421</c:v>
                </c:pt>
                <c:pt idx="31">
                  <c:v>5734.7666666666755</c:v>
                </c:pt>
                <c:pt idx="32">
                  <c:v>5719.2000000000089</c:v>
                </c:pt>
                <c:pt idx="33">
                  <c:v>5703.6333333333423</c:v>
                </c:pt>
                <c:pt idx="34">
                  <c:v>5688.0666666666757</c:v>
                </c:pt>
                <c:pt idx="35">
                  <c:v>5672.5000000000091</c:v>
                </c:pt>
                <c:pt idx="36">
                  <c:v>5677.3416666666762</c:v>
                </c:pt>
                <c:pt idx="37">
                  <c:v>5682.1833333333434</c:v>
                </c:pt>
                <c:pt idx="38">
                  <c:v>5687.0250000000106</c:v>
                </c:pt>
                <c:pt idx="39">
                  <c:v>5691.8666666666777</c:v>
                </c:pt>
                <c:pt idx="40">
                  <c:v>5696.7083333333449</c:v>
                </c:pt>
                <c:pt idx="41">
                  <c:v>5701.550000000012</c:v>
                </c:pt>
                <c:pt idx="42">
                  <c:v>5706.3916666666792</c:v>
                </c:pt>
                <c:pt idx="43">
                  <c:v>5711.2333333333463</c:v>
                </c:pt>
                <c:pt idx="44">
                  <c:v>5716.0750000000135</c:v>
                </c:pt>
                <c:pt idx="45">
                  <c:v>5720.9166666666806</c:v>
                </c:pt>
                <c:pt idx="46">
                  <c:v>5725.7583333333478</c:v>
                </c:pt>
                <c:pt idx="47">
                  <c:v>5730.6000000000149</c:v>
                </c:pt>
                <c:pt idx="48">
                  <c:v>5740.1210930404623</c:v>
                </c:pt>
                <c:pt idx="49">
                  <c:v>5749.6421860809096</c:v>
                </c:pt>
                <c:pt idx="50">
                  <c:v>5759.1632791213569</c:v>
                </c:pt>
                <c:pt idx="51">
                  <c:v>5768.6843721618043</c:v>
                </c:pt>
                <c:pt idx="52">
                  <c:v>5778.2054652022516</c:v>
                </c:pt>
                <c:pt idx="53">
                  <c:v>5787.726558242699</c:v>
                </c:pt>
                <c:pt idx="54">
                  <c:v>5797.2476512831463</c:v>
                </c:pt>
                <c:pt idx="55">
                  <c:v>5806.7687443235936</c:v>
                </c:pt>
                <c:pt idx="56">
                  <c:v>5816.289837364041</c:v>
                </c:pt>
                <c:pt idx="57">
                  <c:v>5825.8109304044883</c:v>
                </c:pt>
                <c:pt idx="58">
                  <c:v>5835.3320234449357</c:v>
                </c:pt>
                <c:pt idx="59">
                  <c:v>5844.853116485383</c:v>
                </c:pt>
                <c:pt idx="60">
                  <c:v>5841.353245164195</c:v>
                </c:pt>
                <c:pt idx="61">
                  <c:v>5837.8533738430069</c:v>
                </c:pt>
                <c:pt idx="62">
                  <c:v>5834.3535025218189</c:v>
                </c:pt>
                <c:pt idx="63">
                  <c:v>5830.8536312006308</c:v>
                </c:pt>
                <c:pt idx="64">
                  <c:v>5827.3537598794428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Commercial!$C$6:$C$70</c:f>
              <c:numCache>
                <c:formatCode>#,##0</c:formatCode>
                <c:ptCount val="65"/>
                <c:pt idx="0">
                  <c:v>694.49820199999999</c:v>
                </c:pt>
                <c:pt idx="1">
                  <c:v>715.17025100000001</c:v>
                </c:pt>
                <c:pt idx="2">
                  <c:v>354.47664500000002</c:v>
                </c:pt>
                <c:pt idx="3">
                  <c:v>973.46831499999996</c:v>
                </c:pt>
                <c:pt idx="4">
                  <c:v>-397.13573500000001</c:v>
                </c:pt>
                <c:pt idx="5">
                  <c:v>311.56525199999999</c:v>
                </c:pt>
                <c:pt idx="6">
                  <c:v>456.43372699999998</c:v>
                </c:pt>
                <c:pt idx="7">
                  <c:v>736.14605300000005</c:v>
                </c:pt>
                <c:pt idx="8">
                  <c:v>496.73170499999998</c:v>
                </c:pt>
                <c:pt idx="9">
                  <c:v>749.99807499999997</c:v>
                </c:pt>
                <c:pt idx="10">
                  <c:v>765.19203900000002</c:v>
                </c:pt>
                <c:pt idx="11">
                  <c:v>571.02450499999998</c:v>
                </c:pt>
                <c:pt idx="12">
                  <c:v>646.22953199999995</c:v>
                </c:pt>
                <c:pt idx="13">
                  <c:v>657.21748600000001</c:v>
                </c:pt>
                <c:pt idx="14">
                  <c:v>693.15640099999996</c:v>
                </c:pt>
                <c:pt idx="15">
                  <c:v>811.52552200000002</c:v>
                </c:pt>
                <c:pt idx="16">
                  <c:v>563.85500400000001</c:v>
                </c:pt>
                <c:pt idx="17">
                  <c:v>610.89050399999996</c:v>
                </c:pt>
                <c:pt idx="18" formatCode="0">
                  <c:v>539.42809899999997</c:v>
                </c:pt>
                <c:pt idx="19" formatCode="0">
                  <c:v>457.49361499999998</c:v>
                </c:pt>
                <c:pt idx="20" formatCode="0">
                  <c:v>619.15640299999995</c:v>
                </c:pt>
                <c:pt idx="21" formatCode="0">
                  <c:v>647.84816899999998</c:v>
                </c:pt>
                <c:pt idx="22" formatCode="0">
                  <c:v>625.52972169999998</c:v>
                </c:pt>
                <c:pt idx="23" formatCode="0">
                  <c:v>663.04873199999997</c:v>
                </c:pt>
                <c:pt idx="24" formatCode="0">
                  <c:v>654.33904500000006</c:v>
                </c:pt>
                <c:pt idx="25" formatCode="0">
                  <c:v>687.77366770000003</c:v>
                </c:pt>
                <c:pt idx="26" formatCode="0">
                  <c:v>680.16493300000002</c:v>
                </c:pt>
                <c:pt idx="27" formatCode="0">
                  <c:v>666.04965870000001</c:v>
                </c:pt>
                <c:pt idx="28" formatCode="0">
                  <c:v>646.69764169999996</c:v>
                </c:pt>
                <c:pt idx="29" formatCode="0">
                  <c:v>625.02396269999997</c:v>
                </c:pt>
                <c:pt idx="30" formatCode="0">
                  <c:v>568.33103770000002</c:v>
                </c:pt>
                <c:pt idx="31" formatCode="0">
                  <c:v>512.03388219999999</c:v>
                </c:pt>
                <c:pt idx="32" formatCode="0">
                  <c:v>659.91686400000003</c:v>
                </c:pt>
                <c:pt idx="33" formatCode="0">
                  <c:v>446.70136400000001</c:v>
                </c:pt>
                <c:pt idx="34" formatCode="0">
                  <c:v>469.55734460000002</c:v>
                </c:pt>
                <c:pt idx="35" formatCode="0">
                  <c:v>592.51204600000005</c:v>
                </c:pt>
                <c:pt idx="36" formatCode="0">
                  <c:v>662.72319900000002</c:v>
                </c:pt>
                <c:pt idx="37" formatCode="0">
                  <c:v>611.56556499999999</c:v>
                </c:pt>
                <c:pt idx="38" formatCode="0">
                  <c:v>614.07799899999998</c:v>
                </c:pt>
                <c:pt idx="39" formatCode="0">
                  <c:v>673.05474000000004</c:v>
                </c:pt>
                <c:pt idx="40" formatCode="0">
                  <c:v>607.80430699999999</c:v>
                </c:pt>
                <c:pt idx="41" formatCode="0">
                  <c:v>532.834113</c:v>
                </c:pt>
                <c:pt idx="42" formatCode="0">
                  <c:v>530.40357500000005</c:v>
                </c:pt>
                <c:pt idx="43" formatCode="0">
                  <c:v>479.775128</c:v>
                </c:pt>
                <c:pt idx="44" formatCode="0">
                  <c:v>609.91558099999997</c:v>
                </c:pt>
                <c:pt idx="45" formatCode="0">
                  <c:v>612.73903399999995</c:v>
                </c:pt>
                <c:pt idx="46" formatCode="0">
                  <c:v>627.37892399999998</c:v>
                </c:pt>
                <c:pt idx="47" formatCode="0">
                  <c:v>600.13153599999998</c:v>
                </c:pt>
                <c:pt idx="48" formatCode="0">
                  <c:v>671.43902000000003</c:v>
                </c:pt>
                <c:pt idx="49" formatCode="0">
                  <c:v>630.00500399999999</c:v>
                </c:pt>
                <c:pt idx="50" formatCode="0">
                  <c:v>639.17052674193553</c:v>
                </c:pt>
                <c:pt idx="51" formatCode="0">
                  <c:v>479.72430025806449</c:v>
                </c:pt>
                <c:pt idx="52" formatCode="0">
                  <c:v>617.9</c:v>
                </c:pt>
                <c:pt idx="53" formatCode="0">
                  <c:v>673.53216112903226</c:v>
                </c:pt>
                <c:pt idx="54" formatCode="0">
                  <c:v>542.89455662096771</c:v>
                </c:pt>
                <c:pt idx="55" formatCode="0">
                  <c:v>550.65489224999999</c:v>
                </c:pt>
                <c:pt idx="56" formatCode="0">
                  <c:v>544.45533899999998</c:v>
                </c:pt>
                <c:pt idx="57" formatCode="0">
                  <c:v>529.88860186206898</c:v>
                </c:pt>
                <c:pt idx="58" formatCode="0">
                  <c:v>694.35160317241377</c:v>
                </c:pt>
                <c:pt idx="59" formatCode="0">
                  <c:v>666.12588200000005</c:v>
                </c:pt>
                <c:pt idx="60" formatCode="0">
                  <c:v>676.97206500000004</c:v>
                </c:pt>
                <c:pt idx="61" formatCode="0">
                  <c:v>613.72996599999999</c:v>
                </c:pt>
                <c:pt idx="62" formatCode="0">
                  <c:v>645.94487500000002</c:v>
                </c:pt>
                <c:pt idx="63" formatCode="0">
                  <c:v>497.41170399999999</c:v>
                </c:pt>
                <c:pt idx="64" formatCode="0">
                  <c:v>592.68936499999995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Commercial!$E$5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Commercial!$E$6:$E$70</c:f>
              <c:numCache>
                <c:formatCode>#,##0.0</c:formatCode>
                <c:ptCount val="65"/>
                <c:pt idx="0">
                  <c:v>580.24193731747198</c:v>
                </c:pt>
                <c:pt idx="1">
                  <c:v>593.38235062335195</c:v>
                </c:pt>
                <c:pt idx="2">
                  <c:v>576.65671574933401</c:v>
                </c:pt>
                <c:pt idx="3">
                  <c:v>584.30102539137999</c:v>
                </c:pt>
                <c:pt idx="4">
                  <c:v>496.44363682214203</c:v>
                </c:pt>
                <c:pt idx="5">
                  <c:v>457.88743680735701</c:v>
                </c:pt>
                <c:pt idx="6">
                  <c:v>425.11080655541298</c:v>
                </c:pt>
                <c:pt idx="7">
                  <c:v>383.14957965246901</c:v>
                </c:pt>
                <c:pt idx="8">
                  <c:v>432.31071634980901</c:v>
                </c:pt>
                <c:pt idx="9">
                  <c:v>467.08447979335301</c:v>
                </c:pt>
                <c:pt idx="10">
                  <c:v>532.29566391424896</c:v>
                </c:pt>
                <c:pt idx="11">
                  <c:v>559.49324154826695</c:v>
                </c:pt>
                <c:pt idx="12">
                  <c:v>581.70127135617395</c:v>
                </c:pt>
                <c:pt idx="13">
                  <c:v>595.48090349871995</c:v>
                </c:pt>
                <c:pt idx="14">
                  <c:v>579.22194046953598</c:v>
                </c:pt>
                <c:pt idx="15">
                  <c:v>587.61694504971695</c:v>
                </c:pt>
                <c:pt idx="16">
                  <c:v>499.59136447545399</c:v>
                </c:pt>
                <c:pt idx="17">
                  <c:v>461.34174660513798</c:v>
                </c:pt>
                <c:pt idx="18">
                  <c:v>428.55838698911202</c:v>
                </c:pt>
                <c:pt idx="19">
                  <c:v>385.38616957863798</c:v>
                </c:pt>
                <c:pt idx="20">
                  <c:v>432.36252413128398</c:v>
                </c:pt>
                <c:pt idx="21">
                  <c:v>467.93731676656603</c:v>
                </c:pt>
                <c:pt idx="22">
                  <c:v>533.86092549468196</c:v>
                </c:pt>
                <c:pt idx="23">
                  <c:v>561.26151152033799</c:v>
                </c:pt>
                <c:pt idx="24">
                  <c:v>583.16427568428401</c:v>
                </c:pt>
                <c:pt idx="25">
                  <c:v>597.58687810506103</c:v>
                </c:pt>
                <c:pt idx="26">
                  <c:v>581.79857644653202</c:v>
                </c:pt>
                <c:pt idx="27">
                  <c:v>590.95168261646495</c:v>
                </c:pt>
                <c:pt idx="28">
                  <c:v>502.75905046571302</c:v>
                </c:pt>
                <c:pt idx="29">
                  <c:v>464.82211576864898</c:v>
                </c:pt>
                <c:pt idx="30">
                  <c:v>432.03392674697801</c:v>
                </c:pt>
                <c:pt idx="31">
                  <c:v>387.63581533146902</c:v>
                </c:pt>
                <c:pt idx="32">
                  <c:v>432.41433812136302</c:v>
                </c:pt>
                <c:pt idx="33">
                  <c:v>468.79171091184202</c:v>
                </c:pt>
                <c:pt idx="34">
                  <c:v>535.43078986259104</c:v>
                </c:pt>
                <c:pt idx="35">
                  <c:v>563.03537008305</c:v>
                </c:pt>
                <c:pt idx="36">
                  <c:v>584.63095953274205</c:v>
                </c:pt>
                <c:pt idx="37">
                  <c:v>599.70030069003099</c:v>
                </c:pt>
                <c:pt idx="38">
                  <c:v>584.38667444265104</c:v>
                </c:pt>
                <c:pt idx="39">
                  <c:v>594.30534488362002</c:v>
                </c:pt>
                <c:pt idx="40">
                  <c:v>505.94682133983201</c:v>
                </c:pt>
                <c:pt idx="41">
                  <c:v>468.32874089014302</c:v>
                </c:pt>
                <c:pt idx="42">
                  <c:v>435.53765257464198</c:v>
                </c:pt>
                <c:pt idx="43">
                  <c:v>389.89859312279202</c:v>
                </c:pt>
                <c:pt idx="44">
                  <c:v>432.46615832078999</c:v>
                </c:pt>
                <c:pt idx="45">
                  <c:v>469.64766507237903</c:v>
                </c:pt>
                <c:pt idx="46">
                  <c:v>537.00527055287102</c:v>
                </c:pt>
                <c:pt idx="47">
                  <c:v>564.81483489906202</c:v>
                </c:pt>
                <c:pt idx="48">
                  <c:v>586.10133215570295</c:v>
                </c:pt>
                <c:pt idx="49">
                  <c:v>601.82119759410898</c:v>
                </c:pt>
                <c:pt idx="50">
                  <c:v>586.98628544603503</c:v>
                </c:pt>
                <c:pt idx="51">
                  <c:v>597.67803924922498</c:v>
                </c:pt>
                <c:pt idx="52">
                  <c:v>509.15480444710101</c:v>
                </c:pt>
                <c:pt idx="53">
                  <c:v>471.86182004496499</c:v>
                </c:pt>
                <c:pt idx="54">
                  <c:v>439.069793056609</c:v>
                </c:pt>
                <c:pt idx="55">
                  <c:v>392.174579609315</c:v>
                </c:pt>
                <c:pt idx="56">
                  <c:v>432.51798473030999</c:v>
                </c:pt>
                <c:pt idx="57">
                  <c:v>470.50518209656701</c:v>
                </c:pt>
                <c:pt idx="58">
                  <c:v>538.58438114021897</c:v>
                </c:pt>
                <c:pt idx="59">
                  <c:v>566.59992368685198</c:v>
                </c:pt>
                <c:pt idx="60">
                  <c:v>587.57540283059802</c:v>
                </c:pt>
                <c:pt idx="61">
                  <c:v>603.94959525093498</c:v>
                </c:pt>
                <c:pt idx="62">
                  <c:v>589.59746067164497</c:v>
                </c:pt>
                <c:pt idx="63">
                  <c:v>601.06987372080596</c:v>
                </c:pt>
                <c:pt idx="64">
                  <c:v>512.38312794427304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Industrial!$C$6:$C$70</c:f>
              <c:numCache>
                <c:formatCode>0</c:formatCode>
                <c:ptCount val="65"/>
                <c:pt idx="0">
                  <c:v>200.786699</c:v>
                </c:pt>
                <c:pt idx="1">
                  <c:v>187.48827299999999</c:v>
                </c:pt>
                <c:pt idx="2">
                  <c:v>127.588672</c:v>
                </c:pt>
                <c:pt idx="3">
                  <c:v>118.162587</c:v>
                </c:pt>
                <c:pt idx="4">
                  <c:v>-89.183679999999995</c:v>
                </c:pt>
                <c:pt idx="5">
                  <c:v>138.848906</c:v>
                </c:pt>
                <c:pt idx="6">
                  <c:v>141.78709900000001</c:v>
                </c:pt>
                <c:pt idx="7">
                  <c:v>174.72022899999999</c:v>
                </c:pt>
                <c:pt idx="8">
                  <c:v>98.406188</c:v>
                </c:pt>
                <c:pt idx="9">
                  <c:v>273.37709100000001</c:v>
                </c:pt>
                <c:pt idx="10">
                  <c:v>165.30010999999999</c:v>
                </c:pt>
                <c:pt idx="11">
                  <c:v>208.431681</c:v>
                </c:pt>
                <c:pt idx="12">
                  <c:v>145.33944700000001</c:v>
                </c:pt>
                <c:pt idx="13">
                  <c:v>209.35264699999999</c:v>
                </c:pt>
                <c:pt idx="14">
                  <c:v>186.2167</c:v>
                </c:pt>
                <c:pt idx="15">
                  <c:v>191.07846699999999</c:v>
                </c:pt>
                <c:pt idx="16">
                  <c:v>172.051479</c:v>
                </c:pt>
                <c:pt idx="17">
                  <c:v>162.292799</c:v>
                </c:pt>
                <c:pt idx="18">
                  <c:v>154.09267600000001</c:v>
                </c:pt>
                <c:pt idx="19">
                  <c:v>145.66952800000001</c:v>
                </c:pt>
                <c:pt idx="20">
                  <c:v>179.99862200000001</c:v>
                </c:pt>
                <c:pt idx="21">
                  <c:v>164.587321</c:v>
                </c:pt>
                <c:pt idx="22">
                  <c:v>188.52011999999999</c:v>
                </c:pt>
                <c:pt idx="23">
                  <c:v>170.67580799999999</c:v>
                </c:pt>
                <c:pt idx="24">
                  <c:v>181.21837300000001</c:v>
                </c:pt>
                <c:pt idx="25">
                  <c:v>175.07680999999999</c:v>
                </c:pt>
                <c:pt idx="26">
                  <c:v>165.75683799999999</c:v>
                </c:pt>
                <c:pt idx="27">
                  <c:v>195.722388</c:v>
                </c:pt>
                <c:pt idx="28">
                  <c:v>161.844517</c:v>
                </c:pt>
                <c:pt idx="29">
                  <c:v>165.02929</c:v>
                </c:pt>
                <c:pt idx="30" formatCode="#,##0">
                  <c:v>137.17596900000001</c:v>
                </c:pt>
                <c:pt idx="31" formatCode="#,##0">
                  <c:v>120.2844238</c:v>
                </c:pt>
                <c:pt idx="32" formatCode="#,##0">
                  <c:v>184.44753600000001</c:v>
                </c:pt>
                <c:pt idx="33" formatCode="#,##0">
                  <c:v>138.22666899999999</c:v>
                </c:pt>
                <c:pt idx="34" formatCode="#,##0">
                  <c:v>160.0051964542269</c:v>
                </c:pt>
                <c:pt idx="35" formatCode="#,##0">
                  <c:v>173.06614230593252</c:v>
                </c:pt>
                <c:pt idx="36" formatCode="#,##0">
                  <c:v>171.51616597885612</c:v>
                </c:pt>
                <c:pt idx="37" formatCode="#,##0">
                  <c:v>176.6458733368743</c:v>
                </c:pt>
                <c:pt idx="38" formatCode="#,##0">
                  <c:v>166.99889346290323</c:v>
                </c:pt>
                <c:pt idx="39" formatCode="#,##0">
                  <c:v>157.24209766026138</c:v>
                </c:pt>
                <c:pt idx="40" formatCode="#,##0">
                  <c:v>162.10885493823693</c:v>
                </c:pt>
                <c:pt idx="41" formatCode="#,##0">
                  <c:v>161.94228662971361</c:v>
                </c:pt>
                <c:pt idx="42" formatCode="#,##0">
                  <c:v>131.7161043323832</c:v>
                </c:pt>
                <c:pt idx="43" formatCode="#,##0">
                  <c:v>147.03420335483872</c:v>
                </c:pt>
                <c:pt idx="44" formatCode="#,##0">
                  <c:v>176.56135499999999</c:v>
                </c:pt>
                <c:pt idx="45" formatCode="#,##0">
                  <c:v>139.00053656206896</c:v>
                </c:pt>
                <c:pt idx="46" formatCode="#,##0">
                  <c:v>159.55808944285715</c:v>
                </c:pt>
                <c:pt idx="47" formatCode="#,##0">
                  <c:v>125.96362000000001</c:v>
                </c:pt>
                <c:pt idx="48" formatCode="#,##0">
                  <c:v>149.43183853694313</c:v>
                </c:pt>
                <c:pt idx="49" formatCode="#,##0">
                  <c:v>221.80436938150871</c:v>
                </c:pt>
                <c:pt idx="50" formatCode="#,##0">
                  <c:v>170.4591488659529</c:v>
                </c:pt>
                <c:pt idx="51" formatCode="#,##0">
                  <c:v>107.22226760321918</c:v>
                </c:pt>
                <c:pt idx="52" formatCode="#,##0">
                  <c:v>171.3</c:v>
                </c:pt>
                <c:pt idx="53" formatCode="#,##0">
                  <c:v>157.8397302236493</c:v>
                </c:pt>
                <c:pt idx="54" formatCode="#,##0">
                  <c:v>163.0519527268284</c:v>
                </c:pt>
                <c:pt idx="55" formatCode="#,##0">
                  <c:v>141.25638797193412</c:v>
                </c:pt>
                <c:pt idx="56" formatCode="#,##0">
                  <c:v>146.675534</c:v>
                </c:pt>
                <c:pt idx="57" formatCode="#,##0">
                  <c:v>128.93520369083615</c:v>
                </c:pt>
                <c:pt idx="58" formatCode="#,##0">
                  <c:v>178.45266643309122</c:v>
                </c:pt>
                <c:pt idx="59">
                  <c:v>137.23217</c:v>
                </c:pt>
                <c:pt idx="60">
                  <c:v>160.056017</c:v>
                </c:pt>
                <c:pt idx="61">
                  <c:v>159.04261600000001</c:v>
                </c:pt>
                <c:pt idx="62">
                  <c:v>144.49641600000001</c:v>
                </c:pt>
                <c:pt idx="63">
                  <c:v>116.066762</c:v>
                </c:pt>
                <c:pt idx="64">
                  <c:v>149.59081699999999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Industrial!$F$5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Residential!$B$6:$B$39</c:f>
              <c:numCache>
                <c:formatCode>mmm\-yy</c:formatCode>
                <c:ptCount val="3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</c:numCache>
            </c:numRef>
          </c:cat>
          <c:val>
            <c:numRef>
              <c:f>Industrial!$F$6:$F$70</c:f>
              <c:numCache>
                <c:formatCode>#,##0.0</c:formatCode>
                <c:ptCount val="65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5843.7333333333418</c:v>
                </c:pt>
                <c:pt idx="25">
                  <c:v>5828.1666666666752</c:v>
                </c:pt>
                <c:pt idx="26">
                  <c:v>5812.6000000000085</c:v>
                </c:pt>
                <c:pt idx="27">
                  <c:v>5797.0333333333419</c:v>
                </c:pt>
                <c:pt idx="28">
                  <c:v>5781.4666666666753</c:v>
                </c:pt>
                <c:pt idx="29">
                  <c:v>5765.9000000000087</c:v>
                </c:pt>
                <c:pt idx="30">
                  <c:v>5750.3333333333421</c:v>
                </c:pt>
                <c:pt idx="31">
                  <c:v>5734.7666666666755</c:v>
                </c:pt>
                <c:pt idx="32">
                  <c:v>5719.2000000000089</c:v>
                </c:pt>
                <c:pt idx="33">
                  <c:v>5703.6333333333423</c:v>
                </c:pt>
                <c:pt idx="34">
                  <c:v>5688.0666666666757</c:v>
                </c:pt>
                <c:pt idx="35">
                  <c:v>5672.5000000000091</c:v>
                </c:pt>
                <c:pt idx="36">
                  <c:v>5677.3416666666762</c:v>
                </c:pt>
                <c:pt idx="37">
                  <c:v>5682.1833333333434</c:v>
                </c:pt>
                <c:pt idx="38">
                  <c:v>5687.0250000000106</c:v>
                </c:pt>
                <c:pt idx="39">
                  <c:v>5691.8666666666777</c:v>
                </c:pt>
                <c:pt idx="40">
                  <c:v>5696.7083333333449</c:v>
                </c:pt>
                <c:pt idx="41">
                  <c:v>5701.550000000012</c:v>
                </c:pt>
                <c:pt idx="42">
                  <c:v>5706.3916666666792</c:v>
                </c:pt>
                <c:pt idx="43">
                  <c:v>5711.2333333333463</c:v>
                </c:pt>
                <c:pt idx="44">
                  <c:v>5716.0750000000135</c:v>
                </c:pt>
                <c:pt idx="45">
                  <c:v>5720.9166666666806</c:v>
                </c:pt>
                <c:pt idx="46">
                  <c:v>5725.7583333333478</c:v>
                </c:pt>
                <c:pt idx="47">
                  <c:v>5730.6000000000149</c:v>
                </c:pt>
                <c:pt idx="48">
                  <c:v>5740.1210930404623</c:v>
                </c:pt>
                <c:pt idx="49">
                  <c:v>5749.6421860809096</c:v>
                </c:pt>
                <c:pt idx="50">
                  <c:v>5759.1632791213569</c:v>
                </c:pt>
                <c:pt idx="51">
                  <c:v>5768.6843721618043</c:v>
                </c:pt>
                <c:pt idx="52">
                  <c:v>5778.2054652022516</c:v>
                </c:pt>
                <c:pt idx="53">
                  <c:v>5787.726558242699</c:v>
                </c:pt>
                <c:pt idx="54">
                  <c:v>5797.2476512831463</c:v>
                </c:pt>
                <c:pt idx="55">
                  <c:v>5806.7687443235936</c:v>
                </c:pt>
                <c:pt idx="56">
                  <c:v>5816.289837364041</c:v>
                </c:pt>
                <c:pt idx="57">
                  <c:v>5825.8109304044883</c:v>
                </c:pt>
                <c:pt idx="58">
                  <c:v>5835.3320234449357</c:v>
                </c:pt>
                <c:pt idx="59">
                  <c:v>5844.853116485383</c:v>
                </c:pt>
                <c:pt idx="60">
                  <c:v>5841.353245164195</c:v>
                </c:pt>
                <c:pt idx="61">
                  <c:v>5837.8533738430069</c:v>
                </c:pt>
                <c:pt idx="62">
                  <c:v>5834.3535025218189</c:v>
                </c:pt>
                <c:pt idx="63">
                  <c:v>5830.8536312006308</c:v>
                </c:pt>
                <c:pt idx="64">
                  <c:v>5827.3537598794428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Industrial!$C$6:$C$70</c:f>
              <c:numCache>
                <c:formatCode>0</c:formatCode>
                <c:ptCount val="65"/>
                <c:pt idx="0">
                  <c:v>200.786699</c:v>
                </c:pt>
                <c:pt idx="1">
                  <c:v>187.48827299999999</c:v>
                </c:pt>
                <c:pt idx="2">
                  <c:v>127.588672</c:v>
                </c:pt>
                <c:pt idx="3">
                  <c:v>118.162587</c:v>
                </c:pt>
                <c:pt idx="4">
                  <c:v>-89.183679999999995</c:v>
                </c:pt>
                <c:pt idx="5">
                  <c:v>138.848906</c:v>
                </c:pt>
                <c:pt idx="6">
                  <c:v>141.78709900000001</c:v>
                </c:pt>
                <c:pt idx="7">
                  <c:v>174.72022899999999</c:v>
                </c:pt>
                <c:pt idx="8">
                  <c:v>98.406188</c:v>
                </c:pt>
                <c:pt idx="9">
                  <c:v>273.37709100000001</c:v>
                </c:pt>
                <c:pt idx="10">
                  <c:v>165.30010999999999</c:v>
                </c:pt>
                <c:pt idx="11">
                  <c:v>208.431681</c:v>
                </c:pt>
                <c:pt idx="12">
                  <c:v>145.33944700000001</c:v>
                </c:pt>
                <c:pt idx="13">
                  <c:v>209.35264699999999</c:v>
                </c:pt>
                <c:pt idx="14">
                  <c:v>186.2167</c:v>
                </c:pt>
                <c:pt idx="15">
                  <c:v>191.07846699999999</c:v>
                </c:pt>
                <c:pt idx="16">
                  <c:v>172.051479</c:v>
                </c:pt>
                <c:pt idx="17">
                  <c:v>162.292799</c:v>
                </c:pt>
                <c:pt idx="18">
                  <c:v>154.09267600000001</c:v>
                </c:pt>
                <c:pt idx="19">
                  <c:v>145.66952800000001</c:v>
                </c:pt>
                <c:pt idx="20">
                  <c:v>179.99862200000001</c:v>
                </c:pt>
                <c:pt idx="21">
                  <c:v>164.587321</c:v>
                </c:pt>
                <c:pt idx="22">
                  <c:v>188.52011999999999</c:v>
                </c:pt>
                <c:pt idx="23">
                  <c:v>170.67580799999999</c:v>
                </c:pt>
                <c:pt idx="24">
                  <c:v>181.21837300000001</c:v>
                </c:pt>
                <c:pt idx="25">
                  <c:v>175.07680999999999</c:v>
                </c:pt>
                <c:pt idx="26">
                  <c:v>165.75683799999999</c:v>
                </c:pt>
                <c:pt idx="27">
                  <c:v>195.722388</c:v>
                </c:pt>
                <c:pt idx="28">
                  <c:v>161.844517</c:v>
                </c:pt>
                <c:pt idx="29">
                  <c:v>165.02929</c:v>
                </c:pt>
                <c:pt idx="30" formatCode="#,##0">
                  <c:v>137.17596900000001</c:v>
                </c:pt>
                <c:pt idx="31" formatCode="#,##0">
                  <c:v>120.2844238</c:v>
                </c:pt>
                <c:pt idx="32" formatCode="#,##0">
                  <c:v>184.44753600000001</c:v>
                </c:pt>
                <c:pt idx="33" formatCode="#,##0">
                  <c:v>138.22666899999999</c:v>
                </c:pt>
                <c:pt idx="34" formatCode="#,##0">
                  <c:v>160.0051964542269</c:v>
                </c:pt>
                <c:pt idx="35" formatCode="#,##0">
                  <c:v>173.06614230593252</c:v>
                </c:pt>
                <c:pt idx="36" formatCode="#,##0">
                  <c:v>171.51616597885612</c:v>
                </c:pt>
                <c:pt idx="37" formatCode="#,##0">
                  <c:v>176.6458733368743</c:v>
                </c:pt>
                <c:pt idx="38" formatCode="#,##0">
                  <c:v>166.99889346290323</c:v>
                </c:pt>
                <c:pt idx="39" formatCode="#,##0">
                  <c:v>157.24209766026138</c:v>
                </c:pt>
                <c:pt idx="40" formatCode="#,##0">
                  <c:v>162.10885493823693</c:v>
                </c:pt>
                <c:pt idx="41" formatCode="#,##0">
                  <c:v>161.94228662971361</c:v>
                </c:pt>
                <c:pt idx="42" formatCode="#,##0">
                  <c:v>131.7161043323832</c:v>
                </c:pt>
                <c:pt idx="43" formatCode="#,##0">
                  <c:v>147.03420335483872</c:v>
                </c:pt>
                <c:pt idx="44" formatCode="#,##0">
                  <c:v>176.56135499999999</c:v>
                </c:pt>
                <c:pt idx="45" formatCode="#,##0">
                  <c:v>139.00053656206896</c:v>
                </c:pt>
                <c:pt idx="46" formatCode="#,##0">
                  <c:v>159.55808944285715</c:v>
                </c:pt>
                <c:pt idx="47" formatCode="#,##0">
                  <c:v>125.96362000000001</c:v>
                </c:pt>
                <c:pt idx="48" formatCode="#,##0">
                  <c:v>149.43183853694313</c:v>
                </c:pt>
                <c:pt idx="49" formatCode="#,##0">
                  <c:v>221.80436938150871</c:v>
                </c:pt>
                <c:pt idx="50" formatCode="#,##0">
                  <c:v>170.4591488659529</c:v>
                </c:pt>
                <c:pt idx="51" formatCode="#,##0">
                  <c:v>107.22226760321918</c:v>
                </c:pt>
                <c:pt idx="52" formatCode="#,##0">
                  <c:v>171.3</c:v>
                </c:pt>
                <c:pt idx="53" formatCode="#,##0">
                  <c:v>157.8397302236493</c:v>
                </c:pt>
                <c:pt idx="54" formatCode="#,##0">
                  <c:v>163.0519527268284</c:v>
                </c:pt>
                <c:pt idx="55" formatCode="#,##0">
                  <c:v>141.25638797193412</c:v>
                </c:pt>
                <c:pt idx="56" formatCode="#,##0">
                  <c:v>146.675534</c:v>
                </c:pt>
                <c:pt idx="57" formatCode="#,##0">
                  <c:v>128.93520369083615</c:v>
                </c:pt>
                <c:pt idx="58" formatCode="#,##0">
                  <c:v>178.45266643309122</c:v>
                </c:pt>
                <c:pt idx="59">
                  <c:v>137.23217</c:v>
                </c:pt>
                <c:pt idx="60">
                  <c:v>160.056017</c:v>
                </c:pt>
                <c:pt idx="61">
                  <c:v>159.04261600000001</c:v>
                </c:pt>
                <c:pt idx="62">
                  <c:v>144.49641600000001</c:v>
                </c:pt>
                <c:pt idx="63">
                  <c:v>116.066762</c:v>
                </c:pt>
                <c:pt idx="64">
                  <c:v>149.59081699999999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0-449E-9650-EEB75F4E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Industrial!$E$5</c:f>
              <c:strCache>
                <c:ptCount val="1"/>
                <c:pt idx="0">
                  <c:v>Binary Var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Residential!$B$6:$B$70</c:f>
              <c:numCache>
                <c:formatCode>mmm\-yy</c:formatCode>
                <c:ptCount val="65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</c:numCache>
            </c:numRef>
          </c:cat>
          <c:val>
            <c:numRef>
              <c:f>Industrial!$E$6:$E$70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0-449E-9650-EEB75F4E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0</xdr:row>
      <xdr:rowOff>152400</xdr:rowOff>
    </xdr:from>
    <xdr:to>
      <xdr:col>3</xdr:col>
      <xdr:colOff>59942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CA586-80F8-4559-8209-70F2F89D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152400"/>
          <a:ext cx="1608707" cy="592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6154</xdr:colOff>
      <xdr:row>3</xdr:row>
      <xdr:rowOff>113993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76C24-8307-4C38-9BC6-35F53EA9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6366" cy="67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661858</xdr:colOff>
      <xdr:row>3</xdr:row>
      <xdr:rowOff>137046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025A0-4563-4BB6-8158-AF32AE21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6611" cy="70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4787656" y="59690"/>
    <xdr:ext cx="8210550" cy="42062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A62578-B5A5-40E5-906E-417D10D36C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782800" y="4329878"/>
    <xdr:ext cx="8210550" cy="41719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0AAB52-4A9D-4392-B428-AFB242D64A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526678</xdr:colOff>
      <xdr:row>0</xdr:row>
      <xdr:rowOff>60344</xdr:rowOff>
    </xdr:from>
    <xdr:to>
      <xdr:col>12</xdr:col>
      <xdr:colOff>508581</xdr:colOff>
      <xdr:row>14</xdr:row>
      <xdr:rowOff>136544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A1AC5E-0EF6-4169-A19B-28BFCCFC2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524773</xdr:colOff>
      <xdr:row>15</xdr:row>
      <xdr:rowOff>18434</xdr:rowOff>
    </xdr:from>
    <xdr:to>
      <xdr:col>12</xdr:col>
      <xdr:colOff>447621</xdr:colOff>
      <xdr:row>29</xdr:row>
      <xdr:rowOff>94634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A6F9D7-A25E-4110-AF4E-E9CD389F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547690</xdr:colOff>
      <xdr:row>0</xdr:row>
      <xdr:rowOff>23812</xdr:rowOff>
    </xdr:from>
    <xdr:to>
      <xdr:col>18</xdr:col>
      <xdr:colOff>547690</xdr:colOff>
      <xdr:row>14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D053EC-6CA4-45BF-8591-0DEB34EBD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547690</xdr:colOff>
      <xdr:row>15</xdr:row>
      <xdr:rowOff>23812</xdr:rowOff>
    </xdr:from>
    <xdr:to>
      <xdr:col>18</xdr:col>
      <xdr:colOff>547690</xdr:colOff>
      <xdr:row>29</xdr:row>
      <xdr:rowOff>100012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9BA8052-0ACF-4074-A95A-1EE5661B4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42865</xdr:colOff>
      <xdr:row>0</xdr:row>
      <xdr:rowOff>23812</xdr:rowOff>
    </xdr:from>
    <xdr:to>
      <xdr:col>25</xdr:col>
      <xdr:colOff>42865</xdr:colOff>
      <xdr:row>14</xdr:row>
      <xdr:rowOff>100012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B28241-A038-4FDA-8966-9346D5799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58105</xdr:colOff>
      <xdr:row>15</xdr:row>
      <xdr:rowOff>11374</xdr:rowOff>
    </xdr:from>
    <xdr:to>
      <xdr:col>25</xdr:col>
      <xdr:colOff>58105</xdr:colOff>
      <xdr:row>29</xdr:row>
      <xdr:rowOff>87574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61C66A8-49CF-4A38-9BBE-064BF2E1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3</xdr:row>
      <xdr:rowOff>0</xdr:rowOff>
    </xdr:from>
    <xdr:to>
      <xdr:col>2</xdr:col>
      <xdr:colOff>38100</xdr:colOff>
      <xdr:row>3</xdr:row>
      <xdr:rowOff>153035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B5CD5749-BCAE-49FC-AB79-90A117D0028E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24765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BC98208-996D-4D91-BA33-3422E98D0E7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A56CE9D-C83D-47B9-964D-F6EC1E8B96B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8022CE24-9289-475D-AD21-E82A0B2E24C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E2E526D2-67B1-47C2-93E9-9C9CD493304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7A6743F-273C-4538-8B62-2661928193E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8E8D8408-06E6-46E4-907D-1C79D1AF933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6AAF27EC-BAAE-4035-97EA-9174EECC760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D62E0040-ED72-46B0-B9C4-F61910D34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14B08A06-9D0A-493A-AC73-295263CDE953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8F84ADF-CE33-49D2-AB93-1498C92935D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DDB3C0C6-1B7B-46E2-B20C-72A27E7EADA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6FDBD380-9BE9-4BD6-B645-D116151D7A5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3031B5B-683B-438F-9551-E7AE952D8C97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8E4B80F2-976F-452F-BBC1-75A0AF9CF6E2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AEF72C03-1B9F-49EB-BA3D-976C4CE7C195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A01C28BD-17DF-4FF5-A6EA-FCBE2D36C0C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8724779B-66E7-418F-ABDE-BF95D727ECD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6CA40EAF-652D-4852-9B08-849B1C35D8BC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1E2ADB6E-D423-4EB4-BCA0-A5525B83B39B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19F00308-6EF0-4C71-BA4B-2B281399BA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81FE1A4-A699-4D1D-9640-3E2D847B615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F85ACD8C-C62D-4587-BB1B-DF0D2FC76CB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6" name="Text Box 3">
          <a:extLst>
            <a:ext uri="{FF2B5EF4-FFF2-40B4-BE49-F238E27FC236}">
              <a16:creationId xmlns:a16="http://schemas.microsoft.com/office/drawing/2014/main" id="{711083EC-F384-4FD2-9085-18E21A9BCA8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9EF35BA8-E347-4DDA-A278-6F480028E1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852D02D1-D6CA-46CA-8120-4ECD88B7E09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03715133-C4D3-4249-8754-FE668FCB6AD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0" name="Text Box 3">
          <a:extLst>
            <a:ext uri="{FF2B5EF4-FFF2-40B4-BE49-F238E27FC236}">
              <a16:creationId xmlns:a16="http://schemas.microsoft.com/office/drawing/2014/main" id="{A810FB2F-1EDE-4CD2-A10B-F25B364D326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1" name="Text Box 3">
          <a:extLst>
            <a:ext uri="{FF2B5EF4-FFF2-40B4-BE49-F238E27FC236}">
              <a16:creationId xmlns:a16="http://schemas.microsoft.com/office/drawing/2014/main" id="{CA0FC17F-D236-4719-B552-0F550F94C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id="{C84B4E19-6075-4EF2-B583-B54BCFFBAD0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F832AFBC-236A-4954-9EDA-0AB9376529F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4250B978-A011-4AAD-A5AB-111BADD11A7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5" name="Text Box 3">
          <a:extLst>
            <a:ext uri="{FF2B5EF4-FFF2-40B4-BE49-F238E27FC236}">
              <a16:creationId xmlns:a16="http://schemas.microsoft.com/office/drawing/2014/main" id="{F66E1BB3-3681-480E-858F-0EFB0DA410C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724FB3E3-F161-4F7C-AF46-564A34288F5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41ED77E7-0CCA-4113-830D-40190AE8296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8" name="Text Box 3">
          <a:extLst>
            <a:ext uri="{FF2B5EF4-FFF2-40B4-BE49-F238E27FC236}">
              <a16:creationId xmlns:a16="http://schemas.microsoft.com/office/drawing/2014/main" id="{AED65B60-44C8-40E0-B99D-FAE6C5BE2A2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9" name="Text Box 3">
          <a:extLst>
            <a:ext uri="{FF2B5EF4-FFF2-40B4-BE49-F238E27FC236}">
              <a16:creationId xmlns:a16="http://schemas.microsoft.com/office/drawing/2014/main" id="{3F502DA5-C52D-44BB-9654-EB8B07FDFBB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0" name="Text Box 3">
          <a:extLst>
            <a:ext uri="{FF2B5EF4-FFF2-40B4-BE49-F238E27FC236}">
              <a16:creationId xmlns:a16="http://schemas.microsoft.com/office/drawing/2014/main" id="{FE84AF8D-0118-4152-8F33-29BAAD64ACF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8DA627DD-7C86-4188-814C-40289A12652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2" name="Text Box 3">
          <a:extLst>
            <a:ext uri="{FF2B5EF4-FFF2-40B4-BE49-F238E27FC236}">
              <a16:creationId xmlns:a16="http://schemas.microsoft.com/office/drawing/2014/main" id="{1BB28F4D-BE17-49F7-B339-07BB818E860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F85E9BFF-D37B-4808-A826-F5125683BFD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4" name="Text Box 3">
          <a:extLst>
            <a:ext uri="{FF2B5EF4-FFF2-40B4-BE49-F238E27FC236}">
              <a16:creationId xmlns:a16="http://schemas.microsoft.com/office/drawing/2014/main" id="{BF54FBC6-FF93-4EF8-9242-B86AC73DEAF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CF8BD3D3-BB80-4277-80B6-CC3E27697B8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B2B77A54-70E6-4C55-B6F9-A23B9FAA578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7" name="Text Box 3">
          <a:extLst>
            <a:ext uri="{FF2B5EF4-FFF2-40B4-BE49-F238E27FC236}">
              <a16:creationId xmlns:a16="http://schemas.microsoft.com/office/drawing/2014/main" id="{7A4E21F6-B7F5-4281-A652-BF529396311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C9BDFAF2-5BEA-4E42-A298-9C29FC4200A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4E69DFF6-F1F0-4EB4-B990-D954A7C6C21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2115EB91-F9E2-4019-BDBF-18605297C9E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1" name="Text Box 3">
          <a:extLst>
            <a:ext uri="{FF2B5EF4-FFF2-40B4-BE49-F238E27FC236}">
              <a16:creationId xmlns:a16="http://schemas.microsoft.com/office/drawing/2014/main" id="{1589B2DE-5074-4349-806B-F02BDC0DC14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2</xdr:col>
      <xdr:colOff>1099185</xdr:colOff>
      <xdr:row>2</xdr:row>
      <xdr:rowOff>129540</xdr:rowOff>
    </xdr:from>
    <xdr:ext cx="0" cy="130175"/>
    <xdr:sp macro="" textlink="">
      <xdr:nvSpPr>
        <xdr:cNvPr id="52" name="Text Box 3">
          <a:extLst>
            <a:ext uri="{FF2B5EF4-FFF2-40B4-BE49-F238E27FC236}">
              <a16:creationId xmlns:a16="http://schemas.microsoft.com/office/drawing/2014/main" id="{3A78D06A-B9D8-44C2-82AA-23AC347A56F3}"/>
            </a:ext>
          </a:extLst>
        </xdr:cNvPr>
        <xdr:cNvSpPr txBox="1">
          <a:spLocks noChangeArrowheads="1"/>
        </xdr:cNvSpPr>
      </xdr:nvSpPr>
      <xdr:spPr bwMode="auto">
        <a:xfrm>
          <a:off x="2577465" y="51816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REPA_Reliability\Analysis\Excel\Loadflow\PROMOD-PSSE\SCENARIO%201-1-F-2%20(2%25)%20FIX%20(2.26%25)final%201-1-F-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quantaservices.sharepoint.com/sites/LUMA/REG/LPRRegulatory/Load%20Forecasting/Load%20Forecasting/01_Fiscal%20Plan/Fiscal%20Plan%202024/01_Load%20Forecast/GH%20Deliveries/Base%20Load/Load%20Forecast%202023%20GH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quantaservices.sharepoint.com/active/Active%20Projects/PREPA_Reliability/Analysis/Excel/Loadflow/PROMOD-PSSE/SCENARIO%201-1-F-2%20(2%25)%20FIX%20(2.26%25)final%201-1-F-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ROWDY/2010/CASHFLOW2010%20(Historic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uerto%20Rico\Analysis\Excel\Promod_process\Demanda\LoadProjection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quantaservices.sharepoint.com/active/Active%20Projects/Puerto%20Rico/Analysis/Excel/Promod_process/Demanda/LoadProjectionAnalys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ybane1$O$\Active%20Projects\_PREPA_Renewable\Analysis\Excel\PROMOD\Current\Summary_all_cas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quantaservices.sharepoint.com/stybane1$O$/Active%20Projects/_PREPA_Renewable/Analysis/Excel/PROMOD/Current/Summary_all_cas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My%20Documents/EXCEL/Asset%20Management/Constellation/Rio%20Nogales/Production%20Cost%20Estimates_11-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AGAVE/FYE%20DEC%202010%20(Historical%20Cash%20Flows)/HISTCSHF2010-12%20Prelimin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ogenous Variables Monthly"/>
      <sheetName val="DBASE"/>
      <sheetName val="Residential"/>
      <sheetName val="Industrial"/>
      <sheetName val="Commercial"/>
    </sheetNames>
    <sheetDataSet>
      <sheetData sheetId="0">
        <row r="4">
          <cell r="B4">
            <v>3314289</v>
          </cell>
        </row>
      </sheetData>
      <sheetData sheetId="1">
        <row r="36">
          <cell r="D36">
            <v>649.23469899999998</v>
          </cell>
          <cell r="E36">
            <v>611.780845</v>
          </cell>
          <cell r="F36">
            <v>588.13803800000005</v>
          </cell>
          <cell r="G36">
            <v>398.06641500000001</v>
          </cell>
          <cell r="H36">
            <v>560.52936099999999</v>
          </cell>
          <cell r="I36">
            <v>505.58686499999999</v>
          </cell>
          <cell r="J36">
            <v>444.64424600000001</v>
          </cell>
          <cell r="K36">
            <v>395.00919900000002</v>
          </cell>
        </row>
        <row r="69">
          <cell r="D69">
            <v>676.97206500000004</v>
          </cell>
          <cell r="E69">
            <v>613.72996599999999</v>
          </cell>
          <cell r="F69">
            <v>645.94487500000002</v>
          </cell>
          <cell r="G69">
            <v>497.41170399999999</v>
          </cell>
          <cell r="H69">
            <v>592.68936499999995</v>
          </cell>
          <cell r="I69">
            <v>606.35533899999996</v>
          </cell>
          <cell r="J69">
            <v>554.09115099999997</v>
          </cell>
          <cell r="K69">
            <v>525.06339400000002</v>
          </cell>
        </row>
        <row r="102">
          <cell r="D102">
            <v>160.056017</v>
          </cell>
          <cell r="E102">
            <v>159.04261600000001</v>
          </cell>
          <cell r="F102">
            <v>144.49641600000001</v>
          </cell>
          <cell r="G102">
            <v>116.066762</v>
          </cell>
          <cell r="H102">
            <v>149.59081699999999</v>
          </cell>
          <cell r="I102">
            <v>143.53989000000001</v>
          </cell>
          <cell r="J102">
            <v>125.87935299999999</v>
          </cell>
          <cell r="K102">
            <v>123.76207700000001</v>
          </cell>
        </row>
      </sheetData>
      <sheetData sheetId="2">
        <row r="6">
          <cell r="F6">
            <v>580.24193731747198</v>
          </cell>
        </row>
        <row r="414">
          <cell r="A414">
            <v>2052</v>
          </cell>
        </row>
      </sheetData>
      <sheetData sheetId="3">
        <row r="5">
          <cell r="C5" t="str">
            <v>Actual Demand</v>
          </cell>
        </row>
      </sheetData>
      <sheetData sheetId="4">
        <row r="6">
          <cell r="F6">
            <v>5970.6916666666666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D3" t="str">
            <v>01 SOLAR: 01 AES Ilumina LLC</v>
          </cell>
          <cell r="E3">
            <v>20</v>
          </cell>
          <cell r="G3" t="str">
            <v>AES       1</v>
          </cell>
          <cell r="H3">
            <v>166</v>
          </cell>
        </row>
        <row r="4">
          <cell r="D4" t="str">
            <v>02 WIND: 02 Aspenall Energie</v>
          </cell>
          <cell r="E4">
            <v>10</v>
          </cell>
          <cell r="G4" t="str">
            <v>AES       2</v>
          </cell>
          <cell r="H4">
            <v>166</v>
          </cell>
          <cell r="J4" t="str">
            <v>Bunker- Aguirre</v>
          </cell>
          <cell r="K4">
            <v>15.19659</v>
          </cell>
          <cell r="L4">
            <v>15.01709</v>
          </cell>
          <cell r="M4">
            <v>14.72959</v>
          </cell>
          <cell r="N4">
            <v>14.70979</v>
          </cell>
          <cell r="O4">
            <v>15.00489</v>
          </cell>
          <cell r="P4">
            <v>15.636290000000001</v>
          </cell>
          <cell r="Q4">
            <v>15.52679</v>
          </cell>
          <cell r="R4">
            <v>15.587590000000001</v>
          </cell>
          <cell r="S4">
            <v>15.56479</v>
          </cell>
          <cell r="T4">
            <v>15.96799</v>
          </cell>
          <cell r="U4">
            <v>15.49329</v>
          </cell>
          <cell r="V4">
            <v>14.980589999999999</v>
          </cell>
          <cell r="W4">
            <v>15.284606666666667</v>
          </cell>
          <cell r="Z4" t="str">
            <v>01 AES Ilumina LLC</v>
          </cell>
          <cell r="AA4" t="str">
            <v>SOLAR - 20 MW</v>
          </cell>
          <cell r="AB4">
            <v>191.06</v>
          </cell>
          <cell r="AC4">
            <v>191.06</v>
          </cell>
          <cell r="AD4">
            <v>191.06</v>
          </cell>
          <cell r="AE4">
            <v>191.06</v>
          </cell>
          <cell r="AF4">
            <v>191.06</v>
          </cell>
          <cell r="AG4">
            <v>191.06</v>
          </cell>
          <cell r="AH4">
            <v>191.06</v>
          </cell>
          <cell r="AI4">
            <v>191.06</v>
          </cell>
          <cell r="AJ4">
            <v>191.06</v>
          </cell>
          <cell r="AK4">
            <v>194.18100000000001</v>
          </cell>
          <cell r="AL4">
            <v>194.18100000000001</v>
          </cell>
          <cell r="AM4">
            <v>194.18100000000001</v>
          </cell>
          <cell r="AN4">
            <v>191.84024999999997</v>
          </cell>
        </row>
        <row r="5">
          <cell r="D5" t="str">
            <v>03 SOLAR: 03 Blue Beettle II</v>
          </cell>
          <cell r="E5">
            <v>20</v>
          </cell>
          <cell r="G5" t="str">
            <v>AGUIRRE   1</v>
          </cell>
          <cell r="H5">
            <v>230</v>
          </cell>
          <cell r="J5" t="str">
            <v>Bunker-PSSP</v>
          </cell>
          <cell r="K5">
            <v>15.11139</v>
          </cell>
          <cell r="L5">
            <v>14.93289</v>
          </cell>
          <cell r="M5">
            <v>14.646990000000001</v>
          </cell>
          <cell r="N5">
            <v>14.62729</v>
          </cell>
          <cell r="O5">
            <v>14.92079</v>
          </cell>
          <cell r="P5">
            <v>15.548590000000001</v>
          </cell>
          <cell r="Q5">
            <v>15.439690000000001</v>
          </cell>
          <cell r="R5">
            <v>15.50019</v>
          </cell>
          <cell r="S5">
            <v>15.47749</v>
          </cell>
          <cell r="T5">
            <v>15.87839</v>
          </cell>
          <cell r="U5">
            <v>15.40639</v>
          </cell>
          <cell r="V5">
            <v>14.89659</v>
          </cell>
          <cell r="W5">
            <v>15.198889999999999</v>
          </cell>
          <cell r="Z5" t="str">
            <v>02 Aspenall Energie</v>
          </cell>
          <cell r="AA5" t="str">
            <v>WIND - 10 MW</v>
          </cell>
          <cell r="AB5">
            <v>150</v>
          </cell>
          <cell r="AC5">
            <v>150</v>
          </cell>
          <cell r="AD5">
            <v>150</v>
          </cell>
          <cell r="AE5">
            <v>150</v>
          </cell>
          <cell r="AF5">
            <v>150</v>
          </cell>
          <cell r="AG5">
            <v>150</v>
          </cell>
          <cell r="AH5">
            <v>150</v>
          </cell>
          <cell r="AI5">
            <v>150</v>
          </cell>
          <cell r="AJ5">
            <v>150</v>
          </cell>
          <cell r="AK5">
            <v>150</v>
          </cell>
          <cell r="AL5">
            <v>150</v>
          </cell>
          <cell r="AM5">
            <v>150</v>
          </cell>
          <cell r="AN5">
            <v>150</v>
          </cell>
        </row>
        <row r="6">
          <cell r="D6" t="str">
            <v>04 SOLAR: 04 CIRO One Salina</v>
          </cell>
          <cell r="E6">
            <v>57</v>
          </cell>
          <cell r="G6" t="str">
            <v>AGUIRRE   2</v>
          </cell>
          <cell r="H6">
            <v>230</v>
          </cell>
          <cell r="J6" t="str">
            <v>Bunker-SJSP</v>
          </cell>
          <cell r="K6">
            <v>15.11139</v>
          </cell>
          <cell r="L6">
            <v>14.93289</v>
          </cell>
          <cell r="M6">
            <v>14.646990000000001</v>
          </cell>
          <cell r="N6">
            <v>14.62729</v>
          </cell>
          <cell r="O6">
            <v>14.92079</v>
          </cell>
          <cell r="P6">
            <v>15.548590000000001</v>
          </cell>
          <cell r="Q6">
            <v>15.439690000000001</v>
          </cell>
          <cell r="R6">
            <v>15.50019</v>
          </cell>
          <cell r="S6">
            <v>15.47749</v>
          </cell>
          <cell r="T6">
            <v>15.87839</v>
          </cell>
          <cell r="U6">
            <v>15.40639</v>
          </cell>
          <cell r="V6">
            <v>14.89659</v>
          </cell>
          <cell r="W6">
            <v>15.198889999999999</v>
          </cell>
          <cell r="Z6" t="str">
            <v>03 Blue Beettle II</v>
          </cell>
          <cell r="AA6" t="str">
            <v>SOLAR - 20 MW</v>
          </cell>
          <cell r="AB6">
            <v>185</v>
          </cell>
          <cell r="AC6">
            <v>185</v>
          </cell>
          <cell r="AD6">
            <v>185</v>
          </cell>
          <cell r="AE6">
            <v>185</v>
          </cell>
          <cell r="AF6">
            <v>185</v>
          </cell>
          <cell r="AG6">
            <v>185</v>
          </cell>
          <cell r="AH6">
            <v>185</v>
          </cell>
          <cell r="AI6">
            <v>185</v>
          </cell>
          <cell r="AJ6">
            <v>185</v>
          </cell>
          <cell r="AK6">
            <v>185</v>
          </cell>
          <cell r="AL6">
            <v>185</v>
          </cell>
          <cell r="AM6">
            <v>185</v>
          </cell>
          <cell r="AN6">
            <v>185</v>
          </cell>
        </row>
        <row r="7">
          <cell r="D7" t="str">
            <v>07 SOLAR: 07 Fonroche Energy</v>
          </cell>
          <cell r="E7">
            <v>40</v>
          </cell>
          <cell r="G7" t="str">
            <v>C_CYCLE   1</v>
          </cell>
          <cell r="H7">
            <v>123.7</v>
          </cell>
          <cell r="J7" t="str">
            <v>Bunker-Souco</v>
          </cell>
          <cell r="K7">
            <v>15.54349</v>
          </cell>
          <cell r="L7">
            <v>15.35989</v>
          </cell>
          <cell r="M7">
            <v>15.06569</v>
          </cell>
          <cell r="N7">
            <v>15.045489999999999</v>
          </cell>
          <cell r="O7">
            <v>15.347390000000001</v>
          </cell>
          <cell r="P7">
            <v>15.99319</v>
          </cell>
          <cell r="Q7">
            <v>15.88119</v>
          </cell>
          <cell r="R7">
            <v>15.943390000000001</v>
          </cell>
          <cell r="S7">
            <v>15.92009</v>
          </cell>
          <cell r="T7">
            <v>16.33249</v>
          </cell>
          <cell r="U7">
            <v>15.84699</v>
          </cell>
          <cell r="V7">
            <v>15.32249</v>
          </cell>
          <cell r="W7">
            <v>15.633481666666666</v>
          </cell>
          <cell r="Z7" t="str">
            <v>04 CIRO One Salina</v>
          </cell>
          <cell r="AA7" t="str">
            <v>SOLAR - 57 MW</v>
          </cell>
          <cell r="AB7">
            <v>185</v>
          </cell>
          <cell r="AC7">
            <v>185</v>
          </cell>
          <cell r="AD7">
            <v>185</v>
          </cell>
          <cell r="AE7">
            <v>185</v>
          </cell>
          <cell r="AF7">
            <v>185</v>
          </cell>
          <cell r="AG7">
            <v>185</v>
          </cell>
          <cell r="AH7">
            <v>185</v>
          </cell>
          <cell r="AI7">
            <v>185</v>
          </cell>
          <cell r="AJ7">
            <v>185</v>
          </cell>
          <cell r="AK7">
            <v>185</v>
          </cell>
          <cell r="AL7">
            <v>185</v>
          </cell>
          <cell r="AM7">
            <v>185</v>
          </cell>
          <cell r="AN7">
            <v>185</v>
          </cell>
        </row>
        <row r="8">
          <cell r="D8" t="str">
            <v>08 SOLAR: 08 Fonroche MA - L</v>
          </cell>
          <cell r="E8">
            <v>10</v>
          </cell>
          <cell r="G8" t="str">
            <v>C_CYCLE   2</v>
          </cell>
          <cell r="H8">
            <v>123.7</v>
          </cell>
          <cell r="J8" t="str">
            <v>COAL-AES</v>
          </cell>
          <cell r="K8">
            <v>5.3491999999999997</v>
          </cell>
          <cell r="L8">
            <v>5.3491999999999997</v>
          </cell>
          <cell r="M8">
            <v>5.3491999999999997</v>
          </cell>
          <cell r="N8">
            <v>5.3491999999999997</v>
          </cell>
          <cell r="O8">
            <v>5.3491999999999997</v>
          </cell>
          <cell r="P8">
            <v>5.3491999999999997</v>
          </cell>
          <cell r="Q8">
            <v>5.3491999999999997</v>
          </cell>
          <cell r="R8">
            <v>5.3491999999999997</v>
          </cell>
          <cell r="S8">
            <v>5.3491999999999997</v>
          </cell>
          <cell r="T8">
            <v>5.3491999999999997</v>
          </cell>
          <cell r="U8">
            <v>5.3491999999999997</v>
          </cell>
          <cell r="V8">
            <v>5.3491999999999997</v>
          </cell>
          <cell r="W8">
            <v>5.3491999999999988</v>
          </cell>
          <cell r="Z8" t="str">
            <v>07 Fonroche Energy</v>
          </cell>
          <cell r="AA8" t="str">
            <v>SOLAR - 40 MW</v>
          </cell>
          <cell r="AB8">
            <v>185</v>
          </cell>
          <cell r="AC8">
            <v>185</v>
          </cell>
          <cell r="AD8">
            <v>185</v>
          </cell>
          <cell r="AE8">
            <v>185</v>
          </cell>
          <cell r="AF8">
            <v>188</v>
          </cell>
          <cell r="AG8">
            <v>188</v>
          </cell>
          <cell r="AH8">
            <v>188</v>
          </cell>
          <cell r="AI8">
            <v>188</v>
          </cell>
          <cell r="AJ8">
            <v>188</v>
          </cell>
          <cell r="AK8">
            <v>188</v>
          </cell>
          <cell r="AL8">
            <v>188</v>
          </cell>
          <cell r="AM8">
            <v>188</v>
          </cell>
          <cell r="AN8">
            <v>187</v>
          </cell>
        </row>
        <row r="9">
          <cell r="D9" t="str">
            <v>09 SOLAR: 09 Fonroche MA - S</v>
          </cell>
          <cell r="E9">
            <v>15</v>
          </cell>
          <cell r="G9" t="str">
            <v>CAMBALAC  1</v>
          </cell>
          <cell r="H9">
            <v>50</v>
          </cell>
          <cell r="J9" t="str">
            <v>Light D.-AGUIRRE</v>
          </cell>
          <cell r="K9">
            <v>24.858730000000001</v>
          </cell>
          <cell r="L9">
            <v>24.460229999999999</v>
          </cell>
          <cell r="M9">
            <v>24.051929999999999</v>
          </cell>
          <cell r="N9">
            <v>23.311129999999999</v>
          </cell>
          <cell r="O9">
            <v>23.284230000000001</v>
          </cell>
          <cell r="P9">
            <v>23.61673</v>
          </cell>
          <cell r="Q9">
            <v>24.401530000000001</v>
          </cell>
          <cell r="R9">
            <v>25.44303</v>
          </cell>
          <cell r="S9">
            <v>26.20823</v>
          </cell>
          <cell r="T9">
            <v>25.513929999999998</v>
          </cell>
          <cell r="U9">
            <v>24.83183</v>
          </cell>
          <cell r="V9">
            <v>24.36243</v>
          </cell>
          <cell r="W9">
            <v>24.528663333333331</v>
          </cell>
          <cell r="Z9" t="str">
            <v>08 Fonroche MA - L</v>
          </cell>
          <cell r="AA9" t="str">
            <v>SOLAR - 10 MW</v>
          </cell>
          <cell r="AB9">
            <v>185</v>
          </cell>
          <cell r="AC9">
            <v>185</v>
          </cell>
          <cell r="AD9">
            <v>185</v>
          </cell>
          <cell r="AE9">
            <v>185</v>
          </cell>
          <cell r="AF9">
            <v>188</v>
          </cell>
          <cell r="AG9">
            <v>188</v>
          </cell>
          <cell r="AH9">
            <v>188</v>
          </cell>
          <cell r="AI9">
            <v>188</v>
          </cell>
          <cell r="AJ9">
            <v>188</v>
          </cell>
          <cell r="AK9">
            <v>188</v>
          </cell>
          <cell r="AL9">
            <v>188</v>
          </cell>
          <cell r="AM9">
            <v>188</v>
          </cell>
          <cell r="AN9">
            <v>187</v>
          </cell>
        </row>
        <row r="10">
          <cell r="D10" t="str">
            <v>10 SOLAR: 10 Fonroche MA - S</v>
          </cell>
          <cell r="E10">
            <v>30</v>
          </cell>
          <cell r="G10" t="str">
            <v>CAMBALAC  2</v>
          </cell>
          <cell r="H10">
            <v>50</v>
          </cell>
          <cell r="J10" t="str">
            <v>Light D.-Camabalac</v>
          </cell>
          <cell r="K10">
            <v>24.550129999999999</v>
          </cell>
          <cell r="L10">
            <v>24.15663</v>
          </cell>
          <cell r="M10">
            <v>23.753430000000002</v>
          </cell>
          <cell r="N10">
            <v>23.021830000000001</v>
          </cell>
          <cell r="O10">
            <v>22.995329999999999</v>
          </cell>
          <cell r="P10">
            <v>23.323630000000001</v>
          </cell>
          <cell r="Q10">
            <v>24.09863</v>
          </cell>
          <cell r="R10">
            <v>25.127130000000001</v>
          </cell>
          <cell r="S10">
            <v>25.882829999999998</v>
          </cell>
          <cell r="T10">
            <v>25.197130000000001</v>
          </cell>
          <cell r="U10">
            <v>24.523530000000001</v>
          </cell>
          <cell r="V10">
            <v>24.060030000000001</v>
          </cell>
          <cell r="W10">
            <v>24.224188333333331</v>
          </cell>
          <cell r="Z10" t="str">
            <v>09 Fonroche MA - S</v>
          </cell>
          <cell r="AA10" t="str">
            <v>SOLAR - 30 MW</v>
          </cell>
          <cell r="AB10">
            <v>185</v>
          </cell>
          <cell r="AC10">
            <v>185</v>
          </cell>
          <cell r="AD10">
            <v>185</v>
          </cell>
          <cell r="AE10">
            <v>185</v>
          </cell>
          <cell r="AF10">
            <v>188</v>
          </cell>
          <cell r="AG10">
            <v>188</v>
          </cell>
          <cell r="AH10">
            <v>188</v>
          </cell>
          <cell r="AI10">
            <v>188</v>
          </cell>
          <cell r="AJ10">
            <v>188</v>
          </cell>
          <cell r="AK10">
            <v>188</v>
          </cell>
          <cell r="AL10">
            <v>188</v>
          </cell>
          <cell r="AM10">
            <v>188</v>
          </cell>
          <cell r="AN10">
            <v>187</v>
          </cell>
        </row>
        <row r="11">
          <cell r="D11" t="str">
            <v>15 SOLAR: 15 Xzerta-Tec Sola</v>
          </cell>
          <cell r="E11">
            <v>20</v>
          </cell>
          <cell r="G11" t="str">
            <v>CAMBALAC  3</v>
          </cell>
          <cell r="H11">
            <v>48</v>
          </cell>
          <cell r="J11" t="str">
            <v>Light D.-PREPA</v>
          </cell>
          <cell r="K11">
            <v>24.858730000000001</v>
          </cell>
          <cell r="L11">
            <v>24.460229999999999</v>
          </cell>
          <cell r="M11">
            <v>24.051929999999999</v>
          </cell>
          <cell r="N11">
            <v>23.311129999999999</v>
          </cell>
          <cell r="O11">
            <v>23.284230000000001</v>
          </cell>
          <cell r="P11">
            <v>23.61673</v>
          </cell>
          <cell r="Q11">
            <v>24.401530000000001</v>
          </cell>
          <cell r="R11">
            <v>25.44303</v>
          </cell>
          <cell r="S11">
            <v>26.20823</v>
          </cell>
          <cell r="T11">
            <v>25.513929999999998</v>
          </cell>
          <cell r="U11">
            <v>24.83183</v>
          </cell>
          <cell r="V11">
            <v>24.36243</v>
          </cell>
          <cell r="W11">
            <v>24.528663333333331</v>
          </cell>
          <cell r="Z11" t="str">
            <v>10 Fonroche MA - S</v>
          </cell>
          <cell r="AA11" t="str">
            <v>SOLAR - 15 MW</v>
          </cell>
          <cell r="AB11">
            <v>185</v>
          </cell>
          <cell r="AC11">
            <v>185</v>
          </cell>
          <cell r="AD11">
            <v>185</v>
          </cell>
          <cell r="AE11">
            <v>185</v>
          </cell>
          <cell r="AF11">
            <v>188</v>
          </cell>
          <cell r="AG11">
            <v>188</v>
          </cell>
          <cell r="AH11">
            <v>188</v>
          </cell>
          <cell r="AI11">
            <v>188</v>
          </cell>
          <cell r="AJ11">
            <v>188</v>
          </cell>
          <cell r="AK11">
            <v>188</v>
          </cell>
          <cell r="AL11">
            <v>188</v>
          </cell>
          <cell r="AM11">
            <v>188</v>
          </cell>
          <cell r="AN11">
            <v>187</v>
          </cell>
        </row>
        <row r="12">
          <cell r="D12" t="str">
            <v>16 SOLAR: 16 GCL Solar Energ</v>
          </cell>
          <cell r="E12">
            <v>17.8</v>
          </cell>
          <cell r="G12" t="str">
            <v>CC SJUAN  1</v>
          </cell>
          <cell r="H12">
            <v>155</v>
          </cell>
          <cell r="J12" t="str">
            <v>Light D.-SJUAN</v>
          </cell>
          <cell r="K12">
            <v>25.414829999999998</v>
          </cell>
          <cell r="L12">
            <v>25.00733</v>
          </cell>
          <cell r="M12">
            <v>24.589929999999999</v>
          </cell>
          <cell r="N12">
            <v>23.832529999999998</v>
          </cell>
          <cell r="O12">
            <v>23.805029999999999</v>
          </cell>
          <cell r="P12">
            <v>24.145029999999998</v>
          </cell>
          <cell r="Q12">
            <v>24.947330000000001</v>
          </cell>
          <cell r="R12">
            <v>26.012229999999999</v>
          </cell>
          <cell r="S12">
            <v>26.794530000000002</v>
          </cell>
          <cell r="T12">
            <v>26.08473</v>
          </cell>
          <cell r="U12">
            <v>25.387329999999999</v>
          </cell>
          <cell r="V12">
            <v>24.907330000000002</v>
          </cell>
          <cell r="W12">
            <v>25.077346666666667</v>
          </cell>
          <cell r="Z12" t="str">
            <v>15 Xzerta-Tec Sola</v>
          </cell>
          <cell r="AA12" t="str">
            <v>SOLAR - 20 MW</v>
          </cell>
          <cell r="AB12">
            <v>185</v>
          </cell>
          <cell r="AC12">
            <v>185</v>
          </cell>
          <cell r="AD12">
            <v>185</v>
          </cell>
          <cell r="AE12">
            <v>185</v>
          </cell>
          <cell r="AF12">
            <v>185</v>
          </cell>
          <cell r="AG12">
            <v>185</v>
          </cell>
          <cell r="AH12">
            <v>185</v>
          </cell>
          <cell r="AI12">
            <v>185</v>
          </cell>
          <cell r="AJ12">
            <v>185</v>
          </cell>
          <cell r="AK12">
            <v>185</v>
          </cell>
          <cell r="AL12">
            <v>185</v>
          </cell>
          <cell r="AM12">
            <v>185</v>
          </cell>
          <cell r="AN12">
            <v>185</v>
          </cell>
        </row>
        <row r="13">
          <cell r="D13" t="str">
            <v>17 SOLAR: 17 Hatillo Solar L</v>
          </cell>
          <cell r="E13">
            <v>30</v>
          </cell>
          <cell r="G13" t="str">
            <v>CC SJUAN  2</v>
          </cell>
          <cell r="H13">
            <v>155</v>
          </cell>
          <cell r="J13" t="str">
            <v>Natural Gas - Aguirre</v>
          </cell>
          <cell r="K13">
            <v>14.4544</v>
          </cell>
          <cell r="L13">
            <v>14.4024</v>
          </cell>
          <cell r="M13">
            <v>14.160500000000001</v>
          </cell>
          <cell r="N13">
            <v>12.9056</v>
          </cell>
          <cell r="O13">
            <v>12.821199999999999</v>
          </cell>
          <cell r="P13">
            <v>12.779</v>
          </cell>
          <cell r="Q13">
            <v>12.8018</v>
          </cell>
          <cell r="R13">
            <v>12.7806</v>
          </cell>
          <cell r="S13">
            <v>12.7806</v>
          </cell>
          <cell r="T13">
            <v>13.1556</v>
          </cell>
          <cell r="U13">
            <v>13.6751</v>
          </cell>
          <cell r="V13">
            <v>13.994899999999999</v>
          </cell>
          <cell r="W13">
            <v>13.392641666666664</v>
          </cell>
          <cell r="Z13" t="str">
            <v>16 GCL Solar Energ</v>
          </cell>
          <cell r="AA13" t="str">
            <v>SOLAR - 17.8 MW</v>
          </cell>
          <cell r="AB13">
            <v>185</v>
          </cell>
          <cell r="AC13">
            <v>185</v>
          </cell>
          <cell r="AD13">
            <v>185</v>
          </cell>
          <cell r="AE13">
            <v>185</v>
          </cell>
          <cell r="AF13">
            <v>185</v>
          </cell>
          <cell r="AG13">
            <v>185</v>
          </cell>
          <cell r="AH13">
            <v>185</v>
          </cell>
          <cell r="AI13">
            <v>185</v>
          </cell>
          <cell r="AJ13">
            <v>185</v>
          </cell>
          <cell r="AK13">
            <v>185</v>
          </cell>
          <cell r="AL13">
            <v>185</v>
          </cell>
          <cell r="AM13">
            <v>185</v>
          </cell>
          <cell r="AN13">
            <v>185</v>
          </cell>
        </row>
        <row r="14">
          <cell r="D14" t="str">
            <v xml:space="preserve">18 SOLAR: 18 Horizon Energy </v>
          </cell>
          <cell r="E14">
            <v>10</v>
          </cell>
          <cell r="G14" t="str">
            <v>EcoElect  1</v>
          </cell>
          <cell r="H14">
            <v>275</v>
          </cell>
          <cell r="J14" t="str">
            <v>Natural Gas - Contract</v>
          </cell>
          <cell r="K14">
            <v>12.77193347</v>
          </cell>
          <cell r="L14">
            <v>12.77193347</v>
          </cell>
          <cell r="M14">
            <v>12.77193347</v>
          </cell>
          <cell r="N14">
            <v>12.53326406</v>
          </cell>
          <cell r="O14">
            <v>12.53326406</v>
          </cell>
          <cell r="P14">
            <v>12.53326406</v>
          </cell>
          <cell r="Q14">
            <v>12.377929849999999</v>
          </cell>
          <cell r="R14">
            <v>12.377929849999999</v>
          </cell>
          <cell r="S14">
            <v>12.377929849999999</v>
          </cell>
          <cell r="T14">
            <v>12.60198731</v>
          </cell>
          <cell r="U14">
            <v>12.60198731</v>
          </cell>
          <cell r="V14">
            <v>12.60198731</v>
          </cell>
          <cell r="W14">
            <v>12.5712786725</v>
          </cell>
          <cell r="Z14" t="str">
            <v>17 Hatillo Solar L</v>
          </cell>
          <cell r="AA14" t="str">
            <v>SOLAR - 30 MW</v>
          </cell>
          <cell r="AB14">
            <v>185</v>
          </cell>
          <cell r="AC14">
            <v>185</v>
          </cell>
          <cell r="AD14">
            <v>185</v>
          </cell>
          <cell r="AE14">
            <v>185</v>
          </cell>
          <cell r="AF14">
            <v>185</v>
          </cell>
          <cell r="AG14">
            <v>185</v>
          </cell>
          <cell r="AH14">
            <v>185</v>
          </cell>
          <cell r="AI14">
            <v>185</v>
          </cell>
          <cell r="AJ14">
            <v>185</v>
          </cell>
          <cell r="AK14">
            <v>185</v>
          </cell>
          <cell r="AL14">
            <v>185</v>
          </cell>
          <cell r="AM14">
            <v>185</v>
          </cell>
          <cell r="AN14">
            <v>185</v>
          </cell>
        </row>
        <row r="15">
          <cell r="D15" t="str">
            <v xml:space="preserve">21 SOLAR: 21 Irradia Energy </v>
          </cell>
          <cell r="E15">
            <v>33.5</v>
          </cell>
          <cell r="G15" t="str">
            <v>GS TURB   1</v>
          </cell>
          <cell r="H15">
            <v>0</v>
          </cell>
          <cell r="J15" t="str">
            <v>Natural Gas EcoElectric</v>
          </cell>
          <cell r="K15">
            <v>5.8913000000000002</v>
          </cell>
          <cell r="L15">
            <v>5.8913000000000002</v>
          </cell>
          <cell r="M15">
            <v>5.8913000000000002</v>
          </cell>
          <cell r="N15">
            <v>5.8913000000000002</v>
          </cell>
          <cell r="O15">
            <v>5.8913000000000002</v>
          </cell>
          <cell r="P15">
            <v>5.8913000000000002</v>
          </cell>
          <cell r="Q15">
            <v>5.8913000000000002</v>
          </cell>
          <cell r="R15">
            <v>5.8913000000000002</v>
          </cell>
          <cell r="S15">
            <v>5.8913000000000002</v>
          </cell>
          <cell r="T15">
            <v>5.8913000000000002</v>
          </cell>
          <cell r="U15">
            <v>5.8913000000000002</v>
          </cell>
          <cell r="V15">
            <v>5.8913000000000002</v>
          </cell>
          <cell r="W15">
            <v>5.8913000000000002</v>
          </cell>
          <cell r="Z15" t="str">
            <v xml:space="preserve">18 Horizon Energy </v>
          </cell>
          <cell r="AA15" t="str">
            <v>SOLAR - 10 MW</v>
          </cell>
          <cell r="AB15">
            <v>188</v>
          </cell>
          <cell r="AC15">
            <v>188</v>
          </cell>
          <cell r="AD15">
            <v>188</v>
          </cell>
          <cell r="AE15">
            <v>188</v>
          </cell>
          <cell r="AF15">
            <v>188</v>
          </cell>
          <cell r="AG15">
            <v>188</v>
          </cell>
          <cell r="AH15">
            <v>188</v>
          </cell>
          <cell r="AI15">
            <v>188</v>
          </cell>
          <cell r="AJ15">
            <v>188</v>
          </cell>
          <cell r="AK15">
            <v>188</v>
          </cell>
          <cell r="AL15">
            <v>188</v>
          </cell>
          <cell r="AM15">
            <v>188</v>
          </cell>
          <cell r="AN15">
            <v>188</v>
          </cell>
        </row>
        <row r="16">
          <cell r="D16" t="str">
            <v>23 SOLAR: 23 Juncos Solar En</v>
          </cell>
          <cell r="E16">
            <v>20</v>
          </cell>
          <cell r="G16" t="str">
            <v>GS TURB   2</v>
          </cell>
          <cell r="H16">
            <v>0</v>
          </cell>
          <cell r="J16" t="str">
            <v>Natural Gas Norte</v>
          </cell>
          <cell r="K16">
            <v>16.804400000000001</v>
          </cell>
          <cell r="L16">
            <v>16.752400000000002</v>
          </cell>
          <cell r="M16">
            <v>16.5105</v>
          </cell>
          <cell r="N16">
            <v>15.255599999999999</v>
          </cell>
          <cell r="O16">
            <v>15.171200000000001</v>
          </cell>
          <cell r="P16">
            <v>15.129</v>
          </cell>
          <cell r="Q16">
            <v>15.1518</v>
          </cell>
          <cell r="R16">
            <v>15.130599999999999</v>
          </cell>
          <cell r="S16">
            <v>15.130599999999999</v>
          </cell>
          <cell r="T16">
            <v>15.505599999999999</v>
          </cell>
          <cell r="U16">
            <v>16.025099999999998</v>
          </cell>
          <cell r="V16">
            <v>16.344899999999999</v>
          </cell>
          <cell r="W16">
            <v>15.742641666666666</v>
          </cell>
          <cell r="Z16" t="str">
            <v xml:space="preserve">21 Irradia Energy </v>
          </cell>
          <cell r="AA16" t="str">
            <v>SOLAR - 33.5 MW</v>
          </cell>
          <cell r="AB16">
            <v>185</v>
          </cell>
          <cell r="AC16">
            <v>185</v>
          </cell>
          <cell r="AD16">
            <v>185</v>
          </cell>
          <cell r="AE16">
            <v>185</v>
          </cell>
          <cell r="AF16">
            <v>185</v>
          </cell>
          <cell r="AG16">
            <v>185</v>
          </cell>
          <cell r="AH16">
            <v>185</v>
          </cell>
          <cell r="AI16">
            <v>185</v>
          </cell>
          <cell r="AJ16">
            <v>185</v>
          </cell>
          <cell r="AK16">
            <v>185</v>
          </cell>
          <cell r="AL16">
            <v>185</v>
          </cell>
          <cell r="AM16">
            <v>185</v>
          </cell>
          <cell r="AN16">
            <v>185</v>
          </cell>
        </row>
        <row r="17">
          <cell r="D17" t="str">
            <v>27 SOLAR: 27 NRG Solar Carib</v>
          </cell>
          <cell r="E17">
            <v>52</v>
          </cell>
          <cell r="G17" t="str">
            <v>GS TURB   3</v>
          </cell>
          <cell r="H17">
            <v>0</v>
          </cell>
          <cell r="J17" t="str">
            <v>Natural Gas PREPA</v>
          </cell>
          <cell r="K17">
            <v>12.5154</v>
          </cell>
          <cell r="L17">
            <v>12.503500000000001</v>
          </cell>
          <cell r="M17">
            <v>12.451599999999999</v>
          </cell>
          <cell r="N17">
            <v>12.330299999999999</v>
          </cell>
          <cell r="O17">
            <v>12.326499999999999</v>
          </cell>
          <cell r="P17">
            <v>12.3383</v>
          </cell>
          <cell r="Q17">
            <v>12.360099999999999</v>
          </cell>
          <cell r="R17">
            <v>12.38</v>
          </cell>
          <cell r="S17">
            <v>12.389900000000001</v>
          </cell>
          <cell r="T17">
            <v>12.427899999999999</v>
          </cell>
          <cell r="U17">
            <v>12.5015</v>
          </cell>
          <cell r="V17">
            <v>12.610099999999999</v>
          </cell>
          <cell r="W17">
            <v>12.427925</v>
          </cell>
          <cell r="Z17" t="str">
            <v>23 Juncos Solar En</v>
          </cell>
          <cell r="AA17" t="str">
            <v>SOLAR - 20 MW</v>
          </cell>
          <cell r="AB17">
            <v>185</v>
          </cell>
          <cell r="AC17">
            <v>185</v>
          </cell>
          <cell r="AD17">
            <v>185</v>
          </cell>
          <cell r="AE17">
            <v>185</v>
          </cell>
          <cell r="AF17">
            <v>185</v>
          </cell>
          <cell r="AG17">
            <v>185</v>
          </cell>
          <cell r="AH17">
            <v>185</v>
          </cell>
          <cell r="AI17">
            <v>185</v>
          </cell>
          <cell r="AJ17">
            <v>185</v>
          </cell>
          <cell r="AK17">
            <v>185</v>
          </cell>
          <cell r="AL17">
            <v>185</v>
          </cell>
          <cell r="AM17">
            <v>185</v>
          </cell>
          <cell r="AN17">
            <v>185</v>
          </cell>
        </row>
        <row r="18">
          <cell r="D18" t="str">
            <v>30 SOLAR: 30 Oriana Energy L</v>
          </cell>
          <cell r="E18">
            <v>50</v>
          </cell>
          <cell r="G18" t="str">
            <v>GS TURB   4</v>
          </cell>
          <cell r="H18">
            <v>0</v>
          </cell>
          <cell r="J18" t="str">
            <v>Syn Ken</v>
          </cell>
          <cell r="K18">
            <v>9.9291999999999998</v>
          </cell>
          <cell r="L18">
            <v>9.9291999999999998</v>
          </cell>
          <cell r="M18">
            <v>9.9291999999999998</v>
          </cell>
          <cell r="N18">
            <v>9.9291999999999998</v>
          </cell>
          <cell r="O18">
            <v>9.9291999999999998</v>
          </cell>
          <cell r="P18">
            <v>9.9291999999999998</v>
          </cell>
          <cell r="Q18">
            <v>9.9291999999999998</v>
          </cell>
          <cell r="R18">
            <v>9.9291999999999998</v>
          </cell>
          <cell r="S18">
            <v>9.9291999999999998</v>
          </cell>
          <cell r="T18">
            <v>9.9291999999999998</v>
          </cell>
          <cell r="U18">
            <v>9.9291999999999998</v>
          </cell>
          <cell r="V18">
            <v>9.9291999999999998</v>
          </cell>
          <cell r="W18">
            <v>9.929199999999998</v>
          </cell>
          <cell r="Z18" t="str">
            <v>27 NRG Solar Carib</v>
          </cell>
          <cell r="AA18" t="str">
            <v>SOLAR - 52 MW</v>
          </cell>
          <cell r="AB18">
            <v>185</v>
          </cell>
          <cell r="AC18">
            <v>185</v>
          </cell>
          <cell r="AD18">
            <v>185</v>
          </cell>
          <cell r="AE18">
            <v>185</v>
          </cell>
          <cell r="AF18">
            <v>185</v>
          </cell>
          <cell r="AG18">
            <v>185</v>
          </cell>
          <cell r="AH18">
            <v>185</v>
          </cell>
          <cell r="AI18">
            <v>185</v>
          </cell>
          <cell r="AJ18">
            <v>185</v>
          </cell>
          <cell r="AK18">
            <v>185</v>
          </cell>
          <cell r="AL18">
            <v>185</v>
          </cell>
          <cell r="AM18">
            <v>185</v>
          </cell>
          <cell r="AN18">
            <v>185</v>
          </cell>
        </row>
        <row r="19">
          <cell r="D19" t="str">
            <v>31 WIND: 31 Pattern Santa Is</v>
          </cell>
          <cell r="E19">
            <v>75</v>
          </cell>
          <cell r="G19" t="str">
            <v>GS TURB   5</v>
          </cell>
          <cell r="H19">
            <v>0</v>
          </cell>
          <cell r="Z19" t="str">
            <v>30 Oriana Energy L</v>
          </cell>
          <cell r="AA19" t="str">
            <v>SOLAR - 50 MW</v>
          </cell>
          <cell r="AB19">
            <v>185</v>
          </cell>
          <cell r="AC19">
            <v>185</v>
          </cell>
          <cell r="AD19">
            <v>185</v>
          </cell>
          <cell r="AE19">
            <v>185</v>
          </cell>
          <cell r="AF19">
            <v>185</v>
          </cell>
          <cell r="AG19">
            <v>185</v>
          </cell>
          <cell r="AH19">
            <v>185</v>
          </cell>
          <cell r="AI19">
            <v>185</v>
          </cell>
          <cell r="AJ19">
            <v>185</v>
          </cell>
          <cell r="AK19">
            <v>185</v>
          </cell>
          <cell r="AL19">
            <v>185</v>
          </cell>
          <cell r="AM19">
            <v>185</v>
          </cell>
          <cell r="AN19">
            <v>185</v>
          </cell>
        </row>
        <row r="20">
          <cell r="D20" t="str">
            <v>32 DGWTG: 32 Medicion Neta (</v>
          </cell>
          <cell r="E20">
            <v>11.3</v>
          </cell>
          <cell r="G20" t="str">
            <v>GS TURB   6</v>
          </cell>
          <cell r="H20">
            <v>0</v>
          </cell>
          <cell r="Z20" t="str">
            <v>31 Pattern Santa Is</v>
          </cell>
          <cell r="AA20" t="str">
            <v>WIND - 101.2 MW Capped at 75MW</v>
          </cell>
          <cell r="AB20">
            <v>154.54</v>
          </cell>
          <cell r="AC20">
            <v>154.54</v>
          </cell>
          <cell r="AD20">
            <v>154.54</v>
          </cell>
          <cell r="AE20">
            <v>154.54</v>
          </cell>
          <cell r="AF20">
            <v>154.54</v>
          </cell>
          <cell r="AG20">
            <v>154.54</v>
          </cell>
          <cell r="AH20">
            <v>154.54</v>
          </cell>
          <cell r="AI20">
            <v>154.54</v>
          </cell>
          <cell r="AJ20">
            <v>154.54</v>
          </cell>
          <cell r="AK20">
            <v>156.85</v>
          </cell>
          <cell r="AL20">
            <v>156.85</v>
          </cell>
          <cell r="AM20">
            <v>156.85</v>
          </cell>
          <cell r="AN20">
            <v>155.11749999999998</v>
          </cell>
        </row>
        <row r="21">
          <cell r="D21" t="str">
            <v>32 WIND: 32 Punta Lima (Go G</v>
          </cell>
          <cell r="E21">
            <v>26</v>
          </cell>
          <cell r="G21" t="str">
            <v>GS TURB   7</v>
          </cell>
          <cell r="H21">
            <v>0</v>
          </cell>
          <cell r="Z21" t="str">
            <v>32 Punta Lima (Go G</v>
          </cell>
          <cell r="AA21" t="str">
            <v>WIND - 17.6 MW</v>
          </cell>
          <cell r="AB21">
            <v>153.77799999999999</v>
          </cell>
          <cell r="AC21">
            <v>153.77799999999999</v>
          </cell>
          <cell r="AD21">
            <v>153.77799999999999</v>
          </cell>
          <cell r="AE21">
            <v>153.77799999999999</v>
          </cell>
          <cell r="AF21">
            <v>153.77799999999999</v>
          </cell>
          <cell r="AG21">
            <v>153.77799999999999</v>
          </cell>
          <cell r="AH21">
            <v>153.77799999999999</v>
          </cell>
          <cell r="AI21">
            <v>153.77799999999999</v>
          </cell>
          <cell r="AJ21">
            <v>153.77799999999999</v>
          </cell>
          <cell r="AK21">
            <v>155.71</v>
          </cell>
          <cell r="AL21">
            <v>155.71</v>
          </cell>
          <cell r="AM21">
            <v>155.71</v>
          </cell>
          <cell r="AN21">
            <v>154.261</v>
          </cell>
        </row>
        <row r="22">
          <cell r="D22" t="str">
            <v>36 SOLAR: 36 Renewable Energ</v>
          </cell>
          <cell r="E22">
            <v>20</v>
          </cell>
          <cell r="G22" t="str">
            <v>GS TURB   8</v>
          </cell>
          <cell r="H22">
            <v>0</v>
          </cell>
          <cell r="Z22" t="str">
            <v>32 Medicion Neta Win</v>
          </cell>
          <cell r="AA22" t="str">
            <v>WIND - 26 MW</v>
          </cell>
          <cell r="AB22">
            <v>150</v>
          </cell>
          <cell r="AC22">
            <v>150</v>
          </cell>
          <cell r="AD22">
            <v>150</v>
          </cell>
          <cell r="AE22">
            <v>150</v>
          </cell>
          <cell r="AF22">
            <v>150</v>
          </cell>
          <cell r="AG22">
            <v>150</v>
          </cell>
          <cell r="AH22">
            <v>150</v>
          </cell>
          <cell r="AI22">
            <v>150</v>
          </cell>
          <cell r="AJ22">
            <v>150</v>
          </cell>
          <cell r="AK22">
            <v>150</v>
          </cell>
          <cell r="AL22">
            <v>150</v>
          </cell>
          <cell r="AM22">
            <v>150</v>
          </cell>
          <cell r="AN22">
            <v>150</v>
          </cell>
        </row>
        <row r="23">
          <cell r="D23" t="str">
            <v>39 SOLAR: 39 ReSun (Barcelon</v>
          </cell>
          <cell r="E23">
            <v>20</v>
          </cell>
          <cell r="G23" t="str">
            <v>GS TURB   9</v>
          </cell>
          <cell r="H23">
            <v>0</v>
          </cell>
          <cell r="Z23" t="str">
            <v>36 Renewable Energ</v>
          </cell>
          <cell r="AA23" t="str">
            <v>SOLAR - 20 MW</v>
          </cell>
          <cell r="AB23">
            <v>180</v>
          </cell>
          <cell r="AC23">
            <v>180</v>
          </cell>
          <cell r="AD23">
            <v>180</v>
          </cell>
          <cell r="AE23">
            <v>180</v>
          </cell>
          <cell r="AF23">
            <v>180</v>
          </cell>
          <cell r="AG23">
            <v>180</v>
          </cell>
          <cell r="AH23">
            <v>180</v>
          </cell>
          <cell r="AI23">
            <v>180</v>
          </cell>
          <cell r="AJ23">
            <v>180</v>
          </cell>
          <cell r="AK23">
            <v>180</v>
          </cell>
          <cell r="AL23">
            <v>180</v>
          </cell>
          <cell r="AM23">
            <v>180</v>
          </cell>
          <cell r="AN23">
            <v>180</v>
          </cell>
        </row>
        <row r="24">
          <cell r="D24" t="str">
            <v>40 SOLAR: 40 ReSun (Fajardo)</v>
          </cell>
          <cell r="E24">
            <v>20</v>
          </cell>
          <cell r="G24" t="str">
            <v>GS TURB  10</v>
          </cell>
          <cell r="H24">
            <v>0</v>
          </cell>
          <cell r="Z24" t="str">
            <v>39 ReSun (Barcelon</v>
          </cell>
          <cell r="AA24" t="str">
            <v>SOLAR - 20 MW</v>
          </cell>
          <cell r="AB24">
            <v>185</v>
          </cell>
          <cell r="AC24">
            <v>185</v>
          </cell>
          <cell r="AD24">
            <v>185</v>
          </cell>
          <cell r="AE24">
            <v>185</v>
          </cell>
          <cell r="AF24">
            <v>185</v>
          </cell>
          <cell r="AG24">
            <v>185</v>
          </cell>
          <cell r="AH24">
            <v>185</v>
          </cell>
          <cell r="AI24">
            <v>185</v>
          </cell>
          <cell r="AJ24">
            <v>185</v>
          </cell>
          <cell r="AK24">
            <v>185</v>
          </cell>
          <cell r="AL24">
            <v>185</v>
          </cell>
          <cell r="AM24">
            <v>185</v>
          </cell>
          <cell r="AN24">
            <v>185</v>
          </cell>
        </row>
        <row r="25">
          <cell r="D25" t="str">
            <v xml:space="preserve">42 SOLAR: 42 Roma MA - Moca </v>
          </cell>
          <cell r="E25">
            <v>20</v>
          </cell>
          <cell r="G25" t="str">
            <v>GS TURB  11</v>
          </cell>
          <cell r="H25">
            <v>0</v>
          </cell>
          <cell r="Z25" t="str">
            <v>40 ReSun (Fajardo)</v>
          </cell>
          <cell r="AA25" t="str">
            <v>SOLAR - 20 MW</v>
          </cell>
          <cell r="AB25">
            <v>185</v>
          </cell>
          <cell r="AC25">
            <v>185</v>
          </cell>
          <cell r="AD25">
            <v>185</v>
          </cell>
          <cell r="AE25">
            <v>185</v>
          </cell>
          <cell r="AF25">
            <v>185</v>
          </cell>
          <cell r="AG25">
            <v>185</v>
          </cell>
          <cell r="AH25">
            <v>185</v>
          </cell>
          <cell r="AI25">
            <v>185</v>
          </cell>
          <cell r="AJ25">
            <v>185</v>
          </cell>
          <cell r="AK25">
            <v>185</v>
          </cell>
          <cell r="AL25">
            <v>185</v>
          </cell>
          <cell r="AM25">
            <v>185</v>
          </cell>
          <cell r="AN25">
            <v>185</v>
          </cell>
        </row>
        <row r="26">
          <cell r="D26" t="str">
            <v>43 SOLAR: 43 Roma MA - North</v>
          </cell>
          <cell r="E26">
            <v>20</v>
          </cell>
          <cell r="G26" t="str">
            <v>GS TURB  12</v>
          </cell>
          <cell r="H26">
            <v>0</v>
          </cell>
          <cell r="Z26" t="str">
            <v xml:space="preserve">42 Roma MA - Moca </v>
          </cell>
          <cell r="AA26" t="str">
            <v>SOLAR - 20 MW</v>
          </cell>
          <cell r="AB26">
            <v>185</v>
          </cell>
          <cell r="AC26">
            <v>185</v>
          </cell>
          <cell r="AD26">
            <v>185</v>
          </cell>
          <cell r="AE26">
            <v>185</v>
          </cell>
          <cell r="AF26">
            <v>185</v>
          </cell>
          <cell r="AG26">
            <v>185</v>
          </cell>
          <cell r="AH26">
            <v>185</v>
          </cell>
          <cell r="AI26">
            <v>185</v>
          </cell>
          <cell r="AJ26">
            <v>185</v>
          </cell>
          <cell r="AK26">
            <v>185</v>
          </cell>
          <cell r="AL26">
            <v>185</v>
          </cell>
          <cell r="AM26">
            <v>185</v>
          </cell>
          <cell r="AN26">
            <v>185</v>
          </cell>
        </row>
        <row r="27">
          <cell r="D27" t="str">
            <v>44 SOLAR: 44 Roma MA - Carac</v>
          </cell>
          <cell r="E27">
            <v>20</v>
          </cell>
          <cell r="G27" t="str">
            <v>GS TURB  13</v>
          </cell>
          <cell r="H27">
            <v>0</v>
          </cell>
          <cell r="Z27" t="str">
            <v>43 Roma MA - North</v>
          </cell>
          <cell r="AA27" t="str">
            <v>SOLAR - 20 MW</v>
          </cell>
          <cell r="AB27">
            <v>185</v>
          </cell>
          <cell r="AC27">
            <v>185</v>
          </cell>
          <cell r="AD27">
            <v>185</v>
          </cell>
          <cell r="AE27">
            <v>185</v>
          </cell>
          <cell r="AF27">
            <v>185</v>
          </cell>
          <cell r="AG27">
            <v>185</v>
          </cell>
          <cell r="AH27">
            <v>185</v>
          </cell>
          <cell r="AI27">
            <v>185</v>
          </cell>
          <cell r="AJ27">
            <v>185</v>
          </cell>
          <cell r="AK27">
            <v>185</v>
          </cell>
          <cell r="AL27">
            <v>185</v>
          </cell>
          <cell r="AM27">
            <v>185</v>
          </cell>
          <cell r="AN27">
            <v>185</v>
          </cell>
        </row>
        <row r="28">
          <cell r="D28" t="str">
            <v>46 SOLAR: 46 San Fermín Sola</v>
          </cell>
          <cell r="E28">
            <v>20</v>
          </cell>
          <cell r="G28" t="str">
            <v>GS TURB  14</v>
          </cell>
          <cell r="H28">
            <v>0</v>
          </cell>
          <cell r="Z28" t="str">
            <v>44 Roma MA - Carac</v>
          </cell>
          <cell r="AA28" t="str">
            <v>SOLAR - 20 MW</v>
          </cell>
          <cell r="AB28">
            <v>185</v>
          </cell>
          <cell r="AC28">
            <v>185</v>
          </cell>
          <cell r="AD28">
            <v>185</v>
          </cell>
          <cell r="AE28">
            <v>185</v>
          </cell>
          <cell r="AF28">
            <v>185</v>
          </cell>
          <cell r="AG28">
            <v>185</v>
          </cell>
          <cell r="AH28">
            <v>185</v>
          </cell>
          <cell r="AI28">
            <v>185</v>
          </cell>
          <cell r="AJ28">
            <v>185</v>
          </cell>
          <cell r="AK28">
            <v>185</v>
          </cell>
          <cell r="AL28">
            <v>185</v>
          </cell>
          <cell r="AM28">
            <v>185</v>
          </cell>
          <cell r="AN28">
            <v>185</v>
          </cell>
        </row>
        <row r="29">
          <cell r="D29" t="str">
            <v xml:space="preserve">47 SOLAR: 47 Solaner Puerto </v>
          </cell>
          <cell r="E29">
            <v>25</v>
          </cell>
          <cell r="G29" t="str">
            <v>GS TURB  19</v>
          </cell>
          <cell r="H29">
            <v>0</v>
          </cell>
          <cell r="Z29" t="str">
            <v>46 San Fermín Sola</v>
          </cell>
          <cell r="AA29" t="str">
            <v>SOLAR - 20 MW</v>
          </cell>
          <cell r="AB29">
            <v>188</v>
          </cell>
          <cell r="AC29">
            <v>188</v>
          </cell>
          <cell r="AD29">
            <v>188</v>
          </cell>
          <cell r="AE29">
            <v>188</v>
          </cell>
          <cell r="AF29">
            <v>188</v>
          </cell>
          <cell r="AG29">
            <v>188</v>
          </cell>
          <cell r="AH29">
            <v>188</v>
          </cell>
          <cell r="AI29">
            <v>188</v>
          </cell>
          <cell r="AJ29">
            <v>188</v>
          </cell>
          <cell r="AK29">
            <v>188</v>
          </cell>
          <cell r="AL29">
            <v>191</v>
          </cell>
          <cell r="AM29">
            <v>191</v>
          </cell>
          <cell r="AN29">
            <v>188.5</v>
          </cell>
        </row>
        <row r="30">
          <cell r="D30" t="str">
            <v>53 SOLAR: 53 Vega Baja Solar</v>
          </cell>
          <cell r="E30">
            <v>30</v>
          </cell>
          <cell r="G30" t="str">
            <v>GS TURB  20</v>
          </cell>
          <cell r="H30">
            <v>0</v>
          </cell>
          <cell r="Z30" t="str">
            <v xml:space="preserve">47 Solaner Puerto </v>
          </cell>
          <cell r="AA30" t="str">
            <v>SOLAR - 25 MW</v>
          </cell>
          <cell r="AB30">
            <v>185</v>
          </cell>
          <cell r="AC30">
            <v>185</v>
          </cell>
          <cell r="AD30">
            <v>185</v>
          </cell>
          <cell r="AE30">
            <v>185</v>
          </cell>
          <cell r="AF30">
            <v>185</v>
          </cell>
          <cell r="AG30">
            <v>185</v>
          </cell>
          <cell r="AH30">
            <v>185</v>
          </cell>
          <cell r="AI30">
            <v>185</v>
          </cell>
          <cell r="AJ30">
            <v>185</v>
          </cell>
          <cell r="AK30">
            <v>185</v>
          </cell>
          <cell r="AL30">
            <v>185</v>
          </cell>
          <cell r="AM30">
            <v>185</v>
          </cell>
          <cell r="AN30">
            <v>185</v>
          </cell>
        </row>
        <row r="31">
          <cell r="D31" t="str">
            <v>54 SOLAR: 54 Western Wind Pu</v>
          </cell>
          <cell r="E31">
            <v>30</v>
          </cell>
          <cell r="G31" t="str">
            <v>GS TURB  21</v>
          </cell>
          <cell r="H31">
            <v>0</v>
          </cell>
          <cell r="Z31" t="str">
            <v>53 Vega Baja Solar</v>
          </cell>
          <cell r="AA31" t="str">
            <v>SOLAR - 30 MW</v>
          </cell>
          <cell r="AB31">
            <v>185</v>
          </cell>
          <cell r="AC31">
            <v>185</v>
          </cell>
          <cell r="AD31">
            <v>185</v>
          </cell>
          <cell r="AE31">
            <v>185</v>
          </cell>
          <cell r="AF31">
            <v>185</v>
          </cell>
          <cell r="AG31">
            <v>185</v>
          </cell>
          <cell r="AH31">
            <v>185</v>
          </cell>
          <cell r="AI31">
            <v>185</v>
          </cell>
          <cell r="AJ31">
            <v>185</v>
          </cell>
          <cell r="AK31">
            <v>185</v>
          </cell>
          <cell r="AL31">
            <v>185</v>
          </cell>
          <cell r="AM31">
            <v>185</v>
          </cell>
          <cell r="AN31">
            <v>185</v>
          </cell>
        </row>
        <row r="32">
          <cell r="D32" t="str">
            <v>56 DGSOL: 56 Medicion Neta (</v>
          </cell>
          <cell r="E32">
            <v>53</v>
          </cell>
          <cell r="G32" t="str">
            <v>GS TURB  22</v>
          </cell>
          <cell r="H32">
            <v>0</v>
          </cell>
          <cell r="Z32" t="str">
            <v>54 Western Wind Pu</v>
          </cell>
          <cell r="AA32" t="str">
            <v>SOLAR - 30 MW</v>
          </cell>
          <cell r="AB32">
            <v>185</v>
          </cell>
          <cell r="AC32">
            <v>185</v>
          </cell>
          <cell r="AD32">
            <v>185</v>
          </cell>
          <cell r="AE32">
            <v>185</v>
          </cell>
          <cell r="AF32">
            <v>185</v>
          </cell>
          <cell r="AG32">
            <v>185</v>
          </cell>
          <cell r="AH32">
            <v>185</v>
          </cell>
          <cell r="AI32">
            <v>185</v>
          </cell>
          <cell r="AJ32">
            <v>185</v>
          </cell>
          <cell r="AK32">
            <v>185</v>
          </cell>
          <cell r="AL32">
            <v>185</v>
          </cell>
          <cell r="AM32">
            <v>185</v>
          </cell>
          <cell r="AN32">
            <v>185</v>
          </cell>
        </row>
        <row r="33">
          <cell r="D33" t="str">
            <v>56 SOLAR: 56 Windmar Renewab</v>
          </cell>
          <cell r="E33">
            <v>20</v>
          </cell>
          <cell r="G33" t="str">
            <v>GT MAYAG  1</v>
          </cell>
          <cell r="H33">
            <v>25</v>
          </cell>
          <cell r="Z33" t="str">
            <v>56 Medicion Neta Sola</v>
          </cell>
          <cell r="AA33" t="str">
            <v>SOLAR - 82.4 MW</v>
          </cell>
          <cell r="AB33">
            <v>185</v>
          </cell>
          <cell r="AC33">
            <v>185</v>
          </cell>
          <cell r="AD33">
            <v>185</v>
          </cell>
          <cell r="AE33">
            <v>185</v>
          </cell>
          <cell r="AF33">
            <v>185</v>
          </cell>
          <cell r="AG33">
            <v>185</v>
          </cell>
          <cell r="AH33">
            <v>185</v>
          </cell>
          <cell r="AI33">
            <v>185</v>
          </cell>
          <cell r="AJ33">
            <v>185</v>
          </cell>
          <cell r="AK33">
            <v>185</v>
          </cell>
          <cell r="AL33">
            <v>185</v>
          </cell>
          <cell r="AM33">
            <v>185</v>
          </cell>
          <cell r="AN33">
            <v>185</v>
          </cell>
        </row>
        <row r="34">
          <cell r="D34" t="str">
            <v>57 SOLAR: 57 Windmar Renewab</v>
          </cell>
          <cell r="E34">
            <v>20</v>
          </cell>
          <cell r="G34" t="str">
            <v>GT MAYAG  2</v>
          </cell>
          <cell r="H34">
            <v>25</v>
          </cell>
          <cell r="Z34" t="str">
            <v>56 Medicion Neta So</v>
          </cell>
          <cell r="AA34" t="str">
            <v>SOLAR - 238.47 MW</v>
          </cell>
          <cell r="AB34">
            <v>185</v>
          </cell>
          <cell r="AC34">
            <v>185</v>
          </cell>
          <cell r="AD34">
            <v>185</v>
          </cell>
          <cell r="AE34">
            <v>185</v>
          </cell>
          <cell r="AF34">
            <v>185</v>
          </cell>
          <cell r="AG34">
            <v>185</v>
          </cell>
          <cell r="AH34">
            <v>185</v>
          </cell>
          <cell r="AI34">
            <v>185</v>
          </cell>
          <cell r="AJ34">
            <v>185</v>
          </cell>
          <cell r="AK34">
            <v>185</v>
          </cell>
          <cell r="AL34">
            <v>185</v>
          </cell>
          <cell r="AM34">
            <v>185</v>
          </cell>
          <cell r="AN34">
            <v>185</v>
          </cell>
        </row>
        <row r="35">
          <cell r="D35" t="str">
            <v>59 WIND: 59 Windmar Renewabl</v>
          </cell>
          <cell r="E35">
            <v>34.5</v>
          </cell>
          <cell r="G35" t="str">
            <v>GT MAYAG  3</v>
          </cell>
          <cell r="H35">
            <v>25</v>
          </cell>
          <cell r="Z35" t="str">
            <v>56 Windmar Renewab</v>
          </cell>
          <cell r="AA35" t="str">
            <v>SOLAR - 20 MW</v>
          </cell>
          <cell r="AB35">
            <v>185</v>
          </cell>
          <cell r="AC35">
            <v>185</v>
          </cell>
          <cell r="AD35">
            <v>185</v>
          </cell>
          <cell r="AE35">
            <v>185</v>
          </cell>
          <cell r="AF35">
            <v>185</v>
          </cell>
          <cell r="AG35">
            <v>185</v>
          </cell>
          <cell r="AH35">
            <v>185</v>
          </cell>
          <cell r="AI35">
            <v>185</v>
          </cell>
          <cell r="AJ35">
            <v>185</v>
          </cell>
          <cell r="AK35">
            <v>185</v>
          </cell>
          <cell r="AL35">
            <v>185</v>
          </cell>
          <cell r="AM35">
            <v>185</v>
          </cell>
          <cell r="AN35">
            <v>185</v>
          </cell>
        </row>
        <row r="36">
          <cell r="D36" t="str">
            <v>61 WIND: 61 Windmar Renewabl</v>
          </cell>
          <cell r="E36">
            <v>18.399999999999999</v>
          </cell>
          <cell r="G36" t="str">
            <v>GT MAYAG  4</v>
          </cell>
          <cell r="H36">
            <v>25</v>
          </cell>
          <cell r="Z36" t="str">
            <v>57 Windmar Renewab</v>
          </cell>
          <cell r="AA36" t="str">
            <v>SOLAR - 20 MW</v>
          </cell>
          <cell r="AB36">
            <v>185</v>
          </cell>
          <cell r="AC36">
            <v>185</v>
          </cell>
          <cell r="AD36">
            <v>185</v>
          </cell>
          <cell r="AE36">
            <v>185</v>
          </cell>
          <cell r="AF36">
            <v>185</v>
          </cell>
          <cell r="AG36">
            <v>185</v>
          </cell>
          <cell r="AH36">
            <v>185</v>
          </cell>
          <cell r="AI36">
            <v>185</v>
          </cell>
          <cell r="AJ36">
            <v>185</v>
          </cell>
          <cell r="AK36">
            <v>185</v>
          </cell>
          <cell r="AL36">
            <v>185</v>
          </cell>
          <cell r="AM36">
            <v>185</v>
          </cell>
          <cell r="AN36">
            <v>185</v>
          </cell>
        </row>
        <row r="37">
          <cell r="D37" t="str">
            <v>62 SOLAR: 62 Windmar Renewab</v>
          </cell>
          <cell r="E37">
            <v>10</v>
          </cell>
          <cell r="G37" t="str">
            <v>HYDRO     1</v>
          </cell>
          <cell r="H37">
            <v>5</v>
          </cell>
          <cell r="Z37" t="str">
            <v>59 Windmar Renewabl</v>
          </cell>
          <cell r="AA37" t="str">
            <v>WIND - 34.5 MW</v>
          </cell>
          <cell r="AB37">
            <v>150</v>
          </cell>
          <cell r="AC37">
            <v>150</v>
          </cell>
          <cell r="AD37">
            <v>150</v>
          </cell>
          <cell r="AE37">
            <v>150</v>
          </cell>
          <cell r="AF37">
            <v>150</v>
          </cell>
          <cell r="AG37">
            <v>150</v>
          </cell>
          <cell r="AH37">
            <v>150</v>
          </cell>
          <cell r="AI37">
            <v>150</v>
          </cell>
          <cell r="AJ37">
            <v>150</v>
          </cell>
          <cell r="AK37">
            <v>150</v>
          </cell>
          <cell r="AL37">
            <v>150</v>
          </cell>
          <cell r="AM37">
            <v>150</v>
          </cell>
          <cell r="AN37">
            <v>150</v>
          </cell>
        </row>
        <row r="38">
          <cell r="D38" t="str">
            <v>63 SOLAR: 63 YFN Yabucoa Sol</v>
          </cell>
          <cell r="E38">
            <v>20</v>
          </cell>
          <cell r="G38" t="str">
            <v>PSSP      3</v>
          </cell>
          <cell r="H38">
            <v>130</v>
          </cell>
          <cell r="Z38" t="str">
            <v>61 Windmar Renewabl</v>
          </cell>
          <cell r="AA38" t="str">
            <v>WIND - 18.4 MW</v>
          </cell>
          <cell r="AB38">
            <v>150</v>
          </cell>
          <cell r="AC38">
            <v>150</v>
          </cell>
          <cell r="AD38">
            <v>150</v>
          </cell>
          <cell r="AE38">
            <v>150</v>
          </cell>
          <cell r="AF38">
            <v>150</v>
          </cell>
          <cell r="AG38">
            <v>150</v>
          </cell>
          <cell r="AH38">
            <v>150</v>
          </cell>
          <cell r="AI38">
            <v>150</v>
          </cell>
          <cell r="AJ38">
            <v>150</v>
          </cell>
          <cell r="AK38">
            <v>150</v>
          </cell>
          <cell r="AL38">
            <v>150</v>
          </cell>
          <cell r="AM38">
            <v>150</v>
          </cell>
          <cell r="AN38">
            <v>150</v>
          </cell>
        </row>
        <row r="39">
          <cell r="D39" t="str">
            <v>AES       1</v>
          </cell>
          <cell r="E39">
            <v>227</v>
          </cell>
          <cell r="G39" t="str">
            <v>PSSP      4</v>
          </cell>
          <cell r="H39">
            <v>130</v>
          </cell>
          <cell r="Z39" t="str">
            <v>62 Windmar Renewab</v>
          </cell>
          <cell r="AA39" t="str">
            <v>SOLAR - 10 MW</v>
          </cell>
          <cell r="AB39">
            <v>185</v>
          </cell>
          <cell r="AC39">
            <v>185</v>
          </cell>
          <cell r="AD39">
            <v>185</v>
          </cell>
          <cell r="AE39">
            <v>185</v>
          </cell>
          <cell r="AF39">
            <v>185</v>
          </cell>
          <cell r="AG39">
            <v>185</v>
          </cell>
          <cell r="AH39">
            <v>185</v>
          </cell>
          <cell r="AI39">
            <v>185</v>
          </cell>
          <cell r="AJ39">
            <v>185</v>
          </cell>
          <cell r="AK39">
            <v>185</v>
          </cell>
          <cell r="AL39">
            <v>185</v>
          </cell>
          <cell r="AM39">
            <v>185</v>
          </cell>
          <cell r="AN39">
            <v>185</v>
          </cell>
        </row>
        <row r="40">
          <cell r="D40" t="str">
            <v>AES       2</v>
          </cell>
          <cell r="E40">
            <v>227</v>
          </cell>
          <cell r="G40" t="str">
            <v>SJSP      9</v>
          </cell>
          <cell r="H40">
            <v>70</v>
          </cell>
          <cell r="Z40" t="str">
            <v>63 YFN Yabucoa Sol</v>
          </cell>
          <cell r="AA40" t="str">
            <v>SOLAR - 20 MW</v>
          </cell>
          <cell r="AB40">
            <v>185</v>
          </cell>
          <cell r="AC40">
            <v>185</v>
          </cell>
          <cell r="AD40">
            <v>185</v>
          </cell>
          <cell r="AE40">
            <v>185</v>
          </cell>
          <cell r="AF40">
            <v>185</v>
          </cell>
          <cell r="AG40">
            <v>185</v>
          </cell>
          <cell r="AH40">
            <v>185</v>
          </cell>
          <cell r="AI40">
            <v>185</v>
          </cell>
          <cell r="AJ40">
            <v>185</v>
          </cell>
          <cell r="AK40">
            <v>185</v>
          </cell>
          <cell r="AL40">
            <v>185</v>
          </cell>
          <cell r="AM40">
            <v>185</v>
          </cell>
          <cell r="AN40">
            <v>185</v>
          </cell>
        </row>
        <row r="41">
          <cell r="D41" t="str">
            <v>AGUIRRE   1</v>
          </cell>
          <cell r="E41">
            <v>450</v>
          </cell>
          <cell r="G41" t="str">
            <v>SJSP     10</v>
          </cell>
          <cell r="H41">
            <v>70</v>
          </cell>
        </row>
        <row r="42">
          <cell r="D42" t="str">
            <v>AGUIRRE   2</v>
          </cell>
          <cell r="E42">
            <v>450</v>
          </cell>
          <cell r="G42" t="str">
            <v>SOUCO     5</v>
          </cell>
          <cell r="H42">
            <v>230</v>
          </cell>
        </row>
        <row r="43">
          <cell r="D43" t="str">
            <v>C_CYCLE   1</v>
          </cell>
          <cell r="E43">
            <v>260</v>
          </cell>
          <cell r="G43" t="str">
            <v>SOUCO     6</v>
          </cell>
          <cell r="H43">
            <v>230</v>
          </cell>
        </row>
        <row r="44">
          <cell r="D44" t="str">
            <v>C_CYCLE   2</v>
          </cell>
          <cell r="E44">
            <v>260</v>
          </cell>
        </row>
        <row r="45">
          <cell r="D45" t="str">
            <v>CAMBALAC  1</v>
          </cell>
          <cell r="E45">
            <v>82.66</v>
          </cell>
        </row>
        <row r="46">
          <cell r="D46" t="str">
            <v>CAMBALAC  2</v>
          </cell>
          <cell r="E46">
            <v>82.66</v>
          </cell>
        </row>
        <row r="47">
          <cell r="D47" t="str">
            <v>CAMBALAC  3</v>
          </cell>
          <cell r="E47">
            <v>82.66</v>
          </cell>
        </row>
        <row r="48">
          <cell r="D48" t="str">
            <v>CC SJUAN  1</v>
          </cell>
          <cell r="E48">
            <v>200</v>
          </cell>
        </row>
        <row r="49">
          <cell r="D49" t="str">
            <v>CC SJUAN  2</v>
          </cell>
          <cell r="E49">
            <v>200</v>
          </cell>
        </row>
        <row r="50">
          <cell r="D50" t="str">
            <v>EcoElect  1</v>
          </cell>
          <cell r="E50">
            <v>507</v>
          </cell>
        </row>
        <row r="51">
          <cell r="D51" t="str">
            <v>GS TURB   1</v>
          </cell>
          <cell r="E51">
            <v>21</v>
          </cell>
        </row>
        <row r="52">
          <cell r="D52" t="str">
            <v>GS TURB   2</v>
          </cell>
          <cell r="E52">
            <v>21</v>
          </cell>
        </row>
        <row r="53">
          <cell r="D53" t="str">
            <v>GS TURB   3</v>
          </cell>
          <cell r="E53">
            <v>21</v>
          </cell>
        </row>
        <row r="54">
          <cell r="D54" t="str">
            <v>GS TURB   4</v>
          </cell>
          <cell r="E54">
            <v>21</v>
          </cell>
        </row>
        <row r="55">
          <cell r="D55" t="str">
            <v>GS TURB   5</v>
          </cell>
          <cell r="E55">
            <v>21</v>
          </cell>
        </row>
        <row r="56">
          <cell r="D56" t="str">
            <v>GS TURB   6</v>
          </cell>
          <cell r="E56">
            <v>21</v>
          </cell>
        </row>
        <row r="57">
          <cell r="D57" t="str">
            <v>GS TURB   7</v>
          </cell>
          <cell r="E57">
            <v>21</v>
          </cell>
        </row>
        <row r="58">
          <cell r="D58" t="str">
            <v>GS TURB   8</v>
          </cell>
          <cell r="E58">
            <v>21</v>
          </cell>
        </row>
        <row r="59">
          <cell r="D59" t="str">
            <v>GS TURB   9</v>
          </cell>
          <cell r="E59">
            <v>21</v>
          </cell>
        </row>
        <row r="60">
          <cell r="D60" t="str">
            <v>GS TURB  10</v>
          </cell>
          <cell r="E60">
            <v>21</v>
          </cell>
        </row>
        <row r="61">
          <cell r="D61" t="str">
            <v>GS TURB  11</v>
          </cell>
          <cell r="E61">
            <v>21</v>
          </cell>
        </row>
        <row r="62">
          <cell r="D62" t="str">
            <v>GS TURB  12</v>
          </cell>
          <cell r="E62">
            <v>21</v>
          </cell>
        </row>
        <row r="63">
          <cell r="D63" t="str">
            <v>GS TURB  13</v>
          </cell>
          <cell r="E63">
            <v>21</v>
          </cell>
        </row>
        <row r="64">
          <cell r="D64" t="str">
            <v>GS TURB  14</v>
          </cell>
          <cell r="E64">
            <v>21</v>
          </cell>
        </row>
        <row r="65">
          <cell r="D65" t="str">
            <v>GS TURB  19</v>
          </cell>
          <cell r="E65">
            <v>21</v>
          </cell>
        </row>
        <row r="66">
          <cell r="D66" t="str">
            <v>GS TURB  20</v>
          </cell>
          <cell r="E66">
            <v>21</v>
          </cell>
        </row>
        <row r="67">
          <cell r="D67" t="str">
            <v>GS TURB  21</v>
          </cell>
          <cell r="E67">
            <v>21</v>
          </cell>
        </row>
        <row r="68">
          <cell r="D68" t="str">
            <v>GS TURB  22</v>
          </cell>
          <cell r="E68">
            <v>21</v>
          </cell>
        </row>
        <row r="69">
          <cell r="D69" t="str">
            <v>GT MAYAG  1</v>
          </cell>
          <cell r="E69">
            <v>50</v>
          </cell>
        </row>
        <row r="70">
          <cell r="D70" t="str">
            <v>GT MAYAG  2</v>
          </cell>
          <cell r="E70">
            <v>50</v>
          </cell>
        </row>
        <row r="71">
          <cell r="D71" t="str">
            <v>GT MAYAG  3</v>
          </cell>
          <cell r="E71">
            <v>50</v>
          </cell>
        </row>
        <row r="72">
          <cell r="D72" t="str">
            <v>GT MAYAG  4</v>
          </cell>
          <cell r="E72">
            <v>50</v>
          </cell>
        </row>
        <row r="73">
          <cell r="D73" t="str">
            <v>HYDRO     1</v>
          </cell>
          <cell r="E73">
            <v>100</v>
          </cell>
        </row>
        <row r="74">
          <cell r="D74" t="str">
            <v>PSSP      3</v>
          </cell>
          <cell r="E74">
            <v>216</v>
          </cell>
        </row>
        <row r="75">
          <cell r="D75" t="str">
            <v>PSSP      4</v>
          </cell>
          <cell r="E75">
            <v>216</v>
          </cell>
        </row>
        <row r="76">
          <cell r="D76" t="str">
            <v>SJSP      9</v>
          </cell>
          <cell r="E76">
            <v>100</v>
          </cell>
        </row>
        <row r="77">
          <cell r="D77" t="str">
            <v>SJSP     10</v>
          </cell>
          <cell r="E77">
            <v>100</v>
          </cell>
        </row>
        <row r="78">
          <cell r="D78" t="str">
            <v>SOUCO     5</v>
          </cell>
          <cell r="E78">
            <v>410</v>
          </cell>
        </row>
        <row r="79">
          <cell r="D79" t="str">
            <v>SOUCO     6</v>
          </cell>
          <cell r="E79">
            <v>410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reclass"/>
      <sheetName val="suzannes"/>
      <sheetName val="holli's entry"/>
      <sheetName val="Transfer 1209"/>
      <sheetName val="0110"/>
      <sheetName val="0210"/>
      <sheetName val="0310"/>
      <sheetName val="0410"/>
      <sheetName val="0510"/>
      <sheetName val="0610"/>
      <sheetName val="0710"/>
      <sheetName val="0810"/>
      <sheetName val="0910"/>
      <sheetName val="1010"/>
      <sheetName val="390"/>
      <sheetName val="560"/>
      <sheetName val="590"/>
      <sheetName val="960"/>
      <sheetName val="110"/>
      <sheetName val="210"/>
      <sheetName val="100"/>
      <sheetName val="Pivot"/>
      <sheetName val="RPL DETAIL"/>
      <sheetName val="GEN MAXIMUMS"/>
      <sheetName val="2008 Environmental"/>
      <sheetName val="2009 Environmental"/>
      <sheetName val="2010 Environmental"/>
      <sheetName val="2011 Environmental"/>
      <sheetName val="2012 Environmental"/>
      <sheetName val="2008 Necessity"/>
      <sheetName val="2009 Necessity"/>
      <sheetName val="2010 Necessity"/>
      <sheetName val="2011 Necessity"/>
      <sheetName val="2012 Necessity"/>
      <sheetName val="_ADFDI_LOV"/>
      <sheetName val="PD Fixed Profo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>
        <row r="7">
          <cell r="B7" t="str">
            <v>1 1</v>
          </cell>
          <cell r="C7">
            <v>1</v>
          </cell>
          <cell r="D7" t="str">
            <v>COSTA SUR   38.000</v>
          </cell>
          <cell r="E7">
            <v>1</v>
          </cell>
          <cell r="F7" t="str">
            <v xml:space="preserve">   6  PONCE OE</v>
          </cell>
          <cell r="G7" t="str">
            <v xml:space="preserve">   1  AEE</v>
          </cell>
          <cell r="H7" t="str">
            <v xml:space="preserve"> 930  STEAM PLANT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B8" t="str">
            <v>2 1</v>
          </cell>
          <cell r="C8">
            <v>2</v>
          </cell>
          <cell r="D8" t="str">
            <v>COSTA SUR115115.00</v>
          </cell>
          <cell r="E8">
            <v>1</v>
          </cell>
          <cell r="F8" t="str">
            <v xml:space="preserve">   6  PONCE OE</v>
          </cell>
          <cell r="G8" t="str">
            <v xml:space="preserve">   1  AEE</v>
          </cell>
          <cell r="H8" t="str">
            <v xml:space="preserve"> 930  STEAM PLANT</v>
          </cell>
          <cell r="I8">
            <v>1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B9" t="str">
            <v>3 1</v>
          </cell>
          <cell r="C9">
            <v>3</v>
          </cell>
          <cell r="D9" t="str">
            <v>PONCE 115   115.00</v>
          </cell>
          <cell r="E9">
            <v>1</v>
          </cell>
          <cell r="F9" t="str">
            <v xml:space="preserve">   6  PONCE OE</v>
          </cell>
          <cell r="G9" t="str">
            <v xml:space="preserve">  88  MET-COMERCIA</v>
          </cell>
          <cell r="H9" t="str">
            <v xml:space="preserve"> 900  CENTRO TRANS</v>
          </cell>
          <cell r="I9">
            <v>1</v>
          </cell>
          <cell r="J9">
            <v>1</v>
          </cell>
          <cell r="K9">
            <v>11.619300000000001</v>
          </cell>
          <cell r="L9">
            <v>3.7490999999999999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B10" t="str">
            <v>4 1</v>
          </cell>
          <cell r="C10">
            <v>4</v>
          </cell>
          <cell r="D10" t="str">
            <v>PONCE 38    38.000</v>
          </cell>
          <cell r="E10">
            <v>1</v>
          </cell>
          <cell r="F10" t="str">
            <v xml:space="preserve">   6  PONCE OE</v>
          </cell>
          <cell r="G10" t="str">
            <v xml:space="preserve">  88  MET-COMERCIA</v>
          </cell>
          <cell r="H10" t="str">
            <v xml:space="preserve"> 900  CENTRO TRANS</v>
          </cell>
          <cell r="I10">
            <v>1</v>
          </cell>
          <cell r="J10">
            <v>1</v>
          </cell>
          <cell r="K10">
            <v>6.3235999999999999</v>
          </cell>
          <cell r="L10">
            <v>2.6332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 t="str">
            <v>5 1</v>
          </cell>
          <cell r="C11">
            <v>5</v>
          </cell>
          <cell r="D11" t="str">
            <v>YABUCOA 115 115.00</v>
          </cell>
          <cell r="E11">
            <v>1</v>
          </cell>
          <cell r="F11" t="str">
            <v xml:space="preserve">   4  CAGUAS</v>
          </cell>
          <cell r="G11" t="str">
            <v xml:space="preserve">  84  IS-URB-RES</v>
          </cell>
          <cell r="H11" t="str">
            <v xml:space="preserve"> 900  CENTRO TRANS</v>
          </cell>
          <cell r="I11">
            <v>1</v>
          </cell>
          <cell r="J11">
            <v>1</v>
          </cell>
          <cell r="K11">
            <v>12.431800000000001</v>
          </cell>
          <cell r="L11">
            <v>5.1391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6 1</v>
          </cell>
          <cell r="C12">
            <v>6</v>
          </cell>
          <cell r="D12" t="str">
            <v>TORO NEGRO  38.000</v>
          </cell>
          <cell r="E12">
            <v>1</v>
          </cell>
          <cell r="F12" t="str">
            <v xml:space="preserve">   6  PONCE OE</v>
          </cell>
          <cell r="G12" t="str">
            <v xml:space="preserve">  81  IS-RUR-RESID</v>
          </cell>
          <cell r="H12" t="str">
            <v xml:space="preserve"> 940  HIDRO PLANT</v>
          </cell>
          <cell r="I12">
            <v>1</v>
          </cell>
          <cell r="J12">
            <v>1</v>
          </cell>
          <cell r="K12">
            <v>6.1474000000000002</v>
          </cell>
          <cell r="L12">
            <v>2.9073000000000002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 t="str">
            <v>7 1</v>
          </cell>
          <cell r="C13">
            <v>7</v>
          </cell>
          <cell r="D13" t="str">
            <v>S.ISABEL SEC38.000</v>
          </cell>
          <cell r="E13">
            <v>1</v>
          </cell>
          <cell r="F13" t="str">
            <v xml:space="preserve">   5  PONCE ES</v>
          </cell>
          <cell r="G13" t="str">
            <v xml:space="preserve">  84  IS-URB-RES</v>
          </cell>
          <cell r="H13" t="str">
            <v xml:space="preserve"> 910  SECCIONADORA</v>
          </cell>
          <cell r="I13">
            <v>1</v>
          </cell>
          <cell r="J13">
            <v>1</v>
          </cell>
          <cell r="K13">
            <v>3.9937999999999998</v>
          </cell>
          <cell r="L13">
            <v>1.4292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 t="str">
            <v>8 1</v>
          </cell>
          <cell r="C14">
            <v>8</v>
          </cell>
          <cell r="D14" t="str">
            <v>JOBOS 115   115.00</v>
          </cell>
          <cell r="E14">
            <v>1</v>
          </cell>
          <cell r="F14" t="str">
            <v xml:space="preserve">   5  PONCE ES</v>
          </cell>
          <cell r="G14" t="str">
            <v xml:space="preserve">   1  AEE</v>
          </cell>
          <cell r="H14" t="str">
            <v xml:space="preserve"> 900  CENTRO TRANS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>9 1</v>
          </cell>
          <cell r="C15">
            <v>9</v>
          </cell>
          <cell r="D15" t="str">
            <v>CARITE      38.000</v>
          </cell>
          <cell r="E15">
            <v>1</v>
          </cell>
          <cell r="F15" t="str">
            <v xml:space="preserve">   5  PONCE ES</v>
          </cell>
          <cell r="G15" t="str">
            <v xml:space="preserve">  81  IS-RUR-RESID</v>
          </cell>
          <cell r="H15" t="str">
            <v xml:space="preserve"> 940  HIDRO PLANT</v>
          </cell>
          <cell r="I15">
            <v>1</v>
          </cell>
          <cell r="J15">
            <v>1</v>
          </cell>
          <cell r="K15">
            <v>0.91039999999999999</v>
          </cell>
          <cell r="L15">
            <v>0.50900000000000001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>10 1</v>
          </cell>
          <cell r="C16">
            <v>10</v>
          </cell>
          <cell r="D16" t="str">
            <v>CAYEY 115   115.00</v>
          </cell>
          <cell r="E16">
            <v>1</v>
          </cell>
          <cell r="F16" t="str">
            <v xml:space="preserve">   4  CAGUAS</v>
          </cell>
          <cell r="G16" t="str">
            <v xml:space="preserve">   1  AEE</v>
          </cell>
          <cell r="H16" t="str">
            <v xml:space="preserve"> 900  CENTRO TRANS</v>
          </cell>
          <cell r="I16">
            <v>1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11 1</v>
          </cell>
          <cell r="C17">
            <v>11</v>
          </cell>
          <cell r="D17" t="str">
            <v>CAYEY       38.000</v>
          </cell>
          <cell r="E17">
            <v>1</v>
          </cell>
          <cell r="F17" t="str">
            <v xml:space="preserve">   4  CAGUAS</v>
          </cell>
          <cell r="G17" t="str">
            <v xml:space="preserve">  82  IS-RUR-COMER</v>
          </cell>
          <cell r="H17" t="str">
            <v xml:space="preserve"> 900  CENTRO TRANS</v>
          </cell>
          <cell r="I17">
            <v>1</v>
          </cell>
          <cell r="J17">
            <v>1</v>
          </cell>
          <cell r="K17">
            <v>4.2679</v>
          </cell>
          <cell r="L17">
            <v>1.2921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12 1</v>
          </cell>
          <cell r="C18">
            <v>12</v>
          </cell>
          <cell r="D18" t="str">
            <v>COMERIO     38.000</v>
          </cell>
          <cell r="E18">
            <v>1</v>
          </cell>
          <cell r="F18" t="str">
            <v xml:space="preserve">   4  CAGUAS</v>
          </cell>
          <cell r="G18" t="str">
            <v xml:space="preserve">   1  AEE</v>
          </cell>
          <cell r="H18" t="str">
            <v xml:space="preserve">  40  L-4000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13 1</v>
          </cell>
          <cell r="C19">
            <v>13</v>
          </cell>
          <cell r="D19" t="str">
            <v>GUARAGUAO   38.000</v>
          </cell>
          <cell r="E19">
            <v>1</v>
          </cell>
          <cell r="F19" t="str">
            <v xml:space="preserve">   2  BAYAMON</v>
          </cell>
          <cell r="G19" t="str">
            <v xml:space="preserve">  88  MET-COMERCIA</v>
          </cell>
          <cell r="H19" t="str">
            <v xml:space="preserve"> 910  SECCIONADORA</v>
          </cell>
          <cell r="I19">
            <v>1</v>
          </cell>
          <cell r="J19">
            <v>1</v>
          </cell>
          <cell r="K19">
            <v>6.6760000000000002</v>
          </cell>
          <cell r="L19">
            <v>2.9171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14 1</v>
          </cell>
          <cell r="C20">
            <v>14</v>
          </cell>
          <cell r="D20" t="str">
            <v>HUMACAO 115 115.00</v>
          </cell>
          <cell r="E20">
            <v>1</v>
          </cell>
          <cell r="F20" t="str">
            <v xml:space="preserve">   4  CAGUAS</v>
          </cell>
          <cell r="G20" t="str">
            <v xml:space="preserve">  84  IS-URB-RES</v>
          </cell>
          <cell r="H20" t="str">
            <v xml:space="preserve"> 900  CENTRO TRANS</v>
          </cell>
          <cell r="I20">
            <v>1</v>
          </cell>
          <cell r="J20">
            <v>1</v>
          </cell>
          <cell r="K20">
            <v>19.6462</v>
          </cell>
          <cell r="L20">
            <v>11.873799999999999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 t="str">
            <v>15 1</v>
          </cell>
          <cell r="C21">
            <v>15</v>
          </cell>
          <cell r="D21" t="str">
            <v>HUMACAO SEC 38.000</v>
          </cell>
          <cell r="E21">
            <v>1</v>
          </cell>
          <cell r="F21" t="str">
            <v xml:space="preserve">   4  CAGUAS</v>
          </cell>
          <cell r="G21" t="str">
            <v xml:space="preserve">  85  IS-URB-COMER</v>
          </cell>
          <cell r="H21" t="str">
            <v xml:space="preserve"> 910  SECCIONADORA</v>
          </cell>
          <cell r="I21">
            <v>1</v>
          </cell>
          <cell r="J21">
            <v>1</v>
          </cell>
          <cell r="K21">
            <v>7.7038000000000002</v>
          </cell>
          <cell r="L21">
            <v>1.2627999999999999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 t="str">
            <v>16 1</v>
          </cell>
          <cell r="C22">
            <v>16</v>
          </cell>
          <cell r="D22" t="str">
            <v>R.BLANCO 115115.00</v>
          </cell>
          <cell r="E22">
            <v>1</v>
          </cell>
          <cell r="F22" t="str">
            <v xml:space="preserve">   4  CAGUAS</v>
          </cell>
          <cell r="G22" t="str">
            <v xml:space="preserve">   1  AEE</v>
          </cell>
          <cell r="H22" t="str">
            <v xml:space="preserve"> 900  CENTRO TRANS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17 1</v>
          </cell>
          <cell r="C23">
            <v>17</v>
          </cell>
          <cell r="D23" t="str">
            <v>RIO BLANCO  38.000</v>
          </cell>
          <cell r="E23">
            <v>1</v>
          </cell>
          <cell r="F23" t="str">
            <v xml:space="preserve">   4  CAGUAS</v>
          </cell>
          <cell r="G23" t="str">
            <v xml:space="preserve">  81  IS-RUR-RESID</v>
          </cell>
          <cell r="H23" t="str">
            <v xml:space="preserve"> 940  HIDRO PLANT</v>
          </cell>
          <cell r="I23">
            <v>1</v>
          </cell>
          <cell r="J23">
            <v>1</v>
          </cell>
          <cell r="K23">
            <v>2.2709999999999999</v>
          </cell>
          <cell r="L23">
            <v>0.95930000000000004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18 1</v>
          </cell>
          <cell r="C24">
            <v>18</v>
          </cell>
          <cell r="D24" t="str">
            <v>FAJARDO 115 115.00</v>
          </cell>
          <cell r="E24">
            <v>1</v>
          </cell>
          <cell r="F24" t="str">
            <v xml:space="preserve">   3  CAROLINA</v>
          </cell>
          <cell r="G24" t="str">
            <v xml:space="preserve">  86  IS-URB-RE/CO</v>
          </cell>
          <cell r="H24" t="str">
            <v xml:space="preserve"> 900  CENTRO TRANS</v>
          </cell>
          <cell r="I24">
            <v>1</v>
          </cell>
          <cell r="J24">
            <v>1</v>
          </cell>
          <cell r="K24">
            <v>9.0937999999999999</v>
          </cell>
          <cell r="L24">
            <v>4.5224000000000002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19 1</v>
          </cell>
          <cell r="C25">
            <v>19</v>
          </cell>
          <cell r="D25" t="str">
            <v>FAJARDO     38.000</v>
          </cell>
          <cell r="E25">
            <v>1</v>
          </cell>
          <cell r="F25" t="str">
            <v xml:space="preserve">   3  CAROLINA</v>
          </cell>
          <cell r="G25" t="str">
            <v xml:space="preserve">  86  IS-URB-RE/CO</v>
          </cell>
          <cell r="H25" t="str">
            <v xml:space="preserve"> 900  CENTRO TRANS</v>
          </cell>
          <cell r="I25">
            <v>1</v>
          </cell>
          <cell r="J25">
            <v>1</v>
          </cell>
          <cell r="K25">
            <v>7.3122999999999996</v>
          </cell>
          <cell r="L25">
            <v>3.6806000000000001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 t="str">
            <v>20 1</v>
          </cell>
          <cell r="C26">
            <v>20</v>
          </cell>
          <cell r="D26" t="str">
            <v>JUNCOS      38.000</v>
          </cell>
          <cell r="E26">
            <v>1</v>
          </cell>
          <cell r="F26" t="str">
            <v xml:space="preserve">   4  CAGUAS</v>
          </cell>
          <cell r="G26" t="str">
            <v xml:space="preserve">  84  IS-URB-RES</v>
          </cell>
          <cell r="H26" t="str">
            <v xml:space="preserve"> 900  CENTRO TRANS</v>
          </cell>
          <cell r="I26">
            <v>1</v>
          </cell>
          <cell r="J26">
            <v>1</v>
          </cell>
          <cell r="K26">
            <v>6.2648999999999999</v>
          </cell>
          <cell r="L26">
            <v>2.1143999999999998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 t="str">
            <v>21 1</v>
          </cell>
          <cell r="C27">
            <v>21</v>
          </cell>
          <cell r="D27" t="str">
            <v>CAGUAS 115  115.00</v>
          </cell>
          <cell r="E27">
            <v>1</v>
          </cell>
          <cell r="F27" t="str">
            <v xml:space="preserve">   4  CAGUAS</v>
          </cell>
          <cell r="G27" t="str">
            <v xml:space="preserve">   1  AEE</v>
          </cell>
          <cell r="H27" t="str">
            <v xml:space="preserve"> 900  CENTRO TRANS</v>
          </cell>
          <cell r="I27">
            <v>1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22 1</v>
          </cell>
          <cell r="C28">
            <v>22</v>
          </cell>
          <cell r="D28" t="str">
            <v>CAGUAS      38.000</v>
          </cell>
          <cell r="E28">
            <v>1</v>
          </cell>
          <cell r="F28" t="str">
            <v xml:space="preserve">   4  CAGUAS</v>
          </cell>
          <cell r="G28" t="str">
            <v xml:space="preserve">  88  MET-COMERCIA</v>
          </cell>
          <cell r="H28" t="str">
            <v xml:space="preserve"> 900  CENTRO TRANS</v>
          </cell>
          <cell r="I28">
            <v>1</v>
          </cell>
          <cell r="J28">
            <v>1</v>
          </cell>
          <cell r="K28">
            <v>6.6661999999999999</v>
          </cell>
          <cell r="L28">
            <v>2.5352999999999999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23 1</v>
          </cell>
          <cell r="C29">
            <v>23</v>
          </cell>
          <cell r="D29" t="str">
            <v>GUANICA 115 115.00</v>
          </cell>
          <cell r="E29">
            <v>1</v>
          </cell>
          <cell r="F29" t="str">
            <v xml:space="preserve">   6  PONCE OE</v>
          </cell>
          <cell r="G29" t="str">
            <v xml:space="preserve">  84  IS-URB-RES</v>
          </cell>
          <cell r="H29" t="str">
            <v xml:space="preserve"> 900  CENTRO TRANS</v>
          </cell>
          <cell r="I29">
            <v>1</v>
          </cell>
          <cell r="J29">
            <v>1</v>
          </cell>
          <cell r="K29">
            <v>6.4508000000000001</v>
          </cell>
          <cell r="L29">
            <v>2.6135999999999999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>24 1</v>
          </cell>
          <cell r="C30">
            <v>24</v>
          </cell>
          <cell r="D30" t="str">
            <v>GUANICA     38.000</v>
          </cell>
          <cell r="E30">
            <v>1</v>
          </cell>
          <cell r="F30" t="str">
            <v xml:space="preserve">   6  PONCE OE</v>
          </cell>
          <cell r="G30" t="str">
            <v xml:space="preserve">   1  AEE</v>
          </cell>
          <cell r="H30" t="str">
            <v xml:space="preserve"> 900  CENTRO TRANS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 t="str">
            <v>25 1</v>
          </cell>
          <cell r="C31">
            <v>25</v>
          </cell>
          <cell r="D31" t="str">
            <v>YAUCO 2     38.000</v>
          </cell>
          <cell r="E31">
            <v>1</v>
          </cell>
          <cell r="F31" t="str">
            <v xml:space="preserve">   6  PONCE OE</v>
          </cell>
          <cell r="G31" t="str">
            <v xml:space="preserve">  84  IS-URB-RES</v>
          </cell>
          <cell r="H31" t="str">
            <v xml:space="preserve"> 940  HIDRO PLANT</v>
          </cell>
          <cell r="I31">
            <v>1</v>
          </cell>
          <cell r="J31">
            <v>1</v>
          </cell>
          <cell r="K31">
            <v>2.1438000000000001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26 1</v>
          </cell>
          <cell r="C32">
            <v>26</v>
          </cell>
          <cell r="D32" t="str">
            <v>YAUCO 1     38.000</v>
          </cell>
          <cell r="E32">
            <v>1</v>
          </cell>
          <cell r="F32" t="str">
            <v xml:space="preserve">   6  PONCE OE</v>
          </cell>
          <cell r="G32" t="str">
            <v xml:space="preserve">  84  IS-URB-RES</v>
          </cell>
          <cell r="H32" t="str">
            <v xml:space="preserve"> 940  HIDRO PLANT</v>
          </cell>
          <cell r="I32">
            <v>1</v>
          </cell>
          <cell r="J32">
            <v>1</v>
          </cell>
          <cell r="K32">
            <v>0.372</v>
          </cell>
          <cell r="L32">
            <v>0.16639999999999999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 t="str">
            <v>27 1</v>
          </cell>
          <cell r="C33">
            <v>27</v>
          </cell>
          <cell r="D33" t="str">
            <v>SAN GERMAN  38.000</v>
          </cell>
          <cell r="E33">
            <v>1</v>
          </cell>
          <cell r="F33" t="str">
            <v xml:space="preserve">   8  MAYAGUEZ</v>
          </cell>
          <cell r="G33" t="str">
            <v xml:space="preserve">  85  IS-URB-COMER</v>
          </cell>
          <cell r="H33" t="str">
            <v xml:space="preserve"> 910  SECCIONADORA</v>
          </cell>
          <cell r="I33">
            <v>1</v>
          </cell>
          <cell r="J33">
            <v>1</v>
          </cell>
          <cell r="K33">
            <v>6.1375999999999999</v>
          </cell>
          <cell r="L33">
            <v>3.4064999999999999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>28 1</v>
          </cell>
          <cell r="C34">
            <v>28</v>
          </cell>
          <cell r="D34" t="str">
            <v>MAYAGUEZ    38.000</v>
          </cell>
          <cell r="E34">
            <v>1</v>
          </cell>
          <cell r="F34" t="str">
            <v xml:space="preserve">   8  MAYAGUEZ</v>
          </cell>
          <cell r="G34" t="str">
            <v xml:space="preserve">  84  IS-URB-RES</v>
          </cell>
          <cell r="H34" t="str">
            <v xml:space="preserve"> 920  GAS PLANT</v>
          </cell>
          <cell r="I34">
            <v>1</v>
          </cell>
          <cell r="J34">
            <v>1</v>
          </cell>
          <cell r="K34">
            <v>3.5436000000000001</v>
          </cell>
          <cell r="L34">
            <v>1.2921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 t="str">
            <v>29 1</v>
          </cell>
          <cell r="C35">
            <v>29</v>
          </cell>
          <cell r="D35" t="str">
            <v>MAYAGUEZ 115115.00</v>
          </cell>
          <cell r="E35">
            <v>1</v>
          </cell>
          <cell r="F35" t="str">
            <v xml:space="preserve">   8  MAYAGUEZ</v>
          </cell>
          <cell r="G35" t="str">
            <v xml:space="preserve">   1  AEE</v>
          </cell>
          <cell r="H35" t="str">
            <v xml:space="preserve"> 920  GAS PLANT</v>
          </cell>
          <cell r="I35">
            <v>1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 t="str">
            <v>30 1</v>
          </cell>
          <cell r="C36">
            <v>30</v>
          </cell>
          <cell r="D36" t="str">
            <v>RINCON      38.000</v>
          </cell>
          <cell r="E36">
            <v>1</v>
          </cell>
          <cell r="F36" t="str">
            <v xml:space="preserve">   8  MAYAGUEZ</v>
          </cell>
          <cell r="G36" t="str">
            <v xml:space="preserve">  84  IS-URB-RES</v>
          </cell>
          <cell r="H36" t="str">
            <v xml:space="preserve">  56  L-5600</v>
          </cell>
          <cell r="I36">
            <v>1</v>
          </cell>
          <cell r="J36">
            <v>1</v>
          </cell>
          <cell r="K36">
            <v>6.8521999999999998</v>
          </cell>
          <cell r="L36">
            <v>2.5647000000000002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 t="str">
            <v>31 1</v>
          </cell>
          <cell r="C37">
            <v>31</v>
          </cell>
          <cell r="D37" t="str">
            <v>AGUADILLA   38.000</v>
          </cell>
          <cell r="E37">
            <v>1</v>
          </cell>
          <cell r="F37" t="str">
            <v xml:space="preserve">   8  MAYAGUEZ</v>
          </cell>
          <cell r="G37" t="str">
            <v xml:space="preserve">  84  IS-URB-RES</v>
          </cell>
          <cell r="H37" t="str">
            <v xml:space="preserve"> 900  CENTRO TRANS</v>
          </cell>
          <cell r="I37">
            <v>1</v>
          </cell>
          <cell r="J37">
            <v>1</v>
          </cell>
          <cell r="K37">
            <v>7.1262999999999996</v>
          </cell>
          <cell r="L37">
            <v>3.6806000000000001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 t="str">
            <v>32 1</v>
          </cell>
          <cell r="C38">
            <v>32</v>
          </cell>
          <cell r="D38" t="str">
            <v>AGUADILLA115115.00</v>
          </cell>
          <cell r="E38">
            <v>1</v>
          </cell>
          <cell r="F38" t="str">
            <v xml:space="preserve">   8  MAYAGUEZ</v>
          </cell>
          <cell r="G38" t="str">
            <v xml:space="preserve">   1  AEE</v>
          </cell>
          <cell r="H38" t="str">
            <v xml:space="preserve"> 900  CENTRO TRANS</v>
          </cell>
          <cell r="I38">
            <v>1</v>
          </cell>
          <cell r="J38">
            <v>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>33 1</v>
          </cell>
          <cell r="C39">
            <v>33</v>
          </cell>
          <cell r="D39" t="str">
            <v>QUEBRADILLAS38.000</v>
          </cell>
          <cell r="E39">
            <v>1</v>
          </cell>
          <cell r="F39" t="str">
            <v xml:space="preserve">   7  ARECIBO</v>
          </cell>
          <cell r="G39" t="str">
            <v xml:space="preserve">   1  AEE</v>
          </cell>
          <cell r="H39" t="str">
            <v xml:space="preserve"> 910  SECCIONADORA</v>
          </cell>
          <cell r="I39">
            <v>1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34 1</v>
          </cell>
          <cell r="C40">
            <v>34</v>
          </cell>
          <cell r="D40" t="str">
            <v>SANSEBASTIAN38.000</v>
          </cell>
          <cell r="E40">
            <v>1</v>
          </cell>
          <cell r="F40" t="str">
            <v xml:space="preserve">   8  MAYAGUEZ</v>
          </cell>
          <cell r="G40" t="str">
            <v xml:space="preserve">  86  IS-URB-RE/CO</v>
          </cell>
          <cell r="H40" t="str">
            <v xml:space="preserve"> 900  CENTRO TRANS</v>
          </cell>
          <cell r="I40">
            <v>1</v>
          </cell>
          <cell r="J40">
            <v>1</v>
          </cell>
          <cell r="K40">
            <v>10.2881</v>
          </cell>
          <cell r="L40">
            <v>4.3364000000000003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35 1</v>
          </cell>
          <cell r="C41">
            <v>35</v>
          </cell>
          <cell r="D41" t="str">
            <v>SSEBASTIA115115.00</v>
          </cell>
          <cell r="E41">
            <v>1</v>
          </cell>
          <cell r="F41" t="str">
            <v xml:space="preserve">   8  MAYAGUEZ</v>
          </cell>
          <cell r="G41" t="str">
            <v xml:space="preserve">  85  IS-URB-COMER</v>
          </cell>
          <cell r="H41" t="str">
            <v xml:space="preserve"> 900  CENTRO TRANS</v>
          </cell>
          <cell r="I41">
            <v>1</v>
          </cell>
          <cell r="J41">
            <v>1</v>
          </cell>
          <cell r="K41">
            <v>3.9742999999999999</v>
          </cell>
          <cell r="L41">
            <v>1.7914000000000001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36 1</v>
          </cell>
          <cell r="C42">
            <v>36</v>
          </cell>
          <cell r="D42" t="str">
            <v>ARECIBO DH  38.000</v>
          </cell>
          <cell r="E42">
            <v>1</v>
          </cell>
          <cell r="F42" t="str">
            <v xml:space="preserve">   7  ARECIBO</v>
          </cell>
          <cell r="G42" t="str">
            <v xml:space="preserve">  88  MET-COMERCIA</v>
          </cell>
          <cell r="H42" t="str">
            <v xml:space="preserve"> 910  SECCIONADORA</v>
          </cell>
          <cell r="I42">
            <v>1</v>
          </cell>
          <cell r="J42">
            <v>1</v>
          </cell>
          <cell r="K42">
            <v>10.875400000000001</v>
          </cell>
          <cell r="L42">
            <v>4.4050000000000002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37 1</v>
          </cell>
          <cell r="C43">
            <v>37</v>
          </cell>
          <cell r="D43" t="str">
            <v>DOS BOCAS   38.000</v>
          </cell>
          <cell r="E43">
            <v>1</v>
          </cell>
          <cell r="F43" t="str">
            <v xml:space="preserve">   7  ARECIBO</v>
          </cell>
          <cell r="G43" t="str">
            <v xml:space="preserve">  81  IS-RUR-RESID</v>
          </cell>
          <cell r="H43" t="str">
            <v xml:space="preserve"> 940  HIDRO PLANT</v>
          </cell>
          <cell r="I43">
            <v>1</v>
          </cell>
          <cell r="J43">
            <v>1</v>
          </cell>
          <cell r="K43">
            <v>0.95930000000000004</v>
          </cell>
          <cell r="L43">
            <v>0.31319999999999998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38 1</v>
          </cell>
          <cell r="C44">
            <v>38</v>
          </cell>
          <cell r="D44" t="str">
            <v>DOS BOCA 115115.00</v>
          </cell>
          <cell r="E44">
            <v>1</v>
          </cell>
          <cell r="F44" t="str">
            <v xml:space="preserve">   7  ARECIBO</v>
          </cell>
          <cell r="G44" t="str">
            <v xml:space="preserve">   1  AEE</v>
          </cell>
          <cell r="H44" t="str">
            <v xml:space="preserve"> 900  CENTRO TRANS</v>
          </cell>
          <cell r="I44">
            <v>1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39 1</v>
          </cell>
          <cell r="C45">
            <v>39</v>
          </cell>
          <cell r="D45" t="str">
            <v>CAMBALACHE  38.000</v>
          </cell>
          <cell r="E45">
            <v>1</v>
          </cell>
          <cell r="F45" t="str">
            <v xml:space="preserve">   7  ARECIBO</v>
          </cell>
          <cell r="G45" t="str">
            <v xml:space="preserve">  84  IS-URB-RES</v>
          </cell>
          <cell r="H45" t="str">
            <v xml:space="preserve"> 900  CENTRO TRANS</v>
          </cell>
          <cell r="I45">
            <v>1</v>
          </cell>
          <cell r="J45">
            <v>1</v>
          </cell>
          <cell r="K45">
            <v>7.1947999999999999</v>
          </cell>
          <cell r="L45">
            <v>3.0737000000000001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40 1</v>
          </cell>
          <cell r="C46">
            <v>40</v>
          </cell>
          <cell r="D46" t="str">
            <v>CAMBALACH115115.00</v>
          </cell>
          <cell r="E46">
            <v>1</v>
          </cell>
          <cell r="F46" t="str">
            <v xml:space="preserve">   7  ARECIBO</v>
          </cell>
          <cell r="G46" t="str">
            <v xml:space="preserve">   1  AEE</v>
          </cell>
          <cell r="H46" t="str">
            <v xml:space="preserve"> 900  CENTRO TRANS</v>
          </cell>
          <cell r="I46">
            <v>1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41 1</v>
          </cell>
          <cell r="C47">
            <v>41</v>
          </cell>
          <cell r="D47" t="str">
            <v>VEGA BAJA115115.00</v>
          </cell>
          <cell r="E47">
            <v>1</v>
          </cell>
          <cell r="F47" t="str">
            <v xml:space="preserve">   2  BAYAMON</v>
          </cell>
          <cell r="G47" t="str">
            <v xml:space="preserve">  84  IS-URB-RES</v>
          </cell>
          <cell r="H47" t="str">
            <v xml:space="preserve"> 900  CENTRO TRANS</v>
          </cell>
          <cell r="I47">
            <v>1</v>
          </cell>
          <cell r="J47">
            <v>1</v>
          </cell>
          <cell r="K47">
            <v>13.361800000000001</v>
          </cell>
          <cell r="L47">
            <v>6.2549999999999999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42 1</v>
          </cell>
          <cell r="C48">
            <v>42</v>
          </cell>
          <cell r="D48" t="str">
            <v>VEGA BAJA   38.000</v>
          </cell>
          <cell r="E48">
            <v>1</v>
          </cell>
          <cell r="F48" t="str">
            <v xml:space="preserve">   2  BAYAMON</v>
          </cell>
          <cell r="G48" t="str">
            <v xml:space="preserve">  85  IS-URB-COMER</v>
          </cell>
          <cell r="H48" t="str">
            <v xml:space="preserve"> 920  GAS PLANT</v>
          </cell>
          <cell r="I48">
            <v>1</v>
          </cell>
          <cell r="J48">
            <v>1</v>
          </cell>
          <cell r="K48">
            <v>15.946</v>
          </cell>
          <cell r="L48">
            <v>6.6172000000000004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43 1</v>
          </cell>
          <cell r="C49">
            <v>43</v>
          </cell>
          <cell r="D49" t="str">
            <v>BAYAMON SECT38.000</v>
          </cell>
          <cell r="E49">
            <v>1</v>
          </cell>
          <cell r="F49" t="str">
            <v xml:space="preserve">   2  BAYAMON</v>
          </cell>
          <cell r="G49" t="str">
            <v xml:space="preserve">  88  MET-COMERCIA</v>
          </cell>
          <cell r="H49" t="str">
            <v xml:space="preserve"> 910  SECCIONADORA</v>
          </cell>
          <cell r="I49">
            <v>1</v>
          </cell>
          <cell r="J49">
            <v>1</v>
          </cell>
          <cell r="K49">
            <v>4.6006999999999998</v>
          </cell>
          <cell r="L49">
            <v>1.9186000000000001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44 1</v>
          </cell>
          <cell r="C50">
            <v>44</v>
          </cell>
          <cell r="D50" t="str">
            <v>BAYAMON TC  38.000</v>
          </cell>
          <cell r="E50">
            <v>1</v>
          </cell>
          <cell r="F50" t="str">
            <v xml:space="preserve">   2  BAYAMON</v>
          </cell>
          <cell r="G50" t="str">
            <v xml:space="preserve">  88  MET-COMERCIA</v>
          </cell>
          <cell r="H50" t="str">
            <v xml:space="preserve"> 900  CENTRO TRANS</v>
          </cell>
          <cell r="I50">
            <v>1</v>
          </cell>
          <cell r="J50">
            <v>1</v>
          </cell>
          <cell r="K50">
            <v>18.7456</v>
          </cell>
          <cell r="L50">
            <v>7.0773000000000001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 t="str">
            <v>45 1</v>
          </cell>
          <cell r="C51">
            <v>45</v>
          </cell>
          <cell r="D51" t="str">
            <v>BAYAMON 115 115.00</v>
          </cell>
          <cell r="E51">
            <v>1</v>
          </cell>
          <cell r="F51" t="str">
            <v xml:space="preserve">   2  BAYAMON</v>
          </cell>
          <cell r="G51" t="str">
            <v xml:space="preserve">   1  AEE</v>
          </cell>
          <cell r="H51" t="str">
            <v xml:space="preserve"> 900  CENTRO TRANS</v>
          </cell>
          <cell r="I51">
            <v>1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46 1</v>
          </cell>
          <cell r="C52">
            <v>46</v>
          </cell>
          <cell r="D52" t="str">
            <v>CATAÑO SEC  38.000</v>
          </cell>
          <cell r="E52">
            <v>1</v>
          </cell>
          <cell r="F52" t="str">
            <v xml:space="preserve">   2  BAYAMON</v>
          </cell>
          <cell r="G52" t="str">
            <v xml:space="preserve">  88  MET-COMERCIA</v>
          </cell>
          <cell r="H52" t="str">
            <v xml:space="preserve"> 910  SECCIONADORA</v>
          </cell>
          <cell r="I52">
            <v>1</v>
          </cell>
          <cell r="J52">
            <v>1</v>
          </cell>
          <cell r="K52">
            <v>14.115500000000001</v>
          </cell>
          <cell r="L52">
            <v>7.7233999999999998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>47 1</v>
          </cell>
          <cell r="C53">
            <v>47</v>
          </cell>
          <cell r="D53" t="str">
            <v>CANOVANA SEC38.000</v>
          </cell>
          <cell r="E53">
            <v>1</v>
          </cell>
          <cell r="F53" t="str">
            <v xml:space="preserve">   3  CAROLINA</v>
          </cell>
          <cell r="G53" t="str">
            <v xml:space="preserve">  84  IS-URB-RES</v>
          </cell>
          <cell r="H53" t="str">
            <v xml:space="preserve"> 910  SECCIONADORA</v>
          </cell>
          <cell r="I53">
            <v>1</v>
          </cell>
          <cell r="J53">
            <v>1</v>
          </cell>
          <cell r="K53">
            <v>7.3025000000000002</v>
          </cell>
          <cell r="L53">
            <v>2.5842000000000001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48 1</v>
          </cell>
          <cell r="C54">
            <v>48</v>
          </cell>
          <cell r="D54" t="str">
            <v>SABANA LLANA38.000</v>
          </cell>
          <cell r="E54">
            <v>1</v>
          </cell>
          <cell r="F54" t="str">
            <v xml:space="preserve">   3  CAROLINA</v>
          </cell>
          <cell r="G54" t="str">
            <v xml:space="preserve">   1  AEE</v>
          </cell>
          <cell r="H54" t="str">
            <v xml:space="preserve"> 900  CENTRO TRANS</v>
          </cell>
          <cell r="I54">
            <v>1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49 1</v>
          </cell>
          <cell r="C55">
            <v>49</v>
          </cell>
          <cell r="D55" t="str">
            <v>MONACILLO 3838.000</v>
          </cell>
          <cell r="E55">
            <v>1</v>
          </cell>
          <cell r="F55" t="str">
            <v xml:space="preserve">   1  S.JUAN</v>
          </cell>
          <cell r="G55" t="str">
            <v xml:space="preserve">  87  MET-RESIDENC</v>
          </cell>
          <cell r="H55" t="str">
            <v xml:space="preserve"> 900  CENTRO TRANS</v>
          </cell>
          <cell r="I55">
            <v>1</v>
          </cell>
          <cell r="J55">
            <v>1</v>
          </cell>
          <cell r="K55">
            <v>6.5781000000000001</v>
          </cell>
          <cell r="L55">
            <v>2.9855999999999998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50 1</v>
          </cell>
          <cell r="C56">
            <v>50</v>
          </cell>
          <cell r="D56" t="str">
            <v>MONACILLO115115.00</v>
          </cell>
          <cell r="E56">
            <v>1</v>
          </cell>
          <cell r="F56" t="str">
            <v xml:space="preserve">   1  S.JUAN</v>
          </cell>
          <cell r="G56" t="str">
            <v xml:space="preserve">   1  AEE</v>
          </cell>
          <cell r="H56" t="str">
            <v xml:space="preserve"> 900  CENTRO TRANS</v>
          </cell>
          <cell r="I56">
            <v>1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51 1</v>
          </cell>
          <cell r="C57">
            <v>51</v>
          </cell>
          <cell r="D57" t="str">
            <v>VENEZUELA   38.000</v>
          </cell>
          <cell r="E57">
            <v>1</v>
          </cell>
          <cell r="F57" t="str">
            <v xml:space="preserve">   1  S.JUAN</v>
          </cell>
          <cell r="G57" t="str">
            <v xml:space="preserve">  88  MET-COMERCIA</v>
          </cell>
          <cell r="H57" t="str">
            <v xml:space="preserve"> 910  SECCIONADORA</v>
          </cell>
          <cell r="I57">
            <v>1</v>
          </cell>
          <cell r="J57">
            <v>1</v>
          </cell>
          <cell r="K57">
            <v>16.601900000000001</v>
          </cell>
          <cell r="L57">
            <v>7.8114999999999997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52 1</v>
          </cell>
          <cell r="C58">
            <v>52</v>
          </cell>
          <cell r="D58" t="str">
            <v>HATO REY GIS38.000</v>
          </cell>
          <cell r="E58">
            <v>1</v>
          </cell>
          <cell r="F58" t="str">
            <v xml:space="preserve">   1  S.JUAN</v>
          </cell>
          <cell r="G58" t="str">
            <v xml:space="preserve">  88  MET-COMERCIA</v>
          </cell>
          <cell r="H58" t="str">
            <v xml:space="preserve"> 910  SECCIONADORA</v>
          </cell>
          <cell r="I58">
            <v>1</v>
          </cell>
          <cell r="J58">
            <v>1</v>
          </cell>
          <cell r="K58">
            <v>11.6585</v>
          </cell>
          <cell r="L58">
            <v>8.8785000000000007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53 1</v>
          </cell>
          <cell r="C59">
            <v>53</v>
          </cell>
          <cell r="D59" t="str">
            <v>VILLA PRADES38.000</v>
          </cell>
          <cell r="E59">
            <v>1</v>
          </cell>
          <cell r="F59" t="str">
            <v xml:space="preserve">   1  S.JUAN</v>
          </cell>
          <cell r="G59" t="str">
            <v xml:space="preserve">  87  MET-RESIDENC</v>
          </cell>
          <cell r="H59" t="str">
            <v xml:space="preserve"> 910  SECCIONADORA</v>
          </cell>
          <cell r="I59">
            <v>1</v>
          </cell>
          <cell r="J59">
            <v>1</v>
          </cell>
          <cell r="K59">
            <v>5.2565999999999997</v>
          </cell>
          <cell r="L59">
            <v>2.085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54 1</v>
          </cell>
          <cell r="C60">
            <v>54</v>
          </cell>
          <cell r="D60" t="str">
            <v>BALDRICH    38.000</v>
          </cell>
          <cell r="E60">
            <v>1</v>
          </cell>
          <cell r="F60" t="str">
            <v xml:space="preserve">   1  S.JUAN</v>
          </cell>
          <cell r="G60" t="str">
            <v xml:space="preserve">  88  MET-COMERCIA</v>
          </cell>
          <cell r="H60" t="str">
            <v xml:space="preserve"> 910  SECCIONADORA</v>
          </cell>
          <cell r="I60">
            <v>1</v>
          </cell>
          <cell r="J60">
            <v>1</v>
          </cell>
          <cell r="K60">
            <v>18.1191</v>
          </cell>
          <cell r="L60">
            <v>8.5162999999999993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55 1</v>
          </cell>
          <cell r="C61">
            <v>55</v>
          </cell>
          <cell r="D61" t="str">
            <v>CAPUCHINOS  38.000</v>
          </cell>
          <cell r="E61">
            <v>1</v>
          </cell>
          <cell r="F61" t="str">
            <v xml:space="preserve">   1  S.JUAN</v>
          </cell>
          <cell r="G61" t="str">
            <v xml:space="preserve">  88  MET-COMERCIA</v>
          </cell>
          <cell r="H61" t="str">
            <v xml:space="preserve"> 910  SECCIONADORA</v>
          </cell>
          <cell r="I61">
            <v>1</v>
          </cell>
          <cell r="J61">
            <v>1</v>
          </cell>
          <cell r="K61">
            <v>4.3853999999999997</v>
          </cell>
          <cell r="L61">
            <v>1.899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56 1</v>
          </cell>
          <cell r="C62">
            <v>56</v>
          </cell>
          <cell r="D62" t="str">
            <v>DAGUAO 38   38.000</v>
          </cell>
          <cell r="E62">
            <v>1</v>
          </cell>
          <cell r="F62" t="str">
            <v xml:space="preserve">   3  CAROLINA</v>
          </cell>
          <cell r="G62" t="str">
            <v xml:space="preserve">  81  IS-RUR-RESID</v>
          </cell>
          <cell r="H62" t="str">
            <v xml:space="preserve"> 900  CENTRO TRANS</v>
          </cell>
          <cell r="I62">
            <v>1</v>
          </cell>
          <cell r="J62">
            <v>1</v>
          </cell>
          <cell r="K62">
            <v>6.2256999999999998</v>
          </cell>
          <cell r="L62">
            <v>1.7228000000000001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 t="str">
            <v>57 1</v>
          </cell>
          <cell r="C63">
            <v>57</v>
          </cell>
          <cell r="D63" t="str">
            <v>AMELIA SEC  38.000</v>
          </cell>
          <cell r="E63">
            <v>1</v>
          </cell>
          <cell r="F63" t="str">
            <v xml:space="preserve">   2  BAYAMON</v>
          </cell>
          <cell r="G63" t="str">
            <v xml:space="preserve">  86  IS-URB-RE/CO</v>
          </cell>
          <cell r="H63" t="str">
            <v xml:space="preserve"> 910  SECCIONADORA</v>
          </cell>
          <cell r="I63">
            <v>1</v>
          </cell>
          <cell r="J63">
            <v>1</v>
          </cell>
          <cell r="K63">
            <v>5.9027000000000003</v>
          </cell>
          <cell r="L63">
            <v>2.6038000000000001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58 1</v>
          </cell>
          <cell r="C64">
            <v>58</v>
          </cell>
          <cell r="D64" t="str">
            <v>LLORENTORRES38.000</v>
          </cell>
          <cell r="E64">
            <v>1</v>
          </cell>
          <cell r="F64" t="str">
            <v xml:space="preserve">   1  S.JUAN</v>
          </cell>
          <cell r="G64" t="str">
            <v xml:space="preserve">  87  MET-RESIDENC</v>
          </cell>
          <cell r="H64" t="str">
            <v xml:space="preserve"> 910  SECCIONADORA</v>
          </cell>
          <cell r="I64">
            <v>1</v>
          </cell>
          <cell r="J64">
            <v>1</v>
          </cell>
          <cell r="K64">
            <v>18.275700000000001</v>
          </cell>
          <cell r="L64">
            <v>8.2127999999999997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 t="str">
            <v>59 1</v>
          </cell>
          <cell r="C65">
            <v>59</v>
          </cell>
          <cell r="D65" t="str">
            <v>MARTIN PEÑA 38.000</v>
          </cell>
          <cell r="E65">
            <v>1</v>
          </cell>
          <cell r="F65" t="str">
            <v xml:space="preserve">   1  S.JUAN</v>
          </cell>
          <cell r="G65" t="str">
            <v xml:space="preserve">  88  MET-COMERCIA</v>
          </cell>
          <cell r="H65" t="str">
            <v xml:space="preserve"> 910  SECCIONADORA</v>
          </cell>
          <cell r="I65">
            <v>1</v>
          </cell>
          <cell r="J65">
            <v>1</v>
          </cell>
          <cell r="K65">
            <v>5.9222000000000001</v>
          </cell>
          <cell r="L65">
            <v>2.5647000000000002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60 1</v>
          </cell>
          <cell r="C66">
            <v>60</v>
          </cell>
          <cell r="D66" t="str">
            <v>VIADUCTO    38.000</v>
          </cell>
          <cell r="E66">
            <v>1</v>
          </cell>
          <cell r="F66" t="str">
            <v xml:space="preserve">   1  S.JUAN</v>
          </cell>
          <cell r="G66" t="str">
            <v xml:space="preserve">  88  MET-COMERCIA</v>
          </cell>
          <cell r="H66" t="str">
            <v xml:space="preserve"> 900  CENTRO TRANS</v>
          </cell>
          <cell r="I66">
            <v>1</v>
          </cell>
          <cell r="J66">
            <v>1</v>
          </cell>
          <cell r="K66">
            <v>2.9954000000000001</v>
          </cell>
          <cell r="L66">
            <v>1.018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61 1</v>
          </cell>
          <cell r="C67">
            <v>61</v>
          </cell>
          <cell r="D67" t="str">
            <v>SANTURCE    38.000</v>
          </cell>
          <cell r="E67">
            <v>1</v>
          </cell>
          <cell r="F67" t="str">
            <v xml:space="preserve">   1  S.JUAN</v>
          </cell>
          <cell r="G67" t="str">
            <v xml:space="preserve">  88  MET-COMERCIA</v>
          </cell>
          <cell r="H67" t="str">
            <v xml:space="preserve"> 910  SECCIONADORA</v>
          </cell>
          <cell r="I67">
            <v>1</v>
          </cell>
          <cell r="J67">
            <v>1</v>
          </cell>
          <cell r="K67">
            <v>14.301500000000001</v>
          </cell>
          <cell r="L67">
            <v>9.27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62 1</v>
          </cell>
          <cell r="C68">
            <v>62</v>
          </cell>
          <cell r="D68" t="str">
            <v>PALO SECO   38.000</v>
          </cell>
          <cell r="E68">
            <v>1</v>
          </cell>
          <cell r="F68" t="str">
            <v xml:space="preserve">   2  BAYAMON</v>
          </cell>
          <cell r="G68" t="str">
            <v xml:space="preserve">   1  AEE</v>
          </cell>
          <cell r="H68" t="str">
            <v xml:space="preserve"> 930  STEAM PLANT</v>
          </cell>
          <cell r="I68">
            <v>1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63 1</v>
          </cell>
          <cell r="C69">
            <v>63</v>
          </cell>
          <cell r="D69" t="str">
            <v>PALOSECO 115115.00</v>
          </cell>
          <cell r="E69">
            <v>1</v>
          </cell>
          <cell r="F69" t="str">
            <v xml:space="preserve">   2  BAYAMON</v>
          </cell>
          <cell r="G69" t="str">
            <v xml:space="preserve">   1  AEE</v>
          </cell>
          <cell r="H69" t="str">
            <v xml:space="preserve"> 930  STEAM PLANT</v>
          </cell>
          <cell r="I69">
            <v>1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64 1</v>
          </cell>
          <cell r="C70">
            <v>64</v>
          </cell>
          <cell r="D70" t="str">
            <v>BAY VIEW    38.000</v>
          </cell>
          <cell r="E70">
            <v>1</v>
          </cell>
          <cell r="F70" t="str">
            <v xml:space="preserve">   2  BAYAMON</v>
          </cell>
          <cell r="G70" t="str">
            <v xml:space="preserve">  84  IS-URB-RES</v>
          </cell>
          <cell r="H70" t="str">
            <v xml:space="preserve"> 910  SECCIONADORA</v>
          </cell>
          <cell r="I70">
            <v>1</v>
          </cell>
          <cell r="J70">
            <v>1</v>
          </cell>
          <cell r="K70">
            <v>1.1551</v>
          </cell>
          <cell r="L70">
            <v>-0.4405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 t="str">
            <v>65 1</v>
          </cell>
          <cell r="C71">
            <v>65</v>
          </cell>
          <cell r="D71" t="str">
            <v>CAPARRA SEC 38.000</v>
          </cell>
          <cell r="E71">
            <v>1</v>
          </cell>
          <cell r="F71" t="str">
            <v xml:space="preserve">   2  BAYAMON</v>
          </cell>
          <cell r="G71" t="str">
            <v xml:space="preserve">  88  MET-COMERCIA</v>
          </cell>
          <cell r="H71" t="str">
            <v xml:space="preserve"> 910  SECCIONADORA</v>
          </cell>
          <cell r="I71">
            <v>1</v>
          </cell>
          <cell r="J71">
            <v>1</v>
          </cell>
          <cell r="K71">
            <v>12.794</v>
          </cell>
          <cell r="L71">
            <v>6.7053000000000003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 t="str">
            <v>66 1</v>
          </cell>
          <cell r="C72">
            <v>66</v>
          </cell>
          <cell r="D72" t="str">
            <v>CACHETE SEC 38.000</v>
          </cell>
          <cell r="E72">
            <v>1</v>
          </cell>
          <cell r="F72" t="str">
            <v xml:space="preserve">   2  BAYAMON</v>
          </cell>
          <cell r="G72" t="str">
            <v xml:space="preserve">  88  MET-COMERCIA</v>
          </cell>
          <cell r="H72" t="str">
            <v xml:space="preserve">  35  L-3500</v>
          </cell>
          <cell r="I72">
            <v>1</v>
          </cell>
          <cell r="J72">
            <v>1</v>
          </cell>
          <cell r="K72">
            <v>11.8249</v>
          </cell>
          <cell r="L72">
            <v>4.5616000000000003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67 1</v>
          </cell>
          <cell r="C73">
            <v>67</v>
          </cell>
          <cell r="D73" t="str">
            <v>GUAYNABO    38.000</v>
          </cell>
          <cell r="E73">
            <v>1</v>
          </cell>
          <cell r="F73" t="str">
            <v xml:space="preserve">   2  BAYAMON</v>
          </cell>
          <cell r="G73" t="str">
            <v xml:space="preserve">  87  MET-RESIDENC</v>
          </cell>
          <cell r="H73" t="str">
            <v xml:space="preserve"> 910  SECCIONADORA</v>
          </cell>
          <cell r="I73">
            <v>1</v>
          </cell>
          <cell r="J73">
            <v>1</v>
          </cell>
          <cell r="K73">
            <v>13.7239</v>
          </cell>
          <cell r="L73">
            <v>4.0133999999999999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68 1</v>
          </cell>
          <cell r="C74">
            <v>68</v>
          </cell>
          <cell r="D74" t="str">
            <v>COLEGIO     38.000</v>
          </cell>
          <cell r="E74">
            <v>1</v>
          </cell>
          <cell r="F74" t="str">
            <v xml:space="preserve">   8  MAYAGUEZ</v>
          </cell>
          <cell r="G74" t="str">
            <v xml:space="preserve">  30  ESCUELAS</v>
          </cell>
          <cell r="H74" t="str">
            <v xml:space="preserve">  20  L-2000</v>
          </cell>
          <cell r="I74">
            <v>1</v>
          </cell>
          <cell r="J74">
            <v>1</v>
          </cell>
          <cell r="K74">
            <v>6.9402999999999997</v>
          </cell>
          <cell r="L74">
            <v>4.1505000000000001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69 1</v>
          </cell>
          <cell r="C75">
            <v>69</v>
          </cell>
          <cell r="D75" t="str">
            <v>C MEDICO SEC38.000</v>
          </cell>
          <cell r="E75">
            <v>1</v>
          </cell>
          <cell r="F75" t="str">
            <v xml:space="preserve">   1  S.JUAN</v>
          </cell>
          <cell r="G75" t="str">
            <v xml:space="preserve">  88  MET-COMERCIA</v>
          </cell>
          <cell r="H75" t="str">
            <v xml:space="preserve"> 910  SECCIONADORA</v>
          </cell>
          <cell r="I75">
            <v>1</v>
          </cell>
          <cell r="J75">
            <v>1</v>
          </cell>
          <cell r="K75">
            <v>8.8882999999999992</v>
          </cell>
          <cell r="L75">
            <v>6.1864999999999997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70 1</v>
          </cell>
          <cell r="C76">
            <v>70</v>
          </cell>
          <cell r="D76" t="str">
            <v>11 DE AGOSTO38.000</v>
          </cell>
          <cell r="E76">
            <v>1</v>
          </cell>
          <cell r="F76" t="str">
            <v xml:space="preserve">   8  MAYAGUEZ</v>
          </cell>
          <cell r="G76" t="str">
            <v xml:space="preserve">  85  IS-URB-COMER</v>
          </cell>
          <cell r="H76" t="str">
            <v xml:space="preserve"> 910  SECCIONADORA</v>
          </cell>
          <cell r="I76">
            <v>1</v>
          </cell>
          <cell r="J76">
            <v>1</v>
          </cell>
          <cell r="K76">
            <v>18.060400000000001</v>
          </cell>
          <cell r="L76">
            <v>8.2422000000000004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71 1</v>
          </cell>
          <cell r="C77">
            <v>71</v>
          </cell>
          <cell r="D77" t="str">
            <v>MCKINLEY    38.000</v>
          </cell>
          <cell r="E77">
            <v>1</v>
          </cell>
          <cell r="F77" t="str">
            <v xml:space="preserve">   8  MAYAGUEZ</v>
          </cell>
          <cell r="G77" t="str">
            <v xml:space="preserve">  85  IS-URB-COMER</v>
          </cell>
          <cell r="H77" t="str">
            <v xml:space="preserve">  12  L-1200</v>
          </cell>
          <cell r="I77">
            <v>1</v>
          </cell>
          <cell r="J77">
            <v>1</v>
          </cell>
          <cell r="K77">
            <v>4.5910000000000002</v>
          </cell>
          <cell r="L77">
            <v>2.2612000000000001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72 1</v>
          </cell>
          <cell r="C78">
            <v>72</v>
          </cell>
          <cell r="D78" t="str">
            <v>4 HERMANOS  38.000</v>
          </cell>
          <cell r="E78">
            <v>1</v>
          </cell>
          <cell r="F78" t="str">
            <v xml:space="preserve">   8  MAYAGUEZ</v>
          </cell>
          <cell r="G78" t="str">
            <v xml:space="preserve">  84  IS-URB-RES</v>
          </cell>
          <cell r="H78" t="str">
            <v xml:space="preserve"> 910  SECCIONADORA</v>
          </cell>
          <cell r="I78">
            <v>1</v>
          </cell>
          <cell r="J78">
            <v>1</v>
          </cell>
          <cell r="K78">
            <v>3.847</v>
          </cell>
          <cell r="L78">
            <v>1.3606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73 1</v>
          </cell>
          <cell r="C79">
            <v>73</v>
          </cell>
          <cell r="D79" t="str">
            <v>LEON SECT   38.000</v>
          </cell>
          <cell r="E79">
            <v>1</v>
          </cell>
          <cell r="F79" t="str">
            <v xml:space="preserve">   8  MAYAGUEZ</v>
          </cell>
          <cell r="G79" t="str">
            <v xml:space="preserve">  85  IS-URB-COMER</v>
          </cell>
          <cell r="H79" t="str">
            <v xml:space="preserve"> 910  SECCIONADORA</v>
          </cell>
          <cell r="I79">
            <v>1</v>
          </cell>
          <cell r="J79">
            <v>1</v>
          </cell>
          <cell r="K79">
            <v>3.4457</v>
          </cell>
          <cell r="L79">
            <v>1.6837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74 1</v>
          </cell>
          <cell r="C80">
            <v>74</v>
          </cell>
          <cell r="D80" t="str">
            <v>CORONA SEC  38.000</v>
          </cell>
          <cell r="E80">
            <v>1</v>
          </cell>
          <cell r="F80" t="str">
            <v xml:space="preserve">   1  S.JUAN</v>
          </cell>
          <cell r="G80" t="str">
            <v xml:space="preserve">   1  AEE</v>
          </cell>
          <cell r="H80" t="str">
            <v xml:space="preserve"> 910  SECCIONADORA</v>
          </cell>
          <cell r="I80">
            <v>1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75 1</v>
          </cell>
          <cell r="C81">
            <v>75</v>
          </cell>
          <cell r="D81" t="str">
            <v>EGOZQUE SEC 38.000</v>
          </cell>
          <cell r="E81">
            <v>1</v>
          </cell>
          <cell r="F81" t="str">
            <v xml:space="preserve">   1  S.JUAN</v>
          </cell>
          <cell r="G81" t="str">
            <v xml:space="preserve">  88  MET-COMERCIA</v>
          </cell>
          <cell r="H81" t="str">
            <v xml:space="preserve"> 910  SECCIONADORA</v>
          </cell>
          <cell r="I81">
            <v>1</v>
          </cell>
          <cell r="J81">
            <v>1</v>
          </cell>
          <cell r="K81">
            <v>2.4276</v>
          </cell>
          <cell r="L81">
            <v>0.70479999999999998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 t="str">
            <v>76 1</v>
          </cell>
          <cell r="C82">
            <v>76</v>
          </cell>
          <cell r="D82" t="str">
            <v>LAS LOMAS   38.000</v>
          </cell>
          <cell r="E82">
            <v>1</v>
          </cell>
          <cell r="F82" t="str">
            <v xml:space="preserve">   2  BAYAMON</v>
          </cell>
          <cell r="G82" t="str">
            <v xml:space="preserve">  87  MET-RESIDENC</v>
          </cell>
          <cell r="H82" t="str">
            <v xml:space="preserve"> 910  SECCIONADORA</v>
          </cell>
          <cell r="I82">
            <v>1</v>
          </cell>
          <cell r="J82">
            <v>1</v>
          </cell>
          <cell r="K82">
            <v>6.9207000000000001</v>
          </cell>
          <cell r="L82">
            <v>2.2221000000000002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 t="str">
            <v>77 1</v>
          </cell>
          <cell r="C83">
            <v>77</v>
          </cell>
          <cell r="D83" t="str">
            <v>MARICAO     38.000</v>
          </cell>
          <cell r="E83">
            <v>1</v>
          </cell>
          <cell r="F83" t="str">
            <v xml:space="preserve">   8  MAYAGUEZ</v>
          </cell>
          <cell r="G83" t="str">
            <v xml:space="preserve">  81  IS-RUR-RESID</v>
          </cell>
          <cell r="H83" t="str">
            <v xml:space="preserve">  20  L-2000</v>
          </cell>
          <cell r="I83">
            <v>1</v>
          </cell>
          <cell r="J83">
            <v>1</v>
          </cell>
          <cell r="K83">
            <v>1.2334000000000001</v>
          </cell>
          <cell r="L83">
            <v>0.4405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>78 1</v>
          </cell>
          <cell r="C84">
            <v>78</v>
          </cell>
          <cell r="D84" t="str">
            <v>SJSP 38     38.000</v>
          </cell>
          <cell r="E84">
            <v>1</v>
          </cell>
          <cell r="F84" t="str">
            <v xml:space="preserve">   1  S.JUAN</v>
          </cell>
          <cell r="G84" t="str">
            <v xml:space="preserve">   1  AEE</v>
          </cell>
          <cell r="H84" t="str">
            <v xml:space="preserve"> 900  CENTRO TRANS</v>
          </cell>
          <cell r="I84">
            <v>1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 t="str">
            <v>79 1</v>
          </cell>
          <cell r="C85">
            <v>79</v>
          </cell>
          <cell r="D85" t="str">
            <v>CREMATORIO  38.000</v>
          </cell>
          <cell r="E85">
            <v>1</v>
          </cell>
          <cell r="F85" t="str">
            <v xml:space="preserve">   1  S.JUAN</v>
          </cell>
          <cell r="G85" t="str">
            <v xml:space="preserve">  88  MET-COMERCIA</v>
          </cell>
          <cell r="H85" t="str">
            <v xml:space="preserve">  59  L-5900</v>
          </cell>
          <cell r="I85">
            <v>1</v>
          </cell>
          <cell r="J85">
            <v>1</v>
          </cell>
          <cell r="K85">
            <v>4.3853999999999997</v>
          </cell>
          <cell r="L85">
            <v>2.5647000000000002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 t="str">
            <v>80 1</v>
          </cell>
          <cell r="C86">
            <v>80</v>
          </cell>
          <cell r="D86" t="str">
            <v>ACB 3751    38.000</v>
          </cell>
          <cell r="E86">
            <v>1</v>
          </cell>
          <cell r="F86" t="str">
            <v xml:space="preserve">   5  PONCE ES</v>
          </cell>
          <cell r="G86" t="str">
            <v xml:space="preserve">   1  AEE</v>
          </cell>
          <cell r="H86" t="str">
            <v xml:space="preserve">  37  L-3700</v>
          </cell>
          <cell r="I86">
            <v>1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 t="str">
            <v>81 1</v>
          </cell>
          <cell r="C87">
            <v>81</v>
          </cell>
          <cell r="D87" t="str">
            <v>PASTILLO    38.000</v>
          </cell>
          <cell r="E87">
            <v>1</v>
          </cell>
          <cell r="F87" t="str">
            <v xml:space="preserve">   6  PONCE OE</v>
          </cell>
          <cell r="G87" t="str">
            <v xml:space="preserve">  81  IS-RUR-RESID</v>
          </cell>
          <cell r="H87" t="str">
            <v xml:space="preserve">   2  L-200</v>
          </cell>
          <cell r="I87">
            <v>1</v>
          </cell>
          <cell r="J87">
            <v>1</v>
          </cell>
          <cell r="K87">
            <v>2.7605</v>
          </cell>
          <cell r="L87">
            <v>1.4096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 t="str">
            <v>82 1</v>
          </cell>
          <cell r="C88">
            <v>82</v>
          </cell>
          <cell r="D88" t="str">
            <v>CANOVANAS115115.00</v>
          </cell>
          <cell r="E88">
            <v>1</v>
          </cell>
          <cell r="F88" t="str">
            <v xml:space="preserve">   3  CAROLINA</v>
          </cell>
          <cell r="G88" t="str">
            <v xml:space="preserve">   1  AEE</v>
          </cell>
          <cell r="H88" t="str">
            <v xml:space="preserve"> 900  CENTRO TRANS</v>
          </cell>
          <cell r="I88">
            <v>1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 t="str">
            <v>83 1</v>
          </cell>
          <cell r="C89">
            <v>83</v>
          </cell>
          <cell r="D89" t="str">
            <v>COROZAL 115 115.00</v>
          </cell>
          <cell r="E89">
            <v>1</v>
          </cell>
          <cell r="F89" t="str">
            <v xml:space="preserve">   2  BAYAMON</v>
          </cell>
          <cell r="G89" t="str">
            <v xml:space="preserve">  81  IS-RUR-RESID</v>
          </cell>
          <cell r="H89" t="str">
            <v xml:space="preserve"> 361  L-36100</v>
          </cell>
          <cell r="I89">
            <v>1</v>
          </cell>
          <cell r="J89">
            <v>1</v>
          </cell>
          <cell r="K89">
            <v>7.7919</v>
          </cell>
          <cell r="L89">
            <v>3.3673999999999999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 t="str">
            <v>84 1</v>
          </cell>
          <cell r="C90">
            <v>84</v>
          </cell>
          <cell r="D90" t="str">
            <v>BERWIND 115 115.00</v>
          </cell>
          <cell r="E90">
            <v>1</v>
          </cell>
          <cell r="F90" t="str">
            <v xml:space="preserve">   1  S.JUAN</v>
          </cell>
          <cell r="G90" t="str">
            <v xml:space="preserve">   1  AEE</v>
          </cell>
          <cell r="H90" t="str">
            <v xml:space="preserve"> 900  CENTRO TRANS</v>
          </cell>
          <cell r="I90">
            <v>1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 t="str">
            <v>85 1</v>
          </cell>
          <cell r="C91">
            <v>85</v>
          </cell>
          <cell r="D91" t="str">
            <v>S.LLANA 115 115.00</v>
          </cell>
          <cell r="E91">
            <v>1</v>
          </cell>
          <cell r="F91" t="str">
            <v xml:space="preserve">   3  CAROLINA</v>
          </cell>
          <cell r="G91" t="str">
            <v xml:space="preserve">   1  AEE</v>
          </cell>
          <cell r="H91" t="str">
            <v xml:space="preserve"> 900  CENTRO TRANS</v>
          </cell>
          <cell r="I91">
            <v>1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 t="str">
            <v>86 1</v>
          </cell>
          <cell r="C92">
            <v>86</v>
          </cell>
          <cell r="D92" t="str">
            <v>VIADUCTO 115115.00</v>
          </cell>
          <cell r="E92">
            <v>1</v>
          </cell>
          <cell r="F92" t="str">
            <v xml:space="preserve">   1  S.JUAN</v>
          </cell>
          <cell r="G92" t="str">
            <v xml:space="preserve">   1  AEE</v>
          </cell>
          <cell r="H92" t="str">
            <v xml:space="preserve"> 900  CENTRO TRANS</v>
          </cell>
          <cell r="I92">
            <v>1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 t="str">
            <v>87 1</v>
          </cell>
          <cell r="C93">
            <v>87</v>
          </cell>
          <cell r="D93" t="str">
            <v>HATO REY 115115.00</v>
          </cell>
          <cell r="E93">
            <v>1</v>
          </cell>
          <cell r="F93" t="str">
            <v xml:space="preserve">   1  S.JUAN</v>
          </cell>
          <cell r="G93" t="str">
            <v xml:space="preserve">   1  AEE</v>
          </cell>
          <cell r="H93" t="str">
            <v xml:space="preserve"> 900  CENTRO TRANS</v>
          </cell>
          <cell r="I93">
            <v>1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88 1</v>
          </cell>
          <cell r="C94">
            <v>88</v>
          </cell>
          <cell r="D94" t="str">
            <v>SJSP 115    115.00</v>
          </cell>
          <cell r="E94">
            <v>1</v>
          </cell>
          <cell r="F94" t="str">
            <v xml:space="preserve">   1  S.JUAN</v>
          </cell>
          <cell r="G94" t="str">
            <v xml:space="preserve">   1  AEE</v>
          </cell>
          <cell r="H94" t="str">
            <v xml:space="preserve"> 930  STEAM PLANT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89 1</v>
          </cell>
          <cell r="C95">
            <v>89</v>
          </cell>
          <cell r="D95" t="str">
            <v>VEGA ALTA   38.000</v>
          </cell>
          <cell r="E95">
            <v>1</v>
          </cell>
          <cell r="F95" t="str">
            <v xml:space="preserve">   2  BAYAMON</v>
          </cell>
          <cell r="G95" t="str">
            <v xml:space="preserve">  84  IS-URB-RES</v>
          </cell>
          <cell r="H95" t="str">
            <v xml:space="preserve"> 910  SECCIONADORA</v>
          </cell>
          <cell r="I95">
            <v>1</v>
          </cell>
          <cell r="J95">
            <v>1</v>
          </cell>
          <cell r="K95">
            <v>14.0372</v>
          </cell>
          <cell r="L95">
            <v>6.9500999999999999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 t="str">
            <v>90 1</v>
          </cell>
          <cell r="C96">
            <v>90</v>
          </cell>
          <cell r="D96" t="str">
            <v>HATO TEJAS  38.000</v>
          </cell>
          <cell r="E96">
            <v>1</v>
          </cell>
          <cell r="F96" t="str">
            <v xml:space="preserve">   2  BAYAMON</v>
          </cell>
          <cell r="G96" t="str">
            <v xml:space="preserve">  87  MET-RESIDENC</v>
          </cell>
          <cell r="H96" t="str">
            <v xml:space="preserve"> 910  SECCIONADORA</v>
          </cell>
          <cell r="I96">
            <v>1</v>
          </cell>
          <cell r="J96">
            <v>1</v>
          </cell>
          <cell r="K96">
            <v>6.8815</v>
          </cell>
          <cell r="L96">
            <v>2.0263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91 1</v>
          </cell>
          <cell r="C97">
            <v>91</v>
          </cell>
          <cell r="D97" t="str">
            <v>MANATI SEC  38.000</v>
          </cell>
          <cell r="E97">
            <v>1</v>
          </cell>
          <cell r="F97" t="str">
            <v xml:space="preserve">   7  ARECIBO</v>
          </cell>
          <cell r="G97" t="str">
            <v xml:space="preserve">  86  IS-URB-RE/CO</v>
          </cell>
          <cell r="H97" t="str">
            <v xml:space="preserve"> 910  SECCIONADORA</v>
          </cell>
          <cell r="I97">
            <v>1</v>
          </cell>
          <cell r="J97">
            <v>1</v>
          </cell>
          <cell r="K97">
            <v>6.9305000000000003</v>
          </cell>
          <cell r="L97">
            <v>2.2025000000000001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 t="str">
            <v>92 1</v>
          </cell>
          <cell r="C98">
            <v>92</v>
          </cell>
          <cell r="D98" t="str">
            <v>DORADO 38   38.000</v>
          </cell>
          <cell r="E98">
            <v>1</v>
          </cell>
          <cell r="F98" t="str">
            <v xml:space="preserve">   2  BAYAMON</v>
          </cell>
          <cell r="G98" t="str">
            <v xml:space="preserve">  84  IS-URB-RES</v>
          </cell>
          <cell r="H98" t="str">
            <v xml:space="preserve"> 900  CENTRO TRANS</v>
          </cell>
          <cell r="I98">
            <v>1</v>
          </cell>
          <cell r="J98">
            <v>1</v>
          </cell>
          <cell r="K98">
            <v>7.2436999999999996</v>
          </cell>
          <cell r="L98">
            <v>2.2416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 t="str">
            <v>93 1</v>
          </cell>
          <cell r="C99">
            <v>93</v>
          </cell>
          <cell r="D99" t="str">
            <v>DORADO 115  115.00</v>
          </cell>
          <cell r="E99">
            <v>1</v>
          </cell>
          <cell r="F99" t="str">
            <v xml:space="preserve">   2  BAYAMON</v>
          </cell>
          <cell r="G99" t="str">
            <v xml:space="preserve">  84  IS-URB-RES</v>
          </cell>
          <cell r="H99" t="str">
            <v xml:space="preserve"> 900  CENTRO TRANS</v>
          </cell>
          <cell r="I99">
            <v>1</v>
          </cell>
          <cell r="J99">
            <v>1</v>
          </cell>
          <cell r="K99">
            <v>10.8558</v>
          </cell>
          <cell r="L99">
            <v>3.7785000000000002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94 1</v>
          </cell>
          <cell r="C100">
            <v>94</v>
          </cell>
          <cell r="D100" t="str">
            <v>JOBOS 38    38.000</v>
          </cell>
          <cell r="E100">
            <v>1</v>
          </cell>
          <cell r="F100" t="str">
            <v xml:space="preserve">   5  PONCE ES</v>
          </cell>
          <cell r="G100" t="str">
            <v xml:space="preserve">  85  IS-URB-COMER</v>
          </cell>
          <cell r="H100" t="str">
            <v xml:space="preserve"> 920  GAS PLANT</v>
          </cell>
          <cell r="I100">
            <v>1</v>
          </cell>
          <cell r="J100">
            <v>1</v>
          </cell>
          <cell r="K100">
            <v>14.7224</v>
          </cell>
          <cell r="L100">
            <v>8.2812999999999999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95 1</v>
          </cell>
          <cell r="C101">
            <v>95</v>
          </cell>
          <cell r="D101" t="str">
            <v>SJUAN CEMENT38.000</v>
          </cell>
          <cell r="E101">
            <v>1</v>
          </cell>
          <cell r="F101" t="str">
            <v xml:space="preserve">   2  BAYAMON</v>
          </cell>
          <cell r="G101" t="str">
            <v xml:space="preserve">  13  CEMENTO</v>
          </cell>
          <cell r="H101" t="str">
            <v xml:space="preserve">  22  L-2200</v>
          </cell>
          <cell r="I101">
            <v>1</v>
          </cell>
          <cell r="J101">
            <v>1</v>
          </cell>
          <cell r="K101">
            <v>14.105700000000001</v>
          </cell>
          <cell r="L101">
            <v>6.4703999999999997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95 2</v>
          </cell>
          <cell r="C102">
            <v>95</v>
          </cell>
          <cell r="D102" t="str">
            <v>SJUAN CEMENT38.000</v>
          </cell>
          <cell r="E102">
            <v>2</v>
          </cell>
          <cell r="F102" t="str">
            <v xml:space="preserve">   2  BAYAMON</v>
          </cell>
          <cell r="G102" t="str">
            <v xml:space="preserve">  13  CEMENTO</v>
          </cell>
          <cell r="H102" t="str">
            <v xml:space="preserve">  22  L-2200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96 1</v>
          </cell>
          <cell r="C103">
            <v>96</v>
          </cell>
          <cell r="D103" t="str">
            <v>COSTA SUR230230.00</v>
          </cell>
          <cell r="E103">
            <v>1</v>
          </cell>
          <cell r="F103" t="str">
            <v xml:space="preserve">   6  PONCE OE</v>
          </cell>
          <cell r="G103" t="str">
            <v xml:space="preserve">   1  AEE</v>
          </cell>
          <cell r="H103" t="str">
            <v xml:space="preserve"> 930  STEAM PLANT</v>
          </cell>
          <cell r="I103">
            <v>1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97 1</v>
          </cell>
          <cell r="C104">
            <v>97</v>
          </cell>
          <cell r="D104" t="str">
            <v>BARCELONETA 38.000</v>
          </cell>
          <cell r="E104">
            <v>1</v>
          </cell>
          <cell r="F104" t="str">
            <v xml:space="preserve">   7  ARECIBO</v>
          </cell>
          <cell r="G104" t="str">
            <v xml:space="preserve">   1  AEE</v>
          </cell>
          <cell r="H104" t="str">
            <v xml:space="preserve"> 900  CENTRO TRANS</v>
          </cell>
          <cell r="I104">
            <v>1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98 1</v>
          </cell>
          <cell r="C105">
            <v>98</v>
          </cell>
          <cell r="D105" t="str">
            <v>HUMACAO TC  38.000</v>
          </cell>
          <cell r="E105">
            <v>1</v>
          </cell>
          <cell r="F105" t="str">
            <v xml:space="preserve">   4  CAGUAS</v>
          </cell>
          <cell r="G105" t="str">
            <v xml:space="preserve">  84  IS-URB-RES</v>
          </cell>
          <cell r="H105" t="str">
            <v xml:space="preserve"> 900  CENTRO TRANS</v>
          </cell>
          <cell r="I105">
            <v>1</v>
          </cell>
          <cell r="J105">
            <v>1</v>
          </cell>
          <cell r="K105">
            <v>5.9711999999999996</v>
          </cell>
          <cell r="L105">
            <v>1.4194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 t="str">
            <v>99 1</v>
          </cell>
          <cell r="C106">
            <v>99</v>
          </cell>
          <cell r="D106" t="str">
            <v>BAYAMON 230 230.00</v>
          </cell>
          <cell r="E106">
            <v>1</v>
          </cell>
          <cell r="F106" t="str">
            <v xml:space="preserve">   2  BAYAMON</v>
          </cell>
          <cell r="G106" t="str">
            <v xml:space="preserve">   1  AEE</v>
          </cell>
          <cell r="H106" t="str">
            <v xml:space="preserve"> 900  CENTRO TRANS</v>
          </cell>
          <cell r="I106">
            <v>1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 t="str">
            <v>100 1</v>
          </cell>
          <cell r="C107">
            <v>100</v>
          </cell>
          <cell r="D107" t="str">
            <v>MORA 115    115.00</v>
          </cell>
          <cell r="E107">
            <v>1</v>
          </cell>
          <cell r="F107" t="str">
            <v xml:space="preserve">   7  ARECIBO</v>
          </cell>
          <cell r="G107" t="str">
            <v xml:space="preserve">   1  AEE</v>
          </cell>
          <cell r="H107" t="str">
            <v xml:space="preserve"> 900  CENTRO TRANS</v>
          </cell>
          <cell r="I107">
            <v>1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 t="str">
            <v>101 1</v>
          </cell>
          <cell r="C108">
            <v>101</v>
          </cell>
          <cell r="D108" t="str">
            <v>DAGUAO 115  115.00</v>
          </cell>
          <cell r="E108">
            <v>1</v>
          </cell>
          <cell r="F108" t="str">
            <v xml:space="preserve">   3  CAROLINA</v>
          </cell>
          <cell r="G108" t="str">
            <v xml:space="preserve">   1  AEE</v>
          </cell>
          <cell r="H108" t="str">
            <v xml:space="preserve"> 920  GAS PLANT</v>
          </cell>
          <cell r="I108">
            <v>1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 t="str">
            <v>102 1</v>
          </cell>
          <cell r="C109">
            <v>102</v>
          </cell>
          <cell r="D109" t="str">
            <v>BARCLONET115115.00</v>
          </cell>
          <cell r="E109">
            <v>1</v>
          </cell>
          <cell r="F109" t="str">
            <v xml:space="preserve">   7  ARECIBO</v>
          </cell>
          <cell r="G109" t="str">
            <v xml:space="preserve">   1  AEE</v>
          </cell>
          <cell r="H109" t="str">
            <v xml:space="preserve"> 900  CENTRO TRANS</v>
          </cell>
          <cell r="I109">
            <v>1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103 1</v>
          </cell>
          <cell r="C110">
            <v>103</v>
          </cell>
          <cell r="D110" t="str">
            <v>CANAS 115   115.00</v>
          </cell>
          <cell r="E110">
            <v>1</v>
          </cell>
          <cell r="F110" t="str">
            <v xml:space="preserve">   6  PONCE OE</v>
          </cell>
          <cell r="G110" t="str">
            <v xml:space="preserve">  84  IS-URB-RES</v>
          </cell>
          <cell r="H110" t="str">
            <v xml:space="preserve"> 900  CENTRO TRANS</v>
          </cell>
          <cell r="I110">
            <v>1</v>
          </cell>
          <cell r="J110">
            <v>1</v>
          </cell>
          <cell r="K110">
            <v>17.404499999999999</v>
          </cell>
          <cell r="L110">
            <v>8.4476999999999993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104 1</v>
          </cell>
          <cell r="C111">
            <v>104</v>
          </cell>
          <cell r="D111" t="str">
            <v>CANAS 38    38.000</v>
          </cell>
          <cell r="E111">
            <v>1</v>
          </cell>
          <cell r="F111" t="str">
            <v xml:space="preserve">   6  PONCE OE</v>
          </cell>
          <cell r="G111" t="str">
            <v xml:space="preserve">  84  IS-URB-RES</v>
          </cell>
          <cell r="H111" t="str">
            <v xml:space="preserve"> 900  CENTRO TRANS</v>
          </cell>
          <cell r="I111">
            <v>1</v>
          </cell>
          <cell r="J111">
            <v>1</v>
          </cell>
          <cell r="K111">
            <v>6.5879000000000003</v>
          </cell>
          <cell r="L111">
            <v>2.1436999999999999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105 1</v>
          </cell>
          <cell r="C112">
            <v>105</v>
          </cell>
          <cell r="D112" t="str">
            <v>LA RAMBLA   38.000</v>
          </cell>
          <cell r="E112">
            <v>1</v>
          </cell>
          <cell r="F112" t="str">
            <v xml:space="preserve">   6  PONCE OE</v>
          </cell>
          <cell r="G112" t="str">
            <v xml:space="preserve">  84  IS-URB-RES</v>
          </cell>
          <cell r="H112" t="str">
            <v xml:space="preserve"> 910  SECCIONADORA</v>
          </cell>
          <cell r="I112">
            <v>1</v>
          </cell>
          <cell r="J112">
            <v>1</v>
          </cell>
          <cell r="K112">
            <v>10.2881</v>
          </cell>
          <cell r="L112">
            <v>4.6692999999999998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 t="str">
            <v>106 1</v>
          </cell>
          <cell r="C113">
            <v>106</v>
          </cell>
          <cell r="D113" t="str">
            <v>AGUIRRE 230 230.00</v>
          </cell>
          <cell r="E113">
            <v>1</v>
          </cell>
          <cell r="F113" t="str">
            <v xml:space="preserve">   5  PONCE ES</v>
          </cell>
          <cell r="G113" t="str">
            <v xml:space="preserve">   1  AEE</v>
          </cell>
          <cell r="H113" t="str">
            <v xml:space="preserve"> 970  CICLO COMBIN</v>
          </cell>
          <cell r="I113">
            <v>1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 t="str">
            <v>107 1</v>
          </cell>
          <cell r="C114">
            <v>107</v>
          </cell>
          <cell r="D114" t="str">
            <v>AGUIRRE 115 115.00</v>
          </cell>
          <cell r="E114">
            <v>1</v>
          </cell>
          <cell r="F114" t="str">
            <v xml:space="preserve">   5  PONCE ES</v>
          </cell>
          <cell r="G114" t="str">
            <v xml:space="preserve">   1  AEE</v>
          </cell>
          <cell r="H114" t="str">
            <v xml:space="preserve"> 920  GAS PLANT</v>
          </cell>
          <cell r="I114">
            <v>1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 t="str">
            <v>108 1</v>
          </cell>
          <cell r="C115">
            <v>108</v>
          </cell>
          <cell r="D115" t="str">
            <v>3 MONJITAS  38.000</v>
          </cell>
          <cell r="E115">
            <v>1</v>
          </cell>
          <cell r="F115" t="str">
            <v xml:space="preserve">   1  S.JUAN</v>
          </cell>
          <cell r="G115" t="str">
            <v xml:space="preserve">  88  MET-COMERCIA</v>
          </cell>
          <cell r="H115" t="str">
            <v xml:space="preserve"> 910  SECCIONADORA</v>
          </cell>
          <cell r="I115">
            <v>1</v>
          </cell>
          <cell r="J115">
            <v>1</v>
          </cell>
          <cell r="K115">
            <v>5.5110999999999999</v>
          </cell>
          <cell r="L115">
            <v>2.3786999999999998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 t="str">
            <v>109 1</v>
          </cell>
          <cell r="C116">
            <v>109</v>
          </cell>
          <cell r="D116" t="str">
            <v>HATO REY TC 38.000</v>
          </cell>
          <cell r="E116">
            <v>1</v>
          </cell>
          <cell r="F116" t="str">
            <v xml:space="preserve">   1  S.JUAN</v>
          </cell>
          <cell r="G116" t="str">
            <v xml:space="preserve">   1  AEE</v>
          </cell>
          <cell r="H116" t="str">
            <v xml:space="preserve"> 900  CENTRO TRANS</v>
          </cell>
          <cell r="I116">
            <v>1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110 1</v>
          </cell>
          <cell r="C117">
            <v>110</v>
          </cell>
          <cell r="D117" t="str">
            <v>SEA LAND    38.000</v>
          </cell>
          <cell r="E117">
            <v>1</v>
          </cell>
          <cell r="F117" t="str">
            <v xml:space="preserve">   2  BAYAMON</v>
          </cell>
          <cell r="G117" t="str">
            <v xml:space="preserve">  88  MET-COMERCIA</v>
          </cell>
          <cell r="H117" t="str">
            <v xml:space="preserve">  44  L-4400</v>
          </cell>
          <cell r="I117">
            <v>1</v>
          </cell>
          <cell r="J117">
            <v>1</v>
          </cell>
          <cell r="K117">
            <v>3.847</v>
          </cell>
          <cell r="L117">
            <v>2.2025000000000001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111 1</v>
          </cell>
          <cell r="C118">
            <v>111</v>
          </cell>
          <cell r="D118" t="str">
            <v>H.CREA      115.00</v>
          </cell>
          <cell r="E118">
            <v>1</v>
          </cell>
          <cell r="F118" t="str">
            <v xml:space="preserve">   2  BAYAMON</v>
          </cell>
          <cell r="G118" t="str">
            <v xml:space="preserve">  87  MET-RESIDENC</v>
          </cell>
          <cell r="H118" t="str">
            <v xml:space="preserve"> 374  L-37400</v>
          </cell>
          <cell r="I118">
            <v>1</v>
          </cell>
          <cell r="J118">
            <v>1</v>
          </cell>
          <cell r="K118">
            <v>31.451499999999999</v>
          </cell>
          <cell r="L118">
            <v>14.879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 t="str">
            <v>112 1</v>
          </cell>
          <cell r="C119">
            <v>112</v>
          </cell>
          <cell r="D119" t="str">
            <v>ZONA LIBRE  38.000</v>
          </cell>
          <cell r="E119">
            <v>1</v>
          </cell>
          <cell r="F119" t="str">
            <v xml:space="preserve">   8  MAYAGUEZ</v>
          </cell>
          <cell r="G119" t="str">
            <v xml:space="preserve">  85  IS-URB-COMER</v>
          </cell>
          <cell r="H119" t="str">
            <v xml:space="preserve">  16  L-1600</v>
          </cell>
          <cell r="I119">
            <v>1</v>
          </cell>
          <cell r="J119">
            <v>1</v>
          </cell>
          <cell r="K119">
            <v>2.4373999999999998</v>
          </cell>
          <cell r="L119">
            <v>0.98870000000000002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 t="str">
            <v>113 1</v>
          </cell>
          <cell r="C120">
            <v>113</v>
          </cell>
          <cell r="D120" t="str">
            <v>ACACIAS 38  38.000</v>
          </cell>
          <cell r="E120">
            <v>1</v>
          </cell>
          <cell r="F120" t="str">
            <v xml:space="preserve">   8  MAYAGUEZ</v>
          </cell>
          <cell r="G120" t="str">
            <v xml:space="preserve">  84  IS-URB-RES</v>
          </cell>
          <cell r="H120" t="str">
            <v xml:space="preserve"> 900  CENTRO TRANS</v>
          </cell>
          <cell r="I120">
            <v>1</v>
          </cell>
          <cell r="J120">
            <v>1</v>
          </cell>
          <cell r="K120">
            <v>5.1586999999999996</v>
          </cell>
          <cell r="L120">
            <v>2.1436999999999999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 t="str">
            <v>114 1</v>
          </cell>
          <cell r="C121">
            <v>114</v>
          </cell>
          <cell r="D121" t="str">
            <v>PAMPANOS    38.000</v>
          </cell>
          <cell r="E121">
            <v>1</v>
          </cell>
          <cell r="F121" t="str">
            <v xml:space="preserve">   6  PONCE OE</v>
          </cell>
          <cell r="G121" t="str">
            <v xml:space="preserve">  85  IS-URB-COMER</v>
          </cell>
          <cell r="H121" t="str">
            <v xml:space="preserve">   9  L-900</v>
          </cell>
          <cell r="I121">
            <v>1</v>
          </cell>
          <cell r="J121">
            <v>1</v>
          </cell>
          <cell r="K121">
            <v>7.1360999999999999</v>
          </cell>
          <cell r="L121">
            <v>4.4539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 t="str">
            <v>115 1</v>
          </cell>
          <cell r="C122">
            <v>115</v>
          </cell>
          <cell r="D122" t="str">
            <v>CABO ROJO   38.000</v>
          </cell>
          <cell r="E122">
            <v>1</v>
          </cell>
          <cell r="F122" t="str">
            <v xml:space="preserve">   8  MAYAGUEZ</v>
          </cell>
          <cell r="G122" t="str">
            <v xml:space="preserve">  85  IS-URB-COMER</v>
          </cell>
          <cell r="H122" t="str">
            <v xml:space="preserve"> 135  L-13500</v>
          </cell>
          <cell r="I122">
            <v>1</v>
          </cell>
          <cell r="J122">
            <v>1</v>
          </cell>
          <cell r="K122">
            <v>6.7347000000000001</v>
          </cell>
          <cell r="L122">
            <v>3.7686999999999999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116 1</v>
          </cell>
          <cell r="C123">
            <v>116</v>
          </cell>
          <cell r="D123" t="str">
            <v>ACACIAS 115 115.00</v>
          </cell>
          <cell r="E123">
            <v>1</v>
          </cell>
          <cell r="F123" t="str">
            <v xml:space="preserve">   8  MAYAGUEZ</v>
          </cell>
          <cell r="G123" t="str">
            <v xml:space="preserve">   1  AEE</v>
          </cell>
          <cell r="H123" t="str">
            <v xml:space="preserve"> 900  CENTRO TRANS</v>
          </cell>
          <cell r="I123">
            <v>1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117 1</v>
          </cell>
          <cell r="C124">
            <v>117</v>
          </cell>
          <cell r="D124" t="str">
            <v>AÑASCO      38.000</v>
          </cell>
          <cell r="E124">
            <v>1</v>
          </cell>
          <cell r="F124" t="str">
            <v xml:space="preserve">   8  MAYAGUEZ</v>
          </cell>
          <cell r="G124" t="str">
            <v xml:space="preserve">  84  IS-URB-RES</v>
          </cell>
          <cell r="H124" t="str">
            <v xml:space="preserve">  56  L-5600</v>
          </cell>
          <cell r="I124">
            <v>1</v>
          </cell>
          <cell r="J124">
            <v>1</v>
          </cell>
          <cell r="K124">
            <v>7.8212999999999999</v>
          </cell>
          <cell r="L124">
            <v>3.1128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118 1</v>
          </cell>
          <cell r="C125">
            <v>118</v>
          </cell>
          <cell r="D125" t="str">
            <v>AGUADA      38.000</v>
          </cell>
          <cell r="E125">
            <v>1</v>
          </cell>
          <cell r="F125" t="str">
            <v xml:space="preserve">   8  MAYAGUEZ</v>
          </cell>
          <cell r="G125" t="str">
            <v xml:space="preserve">  84  IS-URB-RES</v>
          </cell>
          <cell r="H125" t="str">
            <v xml:space="preserve">  56  L-5600</v>
          </cell>
          <cell r="I125">
            <v>1</v>
          </cell>
          <cell r="J125">
            <v>1</v>
          </cell>
          <cell r="K125">
            <v>7.2241999999999997</v>
          </cell>
          <cell r="L125">
            <v>2.6234000000000002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 t="str">
            <v>119 1</v>
          </cell>
          <cell r="C126">
            <v>119</v>
          </cell>
          <cell r="D126" t="str">
            <v>BOQUERON    38.000</v>
          </cell>
          <cell r="E126">
            <v>1</v>
          </cell>
          <cell r="F126" t="str">
            <v xml:space="preserve">   8  MAYAGUEZ</v>
          </cell>
          <cell r="G126" t="str">
            <v xml:space="preserve">  84  IS-URB-RES</v>
          </cell>
          <cell r="H126" t="str">
            <v xml:space="preserve"> 134  L-13400</v>
          </cell>
          <cell r="I126">
            <v>1</v>
          </cell>
          <cell r="J126">
            <v>1</v>
          </cell>
          <cell r="K126">
            <v>7.4493</v>
          </cell>
          <cell r="L126">
            <v>3.2890000000000001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 t="str">
            <v>120 1</v>
          </cell>
          <cell r="C127">
            <v>120</v>
          </cell>
          <cell r="D127" t="str">
            <v>S.LLANA 230 230.00</v>
          </cell>
          <cell r="E127">
            <v>1</v>
          </cell>
          <cell r="F127" t="str">
            <v xml:space="preserve">   3  CAROLINA</v>
          </cell>
          <cell r="G127" t="str">
            <v xml:space="preserve">   1  AEE</v>
          </cell>
          <cell r="H127" t="str">
            <v xml:space="preserve"> 900  CENTRO TRANS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 t="str">
            <v>121 1</v>
          </cell>
          <cell r="C128">
            <v>121</v>
          </cell>
          <cell r="D128" t="str">
            <v>MAGNOLIATAP 38.000</v>
          </cell>
          <cell r="E128">
            <v>1</v>
          </cell>
          <cell r="F128" t="str">
            <v xml:space="preserve">   2  BAYAMON</v>
          </cell>
          <cell r="G128" t="str">
            <v xml:space="preserve">   1  AEE</v>
          </cell>
          <cell r="H128" t="str">
            <v xml:space="preserve"> 100  L-10000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 t="str">
            <v>122 1</v>
          </cell>
          <cell r="C129">
            <v>122</v>
          </cell>
          <cell r="D129" t="str">
            <v>CANOVANAS TC38.000</v>
          </cell>
          <cell r="E129">
            <v>1</v>
          </cell>
          <cell r="F129" t="str">
            <v xml:space="preserve">   3  CAROLINA</v>
          </cell>
          <cell r="G129" t="str">
            <v xml:space="preserve">   1  AEE</v>
          </cell>
          <cell r="H129" t="str">
            <v xml:space="preserve"> 900  CENTRO TRANS</v>
          </cell>
          <cell r="I129">
            <v>1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 t="str">
            <v>123 1</v>
          </cell>
          <cell r="C130">
            <v>123</v>
          </cell>
          <cell r="D130" t="str">
            <v>BERWIND 38  38.000</v>
          </cell>
          <cell r="E130">
            <v>1</v>
          </cell>
          <cell r="F130" t="str">
            <v xml:space="preserve">   1  S.JUAN</v>
          </cell>
          <cell r="G130" t="str">
            <v xml:space="preserve">  87  MET-RESIDENC</v>
          </cell>
          <cell r="H130" t="str">
            <v xml:space="preserve"> 900  CENTRO TRANS</v>
          </cell>
          <cell r="I130">
            <v>1</v>
          </cell>
          <cell r="J130">
            <v>1</v>
          </cell>
          <cell r="K130">
            <v>5.5209000000000001</v>
          </cell>
          <cell r="L130">
            <v>1.1747000000000001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 t="str">
            <v>124 1</v>
          </cell>
          <cell r="C131">
            <v>124</v>
          </cell>
          <cell r="D131" t="str">
            <v>TAP 3145    38.000</v>
          </cell>
          <cell r="E131">
            <v>1</v>
          </cell>
          <cell r="F131" t="str">
            <v xml:space="preserve">   1  S.JUAN</v>
          </cell>
          <cell r="G131" t="str">
            <v xml:space="preserve">   1  AEE</v>
          </cell>
          <cell r="H131" t="str">
            <v xml:space="preserve">  31  L-3100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 t="str">
            <v>125 1</v>
          </cell>
          <cell r="C132">
            <v>125</v>
          </cell>
          <cell r="D132" t="str">
            <v>RPIEDRAHEIGT38.000</v>
          </cell>
          <cell r="E132">
            <v>1</v>
          </cell>
          <cell r="F132" t="str">
            <v xml:space="preserve">   1  S.JUAN</v>
          </cell>
          <cell r="G132" t="str">
            <v xml:space="preserve">  87  MET-RESIDENC</v>
          </cell>
          <cell r="H132" t="str">
            <v xml:space="preserve">  31  L-3100</v>
          </cell>
          <cell r="I132">
            <v>1</v>
          </cell>
          <cell r="J132">
            <v>1</v>
          </cell>
          <cell r="K132">
            <v>5.5404999999999998</v>
          </cell>
          <cell r="L132">
            <v>1.6738999999999999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 t="str">
            <v>126 1</v>
          </cell>
          <cell r="C133">
            <v>126</v>
          </cell>
          <cell r="D133" t="str">
            <v>PR CEMENT   38.000</v>
          </cell>
          <cell r="E133">
            <v>1</v>
          </cell>
          <cell r="F133" t="str">
            <v xml:space="preserve">   2  BAYAMON</v>
          </cell>
          <cell r="G133" t="str">
            <v xml:space="preserve">  13  CEMENTO</v>
          </cell>
          <cell r="H133" t="str">
            <v xml:space="preserve">  39  L-3900</v>
          </cell>
          <cell r="I133">
            <v>1</v>
          </cell>
          <cell r="J133">
            <v>1</v>
          </cell>
          <cell r="K133">
            <v>0.1958</v>
          </cell>
          <cell r="L133">
            <v>0.11749999999999999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 t="str">
            <v>127 1</v>
          </cell>
          <cell r="C134">
            <v>127</v>
          </cell>
          <cell r="D134" t="str">
            <v>CACHETE13   115.00</v>
          </cell>
          <cell r="E134">
            <v>1</v>
          </cell>
          <cell r="F134" t="str">
            <v xml:space="preserve">   2  BAYAMON</v>
          </cell>
          <cell r="G134" t="str">
            <v xml:space="preserve">  88  MET-COMERCIA</v>
          </cell>
          <cell r="H134" t="str">
            <v xml:space="preserve"> 383  L-38300</v>
          </cell>
          <cell r="I134">
            <v>1</v>
          </cell>
          <cell r="J134">
            <v>1</v>
          </cell>
          <cell r="K134">
            <v>25.079000000000001</v>
          </cell>
          <cell r="L134">
            <v>13.126799999999999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129 1</v>
          </cell>
          <cell r="C135">
            <v>129</v>
          </cell>
          <cell r="D135" t="str">
            <v>AGUADILLA DH38.000</v>
          </cell>
          <cell r="E135">
            <v>1</v>
          </cell>
          <cell r="F135" t="str">
            <v xml:space="preserve">   8  MAYAGUEZ</v>
          </cell>
          <cell r="G135" t="str">
            <v xml:space="preserve">  84  IS-URB-RES</v>
          </cell>
          <cell r="H135" t="str">
            <v xml:space="preserve">  27  L-2700</v>
          </cell>
          <cell r="I135">
            <v>1</v>
          </cell>
          <cell r="J135">
            <v>1</v>
          </cell>
          <cell r="K135">
            <v>6.2942</v>
          </cell>
          <cell r="L135">
            <v>2.3003999999999998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130 1</v>
          </cell>
          <cell r="C136">
            <v>130</v>
          </cell>
          <cell r="D136" t="str">
            <v>VILLAMIL    38.000</v>
          </cell>
          <cell r="E136">
            <v>1</v>
          </cell>
          <cell r="F136" t="str">
            <v xml:space="preserve">   1  S.JUAN</v>
          </cell>
          <cell r="G136" t="str">
            <v xml:space="preserve">  88  MET-COMERCIA</v>
          </cell>
          <cell r="H136" t="str">
            <v xml:space="preserve"> 106  L-10600</v>
          </cell>
          <cell r="I136">
            <v>1</v>
          </cell>
          <cell r="J136">
            <v>1</v>
          </cell>
          <cell r="K136">
            <v>1.8696999999999999</v>
          </cell>
          <cell r="L136">
            <v>0.72440000000000004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 t="str">
            <v>131 1</v>
          </cell>
          <cell r="C137">
            <v>131</v>
          </cell>
          <cell r="D137" t="str">
            <v>CONDADO     38.000</v>
          </cell>
          <cell r="E137">
            <v>1</v>
          </cell>
          <cell r="F137" t="str">
            <v xml:space="preserve">   1  S.JUAN</v>
          </cell>
          <cell r="G137" t="str">
            <v xml:space="preserve">  88  MET-COMERCIA</v>
          </cell>
          <cell r="H137" t="str">
            <v xml:space="preserve">  71  L-7100</v>
          </cell>
          <cell r="I137">
            <v>1</v>
          </cell>
          <cell r="J137">
            <v>1</v>
          </cell>
          <cell r="K137">
            <v>2.5939999999999999</v>
          </cell>
          <cell r="L137">
            <v>0.88100000000000001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132 1</v>
          </cell>
          <cell r="C138">
            <v>132</v>
          </cell>
          <cell r="D138" t="str">
            <v>PUERTATIERRA38.000</v>
          </cell>
          <cell r="E138">
            <v>1</v>
          </cell>
          <cell r="F138" t="str">
            <v xml:space="preserve">   1  S.JUAN</v>
          </cell>
          <cell r="G138" t="str">
            <v xml:space="preserve">  88  MET-COMERCIA</v>
          </cell>
          <cell r="H138" t="str">
            <v xml:space="preserve"> 910  SECCIONADORA</v>
          </cell>
          <cell r="I138">
            <v>1</v>
          </cell>
          <cell r="J138">
            <v>1</v>
          </cell>
          <cell r="K138">
            <v>1.7718</v>
          </cell>
          <cell r="L138">
            <v>0.46989999999999998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133 1</v>
          </cell>
          <cell r="C139">
            <v>133</v>
          </cell>
          <cell r="D139" t="str">
            <v>TAFT        38.000</v>
          </cell>
          <cell r="E139">
            <v>1</v>
          </cell>
          <cell r="F139" t="str">
            <v xml:space="preserve">   1  S.JUAN</v>
          </cell>
          <cell r="G139" t="str">
            <v xml:space="preserve">  88  MET-COMERCIA</v>
          </cell>
          <cell r="H139" t="str">
            <v xml:space="preserve">  71  L-7100</v>
          </cell>
          <cell r="I139">
            <v>1</v>
          </cell>
          <cell r="J139">
            <v>1</v>
          </cell>
          <cell r="K139">
            <v>3.9253</v>
          </cell>
          <cell r="L139">
            <v>-1.0082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 t="str">
            <v>134 1</v>
          </cell>
          <cell r="C140">
            <v>134</v>
          </cell>
          <cell r="D140" t="str">
            <v>SEBORUCO    38.000</v>
          </cell>
          <cell r="E140">
            <v>1</v>
          </cell>
          <cell r="F140" t="str">
            <v xml:space="preserve">   1  S.JUAN</v>
          </cell>
          <cell r="G140" t="str">
            <v xml:space="preserve">  87  MET-RESIDENC</v>
          </cell>
          <cell r="H140" t="str">
            <v xml:space="preserve">  67  L-6700</v>
          </cell>
          <cell r="I140">
            <v>1</v>
          </cell>
          <cell r="J140">
            <v>1</v>
          </cell>
          <cell r="K140">
            <v>4.2287999999999997</v>
          </cell>
          <cell r="L140">
            <v>1.2334000000000001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 t="str">
            <v>135 1</v>
          </cell>
          <cell r="C141">
            <v>135</v>
          </cell>
          <cell r="D141" t="str">
            <v>TAPIA       38.000</v>
          </cell>
          <cell r="E141">
            <v>1</v>
          </cell>
          <cell r="F141" t="str">
            <v xml:space="preserve">   1  S.JUAN</v>
          </cell>
          <cell r="G141" t="str">
            <v xml:space="preserve">  88  MET-COMERCIA</v>
          </cell>
          <cell r="H141" t="str">
            <v xml:space="preserve">  67  L-6700</v>
          </cell>
          <cell r="I141">
            <v>1</v>
          </cell>
          <cell r="J141">
            <v>1</v>
          </cell>
          <cell r="K141">
            <v>3.5729000000000002</v>
          </cell>
          <cell r="L141">
            <v>1.39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 t="str">
            <v>136 1</v>
          </cell>
          <cell r="C142">
            <v>136</v>
          </cell>
          <cell r="D142" t="str">
            <v>VILLAMAR    38.000</v>
          </cell>
          <cell r="E142">
            <v>1</v>
          </cell>
          <cell r="F142" t="str">
            <v xml:space="preserve">   3  CAROLINA</v>
          </cell>
          <cell r="G142" t="str">
            <v xml:space="preserve">  87  MET-RESIDENC</v>
          </cell>
          <cell r="H142" t="str">
            <v xml:space="preserve"> 910  SECCIONADORA</v>
          </cell>
          <cell r="I142">
            <v>1</v>
          </cell>
          <cell r="J142">
            <v>1</v>
          </cell>
          <cell r="K142">
            <v>21.398399999999999</v>
          </cell>
          <cell r="L142">
            <v>10.943899999999999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 t="str">
            <v>137 1</v>
          </cell>
          <cell r="C143">
            <v>137</v>
          </cell>
          <cell r="D143" t="str">
            <v>LOS ANGELES 38.000</v>
          </cell>
          <cell r="E143">
            <v>1</v>
          </cell>
          <cell r="F143" t="str">
            <v xml:space="preserve">   3  CAROLINA</v>
          </cell>
          <cell r="G143" t="str">
            <v xml:space="preserve">  88  MET-COMERCIA</v>
          </cell>
          <cell r="H143" t="str">
            <v xml:space="preserve">  36  L-3600</v>
          </cell>
          <cell r="I143">
            <v>1</v>
          </cell>
          <cell r="J143">
            <v>1</v>
          </cell>
          <cell r="K143">
            <v>5.5697999999999999</v>
          </cell>
          <cell r="L143">
            <v>3.7294999999999998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 t="str">
            <v>138 1</v>
          </cell>
          <cell r="C144">
            <v>138</v>
          </cell>
          <cell r="D144" t="str">
            <v>COVADONGA   38.000</v>
          </cell>
          <cell r="E144">
            <v>1</v>
          </cell>
          <cell r="F144" t="str">
            <v xml:space="preserve">   1  S.JUAN</v>
          </cell>
          <cell r="G144" t="str">
            <v xml:space="preserve">  88  MET-COMERCIA</v>
          </cell>
          <cell r="H144" t="str">
            <v xml:space="preserve"> 910  SECCIONADORA</v>
          </cell>
          <cell r="I144">
            <v>1</v>
          </cell>
          <cell r="J144">
            <v>1</v>
          </cell>
          <cell r="K144">
            <v>30.139800000000001</v>
          </cell>
          <cell r="L144">
            <v>21.682200000000002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 t="str">
            <v>139 1</v>
          </cell>
          <cell r="C145">
            <v>139</v>
          </cell>
          <cell r="D145" t="str">
            <v>GE BAY      38.000</v>
          </cell>
          <cell r="E145">
            <v>1</v>
          </cell>
          <cell r="F145" t="str">
            <v xml:space="preserve">   2  BAYAMON</v>
          </cell>
          <cell r="G145" t="str">
            <v xml:space="preserve">  11  ELECTRON</v>
          </cell>
          <cell r="H145" t="str">
            <v xml:space="preserve">  98  L-9800</v>
          </cell>
          <cell r="I145">
            <v>1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 t="str">
            <v>140 1</v>
          </cell>
          <cell r="C146">
            <v>140</v>
          </cell>
          <cell r="D146" t="str">
            <v>LAS MONJAS  38.000</v>
          </cell>
          <cell r="E146">
            <v>1</v>
          </cell>
          <cell r="F146" t="str">
            <v xml:space="preserve">   1  S.JUAN</v>
          </cell>
          <cell r="G146" t="str">
            <v xml:space="preserve">  89  MET-RES/COME</v>
          </cell>
          <cell r="H146" t="str">
            <v xml:space="preserve"> 105  L-10500</v>
          </cell>
          <cell r="I146">
            <v>1</v>
          </cell>
          <cell r="J146">
            <v>1</v>
          </cell>
          <cell r="K146">
            <v>4.6887999999999996</v>
          </cell>
          <cell r="L146">
            <v>2.2513999999999998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 t="str">
            <v>141 1</v>
          </cell>
          <cell r="C147">
            <v>141</v>
          </cell>
          <cell r="D147" t="str">
            <v>SANFERNANDO 38.000</v>
          </cell>
          <cell r="E147">
            <v>1</v>
          </cell>
          <cell r="F147" t="str">
            <v xml:space="preserve">   2  BAYAMON</v>
          </cell>
          <cell r="G147" t="str">
            <v xml:space="preserve">  88  MET-COMERCIA</v>
          </cell>
          <cell r="H147" t="str">
            <v xml:space="preserve"> 910  SECCIONADORA</v>
          </cell>
          <cell r="I147">
            <v>1</v>
          </cell>
          <cell r="J147">
            <v>1</v>
          </cell>
          <cell r="K147">
            <v>19.146999999999998</v>
          </cell>
          <cell r="L147">
            <v>9.6419999999999995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 t="str">
            <v>142 1</v>
          </cell>
          <cell r="C148">
            <v>142</v>
          </cell>
          <cell r="D148" t="str">
            <v>TAP CMEDICO 38.000</v>
          </cell>
          <cell r="E148">
            <v>1</v>
          </cell>
          <cell r="F148" t="str">
            <v xml:space="preserve">   1  S.JUAN</v>
          </cell>
          <cell r="G148" t="str">
            <v xml:space="preserve">   1  AEE</v>
          </cell>
          <cell r="H148" t="str">
            <v xml:space="preserve">  89  L-8900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143 1</v>
          </cell>
          <cell r="C149">
            <v>143</v>
          </cell>
          <cell r="D149" t="str">
            <v>LAJAS       38.000</v>
          </cell>
          <cell r="E149">
            <v>1</v>
          </cell>
          <cell r="F149" t="str">
            <v xml:space="preserve">   8  MAYAGUEZ</v>
          </cell>
          <cell r="G149" t="str">
            <v xml:space="preserve">  84  IS-URB-RES</v>
          </cell>
          <cell r="H149" t="str">
            <v xml:space="preserve"> 134  L-13400</v>
          </cell>
          <cell r="I149">
            <v>1</v>
          </cell>
          <cell r="J149">
            <v>1</v>
          </cell>
          <cell r="K149">
            <v>8.5945999999999998</v>
          </cell>
          <cell r="L149">
            <v>3.9056999999999999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 t="str">
            <v>144 1</v>
          </cell>
          <cell r="C150">
            <v>144</v>
          </cell>
          <cell r="D150" t="str">
            <v>PUERTO NUEVO38.000</v>
          </cell>
          <cell r="E150">
            <v>1</v>
          </cell>
          <cell r="F150" t="str">
            <v xml:space="preserve">   2  BAYAMON</v>
          </cell>
          <cell r="G150" t="str">
            <v xml:space="preserve">  88  MET-COMERCIA</v>
          </cell>
          <cell r="H150" t="str">
            <v xml:space="preserve">  68  L-6800</v>
          </cell>
          <cell r="I150">
            <v>1</v>
          </cell>
          <cell r="J150">
            <v>1</v>
          </cell>
          <cell r="K150">
            <v>4.2972999999999999</v>
          </cell>
          <cell r="L150">
            <v>1.8403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 t="str">
            <v>145 1</v>
          </cell>
          <cell r="C151">
            <v>145</v>
          </cell>
          <cell r="D151" t="str">
            <v>RYDERHUMACAO38.000</v>
          </cell>
          <cell r="E151">
            <v>1</v>
          </cell>
          <cell r="F151" t="str">
            <v xml:space="preserve">   4  CAGUAS</v>
          </cell>
          <cell r="G151" t="str">
            <v xml:space="preserve">  32  HOSPITAL</v>
          </cell>
          <cell r="H151" t="str">
            <v xml:space="preserve"> 910  SECCIONADORA</v>
          </cell>
          <cell r="I151">
            <v>1</v>
          </cell>
          <cell r="J151">
            <v>1</v>
          </cell>
          <cell r="K151">
            <v>1.5955999999999999</v>
          </cell>
          <cell r="L151">
            <v>1.2432000000000001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 t="str">
            <v>146 1</v>
          </cell>
          <cell r="C152">
            <v>146</v>
          </cell>
          <cell r="D152" t="str">
            <v>TAP 8200    38.000</v>
          </cell>
          <cell r="E152">
            <v>1</v>
          </cell>
          <cell r="F152" t="str">
            <v xml:space="preserve">   2  BAYAMON</v>
          </cell>
          <cell r="G152" t="str">
            <v xml:space="preserve">   1  AEE</v>
          </cell>
          <cell r="H152" t="str">
            <v xml:space="preserve">  82  L-8200</v>
          </cell>
          <cell r="I152">
            <v>1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147 1</v>
          </cell>
          <cell r="C153">
            <v>147</v>
          </cell>
          <cell r="D153" t="str">
            <v>PARQ/RECREOS38.000</v>
          </cell>
          <cell r="E153">
            <v>1</v>
          </cell>
          <cell r="F153" t="str">
            <v xml:space="preserve">   1  S.JUAN</v>
          </cell>
          <cell r="G153" t="str">
            <v xml:space="preserve">  88  MET-COMERCIA</v>
          </cell>
          <cell r="H153" t="str">
            <v xml:space="preserve"> 910  SECCIONADORA</v>
          </cell>
          <cell r="I153">
            <v>1</v>
          </cell>
          <cell r="J153">
            <v>1</v>
          </cell>
          <cell r="K153">
            <v>1.4781</v>
          </cell>
          <cell r="L153">
            <v>1.018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148 1</v>
          </cell>
          <cell r="C154">
            <v>148</v>
          </cell>
          <cell r="D154" t="str">
            <v>MANATI TC   38.000</v>
          </cell>
          <cell r="E154">
            <v>1</v>
          </cell>
          <cell r="F154" t="str">
            <v xml:space="preserve">   7  ARECIBO</v>
          </cell>
          <cell r="G154" t="str">
            <v xml:space="preserve">   1  AEE</v>
          </cell>
          <cell r="H154" t="str">
            <v xml:space="preserve"> 900  CENTRO TRANS</v>
          </cell>
          <cell r="I154">
            <v>1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 t="str">
            <v>149 1</v>
          </cell>
          <cell r="C155">
            <v>149</v>
          </cell>
          <cell r="D155" t="str">
            <v>A.BUENAS 115115.00</v>
          </cell>
          <cell r="E155">
            <v>1</v>
          </cell>
          <cell r="F155" t="str">
            <v xml:space="preserve">   4  CAGUAS</v>
          </cell>
          <cell r="G155" t="str">
            <v xml:space="preserve">   1  AEE</v>
          </cell>
          <cell r="H155" t="str">
            <v xml:space="preserve"> 900  CENTRO TRANS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 t="str">
            <v>150 1</v>
          </cell>
          <cell r="C156">
            <v>150</v>
          </cell>
          <cell r="D156" t="str">
            <v>MOCA        38.000</v>
          </cell>
          <cell r="E156">
            <v>1</v>
          </cell>
          <cell r="F156" t="str">
            <v xml:space="preserve">   8  MAYAGUEZ</v>
          </cell>
          <cell r="G156" t="str">
            <v xml:space="preserve">  86  IS-URB-RE/CO</v>
          </cell>
          <cell r="H156" t="str">
            <v xml:space="preserve">  25  L-2500</v>
          </cell>
          <cell r="I156">
            <v>1</v>
          </cell>
          <cell r="J156">
            <v>1</v>
          </cell>
          <cell r="K156">
            <v>9.9551999999999996</v>
          </cell>
          <cell r="L156">
            <v>3.9350999999999998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 t="str">
            <v>151 1</v>
          </cell>
          <cell r="C157">
            <v>151</v>
          </cell>
          <cell r="D157" t="str">
            <v>GUAYAMA-PDS 38.000</v>
          </cell>
          <cell r="E157">
            <v>1</v>
          </cell>
          <cell r="F157" t="str">
            <v xml:space="preserve">   5  PONCE ES</v>
          </cell>
          <cell r="G157" t="str">
            <v xml:space="preserve">  86  IS-URB-RE/CO</v>
          </cell>
          <cell r="H157" t="str">
            <v xml:space="preserve">   1  L-100</v>
          </cell>
          <cell r="I157">
            <v>1</v>
          </cell>
          <cell r="J157">
            <v>1</v>
          </cell>
          <cell r="K157">
            <v>2.7408999999999999</v>
          </cell>
          <cell r="L157">
            <v>2.1730999999999998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 t="str">
            <v>152 1</v>
          </cell>
          <cell r="C158">
            <v>152</v>
          </cell>
          <cell r="D158" t="str">
            <v>JUAN DOMINGO38.000</v>
          </cell>
          <cell r="E158">
            <v>1</v>
          </cell>
          <cell r="F158" t="str">
            <v xml:space="preserve">   2  BAYAMON</v>
          </cell>
          <cell r="G158" t="str">
            <v xml:space="preserve">  87  MET-RESIDENC</v>
          </cell>
          <cell r="H158" t="str">
            <v xml:space="preserve">  43  L-4300</v>
          </cell>
          <cell r="I158">
            <v>1</v>
          </cell>
          <cell r="J158">
            <v>1</v>
          </cell>
          <cell r="K158">
            <v>6.3137999999999996</v>
          </cell>
          <cell r="L158">
            <v>2.8877000000000002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153 1</v>
          </cell>
          <cell r="C159">
            <v>153</v>
          </cell>
          <cell r="D159" t="str">
            <v>MANATI 115  115.00</v>
          </cell>
          <cell r="E159">
            <v>1</v>
          </cell>
          <cell r="F159" t="str">
            <v xml:space="preserve">   7  ARECIBO</v>
          </cell>
          <cell r="G159" t="str">
            <v xml:space="preserve">   1  AEE</v>
          </cell>
          <cell r="H159" t="str">
            <v xml:space="preserve"> 900  CENTRO TRANS</v>
          </cell>
          <cell r="I159">
            <v>1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154 1</v>
          </cell>
          <cell r="C160">
            <v>154</v>
          </cell>
          <cell r="D160" t="str">
            <v>REP.METROPOL38.000</v>
          </cell>
          <cell r="E160">
            <v>1</v>
          </cell>
          <cell r="F160" t="str">
            <v xml:space="preserve">   2  BAYAMON</v>
          </cell>
          <cell r="G160" t="str">
            <v xml:space="preserve">  88  MET-COMERCIA</v>
          </cell>
          <cell r="H160" t="str">
            <v xml:space="preserve"> 101  L-10100</v>
          </cell>
          <cell r="I160">
            <v>1</v>
          </cell>
          <cell r="J160">
            <v>1</v>
          </cell>
          <cell r="K160">
            <v>6.0006000000000004</v>
          </cell>
          <cell r="L160">
            <v>2.5156999999999998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155 1</v>
          </cell>
          <cell r="C161">
            <v>155</v>
          </cell>
          <cell r="D161" t="str">
            <v>CRUV        38.000</v>
          </cell>
          <cell r="E161">
            <v>1</v>
          </cell>
          <cell r="F161" t="str">
            <v xml:space="preserve">   1  S.JUAN</v>
          </cell>
          <cell r="G161" t="str">
            <v xml:space="preserve">  31  GOBIERNO</v>
          </cell>
          <cell r="H161" t="str">
            <v xml:space="preserve">  72  L-7200</v>
          </cell>
          <cell r="I161">
            <v>1</v>
          </cell>
          <cell r="J161">
            <v>1</v>
          </cell>
          <cell r="K161">
            <v>2.0948000000000002</v>
          </cell>
          <cell r="L161">
            <v>0.83199999999999996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 t="str">
            <v>155 2</v>
          </cell>
          <cell r="C162">
            <v>155</v>
          </cell>
          <cell r="D162" t="str">
            <v>CRUV        38.000</v>
          </cell>
          <cell r="E162">
            <v>2</v>
          </cell>
          <cell r="F162" t="str">
            <v xml:space="preserve">   1  S.JUAN</v>
          </cell>
          <cell r="G162" t="str">
            <v xml:space="preserve">  31  GOBIERNO</v>
          </cell>
          <cell r="H162" t="str">
            <v xml:space="preserve">  72  L-7200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156 1</v>
          </cell>
          <cell r="C163">
            <v>156</v>
          </cell>
          <cell r="D163" t="str">
            <v>SAN JOSE    38.000</v>
          </cell>
          <cell r="E163">
            <v>1</v>
          </cell>
          <cell r="F163" t="str">
            <v xml:space="preserve">   1  S.JUAN</v>
          </cell>
          <cell r="G163" t="str">
            <v xml:space="preserve">  87  MET-RESIDENC</v>
          </cell>
          <cell r="H163" t="str">
            <v xml:space="preserve">  73  L-7300</v>
          </cell>
          <cell r="I163">
            <v>1</v>
          </cell>
          <cell r="J163">
            <v>1</v>
          </cell>
          <cell r="K163">
            <v>6.1571999999999996</v>
          </cell>
          <cell r="L163">
            <v>2.2025000000000001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157 1</v>
          </cell>
          <cell r="C164">
            <v>157</v>
          </cell>
          <cell r="D164" t="str">
            <v>ESCUELA VOC 38.000</v>
          </cell>
          <cell r="E164">
            <v>1</v>
          </cell>
          <cell r="F164" t="str">
            <v xml:space="preserve">   1  S.JUAN</v>
          </cell>
          <cell r="G164" t="str">
            <v xml:space="preserve">  89  MET-RES/COME</v>
          </cell>
          <cell r="H164" t="str">
            <v xml:space="preserve">  72  L-7200</v>
          </cell>
          <cell r="I164">
            <v>1</v>
          </cell>
          <cell r="J164">
            <v>1</v>
          </cell>
          <cell r="K164">
            <v>3.3184</v>
          </cell>
          <cell r="L164">
            <v>1.2236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 t="str">
            <v>158 1</v>
          </cell>
          <cell r="C165">
            <v>158</v>
          </cell>
          <cell r="D165" t="str">
            <v>GANDARA     38.000</v>
          </cell>
          <cell r="E165">
            <v>1</v>
          </cell>
          <cell r="F165" t="str">
            <v xml:space="preserve">   1  S.JUAN</v>
          </cell>
          <cell r="G165" t="str">
            <v xml:space="preserve">  88  MET-COMERCIA</v>
          </cell>
          <cell r="H165" t="str">
            <v xml:space="preserve">  66  L-6600</v>
          </cell>
          <cell r="I165">
            <v>1</v>
          </cell>
          <cell r="J165">
            <v>1</v>
          </cell>
          <cell r="K165">
            <v>3.5436000000000001</v>
          </cell>
          <cell r="L165">
            <v>1.4390000000000001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 t="str">
            <v>159 1</v>
          </cell>
          <cell r="C166">
            <v>159</v>
          </cell>
          <cell r="D166" t="str">
            <v>TOA VACA    38.000</v>
          </cell>
          <cell r="E166">
            <v>1</v>
          </cell>
          <cell r="F166" t="str">
            <v xml:space="preserve">   6  PONCE OE</v>
          </cell>
          <cell r="G166" t="str">
            <v xml:space="preserve">  81  IS-RUR-RESID</v>
          </cell>
          <cell r="H166" t="str">
            <v xml:space="preserve">  48  L-4800</v>
          </cell>
          <cell r="I166">
            <v>1</v>
          </cell>
          <cell r="J166">
            <v>1</v>
          </cell>
          <cell r="K166">
            <v>1.1551</v>
          </cell>
          <cell r="L166">
            <v>0.58730000000000004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 t="str">
            <v>160 1</v>
          </cell>
          <cell r="C167">
            <v>160</v>
          </cell>
          <cell r="D167" t="str">
            <v>SAN GERARDO 38.000</v>
          </cell>
          <cell r="E167">
            <v>1</v>
          </cell>
          <cell r="F167" t="str">
            <v xml:space="preserve">   1  S.JUAN</v>
          </cell>
          <cell r="G167" t="str">
            <v xml:space="preserve">  88  MET-COMERCIA</v>
          </cell>
          <cell r="H167" t="str">
            <v xml:space="preserve"> 910  SECCIONADORA</v>
          </cell>
          <cell r="I167">
            <v>1</v>
          </cell>
          <cell r="J167">
            <v>1</v>
          </cell>
          <cell r="K167">
            <v>3.3576000000000001</v>
          </cell>
          <cell r="L167">
            <v>0.97889999999999999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 t="str">
            <v>161 1</v>
          </cell>
          <cell r="C168">
            <v>161</v>
          </cell>
          <cell r="D168" t="str">
            <v>FONALLEDAS  38.000</v>
          </cell>
          <cell r="E168">
            <v>1</v>
          </cell>
          <cell r="F168" t="str">
            <v xml:space="preserve">   1  S.JUAN</v>
          </cell>
          <cell r="G168" t="str">
            <v xml:space="preserve">  88  MET-COMERCIA</v>
          </cell>
          <cell r="H168" t="str">
            <v xml:space="preserve">  89  L-8900</v>
          </cell>
          <cell r="I168">
            <v>1</v>
          </cell>
          <cell r="J168">
            <v>1</v>
          </cell>
          <cell r="K168">
            <v>15.867699999999999</v>
          </cell>
          <cell r="L168">
            <v>7.7625000000000002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 t="str">
            <v>162 1</v>
          </cell>
          <cell r="C169">
            <v>162</v>
          </cell>
          <cell r="D169" t="str">
            <v>ZIMMER      38.000</v>
          </cell>
          <cell r="E169">
            <v>1</v>
          </cell>
          <cell r="F169" t="str">
            <v xml:space="preserve">   6  PONCE OE</v>
          </cell>
          <cell r="G169" t="str">
            <v xml:space="preserve">  20  EQUI MED</v>
          </cell>
          <cell r="H169" t="str">
            <v xml:space="preserve">   1  L-100</v>
          </cell>
          <cell r="I169">
            <v>1</v>
          </cell>
          <cell r="J169">
            <v>1</v>
          </cell>
          <cell r="K169">
            <v>3.4554999999999998</v>
          </cell>
          <cell r="L169">
            <v>1.0768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>163 1</v>
          </cell>
          <cell r="C170">
            <v>163</v>
          </cell>
          <cell r="D170" t="str">
            <v>SIERRA LINDA38.000</v>
          </cell>
          <cell r="E170">
            <v>1</v>
          </cell>
          <cell r="F170" t="str">
            <v xml:space="preserve">   2  BAYAMON</v>
          </cell>
          <cell r="G170" t="str">
            <v xml:space="preserve">  87  MET-RESIDENC</v>
          </cell>
          <cell r="H170" t="str">
            <v xml:space="preserve"> 100  L-10000</v>
          </cell>
          <cell r="I170">
            <v>1</v>
          </cell>
          <cell r="J170">
            <v>1</v>
          </cell>
          <cell r="K170">
            <v>5.5404999999999998</v>
          </cell>
          <cell r="L170">
            <v>2.0263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164 1</v>
          </cell>
          <cell r="C171">
            <v>164</v>
          </cell>
          <cell r="D171" t="str">
            <v>MAGNOLIA    38.000</v>
          </cell>
          <cell r="E171">
            <v>1</v>
          </cell>
          <cell r="F171" t="str">
            <v xml:space="preserve">   2  BAYAMON</v>
          </cell>
          <cell r="G171" t="str">
            <v xml:space="preserve">  87  MET-RESIDENC</v>
          </cell>
          <cell r="H171" t="str">
            <v xml:space="preserve"> 100  L-10000</v>
          </cell>
          <cell r="I171">
            <v>1</v>
          </cell>
          <cell r="J171">
            <v>1</v>
          </cell>
          <cell r="K171">
            <v>7.4199000000000002</v>
          </cell>
          <cell r="L171">
            <v>2.9758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165 1</v>
          </cell>
          <cell r="C172">
            <v>165</v>
          </cell>
          <cell r="D172" t="str">
            <v>HERMA DAVILA38.000</v>
          </cell>
          <cell r="E172">
            <v>1</v>
          </cell>
          <cell r="F172" t="str">
            <v xml:space="preserve">   2  BAYAMON</v>
          </cell>
          <cell r="G172" t="str">
            <v xml:space="preserve">  89  MET-RES/COME</v>
          </cell>
          <cell r="H172" t="str">
            <v xml:space="preserve"> 107  L-10700</v>
          </cell>
          <cell r="I172">
            <v>1</v>
          </cell>
          <cell r="J172">
            <v>1</v>
          </cell>
          <cell r="K172">
            <v>5.6775000000000002</v>
          </cell>
          <cell r="L172">
            <v>2.2808000000000002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166 1</v>
          </cell>
          <cell r="C173">
            <v>166</v>
          </cell>
          <cell r="D173" t="str">
            <v>LOMAS VERDES38.000</v>
          </cell>
          <cell r="E173">
            <v>1</v>
          </cell>
          <cell r="F173" t="str">
            <v xml:space="preserve">   2  BAYAMON</v>
          </cell>
          <cell r="G173" t="str">
            <v xml:space="preserve">  87  MET-RESIDENC</v>
          </cell>
          <cell r="H173" t="str">
            <v xml:space="preserve"> 100  L-10000</v>
          </cell>
          <cell r="I173">
            <v>1</v>
          </cell>
          <cell r="J173">
            <v>1</v>
          </cell>
          <cell r="K173">
            <v>3.5924999999999998</v>
          </cell>
          <cell r="L173">
            <v>1.6053999999999999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 t="str">
            <v>167 1</v>
          </cell>
          <cell r="C174">
            <v>167</v>
          </cell>
          <cell r="D174" t="str">
            <v>UPJOHN115   115.00</v>
          </cell>
          <cell r="E174">
            <v>1</v>
          </cell>
          <cell r="F174" t="str">
            <v xml:space="preserve">   7  ARECIBO</v>
          </cell>
          <cell r="G174" t="str">
            <v xml:space="preserve">  10  FARMACIA</v>
          </cell>
          <cell r="H174" t="str">
            <v xml:space="preserve"> 374  L-37400</v>
          </cell>
          <cell r="I174">
            <v>1</v>
          </cell>
          <cell r="J174">
            <v>1</v>
          </cell>
          <cell r="K174">
            <v>6.5781000000000001</v>
          </cell>
          <cell r="L174">
            <v>2.4961000000000002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168 1</v>
          </cell>
          <cell r="C175">
            <v>168</v>
          </cell>
          <cell r="D175" t="str">
            <v>GENERALGASES38.000</v>
          </cell>
          <cell r="E175">
            <v>1</v>
          </cell>
          <cell r="F175" t="str">
            <v xml:space="preserve">   2  BAYAMON</v>
          </cell>
          <cell r="G175" t="str">
            <v xml:space="preserve">  14  EMPAQUE</v>
          </cell>
          <cell r="H175" t="str">
            <v xml:space="preserve">  95  L-9500</v>
          </cell>
          <cell r="I175">
            <v>1</v>
          </cell>
          <cell r="J175">
            <v>1</v>
          </cell>
          <cell r="K175">
            <v>0.15659999999999999</v>
          </cell>
          <cell r="L175">
            <v>7.8299999999999995E-2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 t="str">
            <v>169 1</v>
          </cell>
          <cell r="C176">
            <v>169</v>
          </cell>
          <cell r="D176" t="str">
            <v>SGERMANTC115115.00</v>
          </cell>
          <cell r="E176">
            <v>1</v>
          </cell>
          <cell r="F176" t="str">
            <v xml:space="preserve">   8  MAYAGUEZ</v>
          </cell>
          <cell r="G176" t="str">
            <v xml:space="preserve">  84  IS-URB-RES</v>
          </cell>
          <cell r="H176" t="str">
            <v xml:space="preserve"> 900  CENTRO TRANS</v>
          </cell>
          <cell r="I176">
            <v>1</v>
          </cell>
          <cell r="J176">
            <v>1</v>
          </cell>
          <cell r="K176">
            <v>9.8475999999999999</v>
          </cell>
          <cell r="L176">
            <v>5.2173999999999996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 t="str">
            <v>170 1</v>
          </cell>
          <cell r="C177">
            <v>170</v>
          </cell>
          <cell r="D177" t="str">
            <v>GOYA        38.000</v>
          </cell>
          <cell r="E177">
            <v>1</v>
          </cell>
          <cell r="F177" t="str">
            <v xml:space="preserve">   2  BAYAMON</v>
          </cell>
          <cell r="G177" t="str">
            <v xml:space="preserve">  14  EMPAQUE</v>
          </cell>
          <cell r="H177" t="str">
            <v xml:space="preserve">  96  L-9600</v>
          </cell>
          <cell r="I177">
            <v>1</v>
          </cell>
          <cell r="J177">
            <v>1</v>
          </cell>
          <cell r="K177">
            <v>3.7198000000000002</v>
          </cell>
          <cell r="L177">
            <v>2.1436999999999999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170 2</v>
          </cell>
          <cell r="C178">
            <v>170</v>
          </cell>
          <cell r="D178" t="str">
            <v>GOYA        38.000</v>
          </cell>
          <cell r="E178">
            <v>2</v>
          </cell>
          <cell r="F178" t="str">
            <v xml:space="preserve">   2  BAYAMON</v>
          </cell>
          <cell r="G178" t="str">
            <v xml:space="preserve">  14  EMPAQUE</v>
          </cell>
          <cell r="H178" t="str">
            <v xml:space="preserve">  96  L-9600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171 1</v>
          </cell>
          <cell r="C179">
            <v>171</v>
          </cell>
          <cell r="D179" t="str">
            <v>MIRAMAR     38.000</v>
          </cell>
          <cell r="E179">
            <v>1</v>
          </cell>
          <cell r="F179" t="str">
            <v xml:space="preserve">   1  S.JUAN</v>
          </cell>
          <cell r="G179" t="str">
            <v xml:space="preserve">  88  MET-COMERCIA</v>
          </cell>
          <cell r="H179" t="str">
            <v xml:space="preserve"> 910  SECCIONADORA</v>
          </cell>
          <cell r="I179">
            <v>1</v>
          </cell>
          <cell r="J179">
            <v>1</v>
          </cell>
          <cell r="K179">
            <v>1.6640999999999999</v>
          </cell>
          <cell r="L179">
            <v>0.4894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 t="str">
            <v>172 1</v>
          </cell>
          <cell r="C180">
            <v>172</v>
          </cell>
          <cell r="D180" t="str">
            <v>CADILLAC    38.000</v>
          </cell>
          <cell r="E180">
            <v>1</v>
          </cell>
          <cell r="F180" t="str">
            <v xml:space="preserve">   2  BAYAMON</v>
          </cell>
          <cell r="G180" t="str">
            <v xml:space="preserve">  12  TEXTIL</v>
          </cell>
          <cell r="H180" t="str">
            <v xml:space="preserve">  98  L-9800</v>
          </cell>
          <cell r="I180">
            <v>1</v>
          </cell>
          <cell r="J180">
            <v>1</v>
          </cell>
          <cell r="K180">
            <v>0.83209999999999995</v>
          </cell>
          <cell r="L180">
            <v>0.16639999999999999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 t="str">
            <v>173 1</v>
          </cell>
          <cell r="C181">
            <v>173</v>
          </cell>
          <cell r="D181" t="str">
            <v>CAROLINA    38.000</v>
          </cell>
          <cell r="E181">
            <v>1</v>
          </cell>
          <cell r="F181" t="str">
            <v xml:space="preserve">   3  CAROLINA</v>
          </cell>
          <cell r="G181" t="str">
            <v xml:space="preserve">  87  MET-RESIDENC</v>
          </cell>
          <cell r="H181" t="str">
            <v xml:space="preserve">  31  L-3100</v>
          </cell>
          <cell r="I181">
            <v>1</v>
          </cell>
          <cell r="J181">
            <v>1</v>
          </cell>
          <cell r="K181">
            <v>5.5012999999999996</v>
          </cell>
          <cell r="L181">
            <v>2.085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174 1</v>
          </cell>
          <cell r="C182">
            <v>174</v>
          </cell>
          <cell r="D182" t="str">
            <v>HATILLO     38.000</v>
          </cell>
          <cell r="E182">
            <v>1</v>
          </cell>
          <cell r="F182" t="str">
            <v xml:space="preserve">   7  ARECIBO</v>
          </cell>
          <cell r="G182" t="str">
            <v xml:space="preserve">  85  IS-URB-COMER</v>
          </cell>
          <cell r="H182" t="str">
            <v xml:space="preserve">  21  L-2100</v>
          </cell>
          <cell r="I182">
            <v>1</v>
          </cell>
          <cell r="J182">
            <v>1</v>
          </cell>
          <cell r="K182">
            <v>7.4394999999999998</v>
          </cell>
          <cell r="L182">
            <v>3.7197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175 1</v>
          </cell>
          <cell r="C183">
            <v>175</v>
          </cell>
          <cell r="D183" t="str">
            <v>CONQUISTADOR115.00</v>
          </cell>
          <cell r="E183">
            <v>1</v>
          </cell>
          <cell r="F183" t="str">
            <v xml:space="preserve">   1  S.JUAN</v>
          </cell>
          <cell r="G183" t="str">
            <v xml:space="preserve">  84  IS-URB-RES</v>
          </cell>
          <cell r="H183" t="str">
            <v xml:space="preserve"> 379  L-37900</v>
          </cell>
          <cell r="I183">
            <v>1</v>
          </cell>
          <cell r="J183">
            <v>1</v>
          </cell>
          <cell r="K183">
            <v>28.720400000000001</v>
          </cell>
          <cell r="L183">
            <v>11.443099999999999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 t="str">
            <v>176 1</v>
          </cell>
          <cell r="C184">
            <v>176</v>
          </cell>
          <cell r="D184" t="str">
            <v>EL VIGIA    38.000</v>
          </cell>
          <cell r="E184">
            <v>1</v>
          </cell>
          <cell r="F184" t="str">
            <v xml:space="preserve">   6  PONCE OE</v>
          </cell>
          <cell r="G184" t="str">
            <v xml:space="preserve">  85  IS-URB-COMER</v>
          </cell>
          <cell r="H184" t="str">
            <v xml:space="preserve"> 910  SECCIONADORA</v>
          </cell>
          <cell r="I184">
            <v>1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>177 1</v>
          </cell>
          <cell r="C185">
            <v>177</v>
          </cell>
          <cell r="D185" t="str">
            <v>CIALES 115  115.00</v>
          </cell>
          <cell r="E185">
            <v>1</v>
          </cell>
          <cell r="F185" t="str">
            <v xml:space="preserve">   7  ARECIBO</v>
          </cell>
          <cell r="G185" t="str">
            <v xml:space="preserve">  81  IS-RUR-RESID</v>
          </cell>
          <cell r="H185" t="str">
            <v xml:space="preserve"> 361  L-36100</v>
          </cell>
          <cell r="I185">
            <v>1</v>
          </cell>
          <cell r="J185">
            <v>1</v>
          </cell>
          <cell r="K185">
            <v>7.5766</v>
          </cell>
          <cell r="L185">
            <v>2.5451000000000001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 t="str">
            <v>178 1</v>
          </cell>
          <cell r="C186">
            <v>178</v>
          </cell>
          <cell r="D186" t="str">
            <v>RIO GRANDE  38.000</v>
          </cell>
          <cell r="E186">
            <v>1</v>
          </cell>
          <cell r="F186" t="str">
            <v xml:space="preserve">   3  CAROLINA</v>
          </cell>
          <cell r="G186" t="str">
            <v xml:space="preserve">  84  IS-URB-RES</v>
          </cell>
          <cell r="H186" t="str">
            <v xml:space="preserve">  31  L-3100</v>
          </cell>
          <cell r="I186">
            <v>1</v>
          </cell>
          <cell r="J186">
            <v>1</v>
          </cell>
          <cell r="K186">
            <v>7.1067</v>
          </cell>
          <cell r="L186">
            <v>2.3102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 t="str">
            <v>179 1</v>
          </cell>
          <cell r="C187">
            <v>179</v>
          </cell>
          <cell r="D187" t="str">
            <v>PALMER      38.000</v>
          </cell>
          <cell r="E187">
            <v>1</v>
          </cell>
          <cell r="F187" t="str">
            <v xml:space="preserve">   3  CAROLINA</v>
          </cell>
          <cell r="G187" t="str">
            <v xml:space="preserve">   1  AEE</v>
          </cell>
          <cell r="H187" t="str">
            <v xml:space="preserve"> 900  CENTRO TRANS</v>
          </cell>
          <cell r="I187">
            <v>1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 t="str">
            <v>180 1</v>
          </cell>
          <cell r="C188">
            <v>180</v>
          </cell>
          <cell r="D188" t="str">
            <v>LUQUILLO    38.000</v>
          </cell>
          <cell r="E188">
            <v>1</v>
          </cell>
          <cell r="F188" t="str">
            <v xml:space="preserve">   3  CAROLINA</v>
          </cell>
          <cell r="G188" t="str">
            <v xml:space="preserve">  84  IS-URB-RES</v>
          </cell>
          <cell r="H188" t="str">
            <v xml:space="preserve">  31  L-3100</v>
          </cell>
          <cell r="I188">
            <v>1</v>
          </cell>
          <cell r="J188">
            <v>1</v>
          </cell>
          <cell r="K188">
            <v>7.1752000000000002</v>
          </cell>
          <cell r="L188">
            <v>2.4668000000000001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 t="str">
            <v>181 1</v>
          </cell>
          <cell r="C189">
            <v>181</v>
          </cell>
          <cell r="D189" t="str">
            <v>MORA 38     38.000</v>
          </cell>
          <cell r="E189">
            <v>1</v>
          </cell>
          <cell r="F189" t="str">
            <v xml:space="preserve">   7  ARECIBO</v>
          </cell>
          <cell r="G189" t="str">
            <v xml:space="preserve">   1  AEE</v>
          </cell>
          <cell r="H189" t="str">
            <v xml:space="preserve"> 900  CENTRO TRANS</v>
          </cell>
          <cell r="I189">
            <v>1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 t="str">
            <v>182 1</v>
          </cell>
          <cell r="C190">
            <v>182</v>
          </cell>
          <cell r="D190" t="str">
            <v>ELI LILLY-W 38.000</v>
          </cell>
          <cell r="E190">
            <v>1</v>
          </cell>
          <cell r="F190" t="str">
            <v xml:space="preserve">   3  CAROLINA</v>
          </cell>
          <cell r="G190" t="str">
            <v xml:space="preserve">  10  FARMACIA</v>
          </cell>
          <cell r="H190" t="str">
            <v xml:space="preserve">  31  L-3100</v>
          </cell>
          <cell r="I190">
            <v>1</v>
          </cell>
          <cell r="J190">
            <v>1</v>
          </cell>
          <cell r="K190">
            <v>14.5168</v>
          </cell>
          <cell r="L190">
            <v>4.2483000000000004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 t="str">
            <v>183 1</v>
          </cell>
          <cell r="C191">
            <v>183</v>
          </cell>
          <cell r="D191" t="str">
            <v>RI 17200    38.000</v>
          </cell>
          <cell r="E191">
            <v>1</v>
          </cell>
          <cell r="F191" t="str">
            <v xml:space="preserve">   3  CAROLINA</v>
          </cell>
          <cell r="G191" t="str">
            <v xml:space="preserve">   1  AEE</v>
          </cell>
          <cell r="H191" t="str">
            <v xml:space="preserve"> 172  L-17200</v>
          </cell>
          <cell r="I191">
            <v>1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 t="str">
            <v>184 1</v>
          </cell>
          <cell r="C192">
            <v>184</v>
          </cell>
          <cell r="D192" t="str">
            <v>MAUNABO115  115.00</v>
          </cell>
          <cell r="E192">
            <v>1</v>
          </cell>
          <cell r="F192" t="str">
            <v xml:space="preserve">   5  PONCE ES</v>
          </cell>
          <cell r="G192" t="str">
            <v xml:space="preserve">   1  AEE</v>
          </cell>
          <cell r="H192" t="str">
            <v xml:space="preserve"> 900  CENTRO TRANS</v>
          </cell>
          <cell r="I192">
            <v>1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 t="str">
            <v>185 1</v>
          </cell>
          <cell r="C193">
            <v>185</v>
          </cell>
          <cell r="D193" t="str">
            <v>SUN OIL     115.00</v>
          </cell>
          <cell r="E193">
            <v>1</v>
          </cell>
          <cell r="F193" t="str">
            <v xml:space="preserve">   4  CAGUAS</v>
          </cell>
          <cell r="G193" t="str">
            <v xml:space="preserve">  15  PETROQUI</v>
          </cell>
          <cell r="H193" t="str">
            <v xml:space="preserve"> 363  L-36300</v>
          </cell>
          <cell r="I193">
            <v>1</v>
          </cell>
          <cell r="J193">
            <v>1</v>
          </cell>
          <cell r="K193">
            <v>17.267499999999998</v>
          </cell>
          <cell r="L193">
            <v>4.3266999999999998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186 1</v>
          </cell>
          <cell r="C194">
            <v>186</v>
          </cell>
          <cell r="D194" t="str">
            <v>ISLA GRANDE 38.000</v>
          </cell>
          <cell r="E194">
            <v>1</v>
          </cell>
          <cell r="F194" t="str">
            <v xml:space="preserve">   1  S.JUAN</v>
          </cell>
          <cell r="G194" t="str">
            <v xml:space="preserve">  88  MET-COMERCIA</v>
          </cell>
          <cell r="H194" t="str">
            <v xml:space="preserve"> 910  SECCIONADORA</v>
          </cell>
          <cell r="I194">
            <v>1</v>
          </cell>
          <cell r="J194">
            <v>1</v>
          </cell>
          <cell r="K194">
            <v>0.50900000000000001</v>
          </cell>
          <cell r="L194">
            <v>-8.8099999999999998E-2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 t="str">
            <v>187 1</v>
          </cell>
          <cell r="C195">
            <v>187</v>
          </cell>
          <cell r="D195" t="str">
            <v>VISTAMAR    38.000</v>
          </cell>
          <cell r="E195">
            <v>1</v>
          </cell>
          <cell r="F195" t="str">
            <v xml:space="preserve">   3  CAROLINA</v>
          </cell>
          <cell r="G195" t="str">
            <v xml:space="preserve">  87  MET-RESIDENC</v>
          </cell>
          <cell r="H195" t="str">
            <v xml:space="preserve">  36  L-3600</v>
          </cell>
          <cell r="I195">
            <v>1</v>
          </cell>
          <cell r="J195">
            <v>1</v>
          </cell>
          <cell r="K195">
            <v>18.921800000000001</v>
          </cell>
          <cell r="L195">
            <v>5.5110999999999999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 t="str">
            <v>188 1</v>
          </cell>
          <cell r="C196">
            <v>188</v>
          </cell>
          <cell r="D196" t="str">
            <v>SAN ANTON   38.000</v>
          </cell>
          <cell r="E196">
            <v>1</v>
          </cell>
          <cell r="F196" t="str">
            <v xml:space="preserve">   3  CAROLINA</v>
          </cell>
          <cell r="G196" t="str">
            <v xml:space="preserve">  85  IS-URB-COMER</v>
          </cell>
          <cell r="H196" t="str">
            <v xml:space="preserve">  10  L-1000</v>
          </cell>
          <cell r="I196">
            <v>1</v>
          </cell>
          <cell r="J196">
            <v>1</v>
          </cell>
          <cell r="K196">
            <v>3.4064999999999999</v>
          </cell>
          <cell r="L196">
            <v>1.3704000000000001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 t="str">
            <v>189 1</v>
          </cell>
          <cell r="C197">
            <v>189</v>
          </cell>
          <cell r="D197" t="str">
            <v>GUAYAMA     38.000</v>
          </cell>
          <cell r="E197">
            <v>1</v>
          </cell>
          <cell r="F197" t="str">
            <v xml:space="preserve">   5  PONCE ES</v>
          </cell>
          <cell r="G197" t="str">
            <v xml:space="preserve">  85  IS-URB-COMER</v>
          </cell>
          <cell r="H197" t="str">
            <v xml:space="preserve">   1  L-100</v>
          </cell>
          <cell r="I197">
            <v>1</v>
          </cell>
          <cell r="J197">
            <v>1</v>
          </cell>
          <cell r="K197">
            <v>4.2972999999999999</v>
          </cell>
          <cell r="L197">
            <v>1.4781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 t="str">
            <v>190 1</v>
          </cell>
          <cell r="C198">
            <v>190</v>
          </cell>
          <cell r="D198" t="str">
            <v>CANA 115    115.00</v>
          </cell>
          <cell r="E198">
            <v>1</v>
          </cell>
          <cell r="F198" t="str">
            <v xml:space="preserve">   2  BAYAMON</v>
          </cell>
          <cell r="G198" t="str">
            <v xml:space="preserve">  84  IS-URB-RES</v>
          </cell>
          <cell r="H198" t="str">
            <v xml:space="preserve"> 361  L-36100</v>
          </cell>
          <cell r="I198">
            <v>1</v>
          </cell>
          <cell r="J198">
            <v>1</v>
          </cell>
          <cell r="K198">
            <v>41.690600000000003</v>
          </cell>
          <cell r="L198">
            <v>16.8857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 t="str">
            <v>191 1</v>
          </cell>
          <cell r="C199">
            <v>191</v>
          </cell>
          <cell r="D199" t="str">
            <v>LA MUDA     38.000</v>
          </cell>
          <cell r="E199">
            <v>1</v>
          </cell>
          <cell r="F199" t="str">
            <v xml:space="preserve">   1  S.JUAN</v>
          </cell>
          <cell r="G199" t="str">
            <v xml:space="preserve">  84  IS-URB-RES</v>
          </cell>
          <cell r="H199" t="str">
            <v xml:space="preserve">  30  L-3000</v>
          </cell>
          <cell r="I199">
            <v>1</v>
          </cell>
          <cell r="J199">
            <v>1</v>
          </cell>
          <cell r="K199">
            <v>6.7739000000000003</v>
          </cell>
          <cell r="L199">
            <v>1.3019000000000001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192 1</v>
          </cell>
          <cell r="C200">
            <v>192</v>
          </cell>
          <cell r="D200" t="str">
            <v>LEVITTOWN   13.200</v>
          </cell>
          <cell r="E200">
            <v>1</v>
          </cell>
          <cell r="F200" t="str">
            <v xml:space="preserve">   2  BAYAMON</v>
          </cell>
          <cell r="G200" t="str">
            <v xml:space="preserve">  87  MET-RESIDENC</v>
          </cell>
          <cell r="H200" t="str">
            <v xml:space="preserve"> 930  STEAM PLANT</v>
          </cell>
          <cell r="I200">
            <v>1</v>
          </cell>
          <cell r="J200">
            <v>1</v>
          </cell>
          <cell r="K200">
            <v>25.333500000000001</v>
          </cell>
          <cell r="L200">
            <v>9.8553999999999995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193 1</v>
          </cell>
          <cell r="C201">
            <v>193</v>
          </cell>
          <cell r="D201" t="str">
            <v>JUANA DIAZ  38.000</v>
          </cell>
          <cell r="E201">
            <v>1</v>
          </cell>
          <cell r="F201" t="str">
            <v xml:space="preserve">   6  PONCE OE</v>
          </cell>
          <cell r="G201" t="str">
            <v xml:space="preserve">  85  IS-URB-COMER</v>
          </cell>
          <cell r="H201" t="str">
            <v xml:space="preserve">   3  L-300</v>
          </cell>
          <cell r="I201">
            <v>1</v>
          </cell>
          <cell r="J201">
            <v>1</v>
          </cell>
          <cell r="K201">
            <v>7.9974999999999996</v>
          </cell>
          <cell r="L201">
            <v>4.6595000000000004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194 1</v>
          </cell>
          <cell r="C202">
            <v>194</v>
          </cell>
          <cell r="D202" t="str">
            <v>SAN LORENZO 38.000</v>
          </cell>
          <cell r="E202">
            <v>1</v>
          </cell>
          <cell r="F202" t="str">
            <v xml:space="preserve">   4  CAGUAS</v>
          </cell>
          <cell r="G202" t="str">
            <v xml:space="preserve">  84  IS-URB-RES</v>
          </cell>
          <cell r="H202" t="str">
            <v xml:space="preserve">  93  L-9300</v>
          </cell>
          <cell r="I202">
            <v>1</v>
          </cell>
          <cell r="J202">
            <v>1</v>
          </cell>
          <cell r="K202">
            <v>8.7414000000000005</v>
          </cell>
          <cell r="L202">
            <v>2.6429999999999998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195 1</v>
          </cell>
          <cell r="C203">
            <v>195</v>
          </cell>
          <cell r="D203" t="str">
            <v>GURABO      38.000</v>
          </cell>
          <cell r="E203">
            <v>1</v>
          </cell>
          <cell r="F203" t="str">
            <v xml:space="preserve">   4  CAGUAS</v>
          </cell>
          <cell r="G203" t="str">
            <v xml:space="preserve">  84  IS-URB-RES</v>
          </cell>
          <cell r="H203" t="str">
            <v xml:space="preserve">  30  L-3000</v>
          </cell>
          <cell r="I203">
            <v>1</v>
          </cell>
          <cell r="J203">
            <v>1</v>
          </cell>
          <cell r="K203">
            <v>6.7641</v>
          </cell>
          <cell r="L203">
            <v>2.0360999999999998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196 1</v>
          </cell>
          <cell r="C204">
            <v>196</v>
          </cell>
          <cell r="D204" t="str">
            <v>MANATI 230  230.00</v>
          </cell>
          <cell r="E204">
            <v>1</v>
          </cell>
          <cell r="F204" t="str">
            <v xml:space="preserve">   7  ARECIBO</v>
          </cell>
          <cell r="G204" t="str">
            <v xml:space="preserve">   1  AEE</v>
          </cell>
          <cell r="H204" t="str">
            <v xml:space="preserve"> 900  CENTRO TRANS</v>
          </cell>
          <cell r="I204">
            <v>1</v>
          </cell>
          <cell r="J204">
            <v>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 t="str">
            <v>197 1</v>
          </cell>
          <cell r="C205">
            <v>197</v>
          </cell>
          <cell r="D205" t="str">
            <v>PONCE DH    38.000</v>
          </cell>
          <cell r="E205">
            <v>1</v>
          </cell>
          <cell r="F205" t="str">
            <v xml:space="preserve">   6  PONCE OE</v>
          </cell>
          <cell r="G205" t="str">
            <v xml:space="preserve">  86  IS-URB-RE/CO</v>
          </cell>
          <cell r="H205" t="str">
            <v xml:space="preserve">  79  L-7900</v>
          </cell>
          <cell r="I205">
            <v>1</v>
          </cell>
          <cell r="J205">
            <v>1</v>
          </cell>
          <cell r="K205">
            <v>4.9238</v>
          </cell>
          <cell r="L205">
            <v>2.2808000000000002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 t="str">
            <v>198 1</v>
          </cell>
          <cell r="C206">
            <v>198</v>
          </cell>
          <cell r="D206" t="str">
            <v>BUENA VISTA 38.000</v>
          </cell>
          <cell r="E206">
            <v>1</v>
          </cell>
          <cell r="F206" t="str">
            <v xml:space="preserve">   6  PONCE OE</v>
          </cell>
          <cell r="G206" t="str">
            <v xml:space="preserve">  85  IS-URB-COMER</v>
          </cell>
          <cell r="H206" t="str">
            <v xml:space="preserve"> 910  SECCIONADORA</v>
          </cell>
          <cell r="I206">
            <v>1</v>
          </cell>
          <cell r="J206">
            <v>1</v>
          </cell>
          <cell r="K206">
            <v>5.8929</v>
          </cell>
          <cell r="L206">
            <v>3.2008999999999999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 t="str">
            <v>199 1</v>
          </cell>
          <cell r="C207">
            <v>199</v>
          </cell>
          <cell r="D207" t="str">
            <v>CAGUAX      38.000</v>
          </cell>
          <cell r="E207">
            <v>1</v>
          </cell>
          <cell r="F207" t="str">
            <v xml:space="preserve">   4  CAGUAS</v>
          </cell>
          <cell r="G207" t="str">
            <v xml:space="preserve">  87  MET-RESIDENC</v>
          </cell>
          <cell r="H207" t="str">
            <v xml:space="preserve"> 910  SECCIONADORA</v>
          </cell>
          <cell r="I207">
            <v>1</v>
          </cell>
          <cell r="J207">
            <v>1</v>
          </cell>
          <cell r="K207">
            <v>5.7754000000000003</v>
          </cell>
          <cell r="L207">
            <v>0.56779999999999997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200 1</v>
          </cell>
          <cell r="C208">
            <v>200</v>
          </cell>
          <cell r="D208" t="str">
            <v>G.BENITEZ   38.000</v>
          </cell>
          <cell r="E208">
            <v>1</v>
          </cell>
          <cell r="F208" t="str">
            <v xml:space="preserve">   4  CAGUAS</v>
          </cell>
          <cell r="G208" t="str">
            <v xml:space="preserve">  88  MET-COMERCIA</v>
          </cell>
          <cell r="H208" t="str">
            <v xml:space="preserve"> 910  SECCIONADORA</v>
          </cell>
          <cell r="I208">
            <v>1</v>
          </cell>
          <cell r="J208">
            <v>1</v>
          </cell>
          <cell r="K208">
            <v>18.843499999999999</v>
          </cell>
          <cell r="L208">
            <v>8.1540999999999997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>201 1</v>
          </cell>
          <cell r="C209">
            <v>201</v>
          </cell>
          <cell r="D209" t="str">
            <v>BAIROA      38.000</v>
          </cell>
          <cell r="E209">
            <v>1</v>
          </cell>
          <cell r="F209" t="str">
            <v xml:space="preserve">   4  CAGUAS</v>
          </cell>
          <cell r="G209" t="str">
            <v xml:space="preserve">  87  MET-RESIDENC</v>
          </cell>
          <cell r="H209" t="str">
            <v xml:space="preserve">  30  L-3000</v>
          </cell>
          <cell r="I209">
            <v>1</v>
          </cell>
          <cell r="J209">
            <v>1</v>
          </cell>
          <cell r="K209">
            <v>6.7641</v>
          </cell>
          <cell r="L209">
            <v>2.4178000000000002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B210" t="str">
            <v>202 1</v>
          </cell>
          <cell r="C210">
            <v>202</v>
          </cell>
          <cell r="D210" t="str">
            <v>BAYAMON 13.213.200</v>
          </cell>
          <cell r="E210">
            <v>1</v>
          </cell>
          <cell r="F210" t="str">
            <v xml:space="preserve">   2  BAYAMON</v>
          </cell>
          <cell r="G210" t="str">
            <v xml:space="preserve">  88  MET-COMERCIA</v>
          </cell>
          <cell r="H210" t="str">
            <v xml:space="preserve"> 900  CENTRO TRANS</v>
          </cell>
          <cell r="I210">
            <v>1</v>
          </cell>
          <cell r="J210">
            <v>1</v>
          </cell>
          <cell r="K210">
            <v>22.808</v>
          </cell>
          <cell r="L210">
            <v>-1.0768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 t="str">
            <v>203 1</v>
          </cell>
          <cell r="C211">
            <v>203</v>
          </cell>
          <cell r="D211" t="str">
            <v>CANOVANAS 1313.200</v>
          </cell>
          <cell r="E211">
            <v>1</v>
          </cell>
          <cell r="F211" t="str">
            <v xml:space="preserve">   3  CAROLINA</v>
          </cell>
          <cell r="G211" t="str">
            <v xml:space="preserve">  84  IS-URB-RES</v>
          </cell>
          <cell r="H211" t="str">
            <v xml:space="preserve"> 900  CENTRO TRANS</v>
          </cell>
          <cell r="I211">
            <v>1</v>
          </cell>
          <cell r="J211">
            <v>1</v>
          </cell>
          <cell r="K211">
            <v>38.802900000000001</v>
          </cell>
          <cell r="L211">
            <v>13.489000000000001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204 1</v>
          </cell>
          <cell r="C212">
            <v>204</v>
          </cell>
          <cell r="D212" t="str">
            <v>MAYAGUEZ-VIC230.00</v>
          </cell>
          <cell r="E212">
            <v>1</v>
          </cell>
          <cell r="F212" t="str">
            <v xml:space="preserve">   8  MAYAGUEZ</v>
          </cell>
          <cell r="G212" t="str">
            <v xml:space="preserve">   1  AEE</v>
          </cell>
          <cell r="H212" t="str">
            <v xml:space="preserve"> 505  L-50500</v>
          </cell>
          <cell r="I212">
            <v>1</v>
          </cell>
          <cell r="J212">
            <v>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205 1</v>
          </cell>
          <cell r="C213">
            <v>205</v>
          </cell>
          <cell r="D213" t="str">
            <v>MUSEOARTE PR38.000</v>
          </cell>
          <cell r="E213">
            <v>1</v>
          </cell>
          <cell r="F213" t="str">
            <v xml:space="preserve">   1  S.JUAN</v>
          </cell>
          <cell r="G213" t="str">
            <v xml:space="preserve">  22  BANCOS</v>
          </cell>
          <cell r="H213" t="str">
            <v xml:space="preserve">  71  L-7100</v>
          </cell>
          <cell r="I213">
            <v>1</v>
          </cell>
          <cell r="J213">
            <v>1</v>
          </cell>
          <cell r="K213">
            <v>0.93969999999999998</v>
          </cell>
          <cell r="L213">
            <v>0.71460000000000001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B214" t="str">
            <v>206 1</v>
          </cell>
          <cell r="C214">
            <v>206</v>
          </cell>
          <cell r="D214" t="str">
            <v>ACACIAS 13  13.200</v>
          </cell>
          <cell r="E214">
            <v>1</v>
          </cell>
          <cell r="F214" t="str">
            <v xml:space="preserve">   8  MAYAGUEZ</v>
          </cell>
          <cell r="G214" t="str">
            <v xml:space="preserve">  86  IS-URB-RE/CO</v>
          </cell>
          <cell r="H214" t="str">
            <v xml:space="preserve"> 900  CENTRO TRANS</v>
          </cell>
          <cell r="I214">
            <v>1</v>
          </cell>
          <cell r="J214">
            <v>1</v>
          </cell>
          <cell r="K214">
            <v>15.241199999999999</v>
          </cell>
          <cell r="L214">
            <v>6.1943999999999999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>207 1</v>
          </cell>
          <cell r="C215">
            <v>207</v>
          </cell>
          <cell r="D215" t="str">
            <v>A.BUENAS SEC38.000</v>
          </cell>
          <cell r="E215">
            <v>1</v>
          </cell>
          <cell r="F215" t="str">
            <v xml:space="preserve">   4  CAGUAS</v>
          </cell>
          <cell r="G215" t="str">
            <v xml:space="preserve">  84  IS-URB-RES</v>
          </cell>
          <cell r="H215" t="str">
            <v xml:space="preserve"> 910  SECCIONADORA</v>
          </cell>
          <cell r="I215">
            <v>1</v>
          </cell>
          <cell r="J215">
            <v>1</v>
          </cell>
          <cell r="K215">
            <v>8.4967000000000006</v>
          </cell>
          <cell r="L215">
            <v>2.6722999999999999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B216" t="str">
            <v>208 1</v>
          </cell>
          <cell r="C216">
            <v>208</v>
          </cell>
          <cell r="D216" t="str">
            <v>SALINAS     38.000</v>
          </cell>
          <cell r="E216">
            <v>1</v>
          </cell>
          <cell r="F216" t="str">
            <v xml:space="preserve">   5  PONCE ES</v>
          </cell>
          <cell r="G216" t="str">
            <v xml:space="preserve">  85  IS-URB-COMER</v>
          </cell>
          <cell r="H216" t="str">
            <v xml:space="preserve">   2  L-200</v>
          </cell>
          <cell r="I216">
            <v>1</v>
          </cell>
          <cell r="J216">
            <v>1</v>
          </cell>
          <cell r="K216">
            <v>5.2957999999999998</v>
          </cell>
          <cell r="L216">
            <v>2.3102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B217" t="str">
            <v>209 1</v>
          </cell>
          <cell r="C217">
            <v>209</v>
          </cell>
          <cell r="D217" t="str">
            <v>VIEQUES     38.000</v>
          </cell>
          <cell r="E217">
            <v>1</v>
          </cell>
          <cell r="F217" t="str">
            <v xml:space="preserve">   3  CAROLINA</v>
          </cell>
          <cell r="G217" t="str">
            <v xml:space="preserve">  81  IS-RUR-RESID</v>
          </cell>
          <cell r="H217" t="str">
            <v xml:space="preserve">  54  L-5400</v>
          </cell>
          <cell r="I217">
            <v>1</v>
          </cell>
          <cell r="J217">
            <v>1</v>
          </cell>
          <cell r="K217">
            <v>4.8455000000000004</v>
          </cell>
          <cell r="L217">
            <v>1.39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B218" t="str">
            <v>210 1</v>
          </cell>
          <cell r="C218">
            <v>210</v>
          </cell>
          <cell r="D218" t="str">
            <v>AIBONITO    38.000</v>
          </cell>
          <cell r="E218">
            <v>1</v>
          </cell>
          <cell r="F218" t="str">
            <v xml:space="preserve">   4  CAGUAS</v>
          </cell>
          <cell r="G218" t="str">
            <v xml:space="preserve">  82  IS-RUR-COMER</v>
          </cell>
          <cell r="H218" t="str">
            <v xml:space="preserve">  85  L-8500</v>
          </cell>
          <cell r="I218">
            <v>1</v>
          </cell>
          <cell r="J218">
            <v>1</v>
          </cell>
          <cell r="K218">
            <v>6.3432000000000004</v>
          </cell>
          <cell r="L218">
            <v>1.9381999999999999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211 1</v>
          </cell>
          <cell r="C219">
            <v>211</v>
          </cell>
          <cell r="D219" t="str">
            <v>PALMER 115  115.00</v>
          </cell>
          <cell r="E219">
            <v>1</v>
          </cell>
          <cell r="F219" t="str">
            <v xml:space="preserve">   3  CAROLINA</v>
          </cell>
          <cell r="G219" t="str">
            <v xml:space="preserve">   1  AEE</v>
          </cell>
          <cell r="H219" t="str">
            <v xml:space="preserve"> 900  CENTRO TRANS</v>
          </cell>
          <cell r="I219">
            <v>1</v>
          </cell>
          <cell r="J219">
            <v>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212 1</v>
          </cell>
          <cell r="C220">
            <v>212</v>
          </cell>
          <cell r="D220" t="str">
            <v>GUANICA PBLO38.000</v>
          </cell>
          <cell r="E220">
            <v>1</v>
          </cell>
          <cell r="F220" t="str">
            <v xml:space="preserve">   6  PONCE OE</v>
          </cell>
          <cell r="G220" t="str">
            <v xml:space="preserve">   1  AEE</v>
          </cell>
          <cell r="H220" t="str">
            <v xml:space="preserve">  83  L-8300</v>
          </cell>
          <cell r="I220">
            <v>1</v>
          </cell>
          <cell r="J220">
            <v>1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B221" t="str">
            <v>213 1</v>
          </cell>
          <cell r="C221">
            <v>213</v>
          </cell>
          <cell r="D221" t="str">
            <v>TORONEGRO115115.00</v>
          </cell>
          <cell r="E221">
            <v>1</v>
          </cell>
          <cell r="F221" t="str">
            <v xml:space="preserve">   6  PONCE OE</v>
          </cell>
          <cell r="G221" t="str">
            <v xml:space="preserve">   1  AEE</v>
          </cell>
          <cell r="H221" t="str">
            <v xml:space="preserve"> 900  CENTRO TRANS</v>
          </cell>
          <cell r="I221">
            <v>1</v>
          </cell>
          <cell r="J221">
            <v>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B222" t="str">
            <v>214 1</v>
          </cell>
          <cell r="C222">
            <v>214</v>
          </cell>
          <cell r="D222" t="str">
            <v>MANATI 13   13.200</v>
          </cell>
          <cell r="E222">
            <v>1</v>
          </cell>
          <cell r="F222" t="str">
            <v xml:space="preserve">   7  ARECIBO</v>
          </cell>
          <cell r="G222" t="str">
            <v xml:space="preserve">  84  IS-URB-RES</v>
          </cell>
          <cell r="H222" t="str">
            <v xml:space="preserve"> 900  CENTRO TRANS</v>
          </cell>
          <cell r="I222">
            <v>1</v>
          </cell>
          <cell r="J222">
            <v>1</v>
          </cell>
          <cell r="K222">
            <v>29.2197</v>
          </cell>
          <cell r="L222">
            <v>8.4613999999999994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B223" t="str">
            <v>215 1</v>
          </cell>
          <cell r="C223">
            <v>215</v>
          </cell>
          <cell r="D223" t="str">
            <v>BARRANQUITAS38.000</v>
          </cell>
          <cell r="E223">
            <v>1</v>
          </cell>
          <cell r="F223" t="str">
            <v xml:space="preserve">   4  CAGUAS</v>
          </cell>
          <cell r="G223" t="str">
            <v xml:space="preserve">  81  IS-RUR-RESID</v>
          </cell>
          <cell r="H223" t="str">
            <v xml:space="preserve">  65  L-6500</v>
          </cell>
          <cell r="I223">
            <v>1</v>
          </cell>
          <cell r="J223">
            <v>1</v>
          </cell>
          <cell r="K223">
            <v>11.2376</v>
          </cell>
          <cell r="L223">
            <v>3.3184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B224" t="str">
            <v>216 1</v>
          </cell>
          <cell r="C224">
            <v>216</v>
          </cell>
          <cell r="D224" t="str">
            <v>SABANAGRANDE38.000</v>
          </cell>
          <cell r="E224">
            <v>1</v>
          </cell>
          <cell r="F224" t="str">
            <v xml:space="preserve">   8  MAYAGUEZ</v>
          </cell>
          <cell r="G224" t="str">
            <v xml:space="preserve">  84  IS-URB-RES</v>
          </cell>
          <cell r="H224" t="str">
            <v xml:space="preserve">  12  L-1200</v>
          </cell>
          <cell r="I224">
            <v>1</v>
          </cell>
          <cell r="J224">
            <v>1</v>
          </cell>
          <cell r="K224">
            <v>6.7150999999999996</v>
          </cell>
          <cell r="L224">
            <v>2.8191999999999999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B225" t="str">
            <v>217 1</v>
          </cell>
          <cell r="C225">
            <v>217</v>
          </cell>
          <cell r="D225" t="str">
            <v>BERWIND 13  13.200</v>
          </cell>
          <cell r="E225">
            <v>1</v>
          </cell>
          <cell r="F225" t="str">
            <v xml:space="preserve">   1  S.JUAN</v>
          </cell>
          <cell r="G225" t="str">
            <v xml:space="preserve">  87  MET-RESIDENC</v>
          </cell>
          <cell r="H225" t="str">
            <v xml:space="preserve"> 900  CENTRO TRANS</v>
          </cell>
          <cell r="I225">
            <v>1</v>
          </cell>
          <cell r="J225">
            <v>1</v>
          </cell>
          <cell r="K225">
            <v>24.57</v>
          </cell>
          <cell r="L225">
            <v>11.0907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B226" t="str">
            <v>219 1</v>
          </cell>
          <cell r="C226">
            <v>219</v>
          </cell>
          <cell r="D226" t="str">
            <v>MAUNABO     38.000</v>
          </cell>
          <cell r="E226">
            <v>1</v>
          </cell>
          <cell r="F226" t="str">
            <v xml:space="preserve">   5  PONCE ES</v>
          </cell>
          <cell r="G226" t="str">
            <v xml:space="preserve">   1  AEE</v>
          </cell>
          <cell r="H226" t="str">
            <v xml:space="preserve"> 900  CENTRO TRANS</v>
          </cell>
          <cell r="I226">
            <v>1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B227" t="str">
            <v>220 1</v>
          </cell>
          <cell r="C227">
            <v>220</v>
          </cell>
          <cell r="D227" t="str">
            <v>YABUCOA PBLO38.000</v>
          </cell>
          <cell r="E227">
            <v>1</v>
          </cell>
          <cell r="F227" t="str">
            <v xml:space="preserve">   4  CAGUAS</v>
          </cell>
          <cell r="G227" t="str">
            <v xml:space="preserve">  84  IS-URB-RES</v>
          </cell>
          <cell r="H227" t="str">
            <v xml:space="preserve">  37  L-3700</v>
          </cell>
          <cell r="I227">
            <v>1</v>
          </cell>
          <cell r="J227">
            <v>1</v>
          </cell>
          <cell r="K227">
            <v>8.5652000000000008</v>
          </cell>
          <cell r="L227">
            <v>3.0541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B228" t="str">
            <v>221 1</v>
          </cell>
          <cell r="C228">
            <v>221</v>
          </cell>
          <cell r="D228" t="str">
            <v>CIDRA SECC. 38.000</v>
          </cell>
          <cell r="E228">
            <v>1</v>
          </cell>
          <cell r="F228" t="str">
            <v xml:space="preserve">   4  CAGUAS</v>
          </cell>
          <cell r="G228" t="str">
            <v xml:space="preserve">  84  IS-URB-RES</v>
          </cell>
          <cell r="H228" t="str">
            <v xml:space="preserve"> 910  SECCIONADORA</v>
          </cell>
          <cell r="I228">
            <v>1</v>
          </cell>
          <cell r="J228">
            <v>1</v>
          </cell>
          <cell r="K228">
            <v>8.4771000000000001</v>
          </cell>
          <cell r="L228">
            <v>2.6135999999999999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B229" t="str">
            <v>222 1</v>
          </cell>
          <cell r="C229">
            <v>222</v>
          </cell>
          <cell r="D229" t="str">
            <v>MAYAGUEZ3W-112.000</v>
          </cell>
          <cell r="E229">
            <v>1</v>
          </cell>
          <cell r="F229" t="str">
            <v xml:space="preserve">   7  ARECIBO</v>
          </cell>
          <cell r="G229" t="str">
            <v xml:space="preserve">   1  AEE</v>
          </cell>
          <cell r="H229" t="str">
            <v xml:space="preserve"> 900  CENTRO TRANS</v>
          </cell>
          <cell r="I229">
            <v>1</v>
          </cell>
          <cell r="J229">
            <v>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B230" t="str">
            <v>223 1</v>
          </cell>
          <cell r="C230">
            <v>223</v>
          </cell>
          <cell r="D230" t="str">
            <v>LAS PIEDRAS 38.000</v>
          </cell>
          <cell r="E230">
            <v>1</v>
          </cell>
          <cell r="F230" t="str">
            <v xml:space="preserve">   4  CAGUAS</v>
          </cell>
          <cell r="G230" t="str">
            <v xml:space="preserve">  84  IS-URB-RES</v>
          </cell>
          <cell r="H230" t="str">
            <v xml:space="preserve"> 910  SECCIONADORA</v>
          </cell>
          <cell r="I230">
            <v>1</v>
          </cell>
          <cell r="J230">
            <v>1</v>
          </cell>
          <cell r="K230">
            <v>8.3498999999999999</v>
          </cell>
          <cell r="L230">
            <v>2.5255000000000001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B231" t="str">
            <v>224 1</v>
          </cell>
          <cell r="C231">
            <v>224</v>
          </cell>
          <cell r="D231" t="str">
            <v>VILLA DL REY38.000</v>
          </cell>
          <cell r="E231">
            <v>1</v>
          </cell>
          <cell r="F231" t="str">
            <v xml:space="preserve">   4  CAGUAS</v>
          </cell>
          <cell r="G231" t="str">
            <v xml:space="preserve">  87  MET-RESIDENC</v>
          </cell>
          <cell r="H231" t="str">
            <v xml:space="preserve">   6  L-600</v>
          </cell>
          <cell r="I231">
            <v>1</v>
          </cell>
          <cell r="J231">
            <v>1</v>
          </cell>
          <cell r="K231">
            <v>6.9500999999999999</v>
          </cell>
          <cell r="L231">
            <v>2.5939999999999999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B232" t="str">
            <v>225 1</v>
          </cell>
          <cell r="C232">
            <v>225</v>
          </cell>
          <cell r="D232" t="str">
            <v>GUAYANILLA  38.000</v>
          </cell>
          <cell r="E232">
            <v>1</v>
          </cell>
          <cell r="F232" t="str">
            <v xml:space="preserve">   6  PONCE OE</v>
          </cell>
          <cell r="G232" t="str">
            <v xml:space="preserve">  84  IS-URB-RES</v>
          </cell>
          <cell r="H232" t="str">
            <v xml:space="preserve">   7  L-700</v>
          </cell>
          <cell r="I232">
            <v>1</v>
          </cell>
          <cell r="J232">
            <v>1</v>
          </cell>
          <cell r="K232">
            <v>6.0887000000000002</v>
          </cell>
          <cell r="L232">
            <v>2.3885000000000001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B233" t="str">
            <v>226 1</v>
          </cell>
          <cell r="C233">
            <v>226</v>
          </cell>
          <cell r="D233" t="str">
            <v>YAUCO PBLO 138.000</v>
          </cell>
          <cell r="E233">
            <v>1</v>
          </cell>
          <cell r="F233" t="str">
            <v xml:space="preserve">   6  PONCE OE</v>
          </cell>
          <cell r="G233" t="str">
            <v xml:space="preserve">  84  IS-URB-RES</v>
          </cell>
          <cell r="H233" t="str">
            <v xml:space="preserve">   7  L-700</v>
          </cell>
          <cell r="I233">
            <v>1</v>
          </cell>
          <cell r="J233">
            <v>1</v>
          </cell>
          <cell r="K233">
            <v>7.9583000000000004</v>
          </cell>
          <cell r="L233">
            <v>3.0345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 t="str">
            <v>227 1</v>
          </cell>
          <cell r="C234">
            <v>227</v>
          </cell>
          <cell r="D234" t="str">
            <v>ARECIBO PBLO38.000</v>
          </cell>
          <cell r="E234">
            <v>1</v>
          </cell>
          <cell r="F234" t="str">
            <v xml:space="preserve">   7  ARECIBO</v>
          </cell>
          <cell r="G234" t="str">
            <v xml:space="preserve">  85  IS-URB-COMER</v>
          </cell>
          <cell r="H234" t="str">
            <v xml:space="preserve">  69  L-6900</v>
          </cell>
          <cell r="I234">
            <v>1</v>
          </cell>
          <cell r="J234">
            <v>1</v>
          </cell>
          <cell r="K234">
            <v>6.5879000000000003</v>
          </cell>
          <cell r="L234">
            <v>3.4554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 t="str">
            <v>228 1</v>
          </cell>
          <cell r="C235">
            <v>228</v>
          </cell>
          <cell r="D235" t="str">
            <v>MIRADOR AZUL38.000</v>
          </cell>
          <cell r="E235">
            <v>1</v>
          </cell>
          <cell r="F235" t="str">
            <v xml:space="preserve">   7  ARECIBO</v>
          </cell>
          <cell r="G235" t="str">
            <v xml:space="preserve">  85  IS-URB-COMER</v>
          </cell>
          <cell r="H235" t="str">
            <v xml:space="preserve">  69  L-6900</v>
          </cell>
          <cell r="I235">
            <v>1</v>
          </cell>
          <cell r="J235">
            <v>1</v>
          </cell>
          <cell r="K235">
            <v>7.8898000000000001</v>
          </cell>
          <cell r="L235">
            <v>4.8552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 t="str">
            <v>229 1</v>
          </cell>
          <cell r="C236">
            <v>229</v>
          </cell>
          <cell r="D236" t="str">
            <v>FACTOR      38.000</v>
          </cell>
          <cell r="E236">
            <v>1</v>
          </cell>
          <cell r="F236" t="str">
            <v xml:space="preserve">   7  ARECIBO</v>
          </cell>
          <cell r="G236" t="str">
            <v xml:space="preserve">  84  IS-URB-RES</v>
          </cell>
          <cell r="H236" t="str">
            <v xml:space="preserve">  22  L-2200</v>
          </cell>
          <cell r="I236">
            <v>1</v>
          </cell>
          <cell r="J236">
            <v>1</v>
          </cell>
          <cell r="K236">
            <v>7.7723000000000004</v>
          </cell>
          <cell r="L236">
            <v>3.5924999999999998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B237" t="str">
            <v>230 1</v>
          </cell>
          <cell r="C237">
            <v>230</v>
          </cell>
          <cell r="D237" t="str">
            <v>YAUCO PBLO 238.000</v>
          </cell>
          <cell r="E237">
            <v>1</v>
          </cell>
          <cell r="F237" t="str">
            <v xml:space="preserve">   6  PONCE OE</v>
          </cell>
          <cell r="G237" t="str">
            <v xml:space="preserve">  84  IS-URB-RES</v>
          </cell>
          <cell r="H237" t="str">
            <v xml:space="preserve">  83  L-8300</v>
          </cell>
          <cell r="I237">
            <v>1</v>
          </cell>
          <cell r="J237">
            <v>1</v>
          </cell>
          <cell r="K237">
            <v>7.8996000000000004</v>
          </cell>
          <cell r="L237">
            <v>3.7393000000000001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B238" t="str">
            <v>231 1</v>
          </cell>
          <cell r="C238">
            <v>231</v>
          </cell>
          <cell r="D238" t="str">
            <v>AÑASCO 115  115.00</v>
          </cell>
          <cell r="E238">
            <v>1</v>
          </cell>
          <cell r="F238" t="str">
            <v xml:space="preserve">   8  MAYAGUEZ</v>
          </cell>
          <cell r="G238" t="str">
            <v xml:space="preserve">   1  AEE</v>
          </cell>
          <cell r="H238" t="str">
            <v xml:space="preserve"> 900  CENTRO TRANS</v>
          </cell>
          <cell r="I238">
            <v>1</v>
          </cell>
          <cell r="J238">
            <v>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>232 1</v>
          </cell>
          <cell r="C239">
            <v>232</v>
          </cell>
          <cell r="D239" t="str">
            <v>MAYA TC 230 230.00</v>
          </cell>
          <cell r="E239">
            <v>1</v>
          </cell>
          <cell r="F239" t="str">
            <v xml:space="preserve">   8  MAYAGUEZ</v>
          </cell>
          <cell r="G239" t="str">
            <v xml:space="preserve">   1  AEE</v>
          </cell>
          <cell r="H239" t="str">
            <v xml:space="preserve"> 900  CENTRO TRANS</v>
          </cell>
          <cell r="I239">
            <v>1</v>
          </cell>
          <cell r="J239">
            <v>1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>233 1</v>
          </cell>
          <cell r="C240">
            <v>233</v>
          </cell>
          <cell r="D240" t="str">
            <v>YABUCOA 230 230.00</v>
          </cell>
          <cell r="E240">
            <v>1</v>
          </cell>
          <cell r="F240" t="str">
            <v xml:space="preserve">   4  CAGUAS</v>
          </cell>
          <cell r="G240" t="str">
            <v xml:space="preserve">   1  AEE</v>
          </cell>
          <cell r="H240" t="str">
            <v xml:space="preserve"> 900  CENTRO TRANS</v>
          </cell>
          <cell r="I240">
            <v>1</v>
          </cell>
          <cell r="J240">
            <v>1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>234 1</v>
          </cell>
          <cell r="C241">
            <v>234</v>
          </cell>
          <cell r="D241" t="str">
            <v>JUNCOS 115  115.00</v>
          </cell>
          <cell r="E241">
            <v>1</v>
          </cell>
          <cell r="F241" t="str">
            <v xml:space="preserve">   4  CAGUAS</v>
          </cell>
          <cell r="G241" t="str">
            <v xml:space="preserve">  84  IS-URB-RES</v>
          </cell>
          <cell r="H241" t="str">
            <v xml:space="preserve"> 900  CENTRO TRANS</v>
          </cell>
          <cell r="I241">
            <v>1</v>
          </cell>
          <cell r="J241">
            <v>1</v>
          </cell>
          <cell r="K241">
            <v>9.4559999999999995</v>
          </cell>
          <cell r="L241">
            <v>3.0345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 t="str">
            <v>235 1</v>
          </cell>
          <cell r="C242">
            <v>235</v>
          </cell>
          <cell r="D242" t="str">
            <v>SUBPARGUERA 38.000</v>
          </cell>
          <cell r="E242">
            <v>1</v>
          </cell>
          <cell r="F242" t="str">
            <v xml:space="preserve">   8  MAYAGUEZ</v>
          </cell>
          <cell r="G242" t="str">
            <v xml:space="preserve">  84  IS-URB-RES</v>
          </cell>
          <cell r="H242" t="str">
            <v xml:space="preserve"> 178  L-17800</v>
          </cell>
          <cell r="I242">
            <v>1</v>
          </cell>
          <cell r="J242">
            <v>1</v>
          </cell>
          <cell r="K242">
            <v>2.6332</v>
          </cell>
          <cell r="L242">
            <v>0.78310000000000002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 t="str">
            <v>237 1</v>
          </cell>
          <cell r="C243">
            <v>237</v>
          </cell>
          <cell r="D243" t="str">
            <v>BREÑAS      38.000</v>
          </cell>
          <cell r="E243">
            <v>1</v>
          </cell>
          <cell r="F243" t="str">
            <v xml:space="preserve">   2  BAYAMON</v>
          </cell>
          <cell r="G243" t="str">
            <v xml:space="preserve">  84  IS-URB-RES</v>
          </cell>
          <cell r="H243" t="str">
            <v xml:space="preserve">  78  L-7800</v>
          </cell>
          <cell r="I243">
            <v>1</v>
          </cell>
          <cell r="J243">
            <v>1</v>
          </cell>
          <cell r="K243">
            <v>7.5766</v>
          </cell>
          <cell r="L243">
            <v>3.9645000000000001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B244" t="str">
            <v>238 1</v>
          </cell>
          <cell r="C244">
            <v>238</v>
          </cell>
          <cell r="D244" t="str">
            <v>NAGUABO     38.000</v>
          </cell>
          <cell r="E244">
            <v>1</v>
          </cell>
          <cell r="F244" t="str">
            <v xml:space="preserve">   4  CAGUAS</v>
          </cell>
          <cell r="G244" t="str">
            <v xml:space="preserve">  81  IS-RUR-RESID</v>
          </cell>
          <cell r="H244" t="str">
            <v xml:space="preserve">  54  L-5400</v>
          </cell>
          <cell r="I244">
            <v>1</v>
          </cell>
          <cell r="J244">
            <v>1</v>
          </cell>
          <cell r="K244">
            <v>7.1555999999999997</v>
          </cell>
          <cell r="L244">
            <v>3.3477999999999999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B245" t="str">
            <v>239 1</v>
          </cell>
          <cell r="C245">
            <v>239</v>
          </cell>
          <cell r="D245" t="str">
            <v>PUNTA LIMA  38.000</v>
          </cell>
          <cell r="E245">
            <v>1</v>
          </cell>
          <cell r="F245" t="str">
            <v xml:space="preserve">   3  CAROLINA</v>
          </cell>
          <cell r="G245" t="str">
            <v xml:space="preserve">   1  AEE</v>
          </cell>
          <cell r="H245" t="str">
            <v xml:space="preserve">  54  L-5400</v>
          </cell>
          <cell r="I245">
            <v>1</v>
          </cell>
          <cell r="J245">
            <v>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240 1</v>
          </cell>
          <cell r="C246">
            <v>240</v>
          </cell>
          <cell r="D246" t="str">
            <v>MAYAGUEZ3W-223.500</v>
          </cell>
          <cell r="E246">
            <v>1</v>
          </cell>
          <cell r="F246" t="str">
            <v xml:space="preserve">   1  S.JUAN</v>
          </cell>
          <cell r="G246" t="str">
            <v xml:space="preserve">   1  AEE</v>
          </cell>
          <cell r="H246" t="str">
            <v xml:space="preserve"> 900  CENTRO TRANS</v>
          </cell>
          <cell r="I246">
            <v>1</v>
          </cell>
          <cell r="J246">
            <v>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B247" t="str">
            <v>241 1</v>
          </cell>
          <cell r="C247">
            <v>241</v>
          </cell>
          <cell r="D247" t="str">
            <v>HATO REY141913.200</v>
          </cell>
          <cell r="E247">
            <v>1</v>
          </cell>
          <cell r="F247" t="str">
            <v xml:space="preserve">   1  S.JUAN</v>
          </cell>
          <cell r="G247" t="str">
            <v xml:space="preserve">  88  MET-COMERCIA</v>
          </cell>
          <cell r="H247" t="str">
            <v xml:space="preserve"> 900  CENTRO TRANS</v>
          </cell>
          <cell r="I247">
            <v>1</v>
          </cell>
          <cell r="J247">
            <v>1</v>
          </cell>
          <cell r="K247">
            <v>15.936199999999999</v>
          </cell>
          <cell r="L247">
            <v>-3.4622999999999999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242 1</v>
          </cell>
          <cell r="C248">
            <v>242</v>
          </cell>
          <cell r="D248" t="str">
            <v>HATO REY142013.200</v>
          </cell>
          <cell r="E248">
            <v>1</v>
          </cell>
          <cell r="F248" t="str">
            <v xml:space="preserve">   1  S.JUAN</v>
          </cell>
          <cell r="G248" t="str">
            <v xml:space="preserve">  88  MET-COMERCIA</v>
          </cell>
          <cell r="H248" t="str">
            <v xml:space="preserve"> 900  CENTRO TRANS</v>
          </cell>
          <cell r="I248">
            <v>1</v>
          </cell>
          <cell r="J248">
            <v>1</v>
          </cell>
          <cell r="K248">
            <v>26.9878</v>
          </cell>
          <cell r="L248">
            <v>11.0212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B249" t="str">
            <v>243 1</v>
          </cell>
          <cell r="C249">
            <v>243</v>
          </cell>
          <cell r="D249" t="str">
            <v>BAYAMON 3W  15.000</v>
          </cell>
          <cell r="E249">
            <v>1</v>
          </cell>
          <cell r="F249" t="str">
            <v xml:space="preserve">   4  CAGUAS</v>
          </cell>
          <cell r="G249" t="str">
            <v xml:space="preserve">   1  AEE</v>
          </cell>
          <cell r="H249" t="str">
            <v xml:space="preserve"> 900  CENTRO TRANS</v>
          </cell>
          <cell r="I249">
            <v>1</v>
          </cell>
          <cell r="J249">
            <v>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244 1</v>
          </cell>
          <cell r="C250">
            <v>244</v>
          </cell>
          <cell r="D250" t="str">
            <v>CAGUAS 13   13.200</v>
          </cell>
          <cell r="E250">
            <v>1</v>
          </cell>
          <cell r="F250" t="str">
            <v xml:space="preserve">   4  CAGUAS</v>
          </cell>
          <cell r="G250" t="str">
            <v xml:space="preserve">  88  MET-COMERCIA</v>
          </cell>
          <cell r="H250" t="str">
            <v xml:space="preserve"> 900  CENTRO TRANS</v>
          </cell>
          <cell r="I250">
            <v>1</v>
          </cell>
          <cell r="J250">
            <v>1</v>
          </cell>
          <cell r="K250">
            <v>35.4649</v>
          </cell>
          <cell r="L250">
            <v>10.0825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245 1</v>
          </cell>
          <cell r="C251">
            <v>245</v>
          </cell>
          <cell r="D251" t="str">
            <v>DORADO PBLO 38.000</v>
          </cell>
          <cell r="E251">
            <v>1</v>
          </cell>
          <cell r="F251" t="str">
            <v xml:space="preserve">   2  BAYAMON</v>
          </cell>
          <cell r="G251" t="str">
            <v xml:space="preserve">  84  IS-URB-RES</v>
          </cell>
          <cell r="H251" t="str">
            <v xml:space="preserve">  78  L-7800</v>
          </cell>
          <cell r="I251">
            <v>1</v>
          </cell>
          <cell r="J251">
            <v>1</v>
          </cell>
          <cell r="K251">
            <v>13.6652</v>
          </cell>
          <cell r="L251">
            <v>6.4606000000000003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B252" t="str">
            <v>246 1</v>
          </cell>
          <cell r="C252">
            <v>246</v>
          </cell>
          <cell r="D252" t="str">
            <v>COAMO       38.000</v>
          </cell>
          <cell r="E252">
            <v>1</v>
          </cell>
          <cell r="F252" t="str">
            <v xml:space="preserve">   5  PONCE ES</v>
          </cell>
          <cell r="G252" t="str">
            <v xml:space="preserve">  84  IS-URB-RES</v>
          </cell>
          <cell r="H252" t="str">
            <v xml:space="preserve">  48  L-4800</v>
          </cell>
          <cell r="I252">
            <v>1</v>
          </cell>
          <cell r="J252">
            <v>1</v>
          </cell>
          <cell r="K252">
            <v>12.7744</v>
          </cell>
          <cell r="L252">
            <v>4.8944000000000001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B253" t="str">
            <v>247 1</v>
          </cell>
          <cell r="C253">
            <v>247</v>
          </cell>
          <cell r="D253" t="str">
            <v>S.ISABEL TC 38.000</v>
          </cell>
          <cell r="E253">
            <v>1</v>
          </cell>
          <cell r="F253" t="str">
            <v xml:space="preserve">   5  PONCE ES</v>
          </cell>
          <cell r="G253" t="str">
            <v xml:space="preserve">   1  AEE</v>
          </cell>
          <cell r="H253" t="str">
            <v xml:space="preserve"> 900  CENTRO TRANS</v>
          </cell>
          <cell r="I253">
            <v>1</v>
          </cell>
          <cell r="J253">
            <v>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B254" t="str">
            <v>248 1</v>
          </cell>
          <cell r="C254">
            <v>248</v>
          </cell>
          <cell r="D254" t="str">
            <v>MC NEILL    38.000</v>
          </cell>
          <cell r="E254">
            <v>1</v>
          </cell>
          <cell r="F254" t="str">
            <v xml:space="preserve">   2  BAYAMON</v>
          </cell>
          <cell r="G254" t="str">
            <v xml:space="preserve">  10  FARMACIA</v>
          </cell>
          <cell r="H254" t="str">
            <v xml:space="preserve">  78  L-7800</v>
          </cell>
          <cell r="I254">
            <v>1</v>
          </cell>
          <cell r="J254">
            <v>1</v>
          </cell>
          <cell r="K254">
            <v>2.5352999999999999</v>
          </cell>
          <cell r="L254">
            <v>1.1256999999999999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B255" t="str">
            <v>248 2</v>
          </cell>
          <cell r="C255">
            <v>248</v>
          </cell>
          <cell r="D255" t="str">
            <v>MC NEILL    38.000</v>
          </cell>
          <cell r="E255">
            <v>2</v>
          </cell>
          <cell r="F255" t="str">
            <v xml:space="preserve">   2  BAYAMON</v>
          </cell>
          <cell r="G255" t="str">
            <v xml:space="preserve">  10  FARMACIA</v>
          </cell>
          <cell r="H255" t="str">
            <v xml:space="preserve">  78  L-7800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>249 1</v>
          </cell>
          <cell r="C256">
            <v>249</v>
          </cell>
          <cell r="D256" t="str">
            <v>CABO ROJO NO38.000</v>
          </cell>
          <cell r="E256">
            <v>1</v>
          </cell>
          <cell r="F256" t="str">
            <v xml:space="preserve">   8  MAYAGUEZ</v>
          </cell>
          <cell r="G256" t="str">
            <v xml:space="preserve">   1  AEE</v>
          </cell>
          <cell r="H256" t="str">
            <v xml:space="preserve"> 134  L-13400</v>
          </cell>
          <cell r="I256">
            <v>1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B257" t="str">
            <v>250 1</v>
          </cell>
          <cell r="C257">
            <v>250</v>
          </cell>
          <cell r="D257" t="str">
            <v>COMSAT      38.000</v>
          </cell>
          <cell r="E257">
            <v>1</v>
          </cell>
          <cell r="F257" t="str">
            <v xml:space="preserve">   4  CAGUAS</v>
          </cell>
          <cell r="G257" t="str">
            <v xml:space="preserve">  84  IS-URB-RES</v>
          </cell>
          <cell r="H257" t="str">
            <v xml:space="preserve">   8  L-800</v>
          </cell>
          <cell r="I257">
            <v>1</v>
          </cell>
          <cell r="J257">
            <v>1</v>
          </cell>
          <cell r="K257">
            <v>8.0170999999999992</v>
          </cell>
          <cell r="L257">
            <v>2.4373999999999998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B258" t="str">
            <v>251 1</v>
          </cell>
          <cell r="C258">
            <v>251</v>
          </cell>
          <cell r="D258" t="str">
            <v>JENSEN      38.000</v>
          </cell>
          <cell r="E258">
            <v>1</v>
          </cell>
          <cell r="F258" t="str">
            <v xml:space="preserve">   4  CAGUAS</v>
          </cell>
          <cell r="G258" t="str">
            <v xml:space="preserve">  20  EQUI MED</v>
          </cell>
          <cell r="H258" t="str">
            <v xml:space="preserve">   8  L-800</v>
          </cell>
          <cell r="I258">
            <v>1</v>
          </cell>
          <cell r="J258">
            <v>1</v>
          </cell>
          <cell r="K258">
            <v>1.9283999999999999</v>
          </cell>
          <cell r="L258">
            <v>0.65590000000000004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B259" t="str">
            <v>251 2</v>
          </cell>
          <cell r="C259">
            <v>251</v>
          </cell>
          <cell r="D259" t="str">
            <v>JENSEN      38.000</v>
          </cell>
          <cell r="E259">
            <v>2</v>
          </cell>
          <cell r="F259" t="str">
            <v xml:space="preserve">   4  CAGUAS</v>
          </cell>
          <cell r="G259" t="str">
            <v xml:space="preserve">  20  EQUI MED</v>
          </cell>
          <cell r="H259" t="str">
            <v xml:space="preserve">   8  L-800</v>
          </cell>
          <cell r="I259">
            <v>0</v>
          </cell>
          <cell r="J259">
            <v>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B260" t="str">
            <v>252 1</v>
          </cell>
          <cell r="C260">
            <v>252</v>
          </cell>
          <cell r="D260" t="str">
            <v>JAJOME      38.000</v>
          </cell>
          <cell r="E260">
            <v>1</v>
          </cell>
          <cell r="F260" t="str">
            <v xml:space="preserve">   4  CAGUAS</v>
          </cell>
          <cell r="G260" t="str">
            <v xml:space="preserve">  81  IS-RUR-RESID</v>
          </cell>
          <cell r="H260" t="str">
            <v xml:space="preserve">  38  L-3800</v>
          </cell>
          <cell r="I260">
            <v>1</v>
          </cell>
          <cell r="J260">
            <v>1</v>
          </cell>
          <cell r="K260">
            <v>0.66559999999999997</v>
          </cell>
          <cell r="L260">
            <v>0.33279999999999998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B261" t="str">
            <v>253 1</v>
          </cell>
          <cell r="C261">
            <v>253</v>
          </cell>
          <cell r="D261" t="str">
            <v>CAYEY RURAL238.000</v>
          </cell>
          <cell r="E261">
            <v>1</v>
          </cell>
          <cell r="F261" t="str">
            <v xml:space="preserve">   4  CAGUAS</v>
          </cell>
          <cell r="G261" t="str">
            <v xml:space="preserve">  82  IS-RUR-COMER</v>
          </cell>
          <cell r="H261" t="str">
            <v xml:space="preserve">  38  L-3800</v>
          </cell>
          <cell r="I261">
            <v>1</v>
          </cell>
          <cell r="J261">
            <v>1</v>
          </cell>
          <cell r="K261">
            <v>7.4297000000000004</v>
          </cell>
          <cell r="L261">
            <v>2.2612000000000001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B262" t="str">
            <v>254 1</v>
          </cell>
          <cell r="C262">
            <v>254</v>
          </cell>
          <cell r="D262" t="str">
            <v>CULEBRA     38.000</v>
          </cell>
          <cell r="E262">
            <v>1</v>
          </cell>
          <cell r="F262" t="str">
            <v xml:space="preserve">   3  CAROLINA</v>
          </cell>
          <cell r="G262" t="str">
            <v xml:space="preserve">  81  IS-RUR-RESID</v>
          </cell>
          <cell r="H262" t="str">
            <v xml:space="preserve">  54  L-5400</v>
          </cell>
          <cell r="I262">
            <v>1</v>
          </cell>
          <cell r="J262">
            <v>1</v>
          </cell>
          <cell r="K262">
            <v>1.8403</v>
          </cell>
          <cell r="L262">
            <v>0.65590000000000004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255 1</v>
          </cell>
          <cell r="C263">
            <v>255</v>
          </cell>
          <cell r="D263" t="str">
            <v>CAGUANA     38.000</v>
          </cell>
          <cell r="E263">
            <v>1</v>
          </cell>
          <cell r="F263" t="str">
            <v xml:space="preserve">   7  ARECIBO</v>
          </cell>
          <cell r="G263" t="str">
            <v xml:space="preserve">  81  IS-RUR-RESID</v>
          </cell>
          <cell r="H263" t="str">
            <v xml:space="preserve">  19  L-1900</v>
          </cell>
          <cell r="I263">
            <v>1</v>
          </cell>
          <cell r="J263">
            <v>1</v>
          </cell>
          <cell r="K263">
            <v>3.3967000000000001</v>
          </cell>
          <cell r="L263">
            <v>0.98870000000000002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B264" t="str">
            <v>256 1</v>
          </cell>
          <cell r="C264">
            <v>256</v>
          </cell>
          <cell r="D264" t="str">
            <v>AAA 2770    38.000</v>
          </cell>
          <cell r="E264">
            <v>1</v>
          </cell>
          <cell r="F264" t="str">
            <v xml:space="preserve">   4  CAGUAS</v>
          </cell>
          <cell r="G264" t="str">
            <v xml:space="preserve">  40  AAA</v>
          </cell>
          <cell r="H264" t="str">
            <v xml:space="preserve">  30  L-3000</v>
          </cell>
          <cell r="I264">
            <v>1</v>
          </cell>
          <cell r="J264">
            <v>1</v>
          </cell>
          <cell r="K264">
            <v>0.30349999999999999</v>
          </cell>
          <cell r="L264">
            <v>0.21540000000000001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B265" t="str">
            <v>257 1</v>
          </cell>
          <cell r="C265">
            <v>257</v>
          </cell>
          <cell r="D265" t="str">
            <v>VIADUCTO 13 13.200</v>
          </cell>
          <cell r="E265">
            <v>1</v>
          </cell>
          <cell r="F265" t="str">
            <v xml:space="preserve">   1  S.JUAN</v>
          </cell>
          <cell r="G265" t="str">
            <v xml:space="preserve">  88  MET-COMERCIA</v>
          </cell>
          <cell r="H265" t="str">
            <v xml:space="preserve"> 900  CENTRO TRANS</v>
          </cell>
          <cell r="I265">
            <v>1</v>
          </cell>
          <cell r="J265">
            <v>1</v>
          </cell>
          <cell r="K265">
            <v>18.735800000000001</v>
          </cell>
          <cell r="L265">
            <v>-17.296800000000001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B266" t="str">
            <v>258 1</v>
          </cell>
          <cell r="C266">
            <v>258</v>
          </cell>
          <cell r="D266" t="str">
            <v>CAONILLAS 2 38.000</v>
          </cell>
          <cell r="E266">
            <v>1</v>
          </cell>
          <cell r="F266" t="str">
            <v xml:space="preserve">   7  ARECIBO</v>
          </cell>
          <cell r="G266" t="str">
            <v xml:space="preserve">  82  IS-RUR-COMER</v>
          </cell>
          <cell r="H266" t="str">
            <v xml:space="preserve">  24  L-2400</v>
          </cell>
          <cell r="I266">
            <v>1</v>
          </cell>
          <cell r="J266">
            <v>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B267" t="str">
            <v>259 1</v>
          </cell>
          <cell r="C267">
            <v>259</v>
          </cell>
          <cell r="D267" t="str">
            <v>MONACILLOS1313.200</v>
          </cell>
          <cell r="E267">
            <v>1</v>
          </cell>
          <cell r="F267" t="str">
            <v xml:space="preserve">   1  S.JUAN</v>
          </cell>
          <cell r="G267" t="str">
            <v xml:space="preserve">  87  MET-RESIDENC</v>
          </cell>
          <cell r="H267" t="str">
            <v xml:space="preserve"> 900  CENTRO TRANS</v>
          </cell>
          <cell r="I267">
            <v>1</v>
          </cell>
          <cell r="J267">
            <v>1</v>
          </cell>
          <cell r="K267">
            <v>29.278400000000001</v>
          </cell>
          <cell r="L267">
            <v>3.3595000000000002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B268" t="str">
            <v>260 1</v>
          </cell>
          <cell r="C268">
            <v>260</v>
          </cell>
          <cell r="D268" t="str">
            <v>NO COAMO    38.000</v>
          </cell>
          <cell r="E268">
            <v>1</v>
          </cell>
          <cell r="F268" t="str">
            <v xml:space="preserve">   5  PONCE ES</v>
          </cell>
          <cell r="G268" t="str">
            <v xml:space="preserve">   1  AEE</v>
          </cell>
          <cell r="H268" t="str">
            <v xml:space="preserve">  48  L-4800</v>
          </cell>
          <cell r="I268">
            <v>1</v>
          </cell>
          <cell r="J268">
            <v>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B269" t="str">
            <v>261 1</v>
          </cell>
          <cell r="C269">
            <v>261</v>
          </cell>
          <cell r="D269" t="str">
            <v>LAS CRUCES  38.000</v>
          </cell>
          <cell r="E269">
            <v>1</v>
          </cell>
          <cell r="F269" t="str">
            <v xml:space="preserve">   4  CAGUAS</v>
          </cell>
          <cell r="G269" t="str">
            <v xml:space="preserve">  84  IS-URB-RES</v>
          </cell>
          <cell r="H269" t="str">
            <v xml:space="preserve">   8  L-800</v>
          </cell>
          <cell r="I269">
            <v>1</v>
          </cell>
          <cell r="J269">
            <v>1</v>
          </cell>
          <cell r="K269">
            <v>6.6760000000000002</v>
          </cell>
          <cell r="L269">
            <v>2.1339999999999999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 t="str">
            <v>262 1</v>
          </cell>
          <cell r="C270">
            <v>262</v>
          </cell>
          <cell r="D270" t="str">
            <v>MANATI 3W   15.000</v>
          </cell>
          <cell r="E270">
            <v>1</v>
          </cell>
          <cell r="F270" t="str">
            <v xml:space="preserve">   2  BAYAMON</v>
          </cell>
          <cell r="G270" t="str">
            <v xml:space="preserve">   1  AEE</v>
          </cell>
          <cell r="H270" t="str">
            <v xml:space="preserve"> 930  STEAM PLANT</v>
          </cell>
          <cell r="I270">
            <v>1</v>
          </cell>
          <cell r="J270">
            <v>1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 t="str">
            <v>263 1</v>
          </cell>
          <cell r="C271">
            <v>263</v>
          </cell>
          <cell r="D271" t="str">
            <v>VIRGENCITA  38.000</v>
          </cell>
          <cell r="E271">
            <v>1</v>
          </cell>
          <cell r="F271" t="str">
            <v xml:space="preserve">   2  BAYAMON</v>
          </cell>
          <cell r="G271" t="str">
            <v xml:space="preserve">  85  IS-URB-COMER</v>
          </cell>
          <cell r="H271" t="str">
            <v xml:space="preserve"> 107  L-10700</v>
          </cell>
          <cell r="I271">
            <v>1</v>
          </cell>
          <cell r="J271">
            <v>1</v>
          </cell>
          <cell r="K271">
            <v>0.59709999999999996</v>
          </cell>
          <cell r="L271">
            <v>0.28389999999999999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 t="str">
            <v>264 1</v>
          </cell>
          <cell r="C272">
            <v>264</v>
          </cell>
          <cell r="D272" t="str">
            <v>FLORIDA     38.000</v>
          </cell>
          <cell r="E272">
            <v>1</v>
          </cell>
          <cell r="F272" t="str">
            <v xml:space="preserve">   7  ARECIBO</v>
          </cell>
          <cell r="G272" t="str">
            <v xml:space="preserve">  81  IS-RUR-RESID</v>
          </cell>
          <cell r="H272" t="str">
            <v xml:space="preserve"> 114  L-11400</v>
          </cell>
          <cell r="I272">
            <v>1</v>
          </cell>
          <cell r="J272">
            <v>1</v>
          </cell>
          <cell r="K272">
            <v>6.3921000000000001</v>
          </cell>
          <cell r="L272">
            <v>2.6135999999999999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 t="str">
            <v>265 1</v>
          </cell>
          <cell r="C273">
            <v>265</v>
          </cell>
          <cell r="D273" t="str">
            <v>BRANDERI NO 38.000</v>
          </cell>
          <cell r="E273">
            <v>1</v>
          </cell>
          <cell r="F273" t="str">
            <v xml:space="preserve">   5  PONCE ES</v>
          </cell>
          <cell r="G273" t="str">
            <v xml:space="preserve">   1  AEE</v>
          </cell>
          <cell r="H273" t="str">
            <v xml:space="preserve">  37  L-3700</v>
          </cell>
          <cell r="I273">
            <v>1</v>
          </cell>
          <cell r="J273">
            <v>1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 t="str">
            <v>266 1</v>
          </cell>
          <cell r="C274">
            <v>266</v>
          </cell>
          <cell r="D274" t="str">
            <v>JAYUYA      115.00</v>
          </cell>
          <cell r="E274">
            <v>1</v>
          </cell>
          <cell r="F274" t="str">
            <v xml:space="preserve">   7  ARECIBO</v>
          </cell>
          <cell r="G274" t="str">
            <v xml:space="preserve">  81  IS-RUR-RESID</v>
          </cell>
          <cell r="H274" t="str">
            <v xml:space="preserve"> 364  L-36400</v>
          </cell>
          <cell r="I274">
            <v>1</v>
          </cell>
          <cell r="J274">
            <v>1</v>
          </cell>
          <cell r="K274">
            <v>8.8099000000000007</v>
          </cell>
          <cell r="L274">
            <v>3.661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B275" t="str">
            <v>267 1</v>
          </cell>
          <cell r="C275">
            <v>267</v>
          </cell>
          <cell r="D275" t="str">
            <v>ABBOTT      38.000</v>
          </cell>
          <cell r="E275">
            <v>1</v>
          </cell>
          <cell r="F275" t="str">
            <v xml:space="preserve">   7  ARECIBO</v>
          </cell>
          <cell r="G275" t="str">
            <v xml:space="preserve">  10  FARMACIA</v>
          </cell>
          <cell r="H275" t="str">
            <v xml:space="preserve"> 115  L-11500</v>
          </cell>
          <cell r="I275">
            <v>1</v>
          </cell>
          <cell r="J275">
            <v>1</v>
          </cell>
          <cell r="K275">
            <v>22.093399999999999</v>
          </cell>
          <cell r="L275">
            <v>7.2633000000000001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B276" t="str">
            <v>268 1</v>
          </cell>
          <cell r="C276">
            <v>268</v>
          </cell>
          <cell r="D276" t="str">
            <v>TAPSDEMETRIO38.000</v>
          </cell>
          <cell r="E276">
            <v>1</v>
          </cell>
          <cell r="F276" t="str">
            <v xml:space="preserve">   2  BAYAMON</v>
          </cell>
          <cell r="G276" t="str">
            <v xml:space="preserve">   1  AEE</v>
          </cell>
          <cell r="H276" t="str">
            <v xml:space="preserve">  22  L-2200</v>
          </cell>
          <cell r="I276">
            <v>1</v>
          </cell>
          <cell r="J276">
            <v>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B277" t="str">
            <v>269 1</v>
          </cell>
          <cell r="C277">
            <v>269</v>
          </cell>
          <cell r="D277" t="str">
            <v>THOMAS&amp;BETTS38.000</v>
          </cell>
          <cell r="E277">
            <v>1</v>
          </cell>
          <cell r="F277" t="str">
            <v xml:space="preserve">   2  BAYAMON</v>
          </cell>
          <cell r="G277" t="str">
            <v xml:space="preserve">  11  ELECTRON</v>
          </cell>
          <cell r="H277" t="str">
            <v xml:space="preserve">  22  L-2200</v>
          </cell>
          <cell r="I277">
            <v>1</v>
          </cell>
          <cell r="J277">
            <v>1</v>
          </cell>
          <cell r="K277">
            <v>5.4328000000000003</v>
          </cell>
          <cell r="L277">
            <v>2.0263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B278" t="str">
            <v>269 2</v>
          </cell>
          <cell r="C278">
            <v>269</v>
          </cell>
          <cell r="D278" t="str">
            <v>THOMAS&amp;BETTS38.000</v>
          </cell>
          <cell r="E278">
            <v>2</v>
          </cell>
          <cell r="F278" t="str">
            <v xml:space="preserve">   2  BAYAMON</v>
          </cell>
          <cell r="G278" t="str">
            <v xml:space="preserve">  11  ELECTRON</v>
          </cell>
          <cell r="H278" t="str">
            <v xml:space="preserve">  22  L-2200</v>
          </cell>
          <cell r="I278">
            <v>0</v>
          </cell>
          <cell r="J278">
            <v>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B279" t="str">
            <v>269 3</v>
          </cell>
          <cell r="C279">
            <v>269</v>
          </cell>
          <cell r="D279" t="str">
            <v>THOMAS&amp;BETTS38.000</v>
          </cell>
          <cell r="E279">
            <v>3</v>
          </cell>
          <cell r="F279" t="str">
            <v xml:space="preserve">   2  BAYAMON</v>
          </cell>
          <cell r="G279" t="str">
            <v xml:space="preserve">  11  ELECTRON</v>
          </cell>
          <cell r="H279" t="str">
            <v xml:space="preserve">  22  L-2200</v>
          </cell>
          <cell r="I279">
            <v>0</v>
          </cell>
          <cell r="J279">
            <v>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B280" t="str">
            <v>269 4</v>
          </cell>
          <cell r="C280">
            <v>269</v>
          </cell>
          <cell r="D280" t="str">
            <v>THOMAS&amp;BETTS38.000</v>
          </cell>
          <cell r="E280">
            <v>4</v>
          </cell>
          <cell r="F280" t="str">
            <v xml:space="preserve">   2  BAYAMON</v>
          </cell>
          <cell r="G280" t="str">
            <v xml:space="preserve">  11  ELECTRON</v>
          </cell>
          <cell r="H280" t="str">
            <v xml:space="preserve">  22  L-2200</v>
          </cell>
          <cell r="I280">
            <v>0</v>
          </cell>
          <cell r="J280">
            <v>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 t="str">
            <v>269 5</v>
          </cell>
          <cell r="C281">
            <v>269</v>
          </cell>
          <cell r="D281" t="str">
            <v>THOMAS&amp;BETTS38.000</v>
          </cell>
          <cell r="E281">
            <v>5</v>
          </cell>
          <cell r="F281" t="str">
            <v xml:space="preserve">   2  BAYAMON</v>
          </cell>
          <cell r="G281" t="str">
            <v xml:space="preserve">  11  ELECTRON</v>
          </cell>
          <cell r="H281" t="str">
            <v xml:space="preserve">  22  L-2200</v>
          </cell>
          <cell r="I281">
            <v>0</v>
          </cell>
          <cell r="J281">
            <v>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 t="str">
            <v>269 6</v>
          </cell>
          <cell r="C282">
            <v>269</v>
          </cell>
          <cell r="D282" t="str">
            <v>THOMAS&amp;BETTS38.000</v>
          </cell>
          <cell r="E282">
            <v>6</v>
          </cell>
          <cell r="F282" t="str">
            <v xml:space="preserve">   2  BAYAMON</v>
          </cell>
          <cell r="G282" t="str">
            <v xml:space="preserve">  11  ELECTRON</v>
          </cell>
          <cell r="H282" t="str">
            <v xml:space="preserve">  22  L-2200</v>
          </cell>
          <cell r="I282">
            <v>0</v>
          </cell>
          <cell r="J282">
            <v>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B283" t="str">
            <v>270 1</v>
          </cell>
          <cell r="C283">
            <v>270</v>
          </cell>
          <cell r="D283" t="str">
            <v>PANAM SHOE  38.000</v>
          </cell>
          <cell r="E283">
            <v>1</v>
          </cell>
          <cell r="F283" t="str">
            <v xml:space="preserve">   7  ARECIBO</v>
          </cell>
          <cell r="G283" t="str">
            <v xml:space="preserve">  12  TEXTIL</v>
          </cell>
          <cell r="H283" t="str">
            <v xml:space="preserve">  21  L-2100</v>
          </cell>
          <cell r="I283">
            <v>1</v>
          </cell>
          <cell r="J283">
            <v>1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B284" t="str">
            <v>271 1</v>
          </cell>
          <cell r="C284">
            <v>271</v>
          </cell>
          <cell r="D284" t="str">
            <v>R BAYAMON115115.00</v>
          </cell>
          <cell r="E284">
            <v>1</v>
          </cell>
          <cell r="F284" t="str">
            <v xml:space="preserve">   2  BAYAMON</v>
          </cell>
          <cell r="G284" t="str">
            <v xml:space="preserve">  87  MET-RESIDENC</v>
          </cell>
          <cell r="H284" t="str">
            <v xml:space="preserve"> 375  L-37500</v>
          </cell>
          <cell r="I284">
            <v>1</v>
          </cell>
          <cell r="J284">
            <v>1</v>
          </cell>
          <cell r="K284">
            <v>26.165500000000002</v>
          </cell>
          <cell r="L284">
            <v>12.98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B285" t="str">
            <v>272 1</v>
          </cell>
          <cell r="C285">
            <v>272</v>
          </cell>
          <cell r="D285" t="str">
            <v>PONCE PLAYA 38.000</v>
          </cell>
          <cell r="E285">
            <v>1</v>
          </cell>
          <cell r="F285" t="str">
            <v xml:space="preserve">   6  PONCE OE</v>
          </cell>
          <cell r="G285" t="str">
            <v xml:space="preserve">  85  IS-URB-COMER</v>
          </cell>
          <cell r="H285" t="str">
            <v xml:space="preserve">  18  L-1800</v>
          </cell>
          <cell r="I285">
            <v>1</v>
          </cell>
          <cell r="J285">
            <v>1</v>
          </cell>
          <cell r="K285">
            <v>2.78</v>
          </cell>
          <cell r="L285">
            <v>1.1747000000000001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B286" t="str">
            <v>273 1</v>
          </cell>
          <cell r="C286">
            <v>273</v>
          </cell>
          <cell r="D286" t="str">
            <v>NO 15900    38.000</v>
          </cell>
          <cell r="E286">
            <v>1</v>
          </cell>
          <cell r="F286" t="str">
            <v xml:space="preserve">   8  MAYAGUEZ</v>
          </cell>
          <cell r="G286" t="str">
            <v xml:space="preserve">   1  AEE</v>
          </cell>
          <cell r="H286" t="str">
            <v xml:space="preserve"> 159  L-15900</v>
          </cell>
          <cell r="I286">
            <v>1</v>
          </cell>
          <cell r="J286">
            <v>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B287" t="str">
            <v>274 1</v>
          </cell>
          <cell r="C287">
            <v>274</v>
          </cell>
          <cell r="D287" t="str">
            <v>HATILLO NO  38.000</v>
          </cell>
          <cell r="E287">
            <v>1</v>
          </cell>
          <cell r="F287" t="str">
            <v xml:space="preserve">   7  ARECIBO</v>
          </cell>
          <cell r="G287" t="str">
            <v xml:space="preserve">   1  AEE</v>
          </cell>
          <cell r="H287" t="str">
            <v xml:space="preserve">  21  L-2100</v>
          </cell>
          <cell r="I287">
            <v>1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B288" t="str">
            <v>275 1</v>
          </cell>
          <cell r="C288">
            <v>275</v>
          </cell>
          <cell r="D288" t="str">
            <v>COMERIO 115 115.00</v>
          </cell>
          <cell r="E288">
            <v>1</v>
          </cell>
          <cell r="F288" t="str">
            <v xml:space="preserve">   4  CAGUAS</v>
          </cell>
          <cell r="G288" t="str">
            <v xml:space="preserve">   1  AEE</v>
          </cell>
          <cell r="H288" t="str">
            <v xml:space="preserve"> 900  CENTRO TRANS</v>
          </cell>
          <cell r="I288">
            <v>1</v>
          </cell>
          <cell r="J288">
            <v>1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B289" t="str">
            <v>276 1</v>
          </cell>
          <cell r="C289">
            <v>276</v>
          </cell>
          <cell r="D289" t="str">
            <v>COMERIO 38  38.000</v>
          </cell>
          <cell r="E289">
            <v>1</v>
          </cell>
          <cell r="F289" t="str">
            <v xml:space="preserve">   4  CAGUAS</v>
          </cell>
          <cell r="G289" t="str">
            <v xml:space="preserve">   1  AEE</v>
          </cell>
          <cell r="H289" t="str">
            <v xml:space="preserve"> 900  CENTRO TRANS</v>
          </cell>
          <cell r="I289">
            <v>1</v>
          </cell>
          <cell r="J289">
            <v>1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B290" t="str">
            <v>277 1</v>
          </cell>
          <cell r="C290">
            <v>277</v>
          </cell>
          <cell r="D290" t="str">
            <v>MAY TC 115  115.00</v>
          </cell>
          <cell r="E290">
            <v>1</v>
          </cell>
          <cell r="F290" t="str">
            <v xml:space="preserve">   8  MAYAGUEZ</v>
          </cell>
          <cell r="G290" t="str">
            <v xml:space="preserve">   1  AEE</v>
          </cell>
          <cell r="H290" t="str">
            <v xml:space="preserve"> 900  CENTRO TRANS</v>
          </cell>
          <cell r="I290">
            <v>1</v>
          </cell>
          <cell r="J290">
            <v>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</row>
        <row r="291">
          <cell r="B291" t="str">
            <v>278 1</v>
          </cell>
          <cell r="C291">
            <v>278</v>
          </cell>
          <cell r="D291" t="str">
            <v>TAP PALMER  115.00</v>
          </cell>
          <cell r="E291">
            <v>1</v>
          </cell>
          <cell r="F291" t="str">
            <v xml:space="preserve">   3  CAROLINA</v>
          </cell>
          <cell r="G291" t="str">
            <v xml:space="preserve">   1  AEE</v>
          </cell>
          <cell r="H291" t="str">
            <v xml:space="preserve"> 368  L-36800</v>
          </cell>
          <cell r="I291">
            <v>1</v>
          </cell>
          <cell r="J291">
            <v>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B292" t="str">
            <v>279 1</v>
          </cell>
          <cell r="C292">
            <v>279</v>
          </cell>
          <cell r="D292" t="str">
            <v>SANTA MARIA 38.000</v>
          </cell>
          <cell r="E292">
            <v>1</v>
          </cell>
          <cell r="F292" t="str">
            <v xml:space="preserve">   6  PONCE OE</v>
          </cell>
          <cell r="G292" t="str">
            <v xml:space="preserve">  85  IS-URB-COMER</v>
          </cell>
          <cell r="H292" t="str">
            <v xml:space="preserve">   5  L-500</v>
          </cell>
          <cell r="I292">
            <v>1</v>
          </cell>
          <cell r="J292">
            <v>1</v>
          </cell>
          <cell r="K292">
            <v>5.8830999999999998</v>
          </cell>
          <cell r="L292">
            <v>2.9365999999999999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B293" t="str">
            <v>280 1</v>
          </cell>
          <cell r="C293">
            <v>280</v>
          </cell>
          <cell r="D293" t="str">
            <v>VILLA BETINA115.00</v>
          </cell>
          <cell r="E293">
            <v>1</v>
          </cell>
          <cell r="F293" t="str">
            <v xml:space="preserve">   1  S.JUAN</v>
          </cell>
          <cell r="G293" t="str">
            <v xml:space="preserve">  84  IS-URB-RES</v>
          </cell>
          <cell r="H293" t="str">
            <v xml:space="preserve"> 362  L-36200</v>
          </cell>
          <cell r="I293">
            <v>1</v>
          </cell>
          <cell r="J293">
            <v>1</v>
          </cell>
          <cell r="K293">
            <v>20.850200000000001</v>
          </cell>
          <cell r="L293">
            <v>8.7805999999999997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>281 1</v>
          </cell>
          <cell r="C294">
            <v>281</v>
          </cell>
          <cell r="D294" t="str">
            <v>QUEB NEGRITO115.00</v>
          </cell>
          <cell r="E294">
            <v>1</v>
          </cell>
          <cell r="F294" t="str">
            <v xml:space="preserve">   1  S.JUAN</v>
          </cell>
          <cell r="G294" t="str">
            <v xml:space="preserve">  81  IS-RUR-RESID</v>
          </cell>
          <cell r="H294" t="str">
            <v xml:space="preserve"> 362  L-36200</v>
          </cell>
          <cell r="I294">
            <v>1</v>
          </cell>
          <cell r="J294">
            <v>1</v>
          </cell>
          <cell r="K294">
            <v>4.6300999999999997</v>
          </cell>
          <cell r="L294">
            <v>1.4390000000000001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282 1</v>
          </cell>
          <cell r="C295">
            <v>282</v>
          </cell>
          <cell r="D295" t="str">
            <v>MERCEDES    38.000</v>
          </cell>
          <cell r="E295">
            <v>1</v>
          </cell>
          <cell r="F295" t="str">
            <v xml:space="preserve">   3  CAROLINA</v>
          </cell>
          <cell r="G295" t="str">
            <v xml:space="preserve">  84  IS-URB-RES</v>
          </cell>
          <cell r="H295" t="str">
            <v xml:space="preserve"> 111  L-11100</v>
          </cell>
          <cell r="I295">
            <v>1</v>
          </cell>
          <cell r="J295">
            <v>1</v>
          </cell>
          <cell r="K295">
            <v>4.5616000000000003</v>
          </cell>
          <cell r="L295">
            <v>1.7325999999999999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B296" t="str">
            <v>283 1</v>
          </cell>
          <cell r="C296">
            <v>283</v>
          </cell>
          <cell r="D296" t="str">
            <v>PHILLIPS    38.000</v>
          </cell>
          <cell r="E296">
            <v>1</v>
          </cell>
          <cell r="F296" t="str">
            <v xml:space="preserve">   5  PONCE ES</v>
          </cell>
          <cell r="G296" t="str">
            <v xml:space="preserve">  15  PETROQUI</v>
          </cell>
          <cell r="H296" t="str">
            <v xml:space="preserve"> 110  L-11000</v>
          </cell>
          <cell r="I296">
            <v>1</v>
          </cell>
          <cell r="J296">
            <v>1</v>
          </cell>
          <cell r="K296">
            <v>2.1926999999999999</v>
          </cell>
          <cell r="L296">
            <v>0.54820000000000002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B297" t="str">
            <v>284 1</v>
          </cell>
          <cell r="C297">
            <v>284</v>
          </cell>
          <cell r="D297" t="str">
            <v>INTEL       38.000</v>
          </cell>
          <cell r="E297">
            <v>1</v>
          </cell>
          <cell r="F297" t="str">
            <v xml:space="preserve">   4  CAGUAS</v>
          </cell>
          <cell r="G297" t="str">
            <v xml:space="preserve">  11  ELECTRON</v>
          </cell>
          <cell r="H297" t="str">
            <v xml:space="preserve">  53  L-5300</v>
          </cell>
          <cell r="I297">
            <v>1</v>
          </cell>
          <cell r="J297">
            <v>1</v>
          </cell>
          <cell r="K297">
            <v>0.51880000000000004</v>
          </cell>
          <cell r="L297">
            <v>0.29370000000000002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>285 1</v>
          </cell>
          <cell r="C298">
            <v>285</v>
          </cell>
          <cell r="D298" t="str">
            <v>SUB MAUNABO 38.000</v>
          </cell>
          <cell r="E298">
            <v>1</v>
          </cell>
          <cell r="F298" t="str">
            <v xml:space="preserve">   5  PONCE ES</v>
          </cell>
          <cell r="G298" t="str">
            <v xml:space="preserve">  81  IS-RUR-RESID</v>
          </cell>
          <cell r="H298" t="str">
            <v xml:space="preserve">  37  L-3700</v>
          </cell>
          <cell r="I298">
            <v>1</v>
          </cell>
          <cell r="J298">
            <v>1</v>
          </cell>
          <cell r="K298">
            <v>5.4131999999999998</v>
          </cell>
          <cell r="L298">
            <v>1.9968999999999999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286 1</v>
          </cell>
          <cell r="C299">
            <v>286</v>
          </cell>
          <cell r="D299" t="str">
            <v>BAXTER      38.000</v>
          </cell>
          <cell r="E299">
            <v>1</v>
          </cell>
          <cell r="F299" t="str">
            <v xml:space="preserve">   5  PONCE ES</v>
          </cell>
          <cell r="G299" t="str">
            <v xml:space="preserve">  10  FARMACIA</v>
          </cell>
          <cell r="H299" t="str">
            <v xml:space="preserve"> 109  L-10900</v>
          </cell>
          <cell r="I299">
            <v>1</v>
          </cell>
          <cell r="J299">
            <v>1</v>
          </cell>
          <cell r="K299">
            <v>2.8975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B300" t="str">
            <v>286 2</v>
          </cell>
          <cell r="C300">
            <v>286</v>
          </cell>
          <cell r="D300" t="str">
            <v>BAXTER      38.000</v>
          </cell>
          <cell r="E300">
            <v>2</v>
          </cell>
          <cell r="F300" t="str">
            <v xml:space="preserve">   5  PONCE ES</v>
          </cell>
          <cell r="G300" t="str">
            <v xml:space="preserve">  10  FARMACIA</v>
          </cell>
          <cell r="H300" t="str">
            <v xml:space="preserve"> 109  L-10900</v>
          </cell>
          <cell r="I300">
            <v>0</v>
          </cell>
          <cell r="J300">
            <v>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B301" t="str">
            <v>286 3</v>
          </cell>
          <cell r="C301">
            <v>286</v>
          </cell>
          <cell r="D301" t="str">
            <v>BAXTER      38.000</v>
          </cell>
          <cell r="E301">
            <v>3</v>
          </cell>
          <cell r="F301" t="str">
            <v xml:space="preserve">   5  PONCE ES</v>
          </cell>
          <cell r="G301" t="str">
            <v xml:space="preserve">  10  FARMACIA</v>
          </cell>
          <cell r="H301" t="str">
            <v xml:space="preserve"> 109  L-10900</v>
          </cell>
          <cell r="I301">
            <v>0</v>
          </cell>
          <cell r="J301">
            <v>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287 1</v>
          </cell>
          <cell r="C302">
            <v>287</v>
          </cell>
          <cell r="D302" t="str">
            <v>REYNOLDS    38.000</v>
          </cell>
          <cell r="E302">
            <v>1</v>
          </cell>
          <cell r="F302" t="str">
            <v xml:space="preserve">   5  PONCE ES</v>
          </cell>
          <cell r="G302" t="str">
            <v xml:space="preserve">  18  PROC MET</v>
          </cell>
          <cell r="H302" t="str">
            <v xml:space="preserve"> 152  L-15200</v>
          </cell>
          <cell r="I302">
            <v>1</v>
          </cell>
          <cell r="J302">
            <v>1</v>
          </cell>
          <cell r="K302">
            <v>2.2025000000000001</v>
          </cell>
          <cell r="L302">
            <v>0.98870000000000002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B303" t="str">
            <v>288 1</v>
          </cell>
          <cell r="C303">
            <v>288</v>
          </cell>
          <cell r="D303" t="str">
            <v>GARZA HP 1  38.000</v>
          </cell>
          <cell r="E303">
            <v>1</v>
          </cell>
          <cell r="F303" t="str">
            <v xml:space="preserve">   6  PONCE OE</v>
          </cell>
          <cell r="G303" t="str">
            <v xml:space="preserve">  81  IS-RUR-RESID</v>
          </cell>
          <cell r="H303" t="str">
            <v xml:space="preserve"> 920  GAS PLANT</v>
          </cell>
          <cell r="I303">
            <v>1</v>
          </cell>
          <cell r="J303">
            <v>1</v>
          </cell>
          <cell r="K303">
            <v>0.46989999999999998</v>
          </cell>
          <cell r="L303">
            <v>0.28389999999999999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B304" t="str">
            <v>289 1</v>
          </cell>
          <cell r="C304">
            <v>289</v>
          </cell>
          <cell r="D304" t="str">
            <v>CHEMSOURCE  38.000</v>
          </cell>
          <cell r="E304">
            <v>1</v>
          </cell>
          <cell r="F304" t="str">
            <v xml:space="preserve">   5  PONCE ES</v>
          </cell>
          <cell r="G304" t="str">
            <v xml:space="preserve">  10  FARMACIA</v>
          </cell>
          <cell r="H304" t="str">
            <v xml:space="preserve">   1  L-100</v>
          </cell>
          <cell r="I304">
            <v>1</v>
          </cell>
          <cell r="J304">
            <v>1</v>
          </cell>
          <cell r="K304">
            <v>2.3492999999999999</v>
          </cell>
          <cell r="L304">
            <v>0.68520000000000003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B305" t="str">
            <v>290 1</v>
          </cell>
          <cell r="C305">
            <v>290</v>
          </cell>
          <cell r="D305" t="str">
            <v>CAONILLAS 1 115.00</v>
          </cell>
          <cell r="E305">
            <v>1</v>
          </cell>
          <cell r="F305" t="str">
            <v xml:space="preserve">   7  ARECIBO</v>
          </cell>
          <cell r="G305" t="str">
            <v xml:space="preserve">   1  AEE</v>
          </cell>
          <cell r="H305" t="str">
            <v xml:space="preserve"> 940  HIDRO PLANT</v>
          </cell>
          <cell r="I305">
            <v>1</v>
          </cell>
          <cell r="J305">
            <v>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B306" t="str">
            <v>291 1</v>
          </cell>
          <cell r="C306">
            <v>291</v>
          </cell>
          <cell r="D306" t="str">
            <v>PLAYTEX     38.000</v>
          </cell>
          <cell r="E306">
            <v>1</v>
          </cell>
          <cell r="F306" t="str">
            <v xml:space="preserve">   7  ARECIBO</v>
          </cell>
          <cell r="G306" t="str">
            <v xml:space="preserve">  12  TEXTIL</v>
          </cell>
          <cell r="H306" t="str">
            <v xml:space="preserve">  22  L-2200</v>
          </cell>
          <cell r="I306">
            <v>1</v>
          </cell>
          <cell r="J306">
            <v>1</v>
          </cell>
          <cell r="K306">
            <v>9.7900000000000001E-2</v>
          </cell>
          <cell r="L306">
            <v>4.8899999999999999E-2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B307" t="str">
            <v>292 1</v>
          </cell>
          <cell r="C307">
            <v>292</v>
          </cell>
          <cell r="D307" t="str">
            <v>BRISTOL     38.000</v>
          </cell>
          <cell r="E307">
            <v>1</v>
          </cell>
          <cell r="F307" t="str">
            <v xml:space="preserve">   7  ARECIBO</v>
          </cell>
          <cell r="G307" t="str">
            <v xml:space="preserve">  10  FARMACIA</v>
          </cell>
          <cell r="H307" t="str">
            <v xml:space="preserve"> 141  L-14100</v>
          </cell>
          <cell r="I307">
            <v>1</v>
          </cell>
          <cell r="J307">
            <v>1</v>
          </cell>
          <cell r="K307">
            <v>10.199999999999999</v>
          </cell>
          <cell r="L307">
            <v>5.6677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B308" t="str">
            <v>292 2</v>
          </cell>
          <cell r="C308">
            <v>292</v>
          </cell>
          <cell r="D308" t="str">
            <v>BRISTOL     38.000</v>
          </cell>
          <cell r="E308">
            <v>2</v>
          </cell>
          <cell r="F308" t="str">
            <v xml:space="preserve">   7  ARECIBO</v>
          </cell>
          <cell r="G308" t="str">
            <v xml:space="preserve">  10  FARMACIA</v>
          </cell>
          <cell r="H308" t="str">
            <v xml:space="preserve"> 141  L-14100</v>
          </cell>
          <cell r="I308">
            <v>0</v>
          </cell>
          <cell r="J308">
            <v>1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B309" t="str">
            <v>293 1</v>
          </cell>
          <cell r="C309">
            <v>293</v>
          </cell>
          <cell r="D309" t="str">
            <v>ATALAYA     38.000</v>
          </cell>
          <cell r="E309">
            <v>1</v>
          </cell>
          <cell r="F309" t="str">
            <v xml:space="preserve">   8  MAYAGUEZ</v>
          </cell>
          <cell r="G309" t="str">
            <v xml:space="preserve">  84  IS-URB-RES</v>
          </cell>
          <cell r="H309" t="str">
            <v xml:space="preserve">  56  L-5600</v>
          </cell>
          <cell r="I309">
            <v>1</v>
          </cell>
          <cell r="J309">
            <v>1</v>
          </cell>
          <cell r="K309">
            <v>4.8944000000000001</v>
          </cell>
          <cell r="L309">
            <v>1.7033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B310" t="str">
            <v>294 1</v>
          </cell>
          <cell r="C310">
            <v>294</v>
          </cell>
          <cell r="D310" t="str">
            <v>HUMACAO TAP 115.00</v>
          </cell>
          <cell r="E310">
            <v>1</v>
          </cell>
          <cell r="F310" t="str">
            <v xml:space="preserve">   4  CAGUAS</v>
          </cell>
          <cell r="G310" t="str">
            <v xml:space="preserve">   1  AEE</v>
          </cell>
          <cell r="H310" t="str">
            <v xml:space="preserve"> 363  L-36300</v>
          </cell>
          <cell r="I310">
            <v>1</v>
          </cell>
          <cell r="J310">
            <v>1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B311" t="str">
            <v>295 1</v>
          </cell>
          <cell r="C311">
            <v>295</v>
          </cell>
          <cell r="D311" t="str">
            <v>FAJARDO 2   38.000</v>
          </cell>
          <cell r="E311">
            <v>1</v>
          </cell>
          <cell r="F311" t="str">
            <v xml:space="preserve">   3  CAROLINA</v>
          </cell>
          <cell r="G311" t="str">
            <v xml:space="preserve">  84  IS-URB-RES</v>
          </cell>
          <cell r="H311" t="str">
            <v xml:space="preserve">  31  L-3100</v>
          </cell>
          <cell r="I311">
            <v>1</v>
          </cell>
          <cell r="J311">
            <v>1</v>
          </cell>
          <cell r="K311">
            <v>7.1947999999999999</v>
          </cell>
          <cell r="L311">
            <v>0.89080000000000004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B312" t="str">
            <v>296 1</v>
          </cell>
          <cell r="C312">
            <v>296</v>
          </cell>
          <cell r="D312" t="str">
            <v>S.ISABEL 115115.00</v>
          </cell>
          <cell r="E312">
            <v>1</v>
          </cell>
          <cell r="F312" t="str">
            <v xml:space="preserve">   6  PONCE OE</v>
          </cell>
          <cell r="G312" t="str">
            <v xml:space="preserve">   1  AEE</v>
          </cell>
          <cell r="H312" t="str">
            <v xml:space="preserve"> 900  CENTRO TRANS</v>
          </cell>
          <cell r="I312">
            <v>1</v>
          </cell>
          <cell r="J312">
            <v>1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B313" t="str">
            <v>297 1</v>
          </cell>
          <cell r="C313">
            <v>297</v>
          </cell>
          <cell r="D313" t="str">
            <v>SUPERACU ARE38.000</v>
          </cell>
          <cell r="E313">
            <v>1</v>
          </cell>
          <cell r="F313" t="str">
            <v xml:space="preserve">   7  ARECIBO</v>
          </cell>
          <cell r="G313" t="str">
            <v xml:space="preserve">  40  AAA</v>
          </cell>
          <cell r="H313" t="str">
            <v xml:space="preserve">  22  L-2200</v>
          </cell>
          <cell r="I313">
            <v>1</v>
          </cell>
          <cell r="J313">
            <v>1</v>
          </cell>
          <cell r="K313">
            <v>0.75370000000000004</v>
          </cell>
          <cell r="L313">
            <v>0.45029999999999998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298 1</v>
          </cell>
          <cell r="C314">
            <v>298</v>
          </cell>
          <cell r="D314" t="str">
            <v>FELICIANO   38.000</v>
          </cell>
          <cell r="E314">
            <v>1</v>
          </cell>
          <cell r="F314" t="str">
            <v xml:space="preserve">   8  MAYAGUEZ</v>
          </cell>
          <cell r="G314" t="str">
            <v xml:space="preserve">  18  PROC MET</v>
          </cell>
          <cell r="H314" t="str">
            <v xml:space="preserve">  25  L-2500</v>
          </cell>
          <cell r="I314">
            <v>1</v>
          </cell>
          <cell r="J314">
            <v>1</v>
          </cell>
          <cell r="K314">
            <v>0.46989999999999998</v>
          </cell>
          <cell r="L314">
            <v>0.29370000000000002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 t="str">
            <v>299 1</v>
          </cell>
          <cell r="C315">
            <v>299</v>
          </cell>
          <cell r="D315" t="str">
            <v>AGUADILLA 1313.200</v>
          </cell>
          <cell r="E315">
            <v>1</v>
          </cell>
          <cell r="F315" t="str">
            <v xml:space="preserve">   8  MAYAGUEZ</v>
          </cell>
          <cell r="G315" t="str">
            <v xml:space="preserve">  85  IS-URB-COMER</v>
          </cell>
          <cell r="H315" t="str">
            <v xml:space="preserve"> 900  CENTRO TRANS</v>
          </cell>
          <cell r="I315">
            <v>1</v>
          </cell>
          <cell r="J315">
            <v>1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B316" t="str">
            <v>300 1</v>
          </cell>
          <cell r="C316">
            <v>300</v>
          </cell>
          <cell r="D316" t="str">
            <v>S.GERMANTC3838.000</v>
          </cell>
          <cell r="E316">
            <v>1</v>
          </cell>
          <cell r="F316" t="str">
            <v xml:space="preserve">   8  MAYAGUEZ</v>
          </cell>
          <cell r="G316" t="str">
            <v xml:space="preserve">   1  AEE</v>
          </cell>
          <cell r="H316" t="str">
            <v xml:space="preserve"> 900  CENTRO TRANS</v>
          </cell>
          <cell r="I316">
            <v>1</v>
          </cell>
          <cell r="J316">
            <v>1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301 1</v>
          </cell>
          <cell r="C317">
            <v>301</v>
          </cell>
          <cell r="D317" t="str">
            <v>AÑASCO TC   38.000</v>
          </cell>
          <cell r="E317">
            <v>1</v>
          </cell>
          <cell r="F317" t="str">
            <v xml:space="preserve">   8  MAYAGUEZ</v>
          </cell>
          <cell r="G317" t="str">
            <v xml:space="preserve">   1  AEE</v>
          </cell>
          <cell r="H317" t="str">
            <v xml:space="preserve"> 900  CENTRO TRANS</v>
          </cell>
          <cell r="I317">
            <v>1</v>
          </cell>
          <cell r="J317">
            <v>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B318" t="str">
            <v>302 1</v>
          </cell>
          <cell r="C318">
            <v>302</v>
          </cell>
          <cell r="D318" t="str">
            <v>SALINASRURAL38.000</v>
          </cell>
          <cell r="E318">
            <v>1</v>
          </cell>
          <cell r="F318" t="str">
            <v xml:space="preserve">   5  PONCE ES</v>
          </cell>
          <cell r="G318" t="str">
            <v xml:space="preserve">  84  IS-URB-RES</v>
          </cell>
          <cell r="H318" t="str">
            <v xml:space="preserve">   2  L-200</v>
          </cell>
          <cell r="I318">
            <v>1</v>
          </cell>
          <cell r="J318">
            <v>1</v>
          </cell>
          <cell r="K318">
            <v>2.6528</v>
          </cell>
          <cell r="L318">
            <v>1.1747000000000001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303 1</v>
          </cell>
          <cell r="C319">
            <v>303</v>
          </cell>
          <cell r="D319" t="str">
            <v>GARZA HP2   38.000</v>
          </cell>
          <cell r="E319">
            <v>1</v>
          </cell>
          <cell r="F319" t="str">
            <v xml:space="preserve">   6  PONCE OE</v>
          </cell>
          <cell r="G319" t="str">
            <v xml:space="preserve">   1  AEE</v>
          </cell>
          <cell r="H319" t="str">
            <v xml:space="preserve"> 940  HIDRO PLANT</v>
          </cell>
          <cell r="I319">
            <v>1</v>
          </cell>
          <cell r="J319">
            <v>1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B320" t="str">
            <v>304 1</v>
          </cell>
          <cell r="C320">
            <v>304</v>
          </cell>
          <cell r="D320" t="str">
            <v>DIVISORIA   38.000</v>
          </cell>
          <cell r="E320">
            <v>1</v>
          </cell>
          <cell r="F320" t="str">
            <v xml:space="preserve">   4  CAGUAS</v>
          </cell>
          <cell r="G320" t="str">
            <v xml:space="preserve">  81  IS-RUR-RESID</v>
          </cell>
          <cell r="H320" t="str">
            <v xml:space="preserve">  29  L-2900</v>
          </cell>
          <cell r="I320">
            <v>1</v>
          </cell>
          <cell r="J320">
            <v>1</v>
          </cell>
          <cell r="K320">
            <v>3.0442999999999998</v>
          </cell>
          <cell r="L320">
            <v>1.2138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B321" t="str">
            <v>307 1</v>
          </cell>
          <cell r="C321">
            <v>307</v>
          </cell>
          <cell r="D321" t="str">
            <v>CUTLERHAMMER38.000</v>
          </cell>
          <cell r="E321">
            <v>1</v>
          </cell>
          <cell r="F321" t="str">
            <v xml:space="preserve">   4  CAGUAS</v>
          </cell>
          <cell r="G321" t="str">
            <v xml:space="preserve">  11  ELECTRON</v>
          </cell>
          <cell r="H321" t="str">
            <v xml:space="preserve">  53  L-5300</v>
          </cell>
          <cell r="I321">
            <v>1</v>
          </cell>
          <cell r="J321">
            <v>1</v>
          </cell>
          <cell r="K321">
            <v>3.0638999999999998</v>
          </cell>
          <cell r="L321">
            <v>1.6640999999999999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>308 1</v>
          </cell>
          <cell r="C322">
            <v>308</v>
          </cell>
          <cell r="D322" t="str">
            <v>PTO NUEVO NO38.000</v>
          </cell>
          <cell r="E322">
            <v>1</v>
          </cell>
          <cell r="F322" t="str">
            <v xml:space="preserve">   2  BAYAMON</v>
          </cell>
          <cell r="G322" t="str">
            <v xml:space="preserve">   1  AEE</v>
          </cell>
          <cell r="H322" t="str">
            <v xml:space="preserve">  75  L-7500</v>
          </cell>
          <cell r="I322">
            <v>1</v>
          </cell>
          <cell r="J322">
            <v>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309 1</v>
          </cell>
          <cell r="C323">
            <v>309</v>
          </cell>
          <cell r="D323" t="str">
            <v>STO DOMINGO 38.000</v>
          </cell>
          <cell r="E323">
            <v>1</v>
          </cell>
          <cell r="F323" t="str">
            <v xml:space="preserve">   4  CAGUAS</v>
          </cell>
          <cell r="G323" t="str">
            <v xml:space="preserve">  86  IS-URB-RE/CO</v>
          </cell>
          <cell r="H323" t="str">
            <v xml:space="preserve">   4  L-400</v>
          </cell>
          <cell r="I323">
            <v>1</v>
          </cell>
          <cell r="J323">
            <v>1</v>
          </cell>
          <cell r="K323">
            <v>7.7723000000000004</v>
          </cell>
          <cell r="L323">
            <v>3.2107000000000001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B324" t="str">
            <v>310 1</v>
          </cell>
          <cell r="C324">
            <v>310</v>
          </cell>
          <cell r="D324" t="str">
            <v>BO PINAS 115115.00</v>
          </cell>
          <cell r="E324">
            <v>1</v>
          </cell>
          <cell r="F324" t="str">
            <v xml:space="preserve">   2  BAYAMON</v>
          </cell>
          <cell r="G324" t="str">
            <v xml:space="preserve">  84  IS-URB-RES</v>
          </cell>
          <cell r="H324" t="str">
            <v xml:space="preserve"> 361  L-36100</v>
          </cell>
          <cell r="I324">
            <v>1</v>
          </cell>
          <cell r="J324">
            <v>1</v>
          </cell>
          <cell r="K324">
            <v>17.1402</v>
          </cell>
          <cell r="L324">
            <v>6.8129999999999997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B325" t="str">
            <v>311 1</v>
          </cell>
          <cell r="C325">
            <v>311</v>
          </cell>
          <cell r="D325" t="str">
            <v>MORA SUB    38.000</v>
          </cell>
          <cell r="E325">
            <v>1</v>
          </cell>
          <cell r="F325" t="str">
            <v xml:space="preserve">   7  ARECIBO</v>
          </cell>
          <cell r="G325" t="str">
            <v xml:space="preserve">  86  IS-URB-RE/CO</v>
          </cell>
          <cell r="H325" t="str">
            <v xml:space="preserve"> 137  L-13700</v>
          </cell>
          <cell r="I325">
            <v>1</v>
          </cell>
          <cell r="J325">
            <v>1</v>
          </cell>
          <cell r="K325">
            <v>8.7805999999999997</v>
          </cell>
          <cell r="L325">
            <v>2.5939999999999999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B326" t="str">
            <v>312 1</v>
          </cell>
          <cell r="C326">
            <v>312</v>
          </cell>
          <cell r="D326" t="str">
            <v>3MONJIT 148038.000</v>
          </cell>
          <cell r="E326">
            <v>1</v>
          </cell>
          <cell r="F326" t="str">
            <v xml:space="preserve">   1  S.JUAN</v>
          </cell>
          <cell r="G326" t="str">
            <v xml:space="preserve">  17  AGROPECU</v>
          </cell>
          <cell r="H326" t="str">
            <v xml:space="preserve">  75  L-7500</v>
          </cell>
          <cell r="I326">
            <v>1</v>
          </cell>
          <cell r="J326">
            <v>1</v>
          </cell>
          <cell r="K326">
            <v>2.2025000000000001</v>
          </cell>
          <cell r="L326">
            <v>0.32300000000000001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B327" t="str">
            <v>314 1</v>
          </cell>
          <cell r="C327">
            <v>314</v>
          </cell>
          <cell r="D327" t="str">
            <v>SGERMAN PBLO38.000</v>
          </cell>
          <cell r="E327">
            <v>1</v>
          </cell>
          <cell r="F327" t="str">
            <v xml:space="preserve">   8  MAYAGUEZ</v>
          </cell>
          <cell r="G327" t="str">
            <v xml:space="preserve">  84  IS-URB-RES</v>
          </cell>
          <cell r="H327" t="str">
            <v xml:space="preserve">  12  L-1200</v>
          </cell>
          <cell r="I327">
            <v>1</v>
          </cell>
          <cell r="J327">
            <v>1</v>
          </cell>
          <cell r="K327">
            <v>4.5224000000000002</v>
          </cell>
          <cell r="L327">
            <v>2.2221000000000002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B328" t="str">
            <v>315 1</v>
          </cell>
          <cell r="C328">
            <v>315</v>
          </cell>
          <cell r="D328" t="str">
            <v>S.GERMAN PDS38.000</v>
          </cell>
          <cell r="E328">
            <v>1</v>
          </cell>
          <cell r="F328" t="str">
            <v xml:space="preserve">   8  MAYAGUEZ</v>
          </cell>
          <cell r="G328" t="str">
            <v xml:space="preserve">  84  IS-URB-RES</v>
          </cell>
          <cell r="H328" t="str">
            <v xml:space="preserve">  12  L-1200</v>
          </cell>
          <cell r="I328">
            <v>1</v>
          </cell>
          <cell r="J328">
            <v>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316 1</v>
          </cell>
          <cell r="C329">
            <v>316</v>
          </cell>
          <cell r="D329" t="str">
            <v>GE SGM      38.000</v>
          </cell>
          <cell r="E329">
            <v>1</v>
          </cell>
          <cell r="F329" t="str">
            <v xml:space="preserve">   8  MAYAGUEZ</v>
          </cell>
          <cell r="G329" t="str">
            <v xml:space="preserve">  11  ELECTRON</v>
          </cell>
          <cell r="H329" t="str">
            <v xml:space="preserve">  16  L-1600</v>
          </cell>
          <cell r="I329">
            <v>1</v>
          </cell>
          <cell r="J329">
            <v>1</v>
          </cell>
          <cell r="K329">
            <v>1.0866</v>
          </cell>
          <cell r="L329">
            <v>0.75370000000000004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B330" t="str">
            <v>317 1</v>
          </cell>
          <cell r="C330">
            <v>317</v>
          </cell>
          <cell r="D330" t="str">
            <v>KENDALL     38.000</v>
          </cell>
          <cell r="E330">
            <v>1</v>
          </cell>
          <cell r="F330" t="str">
            <v xml:space="preserve">   8  MAYAGUEZ</v>
          </cell>
          <cell r="G330" t="str">
            <v xml:space="preserve">  20  EQUI MED</v>
          </cell>
          <cell r="H330" t="str">
            <v xml:space="preserve">  16  L-1600</v>
          </cell>
          <cell r="I330">
            <v>1</v>
          </cell>
          <cell r="J330">
            <v>1</v>
          </cell>
          <cell r="K330">
            <v>1.2432000000000001</v>
          </cell>
          <cell r="L330">
            <v>0.34260000000000002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B331" t="str">
            <v>317 2</v>
          </cell>
          <cell r="C331">
            <v>317</v>
          </cell>
          <cell r="D331" t="str">
            <v>KENDALL     38.000</v>
          </cell>
          <cell r="E331">
            <v>2</v>
          </cell>
          <cell r="F331" t="str">
            <v xml:space="preserve">   8  MAYAGUEZ</v>
          </cell>
          <cell r="G331" t="str">
            <v xml:space="preserve">  20  EQUI MED</v>
          </cell>
          <cell r="H331" t="str">
            <v xml:space="preserve">  16  L-1600</v>
          </cell>
          <cell r="I331">
            <v>0</v>
          </cell>
          <cell r="J331">
            <v>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B332" t="str">
            <v>318 1</v>
          </cell>
          <cell r="C332">
            <v>318</v>
          </cell>
          <cell r="D332" t="str">
            <v>EL MUNDO    38.000</v>
          </cell>
          <cell r="E332">
            <v>1</v>
          </cell>
          <cell r="F332" t="str">
            <v xml:space="preserve">   1  S.JUAN</v>
          </cell>
          <cell r="G332" t="str">
            <v xml:space="preserve">  23  IMPRENTA</v>
          </cell>
          <cell r="H332" t="str">
            <v xml:space="preserve">  75  L-7500</v>
          </cell>
          <cell r="I332">
            <v>1</v>
          </cell>
          <cell r="J332">
            <v>1</v>
          </cell>
          <cell r="K332">
            <v>1.0963000000000001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B333" t="str">
            <v>319 1</v>
          </cell>
          <cell r="C333">
            <v>319</v>
          </cell>
          <cell r="D333" t="str">
            <v>ECOELECT 230230.00</v>
          </cell>
          <cell r="E333">
            <v>1</v>
          </cell>
          <cell r="F333" t="str">
            <v xml:space="preserve">   6  PONCE OE</v>
          </cell>
          <cell r="G333" t="str">
            <v xml:space="preserve">   1  AEE</v>
          </cell>
          <cell r="H333" t="str">
            <v xml:space="preserve"> 950  COGENERADOA</v>
          </cell>
          <cell r="I333">
            <v>1</v>
          </cell>
          <cell r="J333">
            <v>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B334" t="str">
            <v>320 1</v>
          </cell>
          <cell r="C334">
            <v>320</v>
          </cell>
          <cell r="D334" t="str">
            <v>BARD IMPLANT38.000</v>
          </cell>
          <cell r="E334">
            <v>1</v>
          </cell>
          <cell r="F334" t="str">
            <v xml:space="preserve">   4  CAGUAS</v>
          </cell>
          <cell r="G334" t="str">
            <v xml:space="preserve">  20  EQUI MED</v>
          </cell>
          <cell r="H334" t="str">
            <v xml:space="preserve">  53  L-5300</v>
          </cell>
          <cell r="I334">
            <v>1</v>
          </cell>
          <cell r="J334">
            <v>1</v>
          </cell>
          <cell r="K334">
            <v>7.8299999999999995E-2</v>
          </cell>
          <cell r="L334">
            <v>4.8899999999999999E-2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B335" t="str">
            <v>321 1</v>
          </cell>
          <cell r="C335">
            <v>321</v>
          </cell>
          <cell r="D335" t="str">
            <v>AES 230     230.00</v>
          </cell>
          <cell r="E335">
            <v>1</v>
          </cell>
          <cell r="F335" t="str">
            <v xml:space="preserve">   5  PONCE ES</v>
          </cell>
          <cell r="G335" t="str">
            <v xml:space="preserve">  60  COGENERA</v>
          </cell>
          <cell r="H335" t="str">
            <v xml:space="preserve"> 950  COGENERADOA</v>
          </cell>
          <cell r="I335">
            <v>1</v>
          </cell>
          <cell r="J335">
            <v>1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 t="str">
            <v>322 1</v>
          </cell>
          <cell r="C336">
            <v>322</v>
          </cell>
          <cell r="D336" t="str">
            <v>PEÑUELAS    38.000</v>
          </cell>
          <cell r="E336">
            <v>1</v>
          </cell>
          <cell r="F336" t="str">
            <v xml:space="preserve">   6  PONCE OE</v>
          </cell>
          <cell r="G336" t="str">
            <v xml:space="preserve">  84  IS-URB-RES</v>
          </cell>
          <cell r="H336" t="str">
            <v xml:space="preserve">   5  L-500</v>
          </cell>
          <cell r="I336">
            <v>1</v>
          </cell>
          <cell r="J336">
            <v>1</v>
          </cell>
          <cell r="K336">
            <v>6.6074999999999999</v>
          </cell>
          <cell r="L336">
            <v>2.2221000000000002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 t="str">
            <v>323 1</v>
          </cell>
          <cell r="C337">
            <v>323</v>
          </cell>
          <cell r="D337" t="str">
            <v>CORANGE     38.000</v>
          </cell>
          <cell r="E337">
            <v>1</v>
          </cell>
          <cell r="F337" t="str">
            <v xml:space="preserve">   6  PONCE OE</v>
          </cell>
          <cell r="G337" t="str">
            <v xml:space="preserve">  20  EQUI MED</v>
          </cell>
          <cell r="H337" t="str">
            <v xml:space="preserve">   5  L-500</v>
          </cell>
          <cell r="I337">
            <v>1</v>
          </cell>
          <cell r="J337">
            <v>1</v>
          </cell>
          <cell r="K337">
            <v>1.948</v>
          </cell>
          <cell r="L337">
            <v>0.56779999999999997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B338" t="str">
            <v>323 2</v>
          </cell>
          <cell r="C338">
            <v>323</v>
          </cell>
          <cell r="D338" t="str">
            <v>CORANGE     38.000</v>
          </cell>
          <cell r="E338">
            <v>2</v>
          </cell>
          <cell r="F338" t="str">
            <v xml:space="preserve">   6  PONCE OE</v>
          </cell>
          <cell r="G338" t="str">
            <v xml:space="preserve">  20  EQUI MED</v>
          </cell>
          <cell r="H338" t="str">
            <v xml:space="preserve">   5  L-500</v>
          </cell>
          <cell r="I338">
            <v>0</v>
          </cell>
          <cell r="J338">
            <v>1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 t="str">
            <v>324 1</v>
          </cell>
          <cell r="C339">
            <v>324</v>
          </cell>
          <cell r="D339" t="str">
            <v>TALLABOA    38.000</v>
          </cell>
          <cell r="E339">
            <v>1</v>
          </cell>
          <cell r="F339" t="str">
            <v xml:space="preserve">   6  PONCE OE</v>
          </cell>
          <cell r="G339" t="str">
            <v xml:space="preserve">  85  IS-URB-COMER</v>
          </cell>
          <cell r="H339" t="str">
            <v xml:space="preserve">   5  L-500</v>
          </cell>
          <cell r="I339">
            <v>1</v>
          </cell>
          <cell r="J339">
            <v>1</v>
          </cell>
          <cell r="K339">
            <v>1.0571999999999999</v>
          </cell>
          <cell r="L339">
            <v>0.4209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B340" t="str">
            <v>326 1</v>
          </cell>
          <cell r="C340">
            <v>326</v>
          </cell>
          <cell r="D340" t="str">
            <v>COMMONWELTH 38.000</v>
          </cell>
          <cell r="E340">
            <v>1</v>
          </cell>
          <cell r="F340" t="str">
            <v xml:space="preserve">   7  ARECIBO</v>
          </cell>
          <cell r="G340" t="str">
            <v xml:space="preserve">  14  EMPAQUE</v>
          </cell>
          <cell r="H340" t="str">
            <v xml:space="preserve">  27  L-2700</v>
          </cell>
          <cell r="I340">
            <v>1</v>
          </cell>
          <cell r="J340">
            <v>1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B341" t="str">
            <v>327 1</v>
          </cell>
          <cell r="C341">
            <v>327</v>
          </cell>
          <cell r="D341" t="str">
            <v>NARANJO     38.000</v>
          </cell>
          <cell r="E341">
            <v>1</v>
          </cell>
          <cell r="F341" t="str">
            <v xml:space="preserve">   6  PONCE OE</v>
          </cell>
          <cell r="G341" t="str">
            <v xml:space="preserve">  81  IS-RUR-RESID</v>
          </cell>
          <cell r="H341" t="str">
            <v xml:space="preserve">   3  L-300</v>
          </cell>
          <cell r="I341">
            <v>1</v>
          </cell>
          <cell r="J341">
            <v>1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 t="str">
            <v>328 1</v>
          </cell>
          <cell r="C342">
            <v>328</v>
          </cell>
          <cell r="D342" t="str">
            <v>STARKIST    38.000</v>
          </cell>
          <cell r="E342">
            <v>1</v>
          </cell>
          <cell r="F342" t="str">
            <v xml:space="preserve">   8  MAYAGUEZ</v>
          </cell>
          <cell r="G342" t="str">
            <v xml:space="preserve">  14  EMPAQUE</v>
          </cell>
          <cell r="H342" t="str">
            <v xml:space="preserve">  61  L-6100</v>
          </cell>
          <cell r="I342">
            <v>1</v>
          </cell>
          <cell r="J342">
            <v>1</v>
          </cell>
          <cell r="K342">
            <v>2.9464000000000001</v>
          </cell>
          <cell r="L342">
            <v>1.1158999999999999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B343" t="str">
            <v>328 2</v>
          </cell>
          <cell r="C343">
            <v>328</v>
          </cell>
          <cell r="D343" t="str">
            <v>STARKIST    38.000</v>
          </cell>
          <cell r="E343">
            <v>2</v>
          </cell>
          <cell r="F343" t="str">
            <v xml:space="preserve">   8  MAYAGUEZ</v>
          </cell>
          <cell r="G343" t="str">
            <v xml:space="preserve">  14  EMPAQUE</v>
          </cell>
          <cell r="H343" t="str">
            <v xml:space="preserve">  61  L-6100</v>
          </cell>
          <cell r="I343">
            <v>0</v>
          </cell>
          <cell r="J343">
            <v>1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 t="str">
            <v>328 3</v>
          </cell>
          <cell r="C344">
            <v>328</v>
          </cell>
          <cell r="D344" t="str">
            <v>STARKIST    38.000</v>
          </cell>
          <cell r="E344">
            <v>3</v>
          </cell>
          <cell r="F344" t="str">
            <v xml:space="preserve">   8  MAYAGUEZ</v>
          </cell>
          <cell r="G344" t="str">
            <v xml:space="preserve">  14  EMPAQUE</v>
          </cell>
          <cell r="H344" t="str">
            <v xml:space="preserve">  61  L-6100</v>
          </cell>
          <cell r="I344">
            <v>0</v>
          </cell>
          <cell r="J344">
            <v>1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B345" t="str">
            <v>329 1</v>
          </cell>
          <cell r="C345">
            <v>329</v>
          </cell>
          <cell r="D345" t="str">
            <v>CDTSVILLALBA38.000</v>
          </cell>
          <cell r="E345">
            <v>1</v>
          </cell>
          <cell r="F345" t="str">
            <v xml:space="preserve">   6  PONCE OE</v>
          </cell>
          <cell r="G345" t="str">
            <v xml:space="preserve">  52  CARCELES</v>
          </cell>
          <cell r="H345" t="str">
            <v xml:space="preserve">   3  L-300</v>
          </cell>
          <cell r="I345">
            <v>1</v>
          </cell>
          <cell r="J345">
            <v>1</v>
          </cell>
          <cell r="K345">
            <v>0.46989999999999998</v>
          </cell>
          <cell r="L345">
            <v>0.28389999999999999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 t="str">
            <v>330 1</v>
          </cell>
          <cell r="C346">
            <v>330</v>
          </cell>
          <cell r="D346" t="str">
            <v>ADJUNTAS    38.000</v>
          </cell>
          <cell r="E346">
            <v>1</v>
          </cell>
          <cell r="F346" t="str">
            <v xml:space="preserve">   7  ARECIBO</v>
          </cell>
          <cell r="G346" t="str">
            <v xml:space="preserve">  81  IS-RUR-RESID</v>
          </cell>
          <cell r="H346" t="str">
            <v xml:space="preserve">  47  L-4700</v>
          </cell>
          <cell r="I346">
            <v>1</v>
          </cell>
          <cell r="J346">
            <v>1</v>
          </cell>
          <cell r="K346">
            <v>4.0624000000000002</v>
          </cell>
          <cell r="L346">
            <v>2.1436999999999999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B347" t="str">
            <v>331 1</v>
          </cell>
          <cell r="C347">
            <v>331</v>
          </cell>
          <cell r="D347" t="str">
            <v>CHARCO HONDO38.000</v>
          </cell>
          <cell r="E347">
            <v>1</v>
          </cell>
          <cell r="F347" t="str">
            <v xml:space="preserve">   7  ARECIBO</v>
          </cell>
          <cell r="G347" t="str">
            <v xml:space="preserve">  81  IS-RUR-RESID</v>
          </cell>
          <cell r="H347" t="str">
            <v xml:space="preserve">  23  L-2300</v>
          </cell>
          <cell r="I347">
            <v>1</v>
          </cell>
          <cell r="J347">
            <v>1</v>
          </cell>
          <cell r="K347">
            <v>3.1617999999999999</v>
          </cell>
          <cell r="L347">
            <v>1.5466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B348" t="str">
            <v>332 1</v>
          </cell>
          <cell r="C348">
            <v>332</v>
          </cell>
          <cell r="D348" t="str">
            <v>TAP UPR     38.000</v>
          </cell>
          <cell r="E348">
            <v>1</v>
          </cell>
          <cell r="F348" t="str">
            <v xml:space="preserve">   1  S.JUAN</v>
          </cell>
          <cell r="G348" t="str">
            <v xml:space="preserve">   1  AEE</v>
          </cell>
          <cell r="H348" t="str">
            <v xml:space="preserve">  66  L-6600</v>
          </cell>
          <cell r="I348">
            <v>1</v>
          </cell>
          <cell r="J348">
            <v>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B349" t="str">
            <v>333 1</v>
          </cell>
          <cell r="C349">
            <v>333</v>
          </cell>
          <cell r="D349" t="str">
            <v>QUEBRADA PUE38.000</v>
          </cell>
          <cell r="E349">
            <v>1</v>
          </cell>
          <cell r="F349" t="str">
            <v xml:space="preserve">   7  ARECIBO</v>
          </cell>
          <cell r="G349" t="str">
            <v xml:space="preserve">  84  IS-URB-RES</v>
          </cell>
          <cell r="H349" t="str">
            <v xml:space="preserve"> 149  L-14900</v>
          </cell>
          <cell r="I349">
            <v>1</v>
          </cell>
          <cell r="J349">
            <v>1</v>
          </cell>
          <cell r="K349">
            <v>10.523</v>
          </cell>
          <cell r="L349">
            <v>3.7393000000000001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B350" t="str">
            <v>334 1</v>
          </cell>
          <cell r="C350">
            <v>334</v>
          </cell>
          <cell r="D350" t="str">
            <v>MAUNABO TAP 115.00</v>
          </cell>
          <cell r="E350">
            <v>1</v>
          </cell>
          <cell r="F350" t="str">
            <v xml:space="preserve">   5  PONCE ES</v>
          </cell>
          <cell r="G350" t="str">
            <v xml:space="preserve">   1  AEE</v>
          </cell>
          <cell r="H350" t="str">
            <v xml:space="preserve"> 363  L-36300</v>
          </cell>
          <cell r="I350">
            <v>1</v>
          </cell>
          <cell r="J350">
            <v>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B351" t="str">
            <v>337 1</v>
          </cell>
          <cell r="C351">
            <v>337</v>
          </cell>
          <cell r="D351" t="str">
            <v>BRANDERI    38.000</v>
          </cell>
          <cell r="E351">
            <v>1</v>
          </cell>
          <cell r="F351" t="str">
            <v xml:space="preserve">   5  PONCE ES</v>
          </cell>
          <cell r="G351" t="str">
            <v xml:space="preserve">  84  IS-URB-RES</v>
          </cell>
          <cell r="H351" t="str">
            <v xml:space="preserve">   1  L-100</v>
          </cell>
          <cell r="I351">
            <v>1</v>
          </cell>
          <cell r="J351">
            <v>1</v>
          </cell>
          <cell r="K351">
            <v>3.9056999999999999</v>
          </cell>
          <cell r="L351">
            <v>1.7130000000000001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B352" t="str">
            <v>338 1</v>
          </cell>
          <cell r="C352">
            <v>338</v>
          </cell>
          <cell r="D352" t="str">
            <v>ARROYO      38.000</v>
          </cell>
          <cell r="E352">
            <v>1</v>
          </cell>
          <cell r="F352" t="str">
            <v xml:space="preserve">   5  PONCE ES</v>
          </cell>
          <cell r="G352" t="str">
            <v xml:space="preserve">  81  IS-RUR-RESID</v>
          </cell>
          <cell r="H352" t="str">
            <v xml:space="preserve">  38  L-3800</v>
          </cell>
          <cell r="I352">
            <v>1</v>
          </cell>
          <cell r="J352">
            <v>1</v>
          </cell>
          <cell r="K352">
            <v>8.2812999999999999</v>
          </cell>
          <cell r="L352">
            <v>3.4359000000000002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>339 1</v>
          </cell>
          <cell r="C353">
            <v>339</v>
          </cell>
          <cell r="D353" t="str">
            <v>ACB 1089    38.000</v>
          </cell>
          <cell r="E353">
            <v>1</v>
          </cell>
          <cell r="F353" t="str">
            <v xml:space="preserve">   1  S.JUAN</v>
          </cell>
          <cell r="G353" t="str">
            <v xml:space="preserve">   1  AEE</v>
          </cell>
          <cell r="H353" t="str">
            <v xml:space="preserve">  10  L-1000</v>
          </cell>
          <cell r="I353">
            <v>1</v>
          </cell>
          <cell r="J353">
            <v>1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B354" t="str">
            <v>340 1</v>
          </cell>
          <cell r="C354">
            <v>340</v>
          </cell>
          <cell r="D354" t="str">
            <v>GUANICA NO  38.000</v>
          </cell>
          <cell r="E354">
            <v>1</v>
          </cell>
          <cell r="F354" t="str">
            <v xml:space="preserve">   6  PONCE OE</v>
          </cell>
          <cell r="G354" t="str">
            <v xml:space="preserve">   1  AEE</v>
          </cell>
          <cell r="H354" t="str">
            <v xml:space="preserve">  17  L-1700</v>
          </cell>
          <cell r="I354">
            <v>1</v>
          </cell>
          <cell r="J354">
            <v>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>341 1</v>
          </cell>
          <cell r="C355">
            <v>341</v>
          </cell>
          <cell r="D355" t="str">
            <v>QUINTANA    38.000</v>
          </cell>
          <cell r="E355">
            <v>1</v>
          </cell>
          <cell r="F355" t="str">
            <v xml:space="preserve">   1  S.JUAN</v>
          </cell>
          <cell r="G355" t="str">
            <v xml:space="preserve">  88  MET-COMERCIA</v>
          </cell>
          <cell r="H355" t="str">
            <v xml:space="preserve">  73  L-7300</v>
          </cell>
          <cell r="I355">
            <v>1</v>
          </cell>
          <cell r="J355">
            <v>1</v>
          </cell>
          <cell r="K355">
            <v>6.5976999999999997</v>
          </cell>
          <cell r="L355">
            <v>3.0541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B356" t="str">
            <v>342 1</v>
          </cell>
          <cell r="C356">
            <v>342</v>
          </cell>
          <cell r="D356" t="str">
            <v>WARNER VBAJA38.000</v>
          </cell>
          <cell r="E356">
            <v>1</v>
          </cell>
          <cell r="F356" t="str">
            <v xml:space="preserve">   2  BAYAMON</v>
          </cell>
          <cell r="G356" t="str">
            <v xml:space="preserve">  10  FARMACIA</v>
          </cell>
          <cell r="H356" t="str">
            <v xml:space="preserve">  22  L-2200</v>
          </cell>
          <cell r="I356">
            <v>1</v>
          </cell>
          <cell r="J356">
            <v>1</v>
          </cell>
          <cell r="K356">
            <v>8.5162999999999993</v>
          </cell>
          <cell r="L356">
            <v>2.8582999999999998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B357" t="str">
            <v>343 1</v>
          </cell>
          <cell r="C357">
            <v>343</v>
          </cell>
          <cell r="D357" t="str">
            <v>ABBOTT 115  115.00</v>
          </cell>
          <cell r="E357">
            <v>1</v>
          </cell>
          <cell r="F357" t="str">
            <v xml:space="preserve">   7  ARECIBO</v>
          </cell>
          <cell r="G357" t="str">
            <v xml:space="preserve">  10  FARMACIA</v>
          </cell>
          <cell r="H357" t="str">
            <v xml:space="preserve"> 411  L-41100</v>
          </cell>
          <cell r="I357">
            <v>1</v>
          </cell>
          <cell r="J357">
            <v>1</v>
          </cell>
          <cell r="K357">
            <v>18.4422</v>
          </cell>
          <cell r="L357">
            <v>8.7904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344 1</v>
          </cell>
          <cell r="C358">
            <v>344</v>
          </cell>
          <cell r="D358" t="str">
            <v>BESS        13.200</v>
          </cell>
          <cell r="E358">
            <v>1</v>
          </cell>
          <cell r="F358" t="str">
            <v xml:space="preserve">   3  CAROLINA</v>
          </cell>
          <cell r="G358" t="str">
            <v xml:space="preserve">   1  AEE</v>
          </cell>
          <cell r="H358" t="str">
            <v xml:space="preserve"> 960  BESS</v>
          </cell>
          <cell r="I358">
            <v>1</v>
          </cell>
          <cell r="J358">
            <v>1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 t="str">
            <v>345 1</v>
          </cell>
          <cell r="C359">
            <v>345</v>
          </cell>
          <cell r="D359" t="str">
            <v>MCNEILL     38.000</v>
          </cell>
          <cell r="E359">
            <v>1</v>
          </cell>
          <cell r="F359" t="str">
            <v xml:space="preserve">   4  CAGUAS</v>
          </cell>
          <cell r="G359" t="str">
            <v xml:space="preserve">  10  FARMACIA</v>
          </cell>
          <cell r="H359" t="str">
            <v xml:space="preserve">  53  L-5300</v>
          </cell>
          <cell r="I359">
            <v>1</v>
          </cell>
          <cell r="J359">
            <v>1</v>
          </cell>
          <cell r="K359">
            <v>7.7038000000000002</v>
          </cell>
          <cell r="L359">
            <v>2.7898000000000001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B360" t="str">
            <v>346 1</v>
          </cell>
          <cell r="C360">
            <v>346</v>
          </cell>
          <cell r="D360" t="str">
            <v>AGUIRRE 38KV38.000</v>
          </cell>
          <cell r="E360">
            <v>1</v>
          </cell>
          <cell r="F360" t="str">
            <v xml:space="preserve">   5  PONCE ES</v>
          </cell>
          <cell r="G360" t="str">
            <v xml:space="preserve">  84  IS-URB-RES</v>
          </cell>
          <cell r="H360" t="str">
            <v xml:space="preserve">   1  L-100</v>
          </cell>
          <cell r="I360">
            <v>1</v>
          </cell>
          <cell r="J360">
            <v>1</v>
          </cell>
          <cell r="K360">
            <v>2.1438000000000001</v>
          </cell>
          <cell r="L360">
            <v>0.62649999999999995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347 1</v>
          </cell>
          <cell r="C361">
            <v>347</v>
          </cell>
          <cell r="D361" t="str">
            <v>IPR CAN     38.000</v>
          </cell>
          <cell r="E361">
            <v>1</v>
          </cell>
          <cell r="F361" t="str">
            <v xml:space="preserve">   3  CAROLINA</v>
          </cell>
          <cell r="G361" t="str">
            <v xml:space="preserve">  10  FARMACIA</v>
          </cell>
          <cell r="H361" t="str">
            <v xml:space="preserve"> 111  L-11100</v>
          </cell>
          <cell r="I361">
            <v>1</v>
          </cell>
          <cell r="J361">
            <v>1</v>
          </cell>
          <cell r="K361">
            <v>5.2271999999999998</v>
          </cell>
          <cell r="L361">
            <v>3.0150000000000001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B362" t="str">
            <v>348 1</v>
          </cell>
          <cell r="C362">
            <v>348</v>
          </cell>
          <cell r="D362" t="str">
            <v>MYLAN       38.000</v>
          </cell>
          <cell r="E362">
            <v>1</v>
          </cell>
          <cell r="F362" t="str">
            <v xml:space="preserve">   4  CAGUAS</v>
          </cell>
          <cell r="G362" t="str">
            <v xml:space="preserve">  10  FARMACIA</v>
          </cell>
          <cell r="H362" t="str">
            <v xml:space="preserve">   6  L-600</v>
          </cell>
          <cell r="I362">
            <v>1</v>
          </cell>
          <cell r="J362">
            <v>1</v>
          </cell>
          <cell r="K362">
            <v>2.7702</v>
          </cell>
          <cell r="L362">
            <v>1.5367999999999999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349 1</v>
          </cell>
          <cell r="C363">
            <v>349</v>
          </cell>
          <cell r="D363" t="str">
            <v>MEDTRON 597138.000</v>
          </cell>
          <cell r="E363">
            <v>1</v>
          </cell>
          <cell r="F363" t="str">
            <v xml:space="preserve">   6  PONCE OE</v>
          </cell>
          <cell r="G363" t="str">
            <v xml:space="preserve">  11  ELECTRON</v>
          </cell>
          <cell r="H363" t="str">
            <v xml:space="preserve">   3  L-300</v>
          </cell>
          <cell r="I363">
            <v>1</v>
          </cell>
          <cell r="J363">
            <v>1</v>
          </cell>
          <cell r="K363">
            <v>0.76349999999999996</v>
          </cell>
          <cell r="L363">
            <v>0.186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 t="str">
            <v>350 1</v>
          </cell>
          <cell r="C364">
            <v>350</v>
          </cell>
          <cell r="D364" t="str">
            <v>OROCOVIS    38.000</v>
          </cell>
          <cell r="E364">
            <v>1</v>
          </cell>
          <cell r="F364" t="str">
            <v xml:space="preserve">   4  CAGUAS</v>
          </cell>
          <cell r="G364" t="str">
            <v xml:space="preserve">  81  IS-RUR-RESID</v>
          </cell>
          <cell r="H364" t="str">
            <v xml:space="preserve">  65  L-6500</v>
          </cell>
          <cell r="I364">
            <v>1</v>
          </cell>
          <cell r="J364">
            <v>1</v>
          </cell>
          <cell r="K364">
            <v>7.2144000000000004</v>
          </cell>
          <cell r="L364">
            <v>3.1617999999999999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B365" t="str">
            <v>351 1</v>
          </cell>
          <cell r="C365">
            <v>351</v>
          </cell>
          <cell r="D365" t="str">
            <v>SYNTEX      38.000</v>
          </cell>
          <cell r="E365">
            <v>1</v>
          </cell>
          <cell r="F365" t="str">
            <v xml:space="preserve">   4  CAGUAS</v>
          </cell>
          <cell r="G365" t="str">
            <v xml:space="preserve">  10  FARMACIA</v>
          </cell>
          <cell r="H365" t="str">
            <v xml:space="preserve">  53  L-5300</v>
          </cell>
          <cell r="I365">
            <v>1</v>
          </cell>
          <cell r="J365">
            <v>1</v>
          </cell>
          <cell r="K365">
            <v>4.1113</v>
          </cell>
          <cell r="L365">
            <v>2.3003999999999998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B366" t="str">
            <v>351 2</v>
          </cell>
          <cell r="C366">
            <v>351</v>
          </cell>
          <cell r="D366" t="str">
            <v>SYNTEX      38.000</v>
          </cell>
          <cell r="E366">
            <v>2</v>
          </cell>
          <cell r="F366" t="str">
            <v xml:space="preserve">   4  CAGUAS</v>
          </cell>
          <cell r="G366" t="str">
            <v xml:space="preserve">  10  FARMACIA</v>
          </cell>
          <cell r="H366" t="str">
            <v xml:space="preserve">  53  L-5300</v>
          </cell>
          <cell r="I366">
            <v>0</v>
          </cell>
          <cell r="J366">
            <v>1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B367" t="str">
            <v>352 1</v>
          </cell>
          <cell r="C367">
            <v>352</v>
          </cell>
          <cell r="D367" t="str">
            <v>MORA 230    230.00</v>
          </cell>
          <cell r="E367">
            <v>1</v>
          </cell>
          <cell r="F367" t="str">
            <v xml:space="preserve">   7  ARECIBO</v>
          </cell>
          <cell r="G367" t="str">
            <v xml:space="preserve">   1  AEE</v>
          </cell>
          <cell r="H367" t="str">
            <v xml:space="preserve"> 900  CENTRO TRANS</v>
          </cell>
          <cell r="I367">
            <v>1</v>
          </cell>
          <cell r="J367">
            <v>1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354 1</v>
          </cell>
          <cell r="C368">
            <v>354</v>
          </cell>
          <cell r="D368" t="str">
            <v>BPPR SECT.  38.000</v>
          </cell>
          <cell r="E368">
            <v>1</v>
          </cell>
          <cell r="F368" t="str">
            <v xml:space="preserve">   1  S.JUAN</v>
          </cell>
          <cell r="G368" t="str">
            <v xml:space="preserve">  22  BANCOS</v>
          </cell>
          <cell r="H368" t="str">
            <v xml:space="preserve">  33  L-3300</v>
          </cell>
          <cell r="I368">
            <v>1</v>
          </cell>
          <cell r="J368">
            <v>1</v>
          </cell>
          <cell r="K368">
            <v>2.8094000000000001</v>
          </cell>
          <cell r="L368">
            <v>1.7325999999999999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B369" t="str">
            <v>355 1</v>
          </cell>
          <cell r="C369">
            <v>355</v>
          </cell>
          <cell r="D369" t="str">
            <v>CONQUISTADOR38.000</v>
          </cell>
          <cell r="E369">
            <v>1</v>
          </cell>
          <cell r="F369" t="str">
            <v xml:space="preserve">   3  CAROLINA</v>
          </cell>
          <cell r="G369" t="str">
            <v xml:space="preserve">  50  HOTELES</v>
          </cell>
          <cell r="H369" t="str">
            <v xml:space="preserve">  31  L-3100</v>
          </cell>
          <cell r="I369">
            <v>1</v>
          </cell>
          <cell r="J369">
            <v>1</v>
          </cell>
          <cell r="K369">
            <v>4.1113</v>
          </cell>
          <cell r="L369">
            <v>2.3296999999999999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B370" t="str">
            <v>356 1</v>
          </cell>
          <cell r="C370">
            <v>356</v>
          </cell>
          <cell r="D370" t="str">
            <v>S LLANA 13  13.200</v>
          </cell>
          <cell r="E370">
            <v>1</v>
          </cell>
          <cell r="F370" t="str">
            <v xml:space="preserve">   3  CAROLINA</v>
          </cell>
          <cell r="G370" t="str">
            <v xml:space="preserve">  89  MET-RES/COME</v>
          </cell>
          <cell r="H370" t="str">
            <v xml:space="preserve"> 900  CENTRO TRANS</v>
          </cell>
          <cell r="I370">
            <v>1</v>
          </cell>
          <cell r="J370">
            <v>1</v>
          </cell>
          <cell r="K370">
            <v>53.564500000000002</v>
          </cell>
          <cell r="L370">
            <v>26.008900000000001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B371" t="str">
            <v>357 1</v>
          </cell>
          <cell r="C371">
            <v>357</v>
          </cell>
          <cell r="D371" t="str">
            <v>BUENA VISTA 38.000</v>
          </cell>
          <cell r="E371">
            <v>1</v>
          </cell>
          <cell r="F371" t="str">
            <v xml:space="preserve">   2  BAYAMON</v>
          </cell>
          <cell r="G371" t="str">
            <v xml:space="preserve">  84  IS-URB-RES</v>
          </cell>
          <cell r="H371" t="str">
            <v xml:space="preserve">  40  L-4000</v>
          </cell>
          <cell r="I371">
            <v>1</v>
          </cell>
          <cell r="J371">
            <v>1</v>
          </cell>
          <cell r="K371">
            <v>3.8176000000000001</v>
          </cell>
          <cell r="L371">
            <v>1.8305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358 1</v>
          </cell>
          <cell r="C372">
            <v>358</v>
          </cell>
          <cell r="D372" t="str">
            <v>NARANJITO   38.000</v>
          </cell>
          <cell r="E372">
            <v>1</v>
          </cell>
          <cell r="F372" t="str">
            <v xml:space="preserve">   4  CAGUAS</v>
          </cell>
          <cell r="G372" t="str">
            <v xml:space="preserve">  81  IS-RUR-RESID</v>
          </cell>
          <cell r="H372" t="str">
            <v xml:space="preserve">  40  L-4000</v>
          </cell>
          <cell r="I372">
            <v>1</v>
          </cell>
          <cell r="J372">
            <v>1</v>
          </cell>
          <cell r="K372">
            <v>12.490600000000001</v>
          </cell>
          <cell r="L372">
            <v>3.9742999999999999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359 1</v>
          </cell>
          <cell r="C373">
            <v>359</v>
          </cell>
          <cell r="D373" t="str">
            <v>COMERIO PBLO38.000</v>
          </cell>
          <cell r="E373">
            <v>1</v>
          </cell>
          <cell r="F373" t="str">
            <v xml:space="preserve">   4  CAGUAS</v>
          </cell>
          <cell r="G373" t="str">
            <v xml:space="preserve">  81  IS-RUR-RESID</v>
          </cell>
          <cell r="H373" t="str">
            <v xml:space="preserve">  77  L-7700</v>
          </cell>
          <cell r="I373">
            <v>1</v>
          </cell>
          <cell r="J373">
            <v>1</v>
          </cell>
          <cell r="K373">
            <v>8.5260999999999996</v>
          </cell>
          <cell r="L373">
            <v>3.2107000000000001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 t="str">
            <v>360 1</v>
          </cell>
          <cell r="C374">
            <v>360</v>
          </cell>
          <cell r="D374" t="str">
            <v>NARANJITO NO38.000</v>
          </cell>
          <cell r="E374">
            <v>1</v>
          </cell>
          <cell r="F374" t="str">
            <v xml:space="preserve">   4  CAGUAS</v>
          </cell>
          <cell r="G374" t="str">
            <v xml:space="preserve">   1  AEE</v>
          </cell>
          <cell r="H374" t="str">
            <v xml:space="preserve">  41  L-4100</v>
          </cell>
          <cell r="I374">
            <v>1</v>
          </cell>
          <cell r="J374">
            <v>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B375" t="str">
            <v>361 1</v>
          </cell>
          <cell r="C375">
            <v>361</v>
          </cell>
          <cell r="D375" t="str">
            <v>COMERIO NO  38.000</v>
          </cell>
          <cell r="E375">
            <v>1</v>
          </cell>
          <cell r="F375" t="str">
            <v xml:space="preserve">   4  CAGUAS</v>
          </cell>
          <cell r="G375" t="str">
            <v xml:space="preserve">   1  AEE</v>
          </cell>
          <cell r="H375" t="str">
            <v xml:space="preserve">  65  L-6500</v>
          </cell>
          <cell r="I375">
            <v>1</v>
          </cell>
          <cell r="J375">
            <v>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B376" t="str">
            <v>362 1</v>
          </cell>
          <cell r="C376">
            <v>362</v>
          </cell>
          <cell r="D376" t="str">
            <v>YABUCOA 3W  12.000</v>
          </cell>
          <cell r="E376">
            <v>1</v>
          </cell>
          <cell r="F376" t="str">
            <v xml:space="preserve">   2  BAYAMON</v>
          </cell>
          <cell r="G376" t="str">
            <v xml:space="preserve">   1  AEE</v>
          </cell>
          <cell r="H376" t="str">
            <v xml:space="preserve"> 930  STEAM PLANT</v>
          </cell>
          <cell r="I376">
            <v>1</v>
          </cell>
          <cell r="J376">
            <v>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B377" t="str">
            <v>364 1</v>
          </cell>
          <cell r="C377">
            <v>364</v>
          </cell>
          <cell r="D377" t="str">
            <v>BELZ FACTORY38.000</v>
          </cell>
          <cell r="E377">
            <v>1</v>
          </cell>
          <cell r="F377" t="str">
            <v xml:space="preserve">   3  CAROLINA</v>
          </cell>
          <cell r="G377" t="str">
            <v xml:space="preserve">  21  COMERCIO</v>
          </cell>
          <cell r="H377" t="str">
            <v xml:space="preserve">  31  L-3100</v>
          </cell>
          <cell r="I377">
            <v>1</v>
          </cell>
          <cell r="J377">
            <v>1</v>
          </cell>
          <cell r="K377">
            <v>0.63629999999999998</v>
          </cell>
          <cell r="L377">
            <v>0.3916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B378" t="str">
            <v>365 1</v>
          </cell>
          <cell r="C378">
            <v>365</v>
          </cell>
          <cell r="D378" t="str">
            <v>MERCEDITA   38.000</v>
          </cell>
          <cell r="E378">
            <v>1</v>
          </cell>
          <cell r="F378" t="str">
            <v xml:space="preserve">   6  PONCE OE</v>
          </cell>
          <cell r="G378" t="str">
            <v xml:space="preserve">   1  AEE</v>
          </cell>
          <cell r="H378" t="str">
            <v xml:space="preserve">   2  L-200</v>
          </cell>
          <cell r="I378">
            <v>1</v>
          </cell>
          <cell r="J378">
            <v>1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B379" t="str">
            <v>366 1</v>
          </cell>
          <cell r="C379">
            <v>366</v>
          </cell>
          <cell r="D379" t="str">
            <v>PONCE HILTON38.000</v>
          </cell>
          <cell r="E379">
            <v>1</v>
          </cell>
          <cell r="F379" t="str">
            <v xml:space="preserve">   6  PONCE OE</v>
          </cell>
          <cell r="G379" t="str">
            <v xml:space="preserve">  50  HOTELES</v>
          </cell>
          <cell r="H379" t="str">
            <v xml:space="preserve"> 112  L-11200</v>
          </cell>
          <cell r="I379">
            <v>1</v>
          </cell>
          <cell r="J379">
            <v>1</v>
          </cell>
          <cell r="K379">
            <v>1.3411</v>
          </cell>
          <cell r="L379">
            <v>0.45029999999999998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B380" t="str">
            <v>367 1</v>
          </cell>
          <cell r="C380">
            <v>367</v>
          </cell>
          <cell r="D380" t="str">
            <v>LAS MESAS   38.000</v>
          </cell>
          <cell r="E380">
            <v>1</v>
          </cell>
          <cell r="F380" t="str">
            <v xml:space="preserve">   8  MAYAGUEZ</v>
          </cell>
          <cell r="G380" t="str">
            <v xml:space="preserve">  84  IS-URB-RES</v>
          </cell>
          <cell r="H380" t="str">
            <v xml:space="preserve">  20  L-2000</v>
          </cell>
          <cell r="I380">
            <v>1</v>
          </cell>
          <cell r="J380">
            <v>1</v>
          </cell>
          <cell r="K380">
            <v>3.4163000000000001</v>
          </cell>
          <cell r="L380">
            <v>1.5075000000000001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B381" t="str">
            <v>368 1</v>
          </cell>
          <cell r="C381">
            <v>368</v>
          </cell>
          <cell r="D381" t="str">
            <v>BO LAS VEGAS38.000</v>
          </cell>
          <cell r="E381">
            <v>1</v>
          </cell>
          <cell r="F381" t="str">
            <v xml:space="preserve">   8  MAYAGUEZ</v>
          </cell>
          <cell r="G381" t="str">
            <v xml:space="preserve">  84  IS-URB-RES</v>
          </cell>
          <cell r="H381" t="str">
            <v xml:space="preserve">  20  L-2000</v>
          </cell>
          <cell r="I381">
            <v>1</v>
          </cell>
          <cell r="J381">
            <v>1</v>
          </cell>
          <cell r="K381">
            <v>0.40129999999999999</v>
          </cell>
          <cell r="L381">
            <v>0.11749999999999999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B382" t="str">
            <v>369 1</v>
          </cell>
          <cell r="C382">
            <v>369</v>
          </cell>
          <cell r="D382" t="str">
            <v>LAS MARIAS  38.000</v>
          </cell>
          <cell r="E382">
            <v>1</v>
          </cell>
          <cell r="F382" t="str">
            <v xml:space="preserve">   8  MAYAGUEZ</v>
          </cell>
          <cell r="G382" t="str">
            <v xml:space="preserve">  81  IS-RUR-RESID</v>
          </cell>
          <cell r="H382" t="str">
            <v xml:space="preserve">  20  L-2000</v>
          </cell>
          <cell r="I382">
            <v>1</v>
          </cell>
          <cell r="J382">
            <v>1</v>
          </cell>
          <cell r="K382">
            <v>3.0737000000000001</v>
          </cell>
          <cell r="L382">
            <v>0.90059999999999996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370 1</v>
          </cell>
          <cell r="C383">
            <v>370</v>
          </cell>
          <cell r="D383" t="str">
            <v>LAS MESAS NO38.000</v>
          </cell>
          <cell r="E383">
            <v>1</v>
          </cell>
          <cell r="F383" t="str">
            <v xml:space="preserve">   8  MAYAGUEZ</v>
          </cell>
          <cell r="G383" t="str">
            <v xml:space="preserve">   1  AEE</v>
          </cell>
          <cell r="H383" t="str">
            <v xml:space="preserve">  15  L-1500</v>
          </cell>
          <cell r="I383">
            <v>1</v>
          </cell>
          <cell r="J383">
            <v>1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B384" t="str">
            <v>371 1</v>
          </cell>
          <cell r="C384">
            <v>371</v>
          </cell>
          <cell r="D384" t="str">
            <v>MARICAO NO  38.000</v>
          </cell>
          <cell r="E384">
            <v>1</v>
          </cell>
          <cell r="F384" t="str">
            <v xml:space="preserve">   8  MAYAGUEZ</v>
          </cell>
          <cell r="G384" t="str">
            <v xml:space="preserve">   1  AEE</v>
          </cell>
          <cell r="H384" t="str">
            <v xml:space="preserve">  15  L-1500</v>
          </cell>
          <cell r="I384">
            <v>1</v>
          </cell>
          <cell r="J384">
            <v>1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B385" t="str">
            <v>372 1</v>
          </cell>
          <cell r="C385">
            <v>372</v>
          </cell>
          <cell r="D385" t="str">
            <v>CANAS TAP   38.000</v>
          </cell>
          <cell r="E385">
            <v>1</v>
          </cell>
          <cell r="F385" t="str">
            <v xml:space="preserve">   6  PONCE OE</v>
          </cell>
          <cell r="G385" t="str">
            <v xml:space="preserve">   1  AEE</v>
          </cell>
          <cell r="H385" t="str">
            <v xml:space="preserve">   5  L-500</v>
          </cell>
          <cell r="I385">
            <v>1</v>
          </cell>
          <cell r="J385">
            <v>1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B386" t="str">
            <v>373 1</v>
          </cell>
          <cell r="C386">
            <v>373</v>
          </cell>
          <cell r="D386" t="str">
            <v>ACB 557     38.000</v>
          </cell>
          <cell r="E386">
            <v>1</v>
          </cell>
          <cell r="F386" t="str">
            <v xml:space="preserve">   6  PONCE OE</v>
          </cell>
          <cell r="G386" t="str">
            <v xml:space="preserve">   1  AEE</v>
          </cell>
          <cell r="H386" t="str">
            <v xml:space="preserve">   5  L-500</v>
          </cell>
          <cell r="I386">
            <v>1</v>
          </cell>
          <cell r="J386">
            <v>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 t="str">
            <v>374 1</v>
          </cell>
          <cell r="C387">
            <v>374</v>
          </cell>
          <cell r="D387" t="str">
            <v>VILLADCARMEN38.000</v>
          </cell>
          <cell r="E387">
            <v>1</v>
          </cell>
          <cell r="F387" t="str">
            <v xml:space="preserve">   6  PONCE OE</v>
          </cell>
          <cell r="G387" t="str">
            <v xml:space="preserve">  84  IS-URB-RES</v>
          </cell>
          <cell r="H387" t="str">
            <v xml:space="preserve">  18  L-1800</v>
          </cell>
          <cell r="I387">
            <v>1</v>
          </cell>
          <cell r="J387">
            <v>1</v>
          </cell>
          <cell r="K387">
            <v>7.0674999999999999</v>
          </cell>
          <cell r="L387">
            <v>2.9365999999999999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 t="str">
            <v>375 1</v>
          </cell>
          <cell r="C388">
            <v>375</v>
          </cell>
          <cell r="D388" t="str">
            <v>VERDE MAR   38.000</v>
          </cell>
          <cell r="E388">
            <v>1</v>
          </cell>
          <cell r="F388" t="str">
            <v xml:space="preserve">   4  CAGUAS</v>
          </cell>
          <cell r="G388" t="str">
            <v xml:space="preserve">  84  IS-URB-RES</v>
          </cell>
          <cell r="H388" t="str">
            <v xml:space="preserve"> 126  L-12600</v>
          </cell>
          <cell r="I388">
            <v>1</v>
          </cell>
          <cell r="J388">
            <v>1</v>
          </cell>
          <cell r="K388">
            <v>3.1814</v>
          </cell>
          <cell r="L388">
            <v>0.51880000000000004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 t="str">
            <v>376 1</v>
          </cell>
          <cell r="C389">
            <v>376</v>
          </cell>
          <cell r="D389" t="str">
            <v>YAHUECAS    38.000</v>
          </cell>
          <cell r="E389">
            <v>1</v>
          </cell>
          <cell r="F389" t="str">
            <v xml:space="preserve">   7  ARECIBO</v>
          </cell>
          <cell r="G389" t="str">
            <v xml:space="preserve">  81  IS-RUR-RESID</v>
          </cell>
          <cell r="H389" t="str">
            <v xml:space="preserve">  81  L-8100</v>
          </cell>
          <cell r="I389">
            <v>1</v>
          </cell>
          <cell r="J389">
            <v>1</v>
          </cell>
          <cell r="K389">
            <v>1.3117000000000001</v>
          </cell>
          <cell r="L389">
            <v>0.59709999999999996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B390" t="str">
            <v>377 1</v>
          </cell>
          <cell r="C390">
            <v>377</v>
          </cell>
          <cell r="D390" t="str">
            <v>ADJUNTAS NO 38.000</v>
          </cell>
          <cell r="E390">
            <v>1</v>
          </cell>
          <cell r="F390" t="str">
            <v xml:space="preserve">   7  ARECIBO</v>
          </cell>
          <cell r="G390" t="str">
            <v xml:space="preserve">   1  AEE</v>
          </cell>
          <cell r="H390" t="str">
            <v xml:space="preserve">  81  L-8100</v>
          </cell>
          <cell r="I390">
            <v>1</v>
          </cell>
          <cell r="J390">
            <v>1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B391" t="str">
            <v>380 1</v>
          </cell>
          <cell r="C391">
            <v>380</v>
          </cell>
          <cell r="D391" t="str">
            <v>NO12601A    38.000</v>
          </cell>
          <cell r="E391">
            <v>1</v>
          </cell>
          <cell r="F391" t="str">
            <v xml:space="preserve">   4  CAGUAS</v>
          </cell>
          <cell r="G391" t="str">
            <v xml:space="preserve">   1  AEE</v>
          </cell>
          <cell r="H391" t="str">
            <v xml:space="preserve"> 126  L-12600</v>
          </cell>
          <cell r="I391">
            <v>1</v>
          </cell>
          <cell r="J391">
            <v>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B392" t="str">
            <v>381 1</v>
          </cell>
          <cell r="C392">
            <v>381</v>
          </cell>
          <cell r="D392" t="str">
            <v>PAJUIL      38.000</v>
          </cell>
          <cell r="E392">
            <v>1</v>
          </cell>
          <cell r="F392" t="str">
            <v xml:space="preserve">   7  ARECIBO</v>
          </cell>
          <cell r="G392" t="str">
            <v xml:space="preserve">  84  IS-URB-RES</v>
          </cell>
          <cell r="H392" t="str">
            <v xml:space="preserve">  21  L-2100</v>
          </cell>
          <cell r="I392">
            <v>1</v>
          </cell>
          <cell r="J392">
            <v>1</v>
          </cell>
          <cell r="K392">
            <v>6.2648999999999999</v>
          </cell>
          <cell r="L392">
            <v>2.7995999999999999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B393" t="str">
            <v>382 1</v>
          </cell>
          <cell r="C393">
            <v>382</v>
          </cell>
          <cell r="D393" t="str">
            <v>GUAJATACA   38.000</v>
          </cell>
          <cell r="E393">
            <v>1</v>
          </cell>
          <cell r="F393" t="str">
            <v xml:space="preserve">   7  ARECIBO</v>
          </cell>
          <cell r="G393" t="str">
            <v xml:space="preserve">  84  IS-URB-RES</v>
          </cell>
          <cell r="H393" t="str">
            <v xml:space="preserve">  26  L-2600</v>
          </cell>
          <cell r="I393">
            <v>1</v>
          </cell>
          <cell r="J393">
            <v>1</v>
          </cell>
          <cell r="K393">
            <v>3.4457</v>
          </cell>
          <cell r="L393">
            <v>1.39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383 1</v>
          </cell>
          <cell r="C394">
            <v>383</v>
          </cell>
          <cell r="D394" t="str">
            <v>TAP12600    38.000</v>
          </cell>
          <cell r="E394">
            <v>1</v>
          </cell>
          <cell r="F394" t="str">
            <v xml:space="preserve">   4  CAGUAS</v>
          </cell>
          <cell r="G394" t="str">
            <v xml:space="preserve">   1  AEE</v>
          </cell>
          <cell r="H394" t="str">
            <v xml:space="preserve"> 126  L-12600</v>
          </cell>
          <cell r="I394">
            <v>1</v>
          </cell>
          <cell r="J394">
            <v>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 t="str">
            <v>384 1</v>
          </cell>
          <cell r="C395">
            <v>384</v>
          </cell>
          <cell r="D395" t="str">
            <v>CEIBA BAJA  38.000</v>
          </cell>
          <cell r="E395">
            <v>1</v>
          </cell>
          <cell r="F395" t="str">
            <v xml:space="preserve">   8  MAYAGUEZ</v>
          </cell>
          <cell r="G395" t="str">
            <v xml:space="preserve">  84  IS-URB-RES</v>
          </cell>
          <cell r="H395" t="str">
            <v xml:space="preserve">  27  L-2700</v>
          </cell>
          <cell r="I395">
            <v>1</v>
          </cell>
          <cell r="J395">
            <v>1</v>
          </cell>
          <cell r="K395">
            <v>2.1438000000000001</v>
          </cell>
          <cell r="L395">
            <v>1.018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 t="str">
            <v>385 1</v>
          </cell>
          <cell r="C396">
            <v>385</v>
          </cell>
          <cell r="D396" t="str">
            <v>RAMEY 2     38.000</v>
          </cell>
          <cell r="E396">
            <v>1</v>
          </cell>
          <cell r="F396" t="str">
            <v xml:space="preserve">   8  MAYAGUEZ</v>
          </cell>
          <cell r="G396" t="str">
            <v xml:space="preserve">  84  IS-URB-RES</v>
          </cell>
          <cell r="H396" t="str">
            <v xml:space="preserve">  28  L-2800</v>
          </cell>
          <cell r="I396">
            <v>1</v>
          </cell>
          <cell r="J396">
            <v>1</v>
          </cell>
          <cell r="K396">
            <v>4.0035999999999996</v>
          </cell>
          <cell r="L396">
            <v>1.1649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386 1</v>
          </cell>
          <cell r="C397">
            <v>386</v>
          </cell>
          <cell r="D397" t="str">
            <v>DOMINGUITO  38.000</v>
          </cell>
          <cell r="E397">
            <v>1</v>
          </cell>
          <cell r="F397" t="str">
            <v xml:space="preserve">   7  ARECIBO</v>
          </cell>
          <cell r="G397" t="str">
            <v xml:space="preserve">  84  IS-URB-RES</v>
          </cell>
          <cell r="H397" t="str">
            <v xml:space="preserve">  21  L-2100</v>
          </cell>
          <cell r="I397">
            <v>1</v>
          </cell>
          <cell r="J397">
            <v>1</v>
          </cell>
          <cell r="K397">
            <v>7.7919</v>
          </cell>
          <cell r="L397">
            <v>2.3982999999999999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B398" t="str">
            <v>387 1</v>
          </cell>
          <cell r="C398">
            <v>387</v>
          </cell>
          <cell r="D398" t="str">
            <v>HEWLET PACKD38.000</v>
          </cell>
          <cell r="E398">
            <v>1</v>
          </cell>
          <cell r="F398" t="str">
            <v xml:space="preserve">   8  MAYAGUEZ</v>
          </cell>
          <cell r="G398" t="str">
            <v xml:space="preserve">  11  ELECTRON</v>
          </cell>
          <cell r="H398" t="str">
            <v xml:space="preserve">  27  L-2700</v>
          </cell>
          <cell r="I398">
            <v>1</v>
          </cell>
          <cell r="J398">
            <v>1</v>
          </cell>
          <cell r="K398">
            <v>11.815099999999999</v>
          </cell>
          <cell r="L398">
            <v>4.2483000000000004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387 2</v>
          </cell>
          <cell r="C399">
            <v>387</v>
          </cell>
          <cell r="D399" t="str">
            <v>HEWLET PACKD38.000</v>
          </cell>
          <cell r="E399">
            <v>2</v>
          </cell>
          <cell r="F399" t="str">
            <v xml:space="preserve">   8  MAYAGUEZ</v>
          </cell>
          <cell r="G399" t="str">
            <v xml:space="preserve">  11  ELECTRON</v>
          </cell>
          <cell r="H399" t="str">
            <v xml:space="preserve">  27  L-2700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387 3</v>
          </cell>
          <cell r="C400">
            <v>387</v>
          </cell>
          <cell r="D400" t="str">
            <v>HEWLET PACKD38.000</v>
          </cell>
          <cell r="E400">
            <v>3</v>
          </cell>
          <cell r="F400" t="str">
            <v xml:space="preserve">   8  MAYAGUEZ</v>
          </cell>
          <cell r="G400" t="str">
            <v xml:space="preserve">  11  ELECTRON</v>
          </cell>
          <cell r="H400" t="str">
            <v xml:space="preserve">  27  L-2700</v>
          </cell>
          <cell r="I400">
            <v>0</v>
          </cell>
          <cell r="J400">
            <v>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388 1</v>
          </cell>
          <cell r="C401">
            <v>388</v>
          </cell>
          <cell r="D401" t="str">
            <v>ESC FCO MORA38.000</v>
          </cell>
          <cell r="E401">
            <v>1</v>
          </cell>
          <cell r="F401" t="str">
            <v xml:space="preserve">   4  CAGUAS</v>
          </cell>
          <cell r="G401" t="str">
            <v xml:space="preserve">  30  ESCUELAS</v>
          </cell>
          <cell r="H401" t="str">
            <v xml:space="preserve">  40  L-4000</v>
          </cell>
          <cell r="I401">
            <v>1</v>
          </cell>
          <cell r="J401">
            <v>1</v>
          </cell>
          <cell r="K401">
            <v>0.22509999999999999</v>
          </cell>
          <cell r="L401">
            <v>0.13700000000000001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B402" t="str">
            <v>389 1</v>
          </cell>
          <cell r="C402">
            <v>389</v>
          </cell>
          <cell r="D402" t="str">
            <v>AAA SUPERACU38.000</v>
          </cell>
          <cell r="E402">
            <v>1</v>
          </cell>
          <cell r="F402" t="str">
            <v xml:space="preserve">   7  ARECIBO</v>
          </cell>
          <cell r="G402" t="str">
            <v xml:space="preserve">  40  AAA</v>
          </cell>
          <cell r="H402" t="str">
            <v xml:space="preserve"> 163  L-16300</v>
          </cell>
          <cell r="I402">
            <v>1</v>
          </cell>
          <cell r="J402">
            <v>1</v>
          </cell>
          <cell r="K402">
            <v>6.8129999999999997</v>
          </cell>
          <cell r="L402">
            <v>1.9871000000000001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390 1</v>
          </cell>
          <cell r="C403">
            <v>390</v>
          </cell>
          <cell r="D403" t="str">
            <v>ACB 5611    38.000</v>
          </cell>
          <cell r="E403">
            <v>1</v>
          </cell>
          <cell r="F403" t="str">
            <v xml:space="preserve">   8  MAYAGUEZ</v>
          </cell>
          <cell r="G403" t="str">
            <v xml:space="preserve">  16  AGRICOLA</v>
          </cell>
          <cell r="H403" t="str">
            <v xml:space="preserve">  56  L-5600</v>
          </cell>
          <cell r="I403">
            <v>1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391 1</v>
          </cell>
          <cell r="C404">
            <v>391</v>
          </cell>
          <cell r="D404" t="str">
            <v>MANATI NO   38.000</v>
          </cell>
          <cell r="E404">
            <v>1</v>
          </cell>
          <cell r="F404" t="str">
            <v xml:space="preserve">   7  ARECIBO</v>
          </cell>
          <cell r="G404" t="str">
            <v xml:space="preserve">   1  AEE</v>
          </cell>
          <cell r="H404" t="str">
            <v xml:space="preserve">  22  L-2200</v>
          </cell>
          <cell r="I404">
            <v>1</v>
          </cell>
          <cell r="J404">
            <v>1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392 1</v>
          </cell>
          <cell r="C405">
            <v>392</v>
          </cell>
          <cell r="D405" t="str">
            <v>M PENA GIS  115.00</v>
          </cell>
          <cell r="E405">
            <v>1</v>
          </cell>
          <cell r="F405" t="str">
            <v xml:space="preserve">   1  S.JUAN</v>
          </cell>
          <cell r="G405" t="str">
            <v xml:space="preserve">  88  MET-COMERCIA</v>
          </cell>
          <cell r="H405" t="str">
            <v xml:space="preserve"> 900  CENTRO TRANS</v>
          </cell>
          <cell r="I405">
            <v>1</v>
          </cell>
          <cell r="J405">
            <v>1</v>
          </cell>
          <cell r="K405">
            <v>10.2685</v>
          </cell>
          <cell r="L405">
            <v>6.6074000000000002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B406" t="str">
            <v>393 1</v>
          </cell>
          <cell r="C406">
            <v>393</v>
          </cell>
          <cell r="D406" t="str">
            <v>LARES       38.000</v>
          </cell>
          <cell r="E406">
            <v>1</v>
          </cell>
          <cell r="F406" t="str">
            <v xml:space="preserve">   8  MAYAGUEZ</v>
          </cell>
          <cell r="G406" t="str">
            <v xml:space="preserve">  81  IS-RUR-RESID</v>
          </cell>
          <cell r="H406" t="str">
            <v xml:space="preserve">  19  L-1900</v>
          </cell>
          <cell r="I406">
            <v>1</v>
          </cell>
          <cell r="J406">
            <v>1</v>
          </cell>
          <cell r="K406">
            <v>9.3874999999999993</v>
          </cell>
          <cell r="L406">
            <v>4.1601999999999997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</row>
        <row r="407">
          <cell r="B407" t="str">
            <v>394 1</v>
          </cell>
          <cell r="C407">
            <v>394</v>
          </cell>
          <cell r="D407" t="str">
            <v>PTO AMERICAS38.000</v>
          </cell>
          <cell r="E407">
            <v>1</v>
          </cell>
          <cell r="F407" t="str">
            <v xml:space="preserve">   6  PONCE OE</v>
          </cell>
          <cell r="G407" t="str">
            <v xml:space="preserve">  33  TRANSPOR</v>
          </cell>
          <cell r="H407" t="str">
            <v xml:space="preserve">  18  L-1800</v>
          </cell>
          <cell r="I407">
            <v>1</v>
          </cell>
          <cell r="J407">
            <v>1</v>
          </cell>
          <cell r="K407">
            <v>0.186</v>
          </cell>
          <cell r="L407">
            <v>0.1077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8">
          <cell r="B408" t="str">
            <v>395 1</v>
          </cell>
          <cell r="C408">
            <v>395</v>
          </cell>
          <cell r="D408" t="str">
            <v>SANTA ANA   38.000</v>
          </cell>
          <cell r="E408">
            <v>1</v>
          </cell>
          <cell r="F408" t="str">
            <v xml:space="preserve">   2  BAYAMON</v>
          </cell>
          <cell r="G408" t="str">
            <v xml:space="preserve">  84  IS-URB-RES</v>
          </cell>
          <cell r="H408" t="str">
            <v xml:space="preserve">  22  L-2200</v>
          </cell>
          <cell r="I408">
            <v>1</v>
          </cell>
          <cell r="J408">
            <v>1</v>
          </cell>
          <cell r="K408">
            <v>7.2046000000000001</v>
          </cell>
          <cell r="L408">
            <v>2.7898000000000001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>396 1</v>
          </cell>
          <cell r="C409">
            <v>396</v>
          </cell>
          <cell r="D409" t="str">
            <v>ESC SAL BOUS38.000</v>
          </cell>
          <cell r="E409">
            <v>1</v>
          </cell>
          <cell r="F409" t="str">
            <v xml:space="preserve">   6  PONCE OE</v>
          </cell>
          <cell r="G409" t="str">
            <v xml:space="preserve">  30  ESCUELAS</v>
          </cell>
          <cell r="H409" t="str">
            <v xml:space="preserve">   3  L-300</v>
          </cell>
          <cell r="I409">
            <v>1</v>
          </cell>
          <cell r="J409">
            <v>1</v>
          </cell>
          <cell r="K409">
            <v>0.15659999999999999</v>
          </cell>
          <cell r="L409">
            <v>8.8099999999999998E-2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B410" t="str">
            <v>397 1</v>
          </cell>
          <cell r="C410">
            <v>397</v>
          </cell>
          <cell r="D410" t="str">
            <v>JARDINESMETR38.000</v>
          </cell>
          <cell r="E410">
            <v>1</v>
          </cell>
          <cell r="F410" t="str">
            <v xml:space="preserve">   1  S.JUAN</v>
          </cell>
          <cell r="G410" t="str">
            <v xml:space="preserve">  87  MET-RESIDENC</v>
          </cell>
          <cell r="H410" t="str">
            <v xml:space="preserve">  89  L-8900</v>
          </cell>
          <cell r="I410">
            <v>1</v>
          </cell>
          <cell r="J410">
            <v>1</v>
          </cell>
          <cell r="K410">
            <v>3.3380000000000001</v>
          </cell>
          <cell r="L410">
            <v>-0.56779999999999997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399 1</v>
          </cell>
          <cell r="C411">
            <v>399</v>
          </cell>
          <cell r="D411" t="str">
            <v>HOSPMENONITA38.000</v>
          </cell>
          <cell r="E411">
            <v>1</v>
          </cell>
          <cell r="F411" t="str">
            <v xml:space="preserve">   4  CAGUAS</v>
          </cell>
          <cell r="G411" t="str">
            <v xml:space="preserve">  32  HOSPITAL</v>
          </cell>
          <cell r="H411" t="str">
            <v xml:space="preserve">   8  L-800</v>
          </cell>
          <cell r="I411">
            <v>1</v>
          </cell>
          <cell r="J411">
            <v>1</v>
          </cell>
          <cell r="K411">
            <v>1.1256999999999999</v>
          </cell>
          <cell r="L411">
            <v>0.69499999999999995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B412" t="str">
            <v>400 1</v>
          </cell>
          <cell r="C412">
            <v>400</v>
          </cell>
          <cell r="D412" t="str">
            <v>MONTEREY    115.00</v>
          </cell>
          <cell r="E412">
            <v>1</v>
          </cell>
          <cell r="F412" t="str">
            <v xml:space="preserve">   2  BAYAMON</v>
          </cell>
          <cell r="G412" t="str">
            <v xml:space="preserve">  81  IS-RUR-RESID</v>
          </cell>
          <cell r="H412" t="str">
            <v xml:space="preserve"> 361  L-36100</v>
          </cell>
          <cell r="I412">
            <v>1</v>
          </cell>
          <cell r="J412">
            <v>1</v>
          </cell>
          <cell r="K412">
            <v>11.3453</v>
          </cell>
          <cell r="L412">
            <v>4.1798000000000002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401 1</v>
          </cell>
          <cell r="C413">
            <v>401</v>
          </cell>
          <cell r="D413" t="str">
            <v>PTA.DEL MAR 38.000</v>
          </cell>
          <cell r="E413">
            <v>1</v>
          </cell>
          <cell r="F413" t="str">
            <v xml:space="preserve">   8  MAYAGUEZ</v>
          </cell>
          <cell r="G413" t="str">
            <v xml:space="preserve">  84  IS-URB-RES</v>
          </cell>
          <cell r="H413" t="str">
            <v xml:space="preserve">  56  L-5600</v>
          </cell>
          <cell r="I413">
            <v>1</v>
          </cell>
          <cell r="J413">
            <v>1</v>
          </cell>
          <cell r="K413">
            <v>0.43070000000000003</v>
          </cell>
          <cell r="L413">
            <v>0.1762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402 1</v>
          </cell>
          <cell r="C414">
            <v>402</v>
          </cell>
          <cell r="D414" t="str">
            <v>JOBOS 3     38.000</v>
          </cell>
          <cell r="E414">
            <v>1</v>
          </cell>
          <cell r="F414" t="str">
            <v xml:space="preserve">   5  PONCE ES</v>
          </cell>
          <cell r="G414" t="str">
            <v xml:space="preserve">   1  AEE</v>
          </cell>
          <cell r="H414" t="str">
            <v xml:space="preserve"> 143  L-14300</v>
          </cell>
          <cell r="I414">
            <v>1</v>
          </cell>
          <cell r="J414">
            <v>1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403 1</v>
          </cell>
          <cell r="C415">
            <v>403</v>
          </cell>
          <cell r="D415" t="str">
            <v>SCHERING    38.000</v>
          </cell>
          <cell r="E415">
            <v>1</v>
          </cell>
          <cell r="F415" t="str">
            <v xml:space="preserve">   7  ARECIBO</v>
          </cell>
          <cell r="G415" t="str">
            <v xml:space="preserve">  10  FARMACIA</v>
          </cell>
          <cell r="H415" t="str">
            <v xml:space="preserve"> 147  L-14700</v>
          </cell>
          <cell r="I415">
            <v>1</v>
          </cell>
          <cell r="J415">
            <v>1</v>
          </cell>
          <cell r="K415">
            <v>2.9365999999999999</v>
          </cell>
          <cell r="L415">
            <v>1.3312999999999999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404 1</v>
          </cell>
          <cell r="C416">
            <v>404</v>
          </cell>
          <cell r="D416" t="str">
            <v>MANATI URB  38.000</v>
          </cell>
          <cell r="E416">
            <v>1</v>
          </cell>
          <cell r="F416" t="str">
            <v xml:space="preserve">   7  ARECIBO</v>
          </cell>
          <cell r="G416" t="str">
            <v xml:space="preserve">  85  IS-URB-COMER</v>
          </cell>
          <cell r="H416" t="str">
            <v xml:space="preserve"> 147  L-14700</v>
          </cell>
          <cell r="I416">
            <v>1</v>
          </cell>
          <cell r="J416">
            <v>1</v>
          </cell>
          <cell r="K416">
            <v>9.7888000000000002</v>
          </cell>
          <cell r="L416">
            <v>4.9139999999999997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B417" t="str">
            <v>405 1</v>
          </cell>
          <cell r="C417">
            <v>405</v>
          </cell>
          <cell r="D417" t="str">
            <v>AVENTIS     38.000</v>
          </cell>
          <cell r="E417">
            <v>1</v>
          </cell>
          <cell r="F417" t="str">
            <v xml:space="preserve">   7  ARECIBO</v>
          </cell>
          <cell r="G417" t="str">
            <v xml:space="preserve">  10  FARMACIA</v>
          </cell>
          <cell r="H417" t="str">
            <v xml:space="preserve"> 147  L-14700</v>
          </cell>
          <cell r="I417">
            <v>1</v>
          </cell>
          <cell r="J417">
            <v>1</v>
          </cell>
          <cell r="K417">
            <v>1.3509</v>
          </cell>
          <cell r="L417">
            <v>0.4405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B418" t="str">
            <v>406 1</v>
          </cell>
          <cell r="C418">
            <v>406</v>
          </cell>
          <cell r="D418" t="str">
            <v>RAMEY 3     38.000</v>
          </cell>
          <cell r="E418">
            <v>1</v>
          </cell>
          <cell r="F418" t="str">
            <v xml:space="preserve">   8  MAYAGUEZ</v>
          </cell>
          <cell r="G418" t="str">
            <v xml:space="preserve">  84  IS-URB-RES</v>
          </cell>
          <cell r="H418" t="str">
            <v xml:space="preserve">  28  L-2800</v>
          </cell>
          <cell r="I418">
            <v>1</v>
          </cell>
          <cell r="J418">
            <v>1</v>
          </cell>
          <cell r="K418">
            <v>4.17</v>
          </cell>
          <cell r="L418">
            <v>1.8403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407 1</v>
          </cell>
          <cell r="C419">
            <v>407</v>
          </cell>
          <cell r="D419" t="str">
            <v>ABBOTT SY   38.000</v>
          </cell>
          <cell r="E419">
            <v>1</v>
          </cell>
          <cell r="F419" t="str">
            <v xml:space="preserve">   7  ARECIBO</v>
          </cell>
          <cell r="G419" t="str">
            <v xml:space="preserve">  10  FARMACIA</v>
          </cell>
          <cell r="H419" t="str">
            <v xml:space="preserve"> 411  L-41100</v>
          </cell>
          <cell r="I419">
            <v>1</v>
          </cell>
          <cell r="J419">
            <v>1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408 1</v>
          </cell>
          <cell r="C420">
            <v>408</v>
          </cell>
          <cell r="D420" t="str">
            <v>RAMEY 1     38.000</v>
          </cell>
          <cell r="E420">
            <v>1</v>
          </cell>
          <cell r="F420" t="str">
            <v xml:space="preserve">   8  MAYAGUEZ</v>
          </cell>
          <cell r="G420" t="str">
            <v xml:space="preserve">  85  IS-URB-COMER</v>
          </cell>
          <cell r="H420" t="str">
            <v xml:space="preserve">  28  L-2800</v>
          </cell>
          <cell r="I420">
            <v>1</v>
          </cell>
          <cell r="J420">
            <v>1</v>
          </cell>
          <cell r="K420">
            <v>2.9561999999999999</v>
          </cell>
          <cell r="L420">
            <v>1.1843999999999999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409 1</v>
          </cell>
          <cell r="C421">
            <v>409</v>
          </cell>
          <cell r="D421" t="str">
            <v>T BONE      38.000</v>
          </cell>
          <cell r="E421">
            <v>1</v>
          </cell>
          <cell r="F421" t="str">
            <v xml:space="preserve">   8  MAYAGUEZ</v>
          </cell>
          <cell r="G421" t="str">
            <v xml:space="preserve">  85  IS-URB-COMER</v>
          </cell>
          <cell r="H421" t="str">
            <v xml:space="preserve">  28  L-2800</v>
          </cell>
          <cell r="I421">
            <v>1</v>
          </cell>
          <cell r="J421">
            <v>1</v>
          </cell>
          <cell r="K421">
            <v>14.4581</v>
          </cell>
          <cell r="L421">
            <v>5.3250999999999999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B422" t="str">
            <v>410 1</v>
          </cell>
          <cell r="C422">
            <v>410</v>
          </cell>
          <cell r="D422" t="str">
            <v>BORINQ DAIRY38.000</v>
          </cell>
          <cell r="E422">
            <v>1</v>
          </cell>
          <cell r="F422" t="str">
            <v xml:space="preserve">   8  MAYAGUEZ</v>
          </cell>
          <cell r="G422" t="str">
            <v xml:space="preserve">  17  AGROPECU</v>
          </cell>
          <cell r="H422" t="str">
            <v xml:space="preserve">  60  L-6000</v>
          </cell>
          <cell r="I422">
            <v>1</v>
          </cell>
          <cell r="J422">
            <v>1</v>
          </cell>
          <cell r="K422">
            <v>0.75370000000000004</v>
          </cell>
          <cell r="L422">
            <v>0.29370000000000002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411 1</v>
          </cell>
          <cell r="C423">
            <v>411</v>
          </cell>
          <cell r="D423" t="str">
            <v>CAR.GUERRERO38.000</v>
          </cell>
          <cell r="E423">
            <v>1</v>
          </cell>
          <cell r="F423" t="str">
            <v xml:space="preserve">   8  MAYAGUEZ</v>
          </cell>
          <cell r="G423" t="str">
            <v xml:space="preserve">  52  CARCELES</v>
          </cell>
          <cell r="H423" t="str">
            <v xml:space="preserve">  27  L-2700</v>
          </cell>
          <cell r="I423">
            <v>1</v>
          </cell>
          <cell r="J423">
            <v>1</v>
          </cell>
          <cell r="K423">
            <v>0.6754</v>
          </cell>
          <cell r="L423">
            <v>0.41110000000000002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412 1</v>
          </cell>
          <cell r="C424">
            <v>412</v>
          </cell>
          <cell r="D424" t="str">
            <v>WALMART STA 38.000</v>
          </cell>
          <cell r="E424">
            <v>1</v>
          </cell>
          <cell r="F424" t="str">
            <v xml:space="preserve">   5  PONCE ES</v>
          </cell>
          <cell r="G424" t="str">
            <v xml:space="preserve">  21  COMERCIO</v>
          </cell>
          <cell r="H424" t="str">
            <v xml:space="preserve">  48  L-4800</v>
          </cell>
          <cell r="I424">
            <v>1</v>
          </cell>
          <cell r="J424">
            <v>1</v>
          </cell>
          <cell r="K424">
            <v>0.66559999999999997</v>
          </cell>
          <cell r="L424">
            <v>0.16639999999999999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B425" t="str">
            <v>413 1</v>
          </cell>
          <cell r="C425">
            <v>413</v>
          </cell>
          <cell r="D425" t="str">
            <v>AAA 2774    38.000</v>
          </cell>
          <cell r="E425">
            <v>1</v>
          </cell>
          <cell r="F425" t="str">
            <v xml:space="preserve">   4  CAGUAS</v>
          </cell>
          <cell r="G425" t="str">
            <v xml:space="preserve">  40  AAA</v>
          </cell>
          <cell r="H425" t="str">
            <v xml:space="preserve">  30  L-3000</v>
          </cell>
          <cell r="I425">
            <v>1</v>
          </cell>
          <cell r="J425">
            <v>1</v>
          </cell>
          <cell r="K425">
            <v>1.1551</v>
          </cell>
          <cell r="L425">
            <v>0.71460000000000001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B426" t="str">
            <v>414 1</v>
          </cell>
          <cell r="C426">
            <v>414</v>
          </cell>
          <cell r="D426" t="str">
            <v>USERA       38.000</v>
          </cell>
          <cell r="E426">
            <v>1</v>
          </cell>
          <cell r="F426" t="str">
            <v xml:space="preserve">   5  PONCE ES</v>
          </cell>
          <cell r="G426" t="str">
            <v xml:space="preserve">  81  IS-RUR-RESID</v>
          </cell>
          <cell r="H426" t="str">
            <v xml:space="preserve">  48  L-4800</v>
          </cell>
          <cell r="I426">
            <v>1</v>
          </cell>
          <cell r="J426">
            <v>1</v>
          </cell>
          <cell r="K426">
            <v>6.6858000000000004</v>
          </cell>
          <cell r="L426">
            <v>2.6528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B427" t="str">
            <v>415 1</v>
          </cell>
          <cell r="C427">
            <v>415</v>
          </cell>
          <cell r="D427" t="str">
            <v>AGUADA NO   38.000</v>
          </cell>
          <cell r="E427">
            <v>1</v>
          </cell>
          <cell r="F427" t="str">
            <v xml:space="preserve">   8  MAYAGUEZ</v>
          </cell>
          <cell r="G427" t="str">
            <v xml:space="preserve">   1  AEE</v>
          </cell>
          <cell r="H427" t="str">
            <v xml:space="preserve">  56  L-5600</v>
          </cell>
          <cell r="I427">
            <v>1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B428" t="str">
            <v>416 1</v>
          </cell>
          <cell r="C428">
            <v>416</v>
          </cell>
          <cell r="D428" t="str">
            <v>AAA STA ROSA38.000</v>
          </cell>
          <cell r="E428">
            <v>1</v>
          </cell>
          <cell r="F428" t="str">
            <v xml:space="preserve">   2  BAYAMON</v>
          </cell>
          <cell r="G428" t="str">
            <v xml:space="preserve">  40  AAA</v>
          </cell>
          <cell r="H428" t="str">
            <v xml:space="preserve">  34  L-3400</v>
          </cell>
          <cell r="I428">
            <v>1</v>
          </cell>
          <cell r="J428">
            <v>1</v>
          </cell>
          <cell r="K428">
            <v>0.92020000000000002</v>
          </cell>
          <cell r="L428">
            <v>0.56779999999999997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417 1</v>
          </cell>
          <cell r="C429">
            <v>417</v>
          </cell>
          <cell r="D429" t="str">
            <v>PUEBLITO RIO38.000</v>
          </cell>
          <cell r="E429">
            <v>1</v>
          </cell>
          <cell r="F429" t="str">
            <v xml:space="preserve">   4  CAGUAS</v>
          </cell>
          <cell r="G429" t="str">
            <v xml:space="preserve">  81  IS-RUR-RESID</v>
          </cell>
          <cell r="H429" t="str">
            <v xml:space="preserve">  30  L-3000</v>
          </cell>
          <cell r="I429">
            <v>1</v>
          </cell>
          <cell r="J429">
            <v>1</v>
          </cell>
          <cell r="K429">
            <v>7.9093999999999998</v>
          </cell>
          <cell r="L429">
            <v>2.2025000000000001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418 1</v>
          </cell>
          <cell r="C430">
            <v>418</v>
          </cell>
          <cell r="D430" t="str">
            <v>ALUMINUM    38.000</v>
          </cell>
          <cell r="E430">
            <v>1</v>
          </cell>
          <cell r="F430" t="str">
            <v xml:space="preserve">   3  CAROLINA</v>
          </cell>
          <cell r="G430" t="str">
            <v xml:space="preserve">  18  PROC MET</v>
          </cell>
          <cell r="H430" t="str">
            <v xml:space="preserve"> 103  L-10300</v>
          </cell>
          <cell r="I430">
            <v>1</v>
          </cell>
          <cell r="J430">
            <v>1</v>
          </cell>
          <cell r="K430">
            <v>0.83209999999999995</v>
          </cell>
          <cell r="L430">
            <v>0.51880000000000004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419 1</v>
          </cell>
          <cell r="C431">
            <v>419</v>
          </cell>
          <cell r="D431" t="str">
            <v>COMBATE     38.000</v>
          </cell>
          <cell r="E431">
            <v>1</v>
          </cell>
          <cell r="F431" t="str">
            <v xml:space="preserve">   8  MAYAGUEZ</v>
          </cell>
          <cell r="G431" t="str">
            <v xml:space="preserve">  84  IS-URB-RES</v>
          </cell>
          <cell r="H431" t="str">
            <v xml:space="preserve"> 157  L-15700</v>
          </cell>
          <cell r="I431">
            <v>1</v>
          </cell>
          <cell r="J431">
            <v>1</v>
          </cell>
          <cell r="K431">
            <v>5.8733000000000004</v>
          </cell>
          <cell r="L431">
            <v>2.4765999999999999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B432" t="str">
            <v>420 1</v>
          </cell>
          <cell r="C432">
            <v>420</v>
          </cell>
          <cell r="D432" t="str">
            <v>AMGEN       38.000</v>
          </cell>
          <cell r="E432">
            <v>1</v>
          </cell>
          <cell r="F432" t="str">
            <v xml:space="preserve">   4  CAGUAS</v>
          </cell>
          <cell r="G432" t="str">
            <v xml:space="preserve">  10  FARMACIA</v>
          </cell>
          <cell r="H432" t="str">
            <v xml:space="preserve"> 181  L-18100</v>
          </cell>
          <cell r="I432">
            <v>1</v>
          </cell>
          <cell r="J432">
            <v>1</v>
          </cell>
          <cell r="K432">
            <v>15.4664</v>
          </cell>
          <cell r="L432">
            <v>8.6434999999999995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B433" t="str">
            <v>421 1</v>
          </cell>
          <cell r="C433">
            <v>421</v>
          </cell>
          <cell r="D433" t="str">
            <v>CONTINENTAL 38.000</v>
          </cell>
          <cell r="E433">
            <v>1</v>
          </cell>
          <cell r="F433" t="str">
            <v xml:space="preserve">   4  CAGUAS</v>
          </cell>
          <cell r="G433" t="str">
            <v xml:space="preserve">  18  PROC MET</v>
          </cell>
          <cell r="H433" t="str">
            <v xml:space="preserve">  30  L-3000</v>
          </cell>
          <cell r="I433">
            <v>1</v>
          </cell>
          <cell r="J433">
            <v>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 t="str">
            <v>422 1</v>
          </cell>
          <cell r="C434">
            <v>422</v>
          </cell>
          <cell r="D434" t="str">
            <v>GE PATILLAS 38.000</v>
          </cell>
          <cell r="E434">
            <v>1</v>
          </cell>
          <cell r="F434" t="str">
            <v xml:space="preserve">   5  PONCE ES</v>
          </cell>
          <cell r="G434" t="str">
            <v xml:space="preserve">  11  ELECTRON</v>
          </cell>
          <cell r="H434" t="str">
            <v xml:space="preserve">  37  L-3700</v>
          </cell>
          <cell r="I434">
            <v>1</v>
          </cell>
          <cell r="J434">
            <v>1</v>
          </cell>
          <cell r="K434">
            <v>0.58730000000000004</v>
          </cell>
          <cell r="L434">
            <v>0.14680000000000001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 t="str">
            <v>423 1</v>
          </cell>
          <cell r="C435">
            <v>423</v>
          </cell>
          <cell r="D435" t="str">
            <v>AIBONITO 2  38.000</v>
          </cell>
          <cell r="E435">
            <v>1</v>
          </cell>
          <cell r="F435" t="str">
            <v xml:space="preserve">   4  CAGUAS</v>
          </cell>
          <cell r="G435" t="str">
            <v xml:space="preserve">  81  IS-RUR-RESID</v>
          </cell>
          <cell r="H435" t="str">
            <v xml:space="preserve">  48  L-4800</v>
          </cell>
          <cell r="I435">
            <v>1</v>
          </cell>
          <cell r="J435">
            <v>1</v>
          </cell>
          <cell r="K435">
            <v>6.6269999999999998</v>
          </cell>
          <cell r="L435">
            <v>2.4569999999999999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B436" t="str">
            <v>424 1</v>
          </cell>
          <cell r="C436">
            <v>424</v>
          </cell>
          <cell r="D436" t="str">
            <v>TAP MAGAS   38.000</v>
          </cell>
          <cell r="E436">
            <v>1</v>
          </cell>
          <cell r="F436" t="str">
            <v xml:space="preserve">   6  PONCE OE</v>
          </cell>
          <cell r="G436" t="str">
            <v xml:space="preserve">   1  AEE</v>
          </cell>
          <cell r="H436" t="str">
            <v xml:space="preserve">  79  L-7900</v>
          </cell>
          <cell r="I436">
            <v>1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B437" t="str">
            <v>425 1</v>
          </cell>
          <cell r="C437">
            <v>425</v>
          </cell>
          <cell r="D437" t="str">
            <v>SCHERING    38.000</v>
          </cell>
          <cell r="E437">
            <v>1</v>
          </cell>
          <cell r="F437" t="str">
            <v xml:space="preserve">   4  CAGUAS</v>
          </cell>
          <cell r="G437" t="str">
            <v xml:space="preserve">  10  FARMACIA</v>
          </cell>
          <cell r="H437" t="str">
            <v xml:space="preserve">  53  L-5300</v>
          </cell>
          <cell r="I437">
            <v>1</v>
          </cell>
          <cell r="J437">
            <v>1</v>
          </cell>
          <cell r="K437">
            <v>3.6023000000000001</v>
          </cell>
          <cell r="L437">
            <v>0.90059999999999996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B438" t="str">
            <v>426 1</v>
          </cell>
          <cell r="C438">
            <v>426</v>
          </cell>
          <cell r="D438" t="str">
            <v>ESPLAS      38.000</v>
          </cell>
          <cell r="E438">
            <v>1</v>
          </cell>
          <cell r="F438" t="str">
            <v xml:space="preserve">   4  CAGUAS</v>
          </cell>
          <cell r="G438" t="str">
            <v xml:space="preserve">  18  PROC MET</v>
          </cell>
          <cell r="H438" t="str">
            <v xml:space="preserve"> 126  L-12600</v>
          </cell>
          <cell r="I438">
            <v>1</v>
          </cell>
          <cell r="J438">
            <v>1</v>
          </cell>
          <cell r="K438">
            <v>0.4405</v>
          </cell>
          <cell r="L438">
            <v>0.40129999999999999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427 1</v>
          </cell>
          <cell r="C439">
            <v>427</v>
          </cell>
          <cell r="D439" t="str">
            <v>UIA S.GERMAN38.000</v>
          </cell>
          <cell r="E439">
            <v>1</v>
          </cell>
          <cell r="F439" t="str">
            <v xml:space="preserve">   8  MAYAGUEZ</v>
          </cell>
          <cell r="G439" t="str">
            <v xml:space="preserve">  30  ESCUELAS</v>
          </cell>
          <cell r="H439" t="str">
            <v xml:space="preserve">  16  L-1600</v>
          </cell>
          <cell r="I439">
            <v>1</v>
          </cell>
          <cell r="J439">
            <v>1</v>
          </cell>
          <cell r="K439">
            <v>1.6935</v>
          </cell>
          <cell r="L439">
            <v>0.86140000000000005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428 1</v>
          </cell>
          <cell r="C440">
            <v>428</v>
          </cell>
          <cell r="D440" t="str">
            <v>ALTURAS MAY 115.00</v>
          </cell>
          <cell r="E440">
            <v>1</v>
          </cell>
          <cell r="F440" t="str">
            <v xml:space="preserve">   8  MAYAGUEZ</v>
          </cell>
          <cell r="G440" t="str">
            <v xml:space="preserve">  84  IS-URB-RES</v>
          </cell>
          <cell r="H440" t="str">
            <v xml:space="preserve"> 367  L-36700</v>
          </cell>
          <cell r="I440">
            <v>1</v>
          </cell>
          <cell r="J440">
            <v>1</v>
          </cell>
          <cell r="K440">
            <v>15.6523</v>
          </cell>
          <cell r="L440">
            <v>6.2256999999999998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B441" t="str">
            <v>429 1</v>
          </cell>
          <cell r="C441">
            <v>429</v>
          </cell>
          <cell r="D441" t="str">
            <v>JANSSEN     38.000</v>
          </cell>
          <cell r="E441">
            <v>1</v>
          </cell>
          <cell r="F441" t="str">
            <v xml:space="preserve">   4  CAGUAS</v>
          </cell>
          <cell r="G441" t="str">
            <v xml:space="preserve">  10  FARMACIA</v>
          </cell>
          <cell r="H441" t="str">
            <v xml:space="preserve">  30  L-3000</v>
          </cell>
          <cell r="I441">
            <v>1</v>
          </cell>
          <cell r="J441">
            <v>1</v>
          </cell>
          <cell r="K441">
            <v>8.4085999999999999</v>
          </cell>
          <cell r="L441">
            <v>3.2008999999999999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B442" t="str">
            <v>429 2</v>
          </cell>
          <cell r="C442">
            <v>429</v>
          </cell>
          <cell r="D442" t="str">
            <v>JANSSEN     38.000</v>
          </cell>
          <cell r="E442">
            <v>2</v>
          </cell>
          <cell r="F442" t="str">
            <v xml:space="preserve">   4  CAGUAS</v>
          </cell>
          <cell r="G442" t="str">
            <v xml:space="preserve">  10  FARMACIA</v>
          </cell>
          <cell r="H442" t="str">
            <v xml:space="preserve">  30  L-3000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B443" t="str">
            <v>430 1</v>
          </cell>
          <cell r="C443">
            <v>430</v>
          </cell>
          <cell r="D443" t="str">
            <v>HANES PONCE 38.000</v>
          </cell>
          <cell r="E443">
            <v>1</v>
          </cell>
          <cell r="F443" t="str">
            <v xml:space="preserve">   6  PONCE OE</v>
          </cell>
          <cell r="G443" t="str">
            <v xml:space="preserve">  12  TEXTIL</v>
          </cell>
          <cell r="H443" t="str">
            <v xml:space="preserve">  46  L-4600</v>
          </cell>
          <cell r="I443">
            <v>1</v>
          </cell>
          <cell r="J443">
            <v>1</v>
          </cell>
          <cell r="K443">
            <v>0.76349999999999996</v>
          </cell>
          <cell r="L443">
            <v>0.30349999999999999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B444" t="str">
            <v>431 1</v>
          </cell>
          <cell r="C444">
            <v>431</v>
          </cell>
          <cell r="D444" t="str">
            <v>AAA CIDRA   38.000</v>
          </cell>
          <cell r="E444">
            <v>1</v>
          </cell>
          <cell r="F444" t="str">
            <v xml:space="preserve">   4  CAGUAS</v>
          </cell>
          <cell r="G444" t="str">
            <v xml:space="preserve">  40  AAA</v>
          </cell>
          <cell r="H444" t="str">
            <v xml:space="preserve">  38  L-3800</v>
          </cell>
          <cell r="I444">
            <v>1</v>
          </cell>
          <cell r="J444">
            <v>1</v>
          </cell>
          <cell r="K444">
            <v>0.89080000000000004</v>
          </cell>
          <cell r="L444">
            <v>0.63629999999999998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432 1</v>
          </cell>
          <cell r="C445">
            <v>432</v>
          </cell>
          <cell r="D445" t="str">
            <v>ACB 6907    38.000</v>
          </cell>
          <cell r="E445">
            <v>1</v>
          </cell>
          <cell r="F445" t="str">
            <v xml:space="preserve">   7  ARECIBO</v>
          </cell>
          <cell r="G445" t="str">
            <v xml:space="preserve">   1  AEE</v>
          </cell>
          <cell r="H445" t="str">
            <v xml:space="preserve">  69  L-6900</v>
          </cell>
          <cell r="I445">
            <v>1</v>
          </cell>
          <cell r="J445">
            <v>1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433 1</v>
          </cell>
          <cell r="C446">
            <v>433</v>
          </cell>
          <cell r="D446" t="str">
            <v>XTRA ISABELA38.000</v>
          </cell>
          <cell r="E446">
            <v>1</v>
          </cell>
          <cell r="F446" t="str">
            <v xml:space="preserve">   7  ARECIBO</v>
          </cell>
          <cell r="G446" t="str">
            <v xml:space="preserve">  21  COMERCIO</v>
          </cell>
          <cell r="H446" t="str">
            <v xml:space="preserve">  27  L-2700</v>
          </cell>
          <cell r="I446">
            <v>1</v>
          </cell>
          <cell r="J446">
            <v>1</v>
          </cell>
          <cell r="K446">
            <v>0.8125</v>
          </cell>
          <cell r="L446">
            <v>0.30349999999999999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B447" t="str">
            <v>434 1</v>
          </cell>
          <cell r="C447">
            <v>434</v>
          </cell>
          <cell r="D447" t="str">
            <v>2300 NO     38.000</v>
          </cell>
          <cell r="E447">
            <v>1</v>
          </cell>
          <cell r="F447" t="str">
            <v xml:space="preserve">   7  ARECIBO</v>
          </cell>
          <cell r="G447" t="str">
            <v xml:space="preserve">   1  AEE</v>
          </cell>
          <cell r="H447" t="str">
            <v xml:space="preserve">  23  L-2300</v>
          </cell>
          <cell r="I447">
            <v>1</v>
          </cell>
          <cell r="J447">
            <v>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B448" t="str">
            <v>435 1</v>
          </cell>
          <cell r="C448">
            <v>435</v>
          </cell>
          <cell r="D448" t="str">
            <v>AAA 4077    38.000</v>
          </cell>
          <cell r="E448">
            <v>1</v>
          </cell>
          <cell r="F448" t="str">
            <v xml:space="preserve">   5  PONCE ES</v>
          </cell>
          <cell r="G448" t="str">
            <v xml:space="preserve">  40  AAA</v>
          </cell>
          <cell r="H448" t="str">
            <v xml:space="preserve">  37  L-3700</v>
          </cell>
          <cell r="I448">
            <v>1</v>
          </cell>
          <cell r="J448">
            <v>1</v>
          </cell>
          <cell r="K448">
            <v>0.40129999999999999</v>
          </cell>
          <cell r="L448">
            <v>0.2447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B449" t="str">
            <v>436 1</v>
          </cell>
          <cell r="C449">
            <v>436</v>
          </cell>
          <cell r="D449" t="str">
            <v>PFIZER      38.000</v>
          </cell>
          <cell r="E449">
            <v>1</v>
          </cell>
          <cell r="F449" t="str">
            <v xml:space="preserve">   7  ARECIBO</v>
          </cell>
          <cell r="G449" t="str">
            <v xml:space="preserve">  10  FARMACIA</v>
          </cell>
          <cell r="H449" t="str">
            <v xml:space="preserve"> 140  L-14000</v>
          </cell>
          <cell r="I449">
            <v>1</v>
          </cell>
          <cell r="J449">
            <v>1</v>
          </cell>
          <cell r="K449">
            <v>8.5945999999999998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B450" t="str">
            <v>437 1</v>
          </cell>
          <cell r="C450">
            <v>437</v>
          </cell>
          <cell r="D450" t="str">
            <v>PALMASDELMAR38.000</v>
          </cell>
          <cell r="E450">
            <v>1</v>
          </cell>
          <cell r="F450" t="str">
            <v xml:space="preserve">   4  CAGUAS</v>
          </cell>
          <cell r="G450" t="str">
            <v xml:space="preserve">  84  IS-URB-RES</v>
          </cell>
          <cell r="H450" t="str">
            <v xml:space="preserve">  37  L-3700</v>
          </cell>
          <cell r="I450">
            <v>1</v>
          </cell>
          <cell r="J450">
            <v>1</v>
          </cell>
          <cell r="K450">
            <v>1.2334000000000001</v>
          </cell>
          <cell r="L450">
            <v>1.3606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B451" t="str">
            <v>438 1</v>
          </cell>
          <cell r="C451">
            <v>438</v>
          </cell>
          <cell r="D451" t="str">
            <v>CENTRAL ROIG38.000</v>
          </cell>
          <cell r="E451">
            <v>1</v>
          </cell>
          <cell r="F451" t="str">
            <v xml:space="preserve">   4  CAGUAS</v>
          </cell>
          <cell r="G451" t="str">
            <v xml:space="preserve">  16  AGRICOLA</v>
          </cell>
          <cell r="H451" t="str">
            <v xml:space="preserve">  37  L-3700</v>
          </cell>
          <cell r="I451">
            <v>1</v>
          </cell>
          <cell r="J451">
            <v>1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B452" t="str">
            <v>439 1</v>
          </cell>
          <cell r="C452">
            <v>439</v>
          </cell>
          <cell r="D452" t="str">
            <v>AAA 8091    38.000</v>
          </cell>
          <cell r="E452">
            <v>1</v>
          </cell>
          <cell r="F452" t="str">
            <v xml:space="preserve">   7  ARECIBO</v>
          </cell>
          <cell r="G452" t="str">
            <v xml:space="preserve">  40  AAA</v>
          </cell>
          <cell r="H452" t="str">
            <v xml:space="preserve">  23  L-2300</v>
          </cell>
          <cell r="I452">
            <v>1</v>
          </cell>
          <cell r="J452">
            <v>1</v>
          </cell>
          <cell r="K452">
            <v>0.57750000000000001</v>
          </cell>
          <cell r="L452">
            <v>0.36220000000000002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B453" t="str">
            <v>440 1</v>
          </cell>
          <cell r="C453">
            <v>440</v>
          </cell>
          <cell r="D453" t="str">
            <v>CAMB GP 230 230.00</v>
          </cell>
          <cell r="E453">
            <v>1</v>
          </cell>
          <cell r="F453" t="str">
            <v xml:space="preserve">   7  ARECIBO</v>
          </cell>
          <cell r="G453" t="str">
            <v xml:space="preserve">   1  AEE</v>
          </cell>
          <cell r="H453" t="str">
            <v xml:space="preserve"> 920  GAS PLANT</v>
          </cell>
          <cell r="I453">
            <v>1</v>
          </cell>
          <cell r="J453">
            <v>1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B454" t="str">
            <v>441 1</v>
          </cell>
          <cell r="C454">
            <v>441</v>
          </cell>
          <cell r="D454" t="str">
            <v>CAMB GP 115 115.00</v>
          </cell>
          <cell r="E454">
            <v>1</v>
          </cell>
          <cell r="F454" t="str">
            <v xml:space="preserve">   7  ARECIBO</v>
          </cell>
          <cell r="G454" t="str">
            <v xml:space="preserve">   1  AEE</v>
          </cell>
          <cell r="H454" t="str">
            <v xml:space="preserve"> 900  CENTRO TRANS</v>
          </cell>
          <cell r="I454">
            <v>1</v>
          </cell>
          <cell r="J454">
            <v>1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B455" t="str">
            <v>442 1</v>
          </cell>
          <cell r="C455">
            <v>442</v>
          </cell>
          <cell r="D455" t="str">
            <v>DUPONT      115.00</v>
          </cell>
          <cell r="E455">
            <v>1</v>
          </cell>
          <cell r="F455" t="str">
            <v xml:space="preserve">   7  ARECIBO</v>
          </cell>
          <cell r="G455" t="str">
            <v xml:space="preserve">  10  FARMACIA</v>
          </cell>
          <cell r="H455" t="str">
            <v xml:space="preserve"> 408  L-40800</v>
          </cell>
          <cell r="I455">
            <v>1</v>
          </cell>
          <cell r="J455">
            <v>1</v>
          </cell>
          <cell r="K455">
            <v>13.048500000000001</v>
          </cell>
          <cell r="L455">
            <v>4.9238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B456" t="str">
            <v>443 1</v>
          </cell>
          <cell r="C456">
            <v>443</v>
          </cell>
          <cell r="D456" t="str">
            <v>HOMEDEP BAY 38.000</v>
          </cell>
          <cell r="E456">
            <v>1</v>
          </cell>
          <cell r="F456" t="str">
            <v xml:space="preserve">   2  BAYAMON</v>
          </cell>
          <cell r="G456" t="str">
            <v xml:space="preserve">  21  COMERCIO</v>
          </cell>
          <cell r="H456" t="str">
            <v xml:space="preserve"> 133  L-13300</v>
          </cell>
          <cell r="I456">
            <v>1</v>
          </cell>
          <cell r="J456">
            <v>1</v>
          </cell>
          <cell r="K456">
            <v>0.57750000000000001</v>
          </cell>
          <cell r="L456">
            <v>0.16639999999999999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B457" t="str">
            <v>444 1</v>
          </cell>
          <cell r="C457">
            <v>444</v>
          </cell>
          <cell r="D457" t="str">
            <v>ORTHO PHARMA38.000</v>
          </cell>
          <cell r="E457">
            <v>1</v>
          </cell>
          <cell r="F457" t="str">
            <v xml:space="preserve">   7  ARECIBO</v>
          </cell>
          <cell r="G457" t="str">
            <v xml:space="preserve">  10  FARMACIA</v>
          </cell>
          <cell r="H457" t="str">
            <v xml:space="preserve">  22  L-2200</v>
          </cell>
          <cell r="I457">
            <v>1</v>
          </cell>
          <cell r="J457">
            <v>1</v>
          </cell>
          <cell r="K457">
            <v>4.9336000000000002</v>
          </cell>
          <cell r="L457">
            <v>2.5255000000000001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B458" t="str">
            <v>445 1</v>
          </cell>
          <cell r="C458">
            <v>445</v>
          </cell>
          <cell r="D458" t="str">
            <v>UMET        38.000</v>
          </cell>
          <cell r="E458">
            <v>1</v>
          </cell>
          <cell r="F458" t="str">
            <v xml:space="preserve">   1  S.JUAN</v>
          </cell>
          <cell r="G458" t="str">
            <v xml:space="preserve">  30  ESCUELAS</v>
          </cell>
          <cell r="H458" t="str">
            <v xml:space="preserve">  33  L-3300</v>
          </cell>
          <cell r="I458">
            <v>1</v>
          </cell>
          <cell r="J458">
            <v>1</v>
          </cell>
          <cell r="K458">
            <v>1.7816000000000001</v>
          </cell>
          <cell r="L458">
            <v>0.2545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B459" t="str">
            <v>446 1</v>
          </cell>
          <cell r="C459">
            <v>446</v>
          </cell>
          <cell r="D459" t="str">
            <v>STEELPROCSOR38.000</v>
          </cell>
          <cell r="E459">
            <v>1</v>
          </cell>
          <cell r="F459" t="str">
            <v xml:space="preserve">   2  BAYAMON</v>
          </cell>
          <cell r="G459" t="str">
            <v xml:space="preserve">  18  PROC MET</v>
          </cell>
          <cell r="H459" t="str">
            <v xml:space="preserve">  96  L-9600</v>
          </cell>
          <cell r="I459">
            <v>1</v>
          </cell>
          <cell r="J459">
            <v>1</v>
          </cell>
          <cell r="K459">
            <v>0.51880000000000004</v>
          </cell>
          <cell r="L459">
            <v>0.61670000000000003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B460" t="str">
            <v>447 1</v>
          </cell>
          <cell r="C460">
            <v>447</v>
          </cell>
          <cell r="D460" t="str">
            <v>MERCK SEC   38.000</v>
          </cell>
          <cell r="E460">
            <v>1</v>
          </cell>
          <cell r="F460" t="str">
            <v xml:space="preserve">   7  ARECIBO</v>
          </cell>
          <cell r="G460" t="str">
            <v xml:space="preserve">  10  FARMACIA</v>
          </cell>
          <cell r="H460" t="str">
            <v xml:space="preserve"> 141  L-14100</v>
          </cell>
          <cell r="I460">
            <v>1</v>
          </cell>
          <cell r="J460">
            <v>1</v>
          </cell>
          <cell r="K460">
            <v>8.3498999999999999</v>
          </cell>
          <cell r="L460">
            <v>2.7995999999999999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B461" t="str">
            <v>448 1</v>
          </cell>
          <cell r="C461">
            <v>448</v>
          </cell>
          <cell r="D461" t="str">
            <v>DR. CENTER  38.000</v>
          </cell>
          <cell r="E461">
            <v>1</v>
          </cell>
          <cell r="F461" t="str">
            <v xml:space="preserve">   7  ARECIBO</v>
          </cell>
          <cell r="G461" t="str">
            <v xml:space="preserve">  32  HOSPITAL</v>
          </cell>
          <cell r="H461" t="str">
            <v xml:space="preserve"> 147  L-14700</v>
          </cell>
          <cell r="I461">
            <v>1</v>
          </cell>
          <cell r="J461">
            <v>1</v>
          </cell>
          <cell r="K461">
            <v>1.6543000000000001</v>
          </cell>
          <cell r="L461">
            <v>0.3916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B462" t="str">
            <v>449 1</v>
          </cell>
          <cell r="C462">
            <v>449</v>
          </cell>
          <cell r="D462" t="str">
            <v>CRUZ AZUL   38.000</v>
          </cell>
          <cell r="E462">
            <v>1</v>
          </cell>
          <cell r="F462" t="str">
            <v xml:space="preserve">   1  S.JUAN</v>
          </cell>
          <cell r="G462" t="str">
            <v xml:space="preserve">  22  BANCOS</v>
          </cell>
          <cell r="H462" t="str">
            <v xml:space="preserve">  30  L-3000</v>
          </cell>
          <cell r="I462">
            <v>1</v>
          </cell>
          <cell r="J462">
            <v>1</v>
          </cell>
          <cell r="K462">
            <v>0.69499999999999995</v>
          </cell>
          <cell r="L462">
            <v>0.43070000000000003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B463" t="str">
            <v>450 1</v>
          </cell>
          <cell r="C463">
            <v>450</v>
          </cell>
          <cell r="D463" t="str">
            <v>HAMILTON    38.000</v>
          </cell>
          <cell r="E463">
            <v>1</v>
          </cell>
          <cell r="F463" t="str">
            <v xml:space="preserve">   5  PONCE ES</v>
          </cell>
          <cell r="G463" t="str">
            <v xml:space="preserve">  11  ELECTRON</v>
          </cell>
          <cell r="H463" t="str">
            <v xml:space="preserve">   2  L-200</v>
          </cell>
          <cell r="I463">
            <v>1</v>
          </cell>
          <cell r="J463">
            <v>1</v>
          </cell>
          <cell r="K463">
            <v>3.6120999999999999</v>
          </cell>
          <cell r="L463">
            <v>2.2612000000000001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B464" t="str">
            <v>450 2</v>
          </cell>
          <cell r="C464">
            <v>450</v>
          </cell>
          <cell r="D464" t="str">
            <v>HAMILTON    38.000</v>
          </cell>
          <cell r="E464">
            <v>2</v>
          </cell>
          <cell r="F464" t="str">
            <v xml:space="preserve">   5  PONCE ES</v>
          </cell>
          <cell r="G464" t="str">
            <v xml:space="preserve">  11  ELECTRON</v>
          </cell>
          <cell r="H464" t="str">
            <v xml:space="preserve">   2  L-200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</row>
        <row r="465">
          <cell r="B465" t="str">
            <v>450 3</v>
          </cell>
          <cell r="C465">
            <v>450</v>
          </cell>
          <cell r="D465" t="str">
            <v>HAMILTON    38.000</v>
          </cell>
          <cell r="E465">
            <v>3</v>
          </cell>
          <cell r="F465" t="str">
            <v xml:space="preserve">   5  PONCE ES</v>
          </cell>
          <cell r="G465" t="str">
            <v xml:space="preserve">  11  ELECTRON</v>
          </cell>
          <cell r="H465" t="str">
            <v xml:space="preserve">   2  L-200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B466" t="str">
            <v>450 4</v>
          </cell>
          <cell r="C466">
            <v>450</v>
          </cell>
          <cell r="D466" t="str">
            <v>HAMILTON    38.000</v>
          </cell>
          <cell r="E466">
            <v>4</v>
          </cell>
          <cell r="F466" t="str">
            <v xml:space="preserve">   5  PONCE ES</v>
          </cell>
          <cell r="G466" t="str">
            <v xml:space="preserve">  11  ELECTRON</v>
          </cell>
          <cell r="H466" t="str">
            <v xml:space="preserve">   2  L-200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B467" t="str">
            <v>450 5</v>
          </cell>
          <cell r="C467">
            <v>450</v>
          </cell>
          <cell r="D467" t="str">
            <v>HAMILTON    38.000</v>
          </cell>
          <cell r="E467">
            <v>5</v>
          </cell>
          <cell r="F467" t="str">
            <v xml:space="preserve">   5  PONCE ES</v>
          </cell>
          <cell r="G467" t="str">
            <v xml:space="preserve">  11  ELECTRON</v>
          </cell>
          <cell r="H467" t="str">
            <v xml:space="preserve">   2  L-200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 t="str">
            <v>451 1</v>
          </cell>
          <cell r="C468">
            <v>451</v>
          </cell>
          <cell r="D468" t="str">
            <v>AGUBUENAS230230.00</v>
          </cell>
          <cell r="E468">
            <v>1</v>
          </cell>
          <cell r="F468" t="str">
            <v xml:space="preserve">   4  CAGUAS</v>
          </cell>
          <cell r="G468" t="str">
            <v xml:space="preserve">   1  AEE</v>
          </cell>
          <cell r="H468" t="str">
            <v xml:space="preserve"> 900  CENTRO TRANS</v>
          </cell>
          <cell r="I468">
            <v>1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B469" t="str">
            <v>452 1</v>
          </cell>
          <cell r="C469">
            <v>452</v>
          </cell>
          <cell r="D469" t="str">
            <v>ROCHE       115.00</v>
          </cell>
          <cell r="E469">
            <v>1</v>
          </cell>
          <cell r="F469" t="str">
            <v xml:space="preserve">   7  ARECIBO</v>
          </cell>
          <cell r="G469" t="str">
            <v xml:space="preserve">  10  FARMACIA</v>
          </cell>
          <cell r="H469" t="str">
            <v xml:space="preserve"> 374  L-37400</v>
          </cell>
          <cell r="I469">
            <v>1</v>
          </cell>
          <cell r="J469">
            <v>1</v>
          </cell>
          <cell r="K469">
            <v>2.8582999999999998</v>
          </cell>
          <cell r="L469">
            <v>1.7718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B470" t="str">
            <v>453 1</v>
          </cell>
          <cell r="C470">
            <v>453</v>
          </cell>
          <cell r="D470" t="str">
            <v>HOMEDEP CAG 38.000</v>
          </cell>
          <cell r="E470">
            <v>1</v>
          </cell>
          <cell r="F470" t="str">
            <v xml:space="preserve">   4  CAGUAS</v>
          </cell>
          <cell r="G470" t="str">
            <v xml:space="preserve">  21  COMERCIO</v>
          </cell>
          <cell r="H470" t="str">
            <v xml:space="preserve">  52  L-5200</v>
          </cell>
          <cell r="I470">
            <v>1</v>
          </cell>
          <cell r="J470">
            <v>1</v>
          </cell>
          <cell r="K470">
            <v>0.66559999999999997</v>
          </cell>
          <cell r="L470">
            <v>0.36220000000000002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454 1</v>
          </cell>
          <cell r="C471">
            <v>454</v>
          </cell>
          <cell r="D471" t="str">
            <v>RAMALLO     38.000</v>
          </cell>
          <cell r="E471">
            <v>1</v>
          </cell>
          <cell r="F471" t="str">
            <v xml:space="preserve">   1  S.JUAN</v>
          </cell>
          <cell r="G471" t="str">
            <v xml:space="preserve">  23  IMPRENTA</v>
          </cell>
          <cell r="H471" t="str">
            <v xml:space="preserve">  30  L-3000</v>
          </cell>
          <cell r="I471">
            <v>1</v>
          </cell>
          <cell r="J471">
            <v>1</v>
          </cell>
          <cell r="K471">
            <v>3.0834999999999999</v>
          </cell>
          <cell r="L471">
            <v>2.7408999999999999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B472" t="str">
            <v>455 1</v>
          </cell>
          <cell r="C472">
            <v>455</v>
          </cell>
          <cell r="D472" t="str">
            <v>MITA        38.000</v>
          </cell>
          <cell r="E472">
            <v>1</v>
          </cell>
          <cell r="F472" t="str">
            <v xml:space="preserve">   1  S.JUAN</v>
          </cell>
          <cell r="G472" t="str">
            <v xml:space="preserve">  53  IGLESIAS</v>
          </cell>
          <cell r="H472" t="str">
            <v xml:space="preserve"> 105  L-10500</v>
          </cell>
          <cell r="I472">
            <v>1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B473" t="str">
            <v>456 1</v>
          </cell>
          <cell r="C473">
            <v>456</v>
          </cell>
          <cell r="D473" t="str">
            <v>PONCE CEMENT38.000</v>
          </cell>
          <cell r="E473">
            <v>1</v>
          </cell>
          <cell r="F473" t="str">
            <v xml:space="preserve">   5  PONCE ES</v>
          </cell>
          <cell r="G473" t="str">
            <v xml:space="preserve">   1  AEE</v>
          </cell>
          <cell r="H473" t="str">
            <v xml:space="preserve"> 176  L-17600</v>
          </cell>
          <cell r="I473">
            <v>1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457 1</v>
          </cell>
          <cell r="C474">
            <v>457</v>
          </cell>
          <cell r="D474" t="str">
            <v>RECNATURALES38.000</v>
          </cell>
          <cell r="E474">
            <v>1</v>
          </cell>
          <cell r="F474" t="str">
            <v xml:space="preserve">   2  BAYAMON</v>
          </cell>
          <cell r="G474" t="str">
            <v xml:space="preserve">  31  GOBIERNO</v>
          </cell>
          <cell r="H474" t="str">
            <v xml:space="preserve">  64  L-6400</v>
          </cell>
          <cell r="I474">
            <v>1</v>
          </cell>
          <cell r="J474">
            <v>1</v>
          </cell>
          <cell r="K474">
            <v>0.43070000000000003</v>
          </cell>
          <cell r="L474">
            <v>0.36220000000000002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B475" t="str">
            <v>457 2</v>
          </cell>
          <cell r="C475">
            <v>457</v>
          </cell>
          <cell r="D475" t="str">
            <v>RECNATURALES38.000</v>
          </cell>
          <cell r="E475">
            <v>2</v>
          </cell>
          <cell r="F475" t="str">
            <v xml:space="preserve">   2  BAYAMON</v>
          </cell>
          <cell r="G475" t="str">
            <v xml:space="preserve">  31  GOBIERNO</v>
          </cell>
          <cell r="H475" t="str">
            <v xml:space="preserve">  64  L-6400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B476" t="str">
            <v>458 1</v>
          </cell>
          <cell r="C476">
            <v>458</v>
          </cell>
          <cell r="D476" t="str">
            <v>AGUILITA    38.000</v>
          </cell>
          <cell r="E476">
            <v>1</v>
          </cell>
          <cell r="F476" t="str">
            <v xml:space="preserve">   5  PONCE ES</v>
          </cell>
          <cell r="G476" t="str">
            <v xml:space="preserve">  84  IS-URB-RES</v>
          </cell>
          <cell r="H476" t="str">
            <v xml:space="preserve">   1  L-100</v>
          </cell>
          <cell r="I476">
            <v>1</v>
          </cell>
          <cell r="J476">
            <v>1</v>
          </cell>
          <cell r="K476">
            <v>3.1031</v>
          </cell>
          <cell r="L476">
            <v>1.1941999999999999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459 1</v>
          </cell>
          <cell r="C477">
            <v>459</v>
          </cell>
          <cell r="D477" t="str">
            <v>PRAICO      38.000</v>
          </cell>
          <cell r="E477">
            <v>1</v>
          </cell>
          <cell r="F477" t="str">
            <v xml:space="preserve">   1  S.JUAN</v>
          </cell>
          <cell r="G477" t="str">
            <v xml:space="preserve">  21  COMERCIO</v>
          </cell>
          <cell r="H477" t="str">
            <v xml:space="preserve">  32  L-3200</v>
          </cell>
          <cell r="I477">
            <v>1</v>
          </cell>
          <cell r="J477">
            <v>1</v>
          </cell>
          <cell r="K477">
            <v>0.68520000000000003</v>
          </cell>
          <cell r="L477">
            <v>0.4209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460 1</v>
          </cell>
          <cell r="C478">
            <v>460</v>
          </cell>
          <cell r="D478" t="str">
            <v>SAN DEMETRIO38.000</v>
          </cell>
          <cell r="E478">
            <v>1</v>
          </cell>
          <cell r="F478" t="str">
            <v xml:space="preserve">   2  BAYAMON</v>
          </cell>
          <cell r="G478" t="str">
            <v xml:space="preserve">  84  IS-URB-RES</v>
          </cell>
          <cell r="H478" t="str">
            <v xml:space="preserve">  22  L-2200</v>
          </cell>
          <cell r="I478">
            <v>1</v>
          </cell>
          <cell r="J478">
            <v>1</v>
          </cell>
          <cell r="K478">
            <v>2.9268999999999998</v>
          </cell>
          <cell r="L478">
            <v>0.41110000000000002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B479" t="str">
            <v>461 1</v>
          </cell>
          <cell r="C479">
            <v>461</v>
          </cell>
          <cell r="D479" t="str">
            <v>HOSPT DAMAS 38.000</v>
          </cell>
          <cell r="E479">
            <v>1</v>
          </cell>
          <cell r="F479" t="str">
            <v xml:space="preserve">   6  PONCE OE</v>
          </cell>
          <cell r="G479" t="str">
            <v xml:space="preserve">  32  HOSPITAL</v>
          </cell>
          <cell r="H479" t="str">
            <v xml:space="preserve">   5  L-500</v>
          </cell>
          <cell r="I479">
            <v>1</v>
          </cell>
          <cell r="J479">
            <v>1</v>
          </cell>
          <cell r="K479">
            <v>1.1747000000000001</v>
          </cell>
          <cell r="L479">
            <v>0.59709999999999996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B480" t="str">
            <v>462 1</v>
          </cell>
          <cell r="C480">
            <v>462</v>
          </cell>
          <cell r="D480" t="str">
            <v>SOUTH COAST 38.000</v>
          </cell>
          <cell r="E480">
            <v>1</v>
          </cell>
          <cell r="F480" t="str">
            <v xml:space="preserve">   6  PONCE OE</v>
          </cell>
          <cell r="G480" t="str">
            <v xml:space="preserve">  14  EMPAQUE</v>
          </cell>
          <cell r="H480" t="str">
            <v xml:space="preserve">   1  L-100</v>
          </cell>
          <cell r="I480">
            <v>1</v>
          </cell>
          <cell r="J480">
            <v>1</v>
          </cell>
          <cell r="K480">
            <v>0.53839999999999999</v>
          </cell>
          <cell r="L480">
            <v>0.21540000000000001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>463 1</v>
          </cell>
          <cell r="C481">
            <v>463</v>
          </cell>
          <cell r="D481" t="str">
            <v>HOLIDAY     38.000</v>
          </cell>
          <cell r="E481">
            <v>1</v>
          </cell>
          <cell r="F481" t="str">
            <v xml:space="preserve">   6  PONCE OE</v>
          </cell>
          <cell r="G481" t="str">
            <v xml:space="preserve">  84  IS-URB-RES</v>
          </cell>
          <cell r="H481" t="str">
            <v xml:space="preserve">   5  L-500</v>
          </cell>
          <cell r="I481">
            <v>1</v>
          </cell>
          <cell r="J481">
            <v>1</v>
          </cell>
          <cell r="K481">
            <v>1.6445000000000001</v>
          </cell>
          <cell r="L481">
            <v>0.55800000000000005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464 1</v>
          </cell>
          <cell r="C482">
            <v>464</v>
          </cell>
          <cell r="D482" t="str">
            <v>STORAGE TEK 38.000</v>
          </cell>
          <cell r="E482">
            <v>1</v>
          </cell>
          <cell r="F482" t="str">
            <v xml:space="preserve">   6  PONCE OE</v>
          </cell>
          <cell r="G482" t="str">
            <v xml:space="preserve">  11  ELECTRON</v>
          </cell>
          <cell r="H482" t="str">
            <v xml:space="preserve">   5  L-500</v>
          </cell>
          <cell r="I482">
            <v>1</v>
          </cell>
          <cell r="J482">
            <v>1</v>
          </cell>
          <cell r="K482">
            <v>0.47970000000000002</v>
          </cell>
          <cell r="L482">
            <v>8.8099999999999998E-2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B483" t="str">
            <v>464 2</v>
          </cell>
          <cell r="C483">
            <v>464</v>
          </cell>
          <cell r="D483" t="str">
            <v>STORAGE TEK 38.000</v>
          </cell>
          <cell r="E483">
            <v>2</v>
          </cell>
          <cell r="F483" t="str">
            <v xml:space="preserve">   6  PONCE OE</v>
          </cell>
          <cell r="G483" t="str">
            <v xml:space="preserve">  11  ELECTRON</v>
          </cell>
          <cell r="H483" t="str">
            <v xml:space="preserve">   5  L-500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B484" t="str">
            <v>464 3</v>
          </cell>
          <cell r="C484">
            <v>464</v>
          </cell>
          <cell r="D484" t="str">
            <v>STORAGE TEK 38.000</v>
          </cell>
          <cell r="E484">
            <v>3</v>
          </cell>
          <cell r="F484" t="str">
            <v xml:space="preserve">   6  PONCE OE</v>
          </cell>
          <cell r="G484" t="str">
            <v xml:space="preserve">  11  ELECTRON</v>
          </cell>
          <cell r="H484" t="str">
            <v xml:space="preserve">   5  L-500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465 1</v>
          </cell>
          <cell r="C485">
            <v>465</v>
          </cell>
          <cell r="D485" t="str">
            <v>BACARDI 187738.000</v>
          </cell>
          <cell r="E485">
            <v>1</v>
          </cell>
          <cell r="F485" t="str">
            <v xml:space="preserve">   2  BAYAMON</v>
          </cell>
          <cell r="G485" t="str">
            <v xml:space="preserve">  14  EMPAQUE</v>
          </cell>
          <cell r="H485" t="str">
            <v xml:space="preserve">  97  L-9700</v>
          </cell>
          <cell r="I485">
            <v>1</v>
          </cell>
          <cell r="J485">
            <v>1</v>
          </cell>
          <cell r="K485">
            <v>1.6152</v>
          </cell>
          <cell r="L485">
            <v>0.73419999999999996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B486" t="str">
            <v>466 1</v>
          </cell>
          <cell r="C486">
            <v>466</v>
          </cell>
          <cell r="D486" t="str">
            <v>PORTUGUES   38.000</v>
          </cell>
          <cell r="E486">
            <v>1</v>
          </cell>
          <cell r="F486" t="str">
            <v xml:space="preserve">   6  PONCE OE</v>
          </cell>
          <cell r="G486" t="str">
            <v xml:space="preserve">  81  IS-RUR-RESID</v>
          </cell>
          <cell r="H486" t="str">
            <v xml:space="preserve">  47  L-4700</v>
          </cell>
          <cell r="I486">
            <v>1</v>
          </cell>
          <cell r="J486">
            <v>1</v>
          </cell>
          <cell r="K486">
            <v>0.80269999999999997</v>
          </cell>
          <cell r="L486">
            <v>0.27410000000000001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B487" t="str">
            <v>468 1</v>
          </cell>
          <cell r="C487">
            <v>468</v>
          </cell>
          <cell r="D487" t="str">
            <v>RGRAND STATE38.000</v>
          </cell>
          <cell r="E487">
            <v>1</v>
          </cell>
          <cell r="F487" t="str">
            <v xml:space="preserve">   3  CAROLINA</v>
          </cell>
          <cell r="G487" t="str">
            <v xml:space="preserve">  84  IS-URB-RES</v>
          </cell>
          <cell r="H487" t="str">
            <v xml:space="preserve">  31  L-3100</v>
          </cell>
          <cell r="I487">
            <v>1</v>
          </cell>
          <cell r="J487">
            <v>1</v>
          </cell>
          <cell r="K487">
            <v>13.2639</v>
          </cell>
          <cell r="L487">
            <v>4.3461999999999996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469 1</v>
          </cell>
          <cell r="C488">
            <v>469</v>
          </cell>
          <cell r="D488" t="str">
            <v>MARVEL      38.000</v>
          </cell>
          <cell r="E488">
            <v>1</v>
          </cell>
          <cell r="F488" t="str">
            <v xml:space="preserve">   1  S.JUAN</v>
          </cell>
          <cell r="G488" t="str">
            <v xml:space="preserve">  14  EMPAQUE</v>
          </cell>
          <cell r="H488" t="str">
            <v xml:space="preserve">  33  L-3300</v>
          </cell>
          <cell r="I488">
            <v>1</v>
          </cell>
          <cell r="J488">
            <v>1</v>
          </cell>
          <cell r="K488">
            <v>0.36220000000000002</v>
          </cell>
          <cell r="L488">
            <v>0.32300000000000001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470 1</v>
          </cell>
          <cell r="C489">
            <v>470</v>
          </cell>
          <cell r="D489" t="str">
            <v>SEARLE      38.000</v>
          </cell>
          <cell r="E489">
            <v>1</v>
          </cell>
          <cell r="F489" t="str">
            <v xml:space="preserve">   4  CAGUAS</v>
          </cell>
          <cell r="G489" t="str">
            <v xml:space="preserve">  10  FARMACIA</v>
          </cell>
          <cell r="H489" t="str">
            <v xml:space="preserve">  30  L-3000</v>
          </cell>
          <cell r="I489">
            <v>1</v>
          </cell>
          <cell r="J489">
            <v>1</v>
          </cell>
          <cell r="K489">
            <v>5.8635000000000002</v>
          </cell>
          <cell r="L489">
            <v>2.6528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471 1</v>
          </cell>
          <cell r="C490">
            <v>471</v>
          </cell>
          <cell r="D490" t="str">
            <v>COLGATE     38.000</v>
          </cell>
          <cell r="E490">
            <v>1</v>
          </cell>
          <cell r="F490" t="str">
            <v xml:space="preserve">   4  CAGUAS</v>
          </cell>
          <cell r="G490" t="str">
            <v xml:space="preserve">  14  EMPAQUE</v>
          </cell>
          <cell r="H490" t="str">
            <v xml:space="preserve">  30  L-3000</v>
          </cell>
          <cell r="I490">
            <v>1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 t="str">
            <v>472 1</v>
          </cell>
          <cell r="C491">
            <v>472</v>
          </cell>
          <cell r="D491" t="str">
            <v>GLAMURET    38.000</v>
          </cell>
          <cell r="E491">
            <v>1</v>
          </cell>
          <cell r="F491" t="str">
            <v xml:space="preserve">   7  ARECIBO</v>
          </cell>
          <cell r="G491" t="str">
            <v xml:space="preserve">  12  TEXTIL</v>
          </cell>
          <cell r="H491" t="str">
            <v xml:space="preserve"> 149  L-14900</v>
          </cell>
          <cell r="I491">
            <v>1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 t="str">
            <v>473 1</v>
          </cell>
          <cell r="C492">
            <v>473</v>
          </cell>
          <cell r="D492" t="str">
            <v>MICROSOFT   38.000</v>
          </cell>
          <cell r="E492">
            <v>1</v>
          </cell>
          <cell r="F492" t="str">
            <v xml:space="preserve">   4  CAGUAS</v>
          </cell>
          <cell r="G492" t="str">
            <v xml:space="preserve">  11  ELECTRON</v>
          </cell>
          <cell r="H492" t="str">
            <v xml:space="preserve"> 126  L-12600</v>
          </cell>
          <cell r="I492">
            <v>1</v>
          </cell>
          <cell r="J492">
            <v>1</v>
          </cell>
          <cell r="K492">
            <v>1.8010999999999999</v>
          </cell>
          <cell r="L492">
            <v>1.0768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 t="str">
            <v>474 1</v>
          </cell>
          <cell r="C493">
            <v>474</v>
          </cell>
          <cell r="D493" t="str">
            <v>CHECK POINT 38.000</v>
          </cell>
          <cell r="E493">
            <v>1</v>
          </cell>
          <cell r="F493" t="str">
            <v xml:space="preserve">   5  PONCE ES</v>
          </cell>
          <cell r="G493" t="str">
            <v xml:space="preserve">  11  ELECTRON</v>
          </cell>
          <cell r="H493" t="str">
            <v xml:space="preserve">   1  L-100</v>
          </cell>
          <cell r="I493">
            <v>1</v>
          </cell>
          <cell r="J493">
            <v>1</v>
          </cell>
          <cell r="K493">
            <v>0.95930000000000004</v>
          </cell>
          <cell r="L493">
            <v>0.13700000000000001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B494" t="str">
            <v>475 1</v>
          </cell>
          <cell r="C494">
            <v>475</v>
          </cell>
          <cell r="D494" t="str">
            <v>SABANERA    38.000</v>
          </cell>
          <cell r="E494">
            <v>1</v>
          </cell>
          <cell r="F494" t="str">
            <v xml:space="preserve">   4  CAGUAS</v>
          </cell>
          <cell r="G494" t="str">
            <v xml:space="preserve">  84  IS-URB-RES</v>
          </cell>
          <cell r="H494" t="str">
            <v xml:space="preserve">   8  L-800</v>
          </cell>
          <cell r="I494">
            <v>1</v>
          </cell>
          <cell r="J494">
            <v>1</v>
          </cell>
          <cell r="K494">
            <v>10.816700000000001</v>
          </cell>
          <cell r="L494">
            <v>3.6120999999999999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 t="str">
            <v>476 1</v>
          </cell>
          <cell r="C495">
            <v>476</v>
          </cell>
          <cell r="D495" t="str">
            <v>PEPSI CIDRA 38.000</v>
          </cell>
          <cell r="E495">
            <v>1</v>
          </cell>
          <cell r="F495" t="str">
            <v xml:space="preserve">   4  CAGUAS</v>
          </cell>
          <cell r="G495" t="str">
            <v xml:space="preserve">  19  DESTILER</v>
          </cell>
          <cell r="H495" t="str">
            <v xml:space="preserve">  38  L-3800</v>
          </cell>
          <cell r="I495">
            <v>1</v>
          </cell>
          <cell r="J495">
            <v>1</v>
          </cell>
          <cell r="K495">
            <v>1.5955999999999999</v>
          </cell>
          <cell r="L495">
            <v>0.22509999999999999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B496" t="str">
            <v>477 1</v>
          </cell>
          <cell r="C496">
            <v>477</v>
          </cell>
          <cell r="D496" t="str">
            <v>SKF CIDRA   38.000</v>
          </cell>
          <cell r="E496">
            <v>1</v>
          </cell>
          <cell r="F496" t="str">
            <v xml:space="preserve">   4  CAGUAS</v>
          </cell>
          <cell r="G496" t="str">
            <v xml:space="preserve">  10  FARMACIA</v>
          </cell>
          <cell r="H496" t="str">
            <v xml:space="preserve">   8  L-800</v>
          </cell>
          <cell r="I496">
            <v>1</v>
          </cell>
          <cell r="J496">
            <v>1</v>
          </cell>
          <cell r="K496">
            <v>4.2287999999999997</v>
          </cell>
          <cell r="L496">
            <v>0.92010000000000003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 t="str">
            <v>478 1</v>
          </cell>
          <cell r="C497">
            <v>478</v>
          </cell>
          <cell r="D497" t="str">
            <v>MILLIPORE   38.000</v>
          </cell>
          <cell r="E497">
            <v>1</v>
          </cell>
          <cell r="F497" t="str">
            <v xml:space="preserve">   4  CAGUAS</v>
          </cell>
          <cell r="G497" t="str">
            <v xml:space="preserve">  20  EQUI MED</v>
          </cell>
          <cell r="H497" t="str">
            <v xml:space="preserve">   8  L-800</v>
          </cell>
          <cell r="I497">
            <v>1</v>
          </cell>
          <cell r="J497">
            <v>1</v>
          </cell>
          <cell r="K497">
            <v>0</v>
          </cell>
          <cell r="L497">
            <v>0.27410000000000001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B498" t="str">
            <v>479 1</v>
          </cell>
          <cell r="C498">
            <v>479</v>
          </cell>
          <cell r="D498" t="str">
            <v>METS PAVILON38.000</v>
          </cell>
          <cell r="E498">
            <v>1</v>
          </cell>
          <cell r="F498" t="str">
            <v xml:space="preserve">   2  BAYAMON</v>
          </cell>
          <cell r="G498" t="str">
            <v xml:space="preserve">  31  GOBIERNO</v>
          </cell>
          <cell r="H498" t="str">
            <v xml:space="preserve">  34  L-3400</v>
          </cell>
          <cell r="I498">
            <v>1</v>
          </cell>
          <cell r="J498">
            <v>1</v>
          </cell>
          <cell r="K498">
            <v>0.99850000000000005</v>
          </cell>
          <cell r="L498">
            <v>0.61670000000000003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 t="str">
            <v>479 2</v>
          </cell>
          <cell r="C499">
            <v>479</v>
          </cell>
          <cell r="D499" t="str">
            <v>METS PAVILON38.000</v>
          </cell>
          <cell r="E499">
            <v>2</v>
          </cell>
          <cell r="F499" t="str">
            <v xml:space="preserve">   2  BAYAMON</v>
          </cell>
          <cell r="G499" t="str">
            <v xml:space="preserve">  31  GOBIERNO</v>
          </cell>
          <cell r="H499" t="str">
            <v xml:space="preserve">  34  L-3400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B500" t="str">
            <v>479 3</v>
          </cell>
          <cell r="C500">
            <v>479</v>
          </cell>
          <cell r="D500" t="str">
            <v>METS PAVILON38.000</v>
          </cell>
          <cell r="E500">
            <v>3</v>
          </cell>
          <cell r="F500" t="str">
            <v xml:space="preserve">   2  BAYAMON</v>
          </cell>
          <cell r="G500" t="str">
            <v xml:space="preserve">  31  GOBIERNO</v>
          </cell>
          <cell r="H500" t="str">
            <v xml:space="preserve">  34  L-3400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B501" t="str">
            <v>480 1</v>
          </cell>
          <cell r="C501">
            <v>480</v>
          </cell>
          <cell r="D501" t="str">
            <v>ENCANTADA   115.00</v>
          </cell>
          <cell r="E501">
            <v>1</v>
          </cell>
          <cell r="F501" t="str">
            <v xml:space="preserve">   1  S.JUAN</v>
          </cell>
          <cell r="G501" t="str">
            <v xml:space="preserve">  87  MET-RESIDENC</v>
          </cell>
          <cell r="H501" t="str">
            <v xml:space="preserve"> 379  L-37900</v>
          </cell>
          <cell r="I501">
            <v>1</v>
          </cell>
          <cell r="J501">
            <v>1</v>
          </cell>
          <cell r="K501">
            <v>16.660599999999999</v>
          </cell>
          <cell r="L501">
            <v>6.1277999999999997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B502" t="str">
            <v>481 1</v>
          </cell>
          <cell r="C502">
            <v>481</v>
          </cell>
          <cell r="D502" t="str">
            <v>TAP SABANETA38.000</v>
          </cell>
          <cell r="E502">
            <v>1</v>
          </cell>
          <cell r="F502" t="str">
            <v xml:space="preserve">   6  PONCE OE</v>
          </cell>
          <cell r="G502" t="str">
            <v xml:space="preserve">   1  AEE</v>
          </cell>
          <cell r="H502" t="str">
            <v xml:space="preserve"> 112  L-11200</v>
          </cell>
          <cell r="I502">
            <v>1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B503" t="str">
            <v>482 1</v>
          </cell>
          <cell r="C503">
            <v>482</v>
          </cell>
          <cell r="D503" t="str">
            <v>COACH       38.000</v>
          </cell>
          <cell r="E503">
            <v>1</v>
          </cell>
          <cell r="F503" t="str">
            <v xml:space="preserve">   8  MAYAGUEZ</v>
          </cell>
          <cell r="G503" t="str">
            <v xml:space="preserve">  12  TEXTIL</v>
          </cell>
          <cell r="H503" t="str">
            <v xml:space="preserve">  19  L-1900</v>
          </cell>
          <cell r="I503">
            <v>1</v>
          </cell>
          <cell r="J503">
            <v>1</v>
          </cell>
          <cell r="K503">
            <v>0.29370000000000002</v>
          </cell>
          <cell r="L503">
            <v>0.186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 t="str">
            <v>483 1</v>
          </cell>
          <cell r="C504">
            <v>483</v>
          </cell>
          <cell r="D504" t="str">
            <v>NYPRO       38.000</v>
          </cell>
          <cell r="E504">
            <v>1</v>
          </cell>
          <cell r="F504" t="str">
            <v xml:space="preserve">   4  CAGUAS</v>
          </cell>
          <cell r="G504" t="str">
            <v xml:space="preserve">  18  PROC MET</v>
          </cell>
          <cell r="H504" t="str">
            <v xml:space="preserve">  38  L-3800</v>
          </cell>
          <cell r="I504">
            <v>1</v>
          </cell>
          <cell r="J504">
            <v>1</v>
          </cell>
          <cell r="K504">
            <v>6.7445000000000004</v>
          </cell>
          <cell r="L504">
            <v>3.4064999999999999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B505" t="str">
            <v>483 2</v>
          </cell>
          <cell r="C505">
            <v>483</v>
          </cell>
          <cell r="D505" t="str">
            <v>NYPRO       38.000</v>
          </cell>
          <cell r="E505">
            <v>2</v>
          </cell>
          <cell r="F505" t="str">
            <v xml:space="preserve">   4  CAGUAS</v>
          </cell>
          <cell r="G505" t="str">
            <v xml:space="preserve">  18  PROC MET</v>
          </cell>
          <cell r="H505" t="str">
            <v xml:space="preserve">  38  L-3800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B506" t="str">
            <v>483 3</v>
          </cell>
          <cell r="C506">
            <v>483</v>
          </cell>
          <cell r="D506" t="str">
            <v>NYPRO       38.000</v>
          </cell>
          <cell r="E506">
            <v>3</v>
          </cell>
          <cell r="F506" t="str">
            <v xml:space="preserve">   4  CAGUAS</v>
          </cell>
          <cell r="G506" t="str">
            <v xml:space="preserve">  18  PROC MET</v>
          </cell>
          <cell r="H506" t="str">
            <v xml:space="preserve">  38  L-3800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B507" t="str">
            <v>484 1</v>
          </cell>
          <cell r="C507">
            <v>484</v>
          </cell>
          <cell r="D507" t="str">
            <v>WESTINGHOUSE38.000</v>
          </cell>
          <cell r="E507">
            <v>1</v>
          </cell>
          <cell r="F507" t="str">
            <v xml:space="preserve">   8  MAYAGUEZ</v>
          </cell>
          <cell r="G507" t="str">
            <v xml:space="preserve">  18  PROC MET</v>
          </cell>
          <cell r="H507" t="str">
            <v xml:space="preserve"> 134  L-13400</v>
          </cell>
          <cell r="I507">
            <v>1</v>
          </cell>
          <cell r="J507">
            <v>1</v>
          </cell>
          <cell r="K507">
            <v>4.8899999999999999E-2</v>
          </cell>
          <cell r="L507">
            <v>1.9599999999999999E-2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 t="str">
            <v>485 1</v>
          </cell>
          <cell r="C508">
            <v>485</v>
          </cell>
          <cell r="D508" t="str">
            <v>BERRIOS     38.000</v>
          </cell>
          <cell r="E508">
            <v>1</v>
          </cell>
          <cell r="F508" t="str">
            <v xml:space="preserve">   4  CAGUAS</v>
          </cell>
          <cell r="G508" t="str">
            <v xml:space="preserve">  21  COMERCIO</v>
          </cell>
          <cell r="H508" t="str">
            <v xml:space="preserve">   8  L-800</v>
          </cell>
          <cell r="I508">
            <v>1</v>
          </cell>
          <cell r="J508">
            <v>1</v>
          </cell>
          <cell r="K508">
            <v>0.29370000000000002</v>
          </cell>
          <cell r="L508">
            <v>0.186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B509" t="str">
            <v>486 1</v>
          </cell>
          <cell r="C509">
            <v>486</v>
          </cell>
          <cell r="D509" t="str">
            <v>GULF        38.000</v>
          </cell>
          <cell r="E509">
            <v>1</v>
          </cell>
          <cell r="F509" t="str">
            <v xml:space="preserve">   5  PONCE ES</v>
          </cell>
          <cell r="G509" t="str">
            <v xml:space="preserve">  15  PETROQUI</v>
          </cell>
          <cell r="H509" t="str">
            <v xml:space="preserve">  84  L-8400</v>
          </cell>
          <cell r="I509">
            <v>1</v>
          </cell>
          <cell r="J509">
            <v>1</v>
          </cell>
          <cell r="K509">
            <v>1.6445000000000001</v>
          </cell>
          <cell r="L509">
            <v>1.018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B510" t="str">
            <v>487 1</v>
          </cell>
          <cell r="C510">
            <v>487</v>
          </cell>
          <cell r="D510" t="str">
            <v>CORCO       38.000</v>
          </cell>
          <cell r="E510">
            <v>1</v>
          </cell>
          <cell r="F510" t="str">
            <v xml:space="preserve">   5  PONCE ES</v>
          </cell>
          <cell r="G510" t="str">
            <v xml:space="preserve">  15  PETROQUI</v>
          </cell>
          <cell r="H510" t="str">
            <v xml:space="preserve"> 129  L-12900</v>
          </cell>
          <cell r="I510">
            <v>1</v>
          </cell>
          <cell r="J510">
            <v>1</v>
          </cell>
          <cell r="K510">
            <v>0.77329999999999999</v>
          </cell>
          <cell r="L510">
            <v>0.35239999999999999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B511" t="str">
            <v>488 1</v>
          </cell>
          <cell r="C511">
            <v>488</v>
          </cell>
          <cell r="D511" t="str">
            <v>TEXACO      38.000</v>
          </cell>
          <cell r="E511">
            <v>1</v>
          </cell>
          <cell r="F511" t="str">
            <v xml:space="preserve">   5  PONCE ES</v>
          </cell>
          <cell r="G511" t="str">
            <v xml:space="preserve">  15  PETROQUI</v>
          </cell>
          <cell r="H511" t="str">
            <v xml:space="preserve"> 131  L-13100</v>
          </cell>
          <cell r="I511">
            <v>1</v>
          </cell>
          <cell r="J511">
            <v>1</v>
          </cell>
          <cell r="K511">
            <v>2.3689</v>
          </cell>
          <cell r="L511">
            <v>1.1747000000000001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 t="str">
            <v>488 2</v>
          </cell>
          <cell r="C512">
            <v>488</v>
          </cell>
          <cell r="D512" t="str">
            <v>TEXACO      38.000</v>
          </cell>
          <cell r="E512">
            <v>2</v>
          </cell>
          <cell r="F512" t="str">
            <v xml:space="preserve">   5  PONCE ES</v>
          </cell>
          <cell r="G512" t="str">
            <v xml:space="preserve">  15  PETROQUI</v>
          </cell>
          <cell r="H512" t="str">
            <v xml:space="preserve"> 131  L-13100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 t="str">
            <v>489 1</v>
          </cell>
          <cell r="C513">
            <v>489</v>
          </cell>
          <cell r="D513" t="str">
            <v>UNIONCARBIDE115.00</v>
          </cell>
          <cell r="E513">
            <v>1</v>
          </cell>
          <cell r="F513" t="str">
            <v xml:space="preserve">   6  PONCE OE</v>
          </cell>
          <cell r="G513" t="str">
            <v xml:space="preserve">  15  PETROQUI</v>
          </cell>
          <cell r="H513" t="str">
            <v xml:space="preserve"> 399  L-39900</v>
          </cell>
          <cell r="I513">
            <v>1</v>
          </cell>
          <cell r="J513">
            <v>1</v>
          </cell>
          <cell r="K513">
            <v>0.1762</v>
          </cell>
          <cell r="L513">
            <v>8.8099999999999998E-2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B514" t="str">
            <v>490 1</v>
          </cell>
          <cell r="C514">
            <v>490</v>
          </cell>
          <cell r="D514" t="str">
            <v>PLAZA DL SOL38.000</v>
          </cell>
          <cell r="E514">
            <v>1</v>
          </cell>
          <cell r="F514" t="str">
            <v xml:space="preserve">   2  BAYAMON</v>
          </cell>
          <cell r="G514" t="str">
            <v xml:space="preserve">  21  COMERCIO</v>
          </cell>
          <cell r="H514" t="str">
            <v xml:space="preserve"> 133  L-13300</v>
          </cell>
          <cell r="I514">
            <v>1</v>
          </cell>
          <cell r="J514">
            <v>1</v>
          </cell>
          <cell r="K514">
            <v>2.0459000000000001</v>
          </cell>
          <cell r="L514">
            <v>1.1843999999999999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 t="str">
            <v>490 2</v>
          </cell>
          <cell r="C515">
            <v>490</v>
          </cell>
          <cell r="D515" t="str">
            <v>PLAZA DL SOL38.000</v>
          </cell>
          <cell r="E515">
            <v>2</v>
          </cell>
          <cell r="F515" t="str">
            <v xml:space="preserve">   2  BAYAMON</v>
          </cell>
          <cell r="G515" t="str">
            <v xml:space="preserve">  21  COMERCIO</v>
          </cell>
          <cell r="H515" t="str">
            <v xml:space="preserve"> 133  L-13300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B516" t="str">
            <v>491 1</v>
          </cell>
          <cell r="C516">
            <v>491</v>
          </cell>
          <cell r="D516" t="str">
            <v>MADERAS     38.000</v>
          </cell>
          <cell r="E516">
            <v>1</v>
          </cell>
          <cell r="F516" t="str">
            <v xml:space="preserve">   2  BAYAMON</v>
          </cell>
          <cell r="G516" t="str">
            <v xml:space="preserve">  21  COMERCIO</v>
          </cell>
          <cell r="H516" t="str">
            <v xml:space="preserve"> 132  L-13200</v>
          </cell>
          <cell r="I516">
            <v>1</v>
          </cell>
          <cell r="J516">
            <v>1</v>
          </cell>
          <cell r="K516">
            <v>0.70479999999999998</v>
          </cell>
          <cell r="L516">
            <v>0.43070000000000003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 t="str">
            <v>492 1</v>
          </cell>
          <cell r="C517">
            <v>492</v>
          </cell>
          <cell r="D517" t="str">
            <v>CANDE ARENAS115.00</v>
          </cell>
          <cell r="E517">
            <v>1</v>
          </cell>
          <cell r="F517" t="str">
            <v xml:space="preserve">   2  BAYAMON</v>
          </cell>
          <cell r="G517" t="str">
            <v xml:space="preserve">  84  IS-URB-RES</v>
          </cell>
          <cell r="H517" t="str">
            <v xml:space="preserve"> 374  L-37400</v>
          </cell>
          <cell r="I517">
            <v>1</v>
          </cell>
          <cell r="J517">
            <v>1</v>
          </cell>
          <cell r="K517">
            <v>15.182499999999999</v>
          </cell>
          <cell r="L517">
            <v>8.1834000000000007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B518" t="str">
            <v>493 1</v>
          </cell>
          <cell r="C518">
            <v>493</v>
          </cell>
          <cell r="D518" t="str">
            <v>TOA  ALTA   38.000</v>
          </cell>
          <cell r="E518">
            <v>1</v>
          </cell>
          <cell r="F518" t="str">
            <v xml:space="preserve">   2  BAYAMON</v>
          </cell>
          <cell r="G518" t="str">
            <v xml:space="preserve">  84  IS-URB-RES</v>
          </cell>
          <cell r="H518" t="str">
            <v xml:space="preserve">  94  L-9400</v>
          </cell>
          <cell r="I518">
            <v>1</v>
          </cell>
          <cell r="J518">
            <v>1</v>
          </cell>
          <cell r="K518">
            <v>7.4100999999999999</v>
          </cell>
          <cell r="L518">
            <v>3.1324000000000001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B519" t="str">
            <v>494 1</v>
          </cell>
          <cell r="C519">
            <v>494</v>
          </cell>
          <cell r="D519" t="str">
            <v>CAMUY       38.000</v>
          </cell>
          <cell r="E519">
            <v>1</v>
          </cell>
          <cell r="F519" t="str">
            <v xml:space="preserve">   7  ARECIBO</v>
          </cell>
          <cell r="G519" t="str">
            <v xml:space="preserve">  84  IS-URB-RES</v>
          </cell>
          <cell r="H519" t="str">
            <v xml:space="preserve">  21  L-2100</v>
          </cell>
          <cell r="I519">
            <v>1</v>
          </cell>
          <cell r="J519">
            <v>1</v>
          </cell>
          <cell r="K519">
            <v>6.5487000000000002</v>
          </cell>
          <cell r="L519">
            <v>3.7294999999999998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B520" t="str">
            <v>495 1</v>
          </cell>
          <cell r="C520">
            <v>495</v>
          </cell>
          <cell r="D520" t="str">
            <v>BOTANICO    38.000</v>
          </cell>
          <cell r="E520">
            <v>1</v>
          </cell>
          <cell r="F520" t="str">
            <v xml:space="preserve">   1  S.JUAN</v>
          </cell>
          <cell r="G520" t="str">
            <v xml:space="preserve">  30  ESCUELAS</v>
          </cell>
          <cell r="H520" t="str">
            <v xml:space="preserve">  32  L-3200</v>
          </cell>
          <cell r="I520">
            <v>1</v>
          </cell>
          <cell r="J520">
            <v>1</v>
          </cell>
          <cell r="K520">
            <v>0.1958</v>
          </cell>
          <cell r="L520">
            <v>0.11749999999999999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B521" t="str">
            <v>496 1</v>
          </cell>
          <cell r="C521">
            <v>496</v>
          </cell>
          <cell r="D521" t="str">
            <v>HOGARJUVENIL38.000</v>
          </cell>
          <cell r="E521">
            <v>1</v>
          </cell>
          <cell r="F521" t="str">
            <v xml:space="preserve">   4  CAGUAS</v>
          </cell>
          <cell r="G521" t="str">
            <v xml:space="preserve">  52  CARCELES</v>
          </cell>
          <cell r="H521" t="str">
            <v xml:space="preserve">  99  L-9900</v>
          </cell>
          <cell r="I521">
            <v>1</v>
          </cell>
          <cell r="J521">
            <v>1</v>
          </cell>
          <cell r="K521">
            <v>0.36220000000000002</v>
          </cell>
          <cell r="L521">
            <v>0.22509999999999999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B522" t="str">
            <v>497 1</v>
          </cell>
          <cell r="C522">
            <v>497</v>
          </cell>
          <cell r="D522" t="str">
            <v>OCHOA       38.000</v>
          </cell>
          <cell r="E522">
            <v>1</v>
          </cell>
          <cell r="F522" t="str">
            <v xml:space="preserve">   6  PONCE OE</v>
          </cell>
          <cell r="G522" t="str">
            <v xml:space="preserve">  16  AGRICOLA</v>
          </cell>
          <cell r="H522" t="str">
            <v xml:space="preserve">  83  L-8300</v>
          </cell>
          <cell r="I522">
            <v>1</v>
          </cell>
          <cell r="J522">
            <v>1</v>
          </cell>
          <cell r="K522">
            <v>1.0669999999999999</v>
          </cell>
          <cell r="L522">
            <v>0.57750000000000001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B523" t="str">
            <v>498 1</v>
          </cell>
          <cell r="C523">
            <v>498</v>
          </cell>
          <cell r="D523" t="str">
            <v>SAN PABLO   38.000</v>
          </cell>
          <cell r="E523">
            <v>1</v>
          </cell>
          <cell r="F523" t="str">
            <v xml:space="preserve">   2  BAYAMON</v>
          </cell>
          <cell r="G523" t="str">
            <v xml:space="preserve">  32  HOSPITAL</v>
          </cell>
          <cell r="H523" t="str">
            <v xml:space="preserve">  43  L-4300</v>
          </cell>
          <cell r="I523">
            <v>1</v>
          </cell>
          <cell r="J523">
            <v>1</v>
          </cell>
          <cell r="K523">
            <v>1.9871000000000001</v>
          </cell>
          <cell r="L523">
            <v>1.2334000000000001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B524" t="str">
            <v>499 1</v>
          </cell>
          <cell r="C524">
            <v>499</v>
          </cell>
          <cell r="D524" t="str">
            <v>VILLASCASTRO38.000</v>
          </cell>
          <cell r="E524">
            <v>1</v>
          </cell>
          <cell r="F524" t="str">
            <v xml:space="preserve">   4  CAGUAS</v>
          </cell>
          <cell r="G524" t="str">
            <v xml:space="preserve">  84  IS-URB-RES</v>
          </cell>
          <cell r="H524" t="str">
            <v xml:space="preserve"> 144  L-14400</v>
          </cell>
          <cell r="I524">
            <v>1</v>
          </cell>
          <cell r="J524">
            <v>1</v>
          </cell>
          <cell r="K524">
            <v>4.1896000000000004</v>
          </cell>
          <cell r="L524">
            <v>1.2334000000000001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B525" t="str">
            <v>500 1</v>
          </cell>
          <cell r="C525">
            <v>500</v>
          </cell>
          <cell r="D525" t="str">
            <v>AAA 1171    38.000</v>
          </cell>
          <cell r="E525">
            <v>1</v>
          </cell>
          <cell r="F525" t="str">
            <v xml:space="preserve">   1  S.JUAN</v>
          </cell>
          <cell r="G525" t="str">
            <v xml:space="preserve">  40  AAA</v>
          </cell>
          <cell r="H525" t="str">
            <v xml:space="preserve">  36  L-3600</v>
          </cell>
          <cell r="I525">
            <v>1</v>
          </cell>
          <cell r="J525">
            <v>1</v>
          </cell>
          <cell r="K525">
            <v>0.31319999999999998</v>
          </cell>
          <cell r="L525">
            <v>0.40129999999999999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 t="str">
            <v>501 1</v>
          </cell>
          <cell r="C526">
            <v>501</v>
          </cell>
          <cell r="D526" t="str">
            <v>CIEN MEDICAS38.000</v>
          </cell>
          <cell r="E526">
            <v>1</v>
          </cell>
          <cell r="F526" t="str">
            <v xml:space="preserve">   1  S.JUAN</v>
          </cell>
          <cell r="G526" t="str">
            <v xml:space="preserve">  32  HOSPITAL</v>
          </cell>
          <cell r="H526" t="str">
            <v xml:space="preserve">  89  L-8900</v>
          </cell>
          <cell r="I526">
            <v>1</v>
          </cell>
          <cell r="J526">
            <v>1</v>
          </cell>
          <cell r="K526">
            <v>8.3107000000000006</v>
          </cell>
          <cell r="L526">
            <v>4.4343000000000004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B527" t="str">
            <v>501 2</v>
          </cell>
          <cell r="C527">
            <v>501</v>
          </cell>
          <cell r="D527" t="str">
            <v>CIEN MEDICAS38.000</v>
          </cell>
          <cell r="E527">
            <v>2</v>
          </cell>
          <cell r="F527" t="str">
            <v xml:space="preserve">   4  CAGUAS</v>
          </cell>
          <cell r="G527" t="str">
            <v xml:space="preserve">  32  HOSPITAL</v>
          </cell>
          <cell r="H527" t="str">
            <v xml:space="preserve">  89  L-8900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B528" t="str">
            <v>501 3</v>
          </cell>
          <cell r="C528">
            <v>501</v>
          </cell>
          <cell r="D528" t="str">
            <v>CIEN MEDICAS38.000</v>
          </cell>
          <cell r="E528">
            <v>3</v>
          </cell>
          <cell r="F528" t="str">
            <v xml:space="preserve">   4  CAGUAS</v>
          </cell>
          <cell r="G528" t="str">
            <v xml:space="preserve">  32  HOSPITAL</v>
          </cell>
          <cell r="H528" t="str">
            <v xml:space="preserve">  89  L-8900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B529" t="str">
            <v>501 4</v>
          </cell>
          <cell r="C529">
            <v>501</v>
          </cell>
          <cell r="D529" t="str">
            <v>CIEN MEDICAS38.000</v>
          </cell>
          <cell r="E529">
            <v>4</v>
          </cell>
          <cell r="F529" t="str">
            <v xml:space="preserve">   4  CAGUAS</v>
          </cell>
          <cell r="G529" t="str">
            <v xml:space="preserve">  32  HOSPITAL</v>
          </cell>
          <cell r="H529" t="str">
            <v xml:space="preserve">  89  L-8900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B530" t="str">
            <v>502 1</v>
          </cell>
          <cell r="C530">
            <v>502</v>
          </cell>
          <cell r="D530" t="str">
            <v>UPR ARECIBO 38.000</v>
          </cell>
          <cell r="E530">
            <v>1</v>
          </cell>
          <cell r="F530" t="str">
            <v xml:space="preserve">   7  ARECIBO</v>
          </cell>
          <cell r="G530" t="str">
            <v xml:space="preserve">  30  ESCUELAS</v>
          </cell>
          <cell r="H530" t="str">
            <v xml:space="preserve"> 136  L-13600</v>
          </cell>
          <cell r="I530">
            <v>1</v>
          </cell>
          <cell r="J530">
            <v>1</v>
          </cell>
          <cell r="K530">
            <v>1.0963000000000001</v>
          </cell>
          <cell r="L530">
            <v>0.6754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B531" t="str">
            <v>503 1</v>
          </cell>
          <cell r="C531">
            <v>503</v>
          </cell>
          <cell r="D531" t="str">
            <v>CATOLICA    38.000</v>
          </cell>
          <cell r="E531">
            <v>1</v>
          </cell>
          <cell r="F531" t="str">
            <v xml:space="preserve">   8  MAYAGUEZ</v>
          </cell>
          <cell r="G531" t="str">
            <v xml:space="preserve">  30  ESCUELAS</v>
          </cell>
          <cell r="H531" t="str">
            <v xml:space="preserve">  12  L-1200</v>
          </cell>
          <cell r="I531">
            <v>1</v>
          </cell>
          <cell r="J531">
            <v>1</v>
          </cell>
          <cell r="K531">
            <v>0.2545</v>
          </cell>
          <cell r="L531">
            <v>0.15659999999999999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B532" t="str">
            <v>504 1</v>
          </cell>
          <cell r="C532">
            <v>504</v>
          </cell>
          <cell r="D532" t="str">
            <v>ACB 2331    38.000</v>
          </cell>
          <cell r="E532">
            <v>1</v>
          </cell>
          <cell r="F532" t="str">
            <v xml:space="preserve">   7  ARECIBO</v>
          </cell>
          <cell r="G532" t="str">
            <v xml:space="preserve">   1  AEE</v>
          </cell>
          <cell r="H532" t="str">
            <v xml:space="preserve">  23  L-2300</v>
          </cell>
          <cell r="I532">
            <v>1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B533" t="str">
            <v>505 1</v>
          </cell>
          <cell r="C533">
            <v>505</v>
          </cell>
          <cell r="D533" t="str">
            <v>XTRA MAYAG  38.000</v>
          </cell>
          <cell r="E533">
            <v>1</v>
          </cell>
          <cell r="F533" t="str">
            <v xml:space="preserve">   8  MAYAGUEZ</v>
          </cell>
          <cell r="G533" t="str">
            <v xml:space="preserve">  21  COMERCIO</v>
          </cell>
          <cell r="H533" t="str">
            <v xml:space="preserve">  12  L-1200</v>
          </cell>
          <cell r="I533">
            <v>1</v>
          </cell>
          <cell r="J533">
            <v>1</v>
          </cell>
          <cell r="K533">
            <v>0.47970000000000002</v>
          </cell>
          <cell r="L533">
            <v>0.29370000000000002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B534" t="str">
            <v>506 1</v>
          </cell>
          <cell r="C534">
            <v>506</v>
          </cell>
          <cell r="D534" t="str">
            <v>GE ARECIBO  38.000</v>
          </cell>
          <cell r="E534">
            <v>1</v>
          </cell>
          <cell r="F534" t="str">
            <v xml:space="preserve">   7  ARECIBO</v>
          </cell>
          <cell r="G534" t="str">
            <v xml:space="preserve">  11  ELECTRON</v>
          </cell>
          <cell r="H534" t="str">
            <v xml:space="preserve"> 136  L-13600</v>
          </cell>
          <cell r="I534">
            <v>1</v>
          </cell>
          <cell r="J534">
            <v>1</v>
          </cell>
          <cell r="K534">
            <v>3.1421999999999999</v>
          </cell>
          <cell r="L534">
            <v>2.2612000000000001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B535" t="str">
            <v>506 2</v>
          </cell>
          <cell r="C535">
            <v>506</v>
          </cell>
          <cell r="D535" t="str">
            <v>GE ARECIBO  38.000</v>
          </cell>
          <cell r="E535">
            <v>2</v>
          </cell>
          <cell r="F535" t="str">
            <v xml:space="preserve">   7  ARECIBO</v>
          </cell>
          <cell r="G535" t="str">
            <v xml:space="preserve">  11  ELECTRON</v>
          </cell>
          <cell r="H535" t="str">
            <v xml:space="preserve"> 136  L-13600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B536" t="str">
            <v>506 3</v>
          </cell>
          <cell r="C536">
            <v>506</v>
          </cell>
          <cell r="D536" t="str">
            <v>GE ARECIBO  38.000</v>
          </cell>
          <cell r="E536">
            <v>3</v>
          </cell>
          <cell r="F536" t="str">
            <v xml:space="preserve">   7  ARECIBO</v>
          </cell>
          <cell r="G536" t="str">
            <v xml:space="preserve">  11  ELECTRON</v>
          </cell>
          <cell r="H536" t="str">
            <v xml:space="preserve"> 136  L-13600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B537" t="str">
            <v>507 1</v>
          </cell>
          <cell r="C537">
            <v>507</v>
          </cell>
          <cell r="D537" t="str">
            <v>VOC MAY     38.000</v>
          </cell>
          <cell r="E537">
            <v>1</v>
          </cell>
          <cell r="F537" t="str">
            <v xml:space="preserve">   8  MAYAGUEZ</v>
          </cell>
          <cell r="G537" t="str">
            <v xml:space="preserve">  30  ESCUELAS</v>
          </cell>
          <cell r="H537" t="str">
            <v xml:space="preserve">  16  L-1600</v>
          </cell>
          <cell r="I537">
            <v>1</v>
          </cell>
          <cell r="J537">
            <v>1</v>
          </cell>
          <cell r="K537">
            <v>0.8125</v>
          </cell>
          <cell r="L537">
            <v>0.49919999999999998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B538" t="str">
            <v>508 1</v>
          </cell>
          <cell r="C538">
            <v>508</v>
          </cell>
          <cell r="D538" t="str">
            <v>CMED MAYAG  38.000</v>
          </cell>
          <cell r="E538">
            <v>1</v>
          </cell>
          <cell r="F538" t="str">
            <v xml:space="preserve">   8  MAYAGUEZ</v>
          </cell>
          <cell r="G538" t="str">
            <v xml:space="preserve">  85  IS-URB-COMER</v>
          </cell>
          <cell r="H538" t="str">
            <v xml:space="preserve">  16  L-1600</v>
          </cell>
          <cell r="I538">
            <v>1</v>
          </cell>
          <cell r="J538">
            <v>1</v>
          </cell>
          <cell r="K538">
            <v>14.0665</v>
          </cell>
          <cell r="L538">
            <v>7.3415999999999997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B539" t="str">
            <v>509 1</v>
          </cell>
          <cell r="C539">
            <v>509</v>
          </cell>
          <cell r="D539" t="str">
            <v>GRANDE MAYAG38.000</v>
          </cell>
          <cell r="E539">
            <v>1</v>
          </cell>
          <cell r="F539" t="str">
            <v xml:space="preserve">   8  MAYAGUEZ</v>
          </cell>
          <cell r="G539" t="str">
            <v xml:space="preserve">  21  COMERCIO</v>
          </cell>
          <cell r="H539" t="str">
            <v xml:space="preserve">  16  L-1600</v>
          </cell>
          <cell r="I539">
            <v>1</v>
          </cell>
          <cell r="J539">
            <v>1</v>
          </cell>
          <cell r="K539">
            <v>0.41110000000000002</v>
          </cell>
          <cell r="L539">
            <v>0.29370000000000002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 t="str">
            <v>510 1</v>
          </cell>
          <cell r="C540">
            <v>510</v>
          </cell>
          <cell r="D540" t="str">
            <v>BAXTER MAYAG38.000</v>
          </cell>
          <cell r="E540">
            <v>1</v>
          </cell>
          <cell r="F540" t="str">
            <v xml:space="preserve">   8  MAYAGUEZ</v>
          </cell>
          <cell r="G540" t="str">
            <v xml:space="preserve">  10  FARMACIA</v>
          </cell>
          <cell r="H540" t="str">
            <v xml:space="preserve">  20  L-2000</v>
          </cell>
          <cell r="I540">
            <v>1</v>
          </cell>
          <cell r="J540">
            <v>1</v>
          </cell>
          <cell r="K540">
            <v>2.4864000000000002</v>
          </cell>
          <cell r="L540">
            <v>0.8125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 t="str">
            <v>510 2</v>
          </cell>
          <cell r="C541">
            <v>510</v>
          </cell>
          <cell r="D541" t="str">
            <v>BAXTER MAYAG38.000</v>
          </cell>
          <cell r="E541">
            <v>2</v>
          </cell>
          <cell r="F541" t="str">
            <v xml:space="preserve">   8  MAYAGUEZ</v>
          </cell>
          <cell r="G541" t="str">
            <v xml:space="preserve">  10  FARMACIA</v>
          </cell>
          <cell r="H541" t="str">
            <v xml:space="preserve">  20  L-2000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 t="str">
            <v>511 1</v>
          </cell>
          <cell r="C542">
            <v>511</v>
          </cell>
          <cell r="D542" t="str">
            <v>NAVIERAS    38.000</v>
          </cell>
          <cell r="E542">
            <v>1</v>
          </cell>
          <cell r="F542" t="str">
            <v xml:space="preserve">   1  S.JUAN</v>
          </cell>
          <cell r="G542" t="str">
            <v xml:space="preserve">  33  TRANSPOR</v>
          </cell>
          <cell r="H542" t="str">
            <v xml:space="preserve">  59  L-5900</v>
          </cell>
          <cell r="I542">
            <v>1</v>
          </cell>
          <cell r="J542">
            <v>1</v>
          </cell>
          <cell r="K542">
            <v>0.78310000000000002</v>
          </cell>
          <cell r="L542">
            <v>0.74390000000000001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B543" t="str">
            <v>512 1</v>
          </cell>
          <cell r="C543">
            <v>512</v>
          </cell>
          <cell r="D543" t="str">
            <v>UPR UTUADO  38.000</v>
          </cell>
          <cell r="E543">
            <v>1</v>
          </cell>
          <cell r="F543" t="str">
            <v xml:space="preserve">   7  ARECIBO</v>
          </cell>
          <cell r="G543" t="str">
            <v xml:space="preserve">  30  ESCUELAS</v>
          </cell>
          <cell r="H543" t="str">
            <v xml:space="preserve">  19  L-1900</v>
          </cell>
          <cell r="I543">
            <v>1</v>
          </cell>
          <cell r="J543">
            <v>1</v>
          </cell>
          <cell r="K543">
            <v>0.89080000000000004</v>
          </cell>
          <cell r="L543">
            <v>0.53839999999999999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B544" t="str">
            <v>513 1</v>
          </cell>
          <cell r="C544">
            <v>513</v>
          </cell>
          <cell r="D544" t="str">
            <v>TII INDUSTRI38.000</v>
          </cell>
          <cell r="E544">
            <v>1</v>
          </cell>
          <cell r="F544" t="str">
            <v xml:space="preserve">   2  BAYAMON</v>
          </cell>
          <cell r="G544" t="str">
            <v xml:space="preserve">  11  ELECTRON</v>
          </cell>
          <cell r="H544" t="str">
            <v xml:space="preserve">  94  L-9400</v>
          </cell>
          <cell r="I544">
            <v>1</v>
          </cell>
          <cell r="J544">
            <v>1</v>
          </cell>
          <cell r="K544">
            <v>0</v>
          </cell>
          <cell r="L544">
            <v>0.16639999999999999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B545" t="str">
            <v>514 1</v>
          </cell>
          <cell r="C545">
            <v>514</v>
          </cell>
          <cell r="D545" t="str">
            <v>PRTC BAYAMON38.000</v>
          </cell>
          <cell r="E545">
            <v>1</v>
          </cell>
          <cell r="F545" t="str">
            <v xml:space="preserve">   2  BAYAMON</v>
          </cell>
          <cell r="G545" t="str">
            <v xml:space="preserve">  24  COMUNICA</v>
          </cell>
          <cell r="H545" t="str">
            <v xml:space="preserve">  44  L-4400</v>
          </cell>
          <cell r="I545">
            <v>1</v>
          </cell>
          <cell r="J545">
            <v>1</v>
          </cell>
          <cell r="K545">
            <v>2.9855999999999998</v>
          </cell>
          <cell r="L545">
            <v>1.2627999999999999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B546" t="str">
            <v>515 1</v>
          </cell>
          <cell r="C546">
            <v>515</v>
          </cell>
          <cell r="D546" t="str">
            <v>BRISTOL     38.000</v>
          </cell>
          <cell r="E546">
            <v>1</v>
          </cell>
          <cell r="F546" t="str">
            <v xml:space="preserve">   8  MAYAGUEZ</v>
          </cell>
          <cell r="G546" t="str">
            <v xml:space="preserve">  10  FARMACIA</v>
          </cell>
          <cell r="H546" t="str">
            <v xml:space="preserve">  16  L-1600</v>
          </cell>
          <cell r="I546">
            <v>1</v>
          </cell>
          <cell r="J546">
            <v>1</v>
          </cell>
          <cell r="K546">
            <v>4.9923000000000002</v>
          </cell>
          <cell r="L546">
            <v>1.762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B547" t="str">
            <v>515 2</v>
          </cell>
          <cell r="C547">
            <v>515</v>
          </cell>
          <cell r="D547" t="str">
            <v>BRISTOL     38.000</v>
          </cell>
          <cell r="E547">
            <v>2</v>
          </cell>
          <cell r="F547" t="str">
            <v xml:space="preserve">   8  MAYAGUEZ</v>
          </cell>
          <cell r="G547" t="str">
            <v xml:space="preserve">  10  FARMACIA</v>
          </cell>
          <cell r="H547" t="str">
            <v xml:space="preserve">  16  L-1600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 t="str">
            <v>515 3</v>
          </cell>
          <cell r="C548">
            <v>515</v>
          </cell>
          <cell r="D548" t="str">
            <v>BRISTOL     38.000</v>
          </cell>
          <cell r="E548">
            <v>3</v>
          </cell>
          <cell r="F548" t="str">
            <v xml:space="preserve">   8  MAYAGUEZ</v>
          </cell>
          <cell r="G548" t="str">
            <v xml:space="preserve">  10  FARMACIA</v>
          </cell>
          <cell r="H548" t="str">
            <v xml:space="preserve">  16  L-1600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 t="str">
            <v>516 1</v>
          </cell>
          <cell r="C549">
            <v>516</v>
          </cell>
          <cell r="D549" t="str">
            <v>BAXTERAÑASCO38.000</v>
          </cell>
          <cell r="E549">
            <v>1</v>
          </cell>
          <cell r="F549" t="str">
            <v xml:space="preserve">   8  MAYAGUEZ</v>
          </cell>
          <cell r="G549" t="str">
            <v xml:space="preserve">  20  EQUI MED</v>
          </cell>
          <cell r="H549" t="str">
            <v xml:space="preserve">  92  L-9200</v>
          </cell>
          <cell r="I549">
            <v>1</v>
          </cell>
          <cell r="J549">
            <v>1</v>
          </cell>
          <cell r="K549">
            <v>3.9841000000000002</v>
          </cell>
          <cell r="L549">
            <v>1.3509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B550" t="str">
            <v>516 2</v>
          </cell>
          <cell r="C550">
            <v>516</v>
          </cell>
          <cell r="D550" t="str">
            <v>BAXTERAÑASCO38.000</v>
          </cell>
          <cell r="E550">
            <v>2</v>
          </cell>
          <cell r="F550" t="str">
            <v xml:space="preserve">   8  MAYAGUEZ</v>
          </cell>
          <cell r="G550" t="str">
            <v xml:space="preserve">  20  EQUI MED</v>
          </cell>
          <cell r="H550" t="str">
            <v xml:space="preserve">  92  L-9200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B551" t="str">
            <v>516 3</v>
          </cell>
          <cell r="C551">
            <v>516</v>
          </cell>
          <cell r="D551" t="str">
            <v>BAXTERAÑASCO38.000</v>
          </cell>
          <cell r="E551">
            <v>3</v>
          </cell>
          <cell r="F551" t="str">
            <v xml:space="preserve">   8  MAYAGUEZ</v>
          </cell>
          <cell r="G551" t="str">
            <v xml:space="preserve">  20  EQUI MED</v>
          </cell>
          <cell r="H551" t="str">
            <v xml:space="preserve">  92  L-9200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B552" t="str">
            <v>516 4</v>
          </cell>
          <cell r="C552">
            <v>516</v>
          </cell>
          <cell r="D552" t="str">
            <v>BAXTERAÑASCO38.000</v>
          </cell>
          <cell r="E552">
            <v>4</v>
          </cell>
          <cell r="F552" t="str">
            <v xml:space="preserve">   8  MAYAGUEZ</v>
          </cell>
          <cell r="G552" t="str">
            <v xml:space="preserve">  20  EQUI MED</v>
          </cell>
          <cell r="H552" t="str">
            <v xml:space="preserve">  92  L-9200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B553" t="str">
            <v>517 1</v>
          </cell>
          <cell r="C553">
            <v>517</v>
          </cell>
          <cell r="D553" t="str">
            <v>NAVY AGUADA 38.000</v>
          </cell>
          <cell r="E553">
            <v>1</v>
          </cell>
          <cell r="F553" t="str">
            <v xml:space="preserve">   8  MAYAGUEZ</v>
          </cell>
          <cell r="G553" t="str">
            <v xml:space="preserve">  51  MILITAR</v>
          </cell>
          <cell r="H553" t="str">
            <v xml:space="preserve">  56  L-5600</v>
          </cell>
          <cell r="I553">
            <v>1</v>
          </cell>
          <cell r="J553">
            <v>1</v>
          </cell>
          <cell r="K553">
            <v>0.36220000000000002</v>
          </cell>
          <cell r="L553">
            <v>0.22509999999999999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B554" t="str">
            <v>518 1</v>
          </cell>
          <cell r="C554">
            <v>518</v>
          </cell>
          <cell r="D554" t="str">
            <v>XTRACABOROJO38.000</v>
          </cell>
          <cell r="E554">
            <v>1</v>
          </cell>
          <cell r="F554" t="str">
            <v xml:space="preserve">   8  MAYAGUEZ</v>
          </cell>
          <cell r="G554" t="str">
            <v xml:space="preserve">  21  COMERCIO</v>
          </cell>
          <cell r="H554" t="str">
            <v xml:space="preserve"> 134  L-13400</v>
          </cell>
          <cell r="I554">
            <v>1</v>
          </cell>
          <cell r="J554">
            <v>1</v>
          </cell>
          <cell r="K554">
            <v>0.372</v>
          </cell>
          <cell r="L554">
            <v>0.22509999999999999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B555" t="str">
            <v>519 1</v>
          </cell>
          <cell r="C555">
            <v>519</v>
          </cell>
          <cell r="D555" t="str">
            <v>CABOROJOPRO 38.000</v>
          </cell>
          <cell r="E555">
            <v>1</v>
          </cell>
          <cell r="F555" t="str">
            <v xml:space="preserve">   8  MAYAGUEZ</v>
          </cell>
          <cell r="G555" t="str">
            <v xml:space="preserve">  84  IS-URB-RES</v>
          </cell>
          <cell r="H555" t="str">
            <v xml:space="preserve"> 134  L-13400</v>
          </cell>
          <cell r="I555">
            <v>1</v>
          </cell>
          <cell r="J555">
            <v>1</v>
          </cell>
          <cell r="K555">
            <v>3.9645000000000001</v>
          </cell>
          <cell r="L555">
            <v>1.7033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B556" t="str">
            <v>520 1</v>
          </cell>
          <cell r="C556">
            <v>520</v>
          </cell>
          <cell r="D556" t="str">
            <v>AAA CARRAIZO38.000</v>
          </cell>
          <cell r="E556">
            <v>1</v>
          </cell>
          <cell r="F556" t="str">
            <v xml:space="preserve">   1  S.JUAN</v>
          </cell>
          <cell r="G556" t="str">
            <v xml:space="preserve">  40  AAA</v>
          </cell>
          <cell r="H556" t="str">
            <v xml:space="preserve">  31  L-3100</v>
          </cell>
          <cell r="I556">
            <v>1</v>
          </cell>
          <cell r="J556">
            <v>1</v>
          </cell>
          <cell r="K556">
            <v>2.3003999999999998</v>
          </cell>
          <cell r="L556">
            <v>0.11749999999999999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B557" t="str">
            <v>521 1</v>
          </cell>
          <cell r="C557">
            <v>521</v>
          </cell>
          <cell r="D557" t="str">
            <v>AAASEGIOCUEV38.000</v>
          </cell>
          <cell r="E557">
            <v>1</v>
          </cell>
          <cell r="F557" t="str">
            <v xml:space="preserve">   1  S.JUAN</v>
          </cell>
          <cell r="G557" t="str">
            <v xml:space="preserve">  40  AAA</v>
          </cell>
          <cell r="H557" t="str">
            <v xml:space="preserve">  31  L-3100</v>
          </cell>
          <cell r="I557">
            <v>1</v>
          </cell>
          <cell r="J557">
            <v>1</v>
          </cell>
          <cell r="K557">
            <v>1.0376000000000001</v>
          </cell>
          <cell r="L557">
            <v>0.72440000000000004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B558" t="str">
            <v>522 1</v>
          </cell>
          <cell r="C558">
            <v>522</v>
          </cell>
          <cell r="D558" t="str">
            <v>SAINT JUST  38.000</v>
          </cell>
          <cell r="E558">
            <v>1</v>
          </cell>
          <cell r="F558" t="str">
            <v xml:space="preserve">   1  S.JUAN</v>
          </cell>
          <cell r="G558" t="str">
            <v xml:space="preserve">  84  IS-URB-RES</v>
          </cell>
          <cell r="H558" t="str">
            <v xml:space="preserve">  31  L-3100</v>
          </cell>
          <cell r="I558">
            <v>1</v>
          </cell>
          <cell r="J558">
            <v>1</v>
          </cell>
          <cell r="K558">
            <v>4.9336000000000002</v>
          </cell>
          <cell r="L558">
            <v>1.6640999999999999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B559" t="str">
            <v>523 1</v>
          </cell>
          <cell r="C559">
            <v>523</v>
          </cell>
          <cell r="D559" t="str">
            <v>BETTER ROADS38.000</v>
          </cell>
          <cell r="E559">
            <v>1</v>
          </cell>
          <cell r="F559" t="str">
            <v xml:space="preserve">   1  S.JUAN</v>
          </cell>
          <cell r="G559" t="str">
            <v xml:space="preserve">  13  CEMENTO</v>
          </cell>
          <cell r="H559" t="str">
            <v xml:space="preserve">  36  L-3600</v>
          </cell>
          <cell r="I559">
            <v>1</v>
          </cell>
          <cell r="J559">
            <v>1</v>
          </cell>
          <cell r="K559">
            <v>0.1273</v>
          </cell>
          <cell r="L559">
            <v>0.13700000000000001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B560" t="str">
            <v>524 1</v>
          </cell>
          <cell r="C560">
            <v>524</v>
          </cell>
          <cell r="D560" t="str">
            <v>BAXTER CAROL38.000</v>
          </cell>
          <cell r="E560">
            <v>1</v>
          </cell>
          <cell r="F560" t="str">
            <v xml:space="preserve">   3  CAROLINA</v>
          </cell>
          <cell r="G560" t="str">
            <v xml:space="preserve">  22  BANCOS</v>
          </cell>
          <cell r="H560" t="str">
            <v xml:space="preserve">  36  L-3600</v>
          </cell>
          <cell r="I560">
            <v>1</v>
          </cell>
          <cell r="J560">
            <v>1</v>
          </cell>
          <cell r="K560">
            <v>1.1551</v>
          </cell>
          <cell r="L560">
            <v>0.51880000000000004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B561" t="str">
            <v>525 1</v>
          </cell>
          <cell r="C561">
            <v>525</v>
          </cell>
          <cell r="D561" t="str">
            <v>NCARRAIZO   38.000</v>
          </cell>
          <cell r="E561">
            <v>1</v>
          </cell>
          <cell r="F561" t="str">
            <v xml:space="preserve">   1  S.JUAN</v>
          </cell>
          <cell r="G561" t="str">
            <v xml:space="preserve">  84  IS-URB-RES</v>
          </cell>
          <cell r="H561" t="str">
            <v xml:space="preserve">  31  L-3100</v>
          </cell>
          <cell r="I561">
            <v>1</v>
          </cell>
          <cell r="J561">
            <v>1</v>
          </cell>
          <cell r="K561">
            <v>1.4194</v>
          </cell>
          <cell r="L561">
            <v>0.54820000000000002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B562" t="str">
            <v>526 1</v>
          </cell>
          <cell r="C562">
            <v>526</v>
          </cell>
          <cell r="D562" t="str">
            <v>OJO DE AGUA 38.000</v>
          </cell>
          <cell r="E562">
            <v>1</v>
          </cell>
          <cell r="F562" t="str">
            <v xml:space="preserve">   8  MAYAGUEZ</v>
          </cell>
          <cell r="G562" t="str">
            <v xml:space="preserve">  85  IS-URB-COMER</v>
          </cell>
          <cell r="H562" t="str">
            <v xml:space="preserve">  28  L-2800</v>
          </cell>
          <cell r="I562">
            <v>1</v>
          </cell>
          <cell r="J562">
            <v>1</v>
          </cell>
          <cell r="K562">
            <v>5.4034000000000004</v>
          </cell>
          <cell r="L562">
            <v>1.9773000000000001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B563" t="str">
            <v>527 1</v>
          </cell>
          <cell r="C563">
            <v>527</v>
          </cell>
          <cell r="D563" t="str">
            <v>SENS AGUADI 38.000</v>
          </cell>
          <cell r="E563">
            <v>1</v>
          </cell>
          <cell r="F563" t="str">
            <v xml:space="preserve">   8  MAYAGUEZ</v>
          </cell>
          <cell r="G563" t="str">
            <v xml:space="preserve">  11  ELECTRON</v>
          </cell>
          <cell r="H563" t="str">
            <v xml:space="preserve">  28  L-2800</v>
          </cell>
          <cell r="I563">
            <v>1</v>
          </cell>
          <cell r="J563">
            <v>1</v>
          </cell>
          <cell r="K563">
            <v>0.2545</v>
          </cell>
          <cell r="L563">
            <v>0.14680000000000001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B564" t="str">
            <v>528 1</v>
          </cell>
          <cell r="C564">
            <v>528</v>
          </cell>
          <cell r="D564" t="str">
            <v>PITUSA      38.000</v>
          </cell>
          <cell r="E564">
            <v>1</v>
          </cell>
          <cell r="F564" t="str">
            <v xml:space="preserve">   8  MAYAGUEZ</v>
          </cell>
          <cell r="G564" t="str">
            <v xml:space="preserve">  21  COMERCIO</v>
          </cell>
          <cell r="H564" t="str">
            <v xml:space="preserve">  27  L-2700</v>
          </cell>
          <cell r="I564">
            <v>1</v>
          </cell>
          <cell r="J564">
            <v>1</v>
          </cell>
          <cell r="K564">
            <v>0.1958</v>
          </cell>
          <cell r="L564">
            <v>0.15659999999999999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 t="str">
            <v>529 1</v>
          </cell>
          <cell r="C565">
            <v>529</v>
          </cell>
          <cell r="D565" t="str">
            <v>BELLAS ARTES38.000</v>
          </cell>
          <cell r="E565">
            <v>1</v>
          </cell>
          <cell r="F565" t="str">
            <v xml:space="preserve">   1  S.JUAN</v>
          </cell>
          <cell r="G565" t="str">
            <v xml:space="preserve">  31  GOBIERNO</v>
          </cell>
          <cell r="H565" t="str">
            <v xml:space="preserve">  71  L-7100</v>
          </cell>
          <cell r="I565">
            <v>1</v>
          </cell>
          <cell r="J565">
            <v>1</v>
          </cell>
          <cell r="K565">
            <v>0.76349999999999996</v>
          </cell>
          <cell r="L565">
            <v>0.50900000000000001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B566" t="str">
            <v>530 1</v>
          </cell>
          <cell r="C566">
            <v>530</v>
          </cell>
          <cell r="D566" t="str">
            <v>DEPTOFAMILIA38.000</v>
          </cell>
          <cell r="E566">
            <v>1</v>
          </cell>
          <cell r="F566" t="str">
            <v xml:space="preserve">   1  S.JUAN</v>
          </cell>
          <cell r="G566" t="str">
            <v xml:space="preserve">  31  GOBIERNO</v>
          </cell>
          <cell r="H566" t="str">
            <v xml:space="preserve">  67  L-6700</v>
          </cell>
          <cell r="I566">
            <v>1</v>
          </cell>
          <cell r="J566">
            <v>1</v>
          </cell>
          <cell r="K566">
            <v>2.0263</v>
          </cell>
          <cell r="L566">
            <v>1.0376000000000001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B567" t="str">
            <v>531 1</v>
          </cell>
          <cell r="C567">
            <v>531</v>
          </cell>
          <cell r="D567" t="str">
            <v>TAP 9905A   38.000</v>
          </cell>
          <cell r="E567">
            <v>1</v>
          </cell>
          <cell r="F567" t="str">
            <v xml:space="preserve">   4  CAGUAS</v>
          </cell>
          <cell r="G567" t="str">
            <v xml:space="preserve">   1  AEE</v>
          </cell>
          <cell r="H567" t="str">
            <v xml:space="preserve">  99  L-9900</v>
          </cell>
          <cell r="I567">
            <v>1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B568" t="str">
            <v>532 1</v>
          </cell>
          <cell r="C568">
            <v>532</v>
          </cell>
          <cell r="D568" t="str">
            <v>CARIB HILTON38.000</v>
          </cell>
          <cell r="E568">
            <v>1</v>
          </cell>
          <cell r="F568" t="str">
            <v xml:space="preserve">   1  S.JUAN</v>
          </cell>
          <cell r="G568" t="str">
            <v xml:space="preserve">  50  HOTELES</v>
          </cell>
          <cell r="H568" t="str">
            <v xml:space="preserve">  88  L-8800</v>
          </cell>
          <cell r="I568">
            <v>1</v>
          </cell>
          <cell r="J568">
            <v>1</v>
          </cell>
          <cell r="K568">
            <v>2.9954000000000001</v>
          </cell>
          <cell r="L568">
            <v>1.0866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B569" t="str">
            <v>533 1</v>
          </cell>
          <cell r="C569">
            <v>533</v>
          </cell>
          <cell r="D569" t="str">
            <v>SENSORMATIC 38.000</v>
          </cell>
          <cell r="E569">
            <v>1</v>
          </cell>
          <cell r="F569" t="str">
            <v xml:space="preserve">   8  MAYAGUEZ</v>
          </cell>
          <cell r="G569" t="str">
            <v xml:space="preserve">  12  TEXTIL</v>
          </cell>
          <cell r="H569" t="str">
            <v xml:space="preserve">  25  L-2500</v>
          </cell>
          <cell r="I569">
            <v>1</v>
          </cell>
          <cell r="J569">
            <v>1</v>
          </cell>
          <cell r="K569">
            <v>0.68520000000000003</v>
          </cell>
          <cell r="L569">
            <v>0.4209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534 1</v>
          </cell>
          <cell r="C570">
            <v>534</v>
          </cell>
          <cell r="D570" t="str">
            <v>CAPA MOCA   38.000</v>
          </cell>
          <cell r="E570">
            <v>1</v>
          </cell>
          <cell r="F570" t="str">
            <v xml:space="preserve">   8  MAYAGUEZ</v>
          </cell>
          <cell r="G570" t="str">
            <v xml:space="preserve">  84  IS-URB-RES</v>
          </cell>
          <cell r="H570" t="str">
            <v xml:space="preserve">  25  L-2500</v>
          </cell>
          <cell r="I570">
            <v>1</v>
          </cell>
          <cell r="J570">
            <v>1</v>
          </cell>
          <cell r="K570">
            <v>4.4343000000000004</v>
          </cell>
          <cell r="L570">
            <v>1.5662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B571" t="str">
            <v>535 1</v>
          </cell>
          <cell r="C571">
            <v>535</v>
          </cell>
          <cell r="D571" t="str">
            <v>AVON MOCA   38.000</v>
          </cell>
          <cell r="E571">
            <v>1</v>
          </cell>
          <cell r="F571" t="str">
            <v xml:space="preserve">   8  MAYAGUEZ</v>
          </cell>
          <cell r="G571" t="str">
            <v xml:space="preserve">  14  EMPAQUE</v>
          </cell>
          <cell r="H571" t="str">
            <v xml:space="preserve">  25  L-2500</v>
          </cell>
          <cell r="I571">
            <v>1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B572" t="str">
            <v>536 1</v>
          </cell>
          <cell r="C572">
            <v>536</v>
          </cell>
          <cell r="D572" t="str">
            <v>ETHICON     38.000</v>
          </cell>
          <cell r="E572">
            <v>1</v>
          </cell>
          <cell r="F572" t="str">
            <v xml:space="preserve">   4  CAGUAS</v>
          </cell>
          <cell r="G572" t="str">
            <v xml:space="preserve">  20  EQUI MED</v>
          </cell>
          <cell r="H572" t="str">
            <v xml:space="preserve">  93  L-9300</v>
          </cell>
          <cell r="I572">
            <v>1</v>
          </cell>
          <cell r="J572">
            <v>1</v>
          </cell>
          <cell r="K572">
            <v>1.9968999999999999</v>
          </cell>
          <cell r="L572">
            <v>0.72440000000000004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B573" t="str">
            <v>537 1</v>
          </cell>
          <cell r="C573">
            <v>537</v>
          </cell>
          <cell r="D573" t="str">
            <v>EZEM CARIBE 38.000</v>
          </cell>
          <cell r="E573">
            <v>1</v>
          </cell>
          <cell r="F573" t="str">
            <v xml:space="preserve">   4  CAGUAS</v>
          </cell>
          <cell r="G573" t="str">
            <v xml:space="preserve">  20  EQUI MED</v>
          </cell>
          <cell r="H573" t="str">
            <v xml:space="preserve">  93  L-9300</v>
          </cell>
          <cell r="I573">
            <v>1</v>
          </cell>
          <cell r="J573">
            <v>1</v>
          </cell>
          <cell r="K573">
            <v>0.2447</v>
          </cell>
          <cell r="L573">
            <v>0.14680000000000001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B574" t="str">
            <v>538 1</v>
          </cell>
          <cell r="C574">
            <v>538</v>
          </cell>
          <cell r="D574" t="str">
            <v>SUIZA DAIRY 38.000</v>
          </cell>
          <cell r="E574">
            <v>1</v>
          </cell>
          <cell r="F574" t="str">
            <v xml:space="preserve">   2  BAYAMON</v>
          </cell>
          <cell r="G574" t="str">
            <v xml:space="preserve">  17  AGROPECU</v>
          </cell>
          <cell r="H574" t="str">
            <v xml:space="preserve"> 101  L-10100</v>
          </cell>
          <cell r="I574">
            <v>1</v>
          </cell>
          <cell r="J574">
            <v>1</v>
          </cell>
          <cell r="K574">
            <v>2.6919</v>
          </cell>
          <cell r="L574">
            <v>0.46989999999999998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B575" t="str">
            <v>539 1</v>
          </cell>
          <cell r="C575">
            <v>539</v>
          </cell>
          <cell r="D575" t="str">
            <v>XTRA HATILLO38.000</v>
          </cell>
          <cell r="E575">
            <v>1</v>
          </cell>
          <cell r="F575" t="str">
            <v xml:space="preserve">   7  ARECIBO</v>
          </cell>
          <cell r="G575" t="str">
            <v xml:space="preserve">  21  COMERCIO</v>
          </cell>
          <cell r="H575" t="str">
            <v xml:space="preserve">  69  L-6900</v>
          </cell>
          <cell r="I575">
            <v>1</v>
          </cell>
          <cell r="J575">
            <v>1</v>
          </cell>
          <cell r="K575">
            <v>0.61670000000000003</v>
          </cell>
          <cell r="L575">
            <v>0.11749999999999999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B576" t="str">
            <v>540 1</v>
          </cell>
          <cell r="C576">
            <v>540</v>
          </cell>
          <cell r="D576" t="str">
            <v>EDUC. UNIV. 38.000</v>
          </cell>
          <cell r="E576">
            <v>1</v>
          </cell>
          <cell r="F576" t="str">
            <v xml:space="preserve">   1  S.JUAN</v>
          </cell>
          <cell r="G576" t="str">
            <v xml:space="preserve">  30  ESCUELAS</v>
          </cell>
          <cell r="H576" t="str">
            <v xml:space="preserve">  73  L-7300</v>
          </cell>
          <cell r="I576">
            <v>1</v>
          </cell>
          <cell r="J576">
            <v>1</v>
          </cell>
          <cell r="K576">
            <v>0.22509999999999999</v>
          </cell>
          <cell r="L576">
            <v>0.13700000000000001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 t="str">
            <v>541 1</v>
          </cell>
          <cell r="C577">
            <v>541</v>
          </cell>
          <cell r="D577" t="str">
            <v>MASTER MIX  38.000</v>
          </cell>
          <cell r="E577">
            <v>1</v>
          </cell>
          <cell r="F577" t="str">
            <v xml:space="preserve">   7  ARECIBO</v>
          </cell>
          <cell r="G577" t="str">
            <v xml:space="preserve">  16  AGRICOLA</v>
          </cell>
          <cell r="H577" t="str">
            <v xml:space="preserve">  69  L-6900</v>
          </cell>
          <cell r="I577">
            <v>1</v>
          </cell>
          <cell r="J577">
            <v>1</v>
          </cell>
          <cell r="K577">
            <v>0.79290000000000005</v>
          </cell>
          <cell r="L577">
            <v>0.33279999999999998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B578" t="str">
            <v>542 1</v>
          </cell>
          <cell r="C578">
            <v>542</v>
          </cell>
          <cell r="D578" t="str">
            <v>UPR RPIEDRAS38.000</v>
          </cell>
          <cell r="E578">
            <v>1</v>
          </cell>
          <cell r="F578" t="str">
            <v xml:space="preserve">   1  S.JUAN</v>
          </cell>
          <cell r="G578" t="str">
            <v xml:space="preserve">  30  ESCUELAS</v>
          </cell>
          <cell r="H578" t="str">
            <v xml:space="preserve">  66  L-6600</v>
          </cell>
          <cell r="I578">
            <v>1</v>
          </cell>
          <cell r="J578">
            <v>1</v>
          </cell>
          <cell r="K578">
            <v>9.9649999999999999</v>
          </cell>
          <cell r="L578">
            <v>6.3724999999999996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B579" t="str">
            <v>542 2</v>
          </cell>
          <cell r="C579">
            <v>542</v>
          </cell>
          <cell r="D579" t="str">
            <v>UPR RPIEDRAS38.000</v>
          </cell>
          <cell r="E579">
            <v>2</v>
          </cell>
          <cell r="F579" t="str">
            <v xml:space="preserve">   1  S.JUAN</v>
          </cell>
          <cell r="G579" t="str">
            <v xml:space="preserve">  30  ESCUELAS</v>
          </cell>
          <cell r="H579" t="str">
            <v xml:space="preserve">  66  L-6600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B580" t="str">
            <v>543 1</v>
          </cell>
          <cell r="C580">
            <v>543</v>
          </cell>
          <cell r="D580" t="str">
            <v>AAA TOA VACA38.000</v>
          </cell>
          <cell r="E580">
            <v>1</v>
          </cell>
          <cell r="F580" t="str">
            <v xml:space="preserve">   5  PONCE ES</v>
          </cell>
          <cell r="G580" t="str">
            <v xml:space="preserve">  40  AAA</v>
          </cell>
          <cell r="H580" t="str">
            <v xml:space="preserve">  48  L-4800</v>
          </cell>
          <cell r="I580">
            <v>1</v>
          </cell>
          <cell r="J580">
            <v>1</v>
          </cell>
          <cell r="K580">
            <v>0.30349999999999999</v>
          </cell>
          <cell r="L580">
            <v>0.13700000000000001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B581" t="str">
            <v>544 1</v>
          </cell>
          <cell r="C581">
            <v>544</v>
          </cell>
          <cell r="D581" t="str">
            <v>HOSP.MAESTRO38.000</v>
          </cell>
          <cell r="E581">
            <v>1</v>
          </cell>
          <cell r="F581" t="str">
            <v xml:space="preserve">   1  S.JUAN</v>
          </cell>
          <cell r="G581" t="str">
            <v xml:space="preserve">  32  HOSPITAL</v>
          </cell>
          <cell r="H581" t="str">
            <v xml:space="preserve">  89  L-8900</v>
          </cell>
          <cell r="I581">
            <v>1</v>
          </cell>
          <cell r="J581">
            <v>1</v>
          </cell>
          <cell r="K581">
            <v>1.1843999999999999</v>
          </cell>
          <cell r="L581">
            <v>0.2349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B582" t="str">
            <v>545 1</v>
          </cell>
          <cell r="C582">
            <v>545</v>
          </cell>
          <cell r="D582" t="str">
            <v>GRANA       115.00</v>
          </cell>
          <cell r="E582">
            <v>1</v>
          </cell>
          <cell r="F582" t="str">
            <v xml:space="preserve">   2  BAYAMON</v>
          </cell>
          <cell r="G582" t="str">
            <v xml:space="preserve">  87  MET-RESIDENC</v>
          </cell>
          <cell r="H582" t="str">
            <v xml:space="preserve"> 375  L-37500</v>
          </cell>
          <cell r="I582">
            <v>1</v>
          </cell>
          <cell r="J582">
            <v>1</v>
          </cell>
          <cell r="K582">
            <v>22.3185</v>
          </cell>
          <cell r="L582">
            <v>12.5786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B583" t="str">
            <v>546 1</v>
          </cell>
          <cell r="C583">
            <v>546</v>
          </cell>
          <cell r="D583" t="str">
            <v>XTRA 1798   38.000</v>
          </cell>
          <cell r="E583">
            <v>1</v>
          </cell>
          <cell r="F583" t="str">
            <v xml:space="preserve">   2  BAYAMON</v>
          </cell>
          <cell r="G583" t="str">
            <v xml:space="preserve">  21  COMERCIO</v>
          </cell>
          <cell r="H583" t="str">
            <v xml:space="preserve"> 100  L-10000</v>
          </cell>
          <cell r="I583">
            <v>1</v>
          </cell>
          <cell r="J583">
            <v>1</v>
          </cell>
          <cell r="K583">
            <v>0.4405</v>
          </cell>
          <cell r="L583">
            <v>7.8299999999999995E-2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B584" t="str">
            <v>547 1</v>
          </cell>
          <cell r="C584">
            <v>547</v>
          </cell>
          <cell r="D584" t="str">
            <v>LAUSELL     38.000</v>
          </cell>
          <cell r="E584">
            <v>1</v>
          </cell>
          <cell r="F584" t="str">
            <v xml:space="preserve">   2  BAYAMON</v>
          </cell>
          <cell r="G584" t="str">
            <v xml:space="preserve">  18  PROC MET</v>
          </cell>
          <cell r="H584" t="str">
            <v xml:space="preserve"> 107  L-10700</v>
          </cell>
          <cell r="I584">
            <v>1</v>
          </cell>
          <cell r="J584">
            <v>1</v>
          </cell>
          <cell r="K584">
            <v>0.40129999999999999</v>
          </cell>
          <cell r="L584">
            <v>0.2447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B585" t="str">
            <v>548 1</v>
          </cell>
          <cell r="C585">
            <v>548</v>
          </cell>
          <cell r="D585" t="str">
            <v>CROWLEY     38.000</v>
          </cell>
          <cell r="E585">
            <v>1</v>
          </cell>
          <cell r="F585" t="str">
            <v xml:space="preserve">   1  S.JUAN</v>
          </cell>
          <cell r="G585" t="str">
            <v xml:space="preserve">  33  TRANSPOR</v>
          </cell>
          <cell r="H585" t="str">
            <v xml:space="preserve">  80  L-8000</v>
          </cell>
          <cell r="I585">
            <v>1</v>
          </cell>
          <cell r="J585">
            <v>1</v>
          </cell>
          <cell r="K585">
            <v>1.1256999999999999</v>
          </cell>
          <cell r="L585">
            <v>0.82230000000000003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B586" t="str">
            <v>549 1</v>
          </cell>
          <cell r="C586">
            <v>549</v>
          </cell>
          <cell r="D586" t="str">
            <v>BARRAZAS 2  38.000</v>
          </cell>
          <cell r="E586">
            <v>1</v>
          </cell>
          <cell r="F586" t="str">
            <v xml:space="preserve">   3  CAROLINA</v>
          </cell>
          <cell r="G586" t="str">
            <v xml:space="preserve">  84  IS-URB-RES</v>
          </cell>
          <cell r="H586" t="str">
            <v xml:space="preserve">  31  L-3100</v>
          </cell>
          <cell r="I586">
            <v>1</v>
          </cell>
          <cell r="J586">
            <v>1</v>
          </cell>
          <cell r="K586">
            <v>5.9124999999999996</v>
          </cell>
          <cell r="L586">
            <v>2.0653999999999999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550 1</v>
          </cell>
          <cell r="C587">
            <v>550</v>
          </cell>
          <cell r="D587" t="str">
            <v>LEDERLE     38.000</v>
          </cell>
          <cell r="E587">
            <v>1</v>
          </cell>
          <cell r="F587" t="str">
            <v xml:space="preserve">   3  CAROLINA</v>
          </cell>
          <cell r="G587" t="str">
            <v xml:space="preserve">  10  FARMACIA</v>
          </cell>
          <cell r="H587" t="str">
            <v xml:space="preserve">  31  L-3100</v>
          </cell>
          <cell r="I587">
            <v>1</v>
          </cell>
          <cell r="J587">
            <v>1</v>
          </cell>
          <cell r="K587">
            <v>8.6532999999999998</v>
          </cell>
          <cell r="L587">
            <v>4.1896000000000004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551 1</v>
          </cell>
          <cell r="C588">
            <v>551</v>
          </cell>
          <cell r="D588" t="str">
            <v>NYPRO       38.000</v>
          </cell>
          <cell r="E588">
            <v>1</v>
          </cell>
          <cell r="F588" t="str">
            <v xml:space="preserve">   3  CAROLINA</v>
          </cell>
          <cell r="G588" t="str">
            <v xml:space="preserve">  23  IMPRENTA</v>
          </cell>
          <cell r="H588" t="str">
            <v xml:space="preserve">  31  L-3100</v>
          </cell>
          <cell r="I588">
            <v>1</v>
          </cell>
          <cell r="J588">
            <v>1</v>
          </cell>
          <cell r="K588">
            <v>3.9199999999999999E-2</v>
          </cell>
          <cell r="L588">
            <v>2.9399999999999999E-2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B589" t="str">
            <v>552 1</v>
          </cell>
          <cell r="C589">
            <v>552</v>
          </cell>
          <cell r="D589" t="str">
            <v>SAN DANIEL  38.000</v>
          </cell>
          <cell r="E589">
            <v>1</v>
          </cell>
          <cell r="F589" t="str">
            <v xml:space="preserve">   7  ARECIBO</v>
          </cell>
          <cell r="G589" t="str">
            <v xml:space="preserve">  84  IS-URB-RES</v>
          </cell>
          <cell r="H589" t="str">
            <v xml:space="preserve">  69  L-6900</v>
          </cell>
          <cell r="I589">
            <v>1</v>
          </cell>
          <cell r="J589">
            <v>1</v>
          </cell>
          <cell r="K589">
            <v>7.6548999999999996</v>
          </cell>
          <cell r="L589">
            <v>4.6595000000000004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B590" t="str">
            <v>553 1</v>
          </cell>
          <cell r="C590">
            <v>553</v>
          </cell>
          <cell r="D590" t="str">
            <v>FALU        38.000</v>
          </cell>
          <cell r="E590">
            <v>1</v>
          </cell>
          <cell r="F590" t="str">
            <v xml:space="preserve">   1  S.JUAN</v>
          </cell>
          <cell r="G590" t="str">
            <v xml:space="preserve">  84  IS-URB-RES</v>
          </cell>
          <cell r="H590" t="str">
            <v xml:space="preserve">  10  L-1000</v>
          </cell>
          <cell r="I590">
            <v>1</v>
          </cell>
          <cell r="J590">
            <v>1</v>
          </cell>
          <cell r="K590">
            <v>2.2025000000000001</v>
          </cell>
          <cell r="L590">
            <v>0.62649999999999995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B591" t="str">
            <v>554 1</v>
          </cell>
          <cell r="C591">
            <v>554</v>
          </cell>
          <cell r="D591" t="str">
            <v>PLAZA NORTE 38.000</v>
          </cell>
          <cell r="E591">
            <v>1</v>
          </cell>
          <cell r="F591" t="str">
            <v xml:space="preserve">   7  ARECIBO</v>
          </cell>
          <cell r="G591" t="str">
            <v xml:space="preserve">  21  COMERCIO</v>
          </cell>
          <cell r="H591" t="str">
            <v xml:space="preserve">  69  L-6900</v>
          </cell>
          <cell r="I591">
            <v>1</v>
          </cell>
          <cell r="J591">
            <v>1</v>
          </cell>
          <cell r="K591">
            <v>1.9578</v>
          </cell>
          <cell r="L591">
            <v>1.0376000000000001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B592" t="str">
            <v>555 1</v>
          </cell>
          <cell r="C592">
            <v>555</v>
          </cell>
          <cell r="D592" t="str">
            <v>MOROVIS     115.00</v>
          </cell>
          <cell r="E592">
            <v>1</v>
          </cell>
          <cell r="F592" t="str">
            <v xml:space="preserve">   7  ARECIBO</v>
          </cell>
          <cell r="G592" t="str">
            <v xml:space="preserve">  81  IS-RUR-RESID</v>
          </cell>
          <cell r="H592" t="str">
            <v xml:space="preserve"> 361  L-36100</v>
          </cell>
          <cell r="I592">
            <v>1</v>
          </cell>
          <cell r="J592">
            <v>1</v>
          </cell>
          <cell r="K592">
            <v>8.2520000000000007</v>
          </cell>
          <cell r="L592">
            <v>2.6722999999999999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B593" t="str">
            <v>556 1</v>
          </cell>
          <cell r="C593">
            <v>556</v>
          </cell>
          <cell r="D593" t="str">
            <v>ALTRIOGRANDE38.000</v>
          </cell>
          <cell r="E593">
            <v>1</v>
          </cell>
          <cell r="F593" t="str">
            <v xml:space="preserve">   3  CAROLINA</v>
          </cell>
          <cell r="G593" t="str">
            <v xml:space="preserve">  84  IS-URB-RES</v>
          </cell>
          <cell r="H593" t="str">
            <v xml:space="preserve">  31  L-3100</v>
          </cell>
          <cell r="I593">
            <v>1</v>
          </cell>
          <cell r="J593">
            <v>1</v>
          </cell>
          <cell r="K593">
            <v>14.546200000000001</v>
          </cell>
          <cell r="L593">
            <v>4.8944000000000001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B594" t="str">
            <v>557 1</v>
          </cell>
          <cell r="C594">
            <v>557</v>
          </cell>
          <cell r="D594" t="str">
            <v>SIECOR      38.000</v>
          </cell>
          <cell r="E594">
            <v>1</v>
          </cell>
          <cell r="F594" t="str">
            <v xml:space="preserve">   3  CAROLINA</v>
          </cell>
          <cell r="G594" t="str">
            <v xml:space="preserve">  11  ELECTRON</v>
          </cell>
          <cell r="H594" t="str">
            <v xml:space="preserve">  31  L-3100</v>
          </cell>
          <cell r="I594">
            <v>1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B595" t="str">
            <v>558 1</v>
          </cell>
          <cell r="C595">
            <v>558</v>
          </cell>
          <cell r="D595" t="str">
            <v>AAA 2373    38.000</v>
          </cell>
          <cell r="E595">
            <v>1</v>
          </cell>
          <cell r="F595" t="str">
            <v xml:space="preserve">   3  CAROLINA</v>
          </cell>
          <cell r="G595" t="str">
            <v xml:space="preserve">  40  AAA</v>
          </cell>
          <cell r="H595" t="str">
            <v xml:space="preserve">  31  L-3100</v>
          </cell>
          <cell r="I595">
            <v>1</v>
          </cell>
          <cell r="J595">
            <v>1</v>
          </cell>
          <cell r="K595">
            <v>1.0278</v>
          </cell>
          <cell r="L595">
            <v>0.54820000000000002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B596" t="str">
            <v>559 1</v>
          </cell>
          <cell r="C596">
            <v>559</v>
          </cell>
          <cell r="D596" t="str">
            <v>GE RIOGRANDE38.000</v>
          </cell>
          <cell r="E596">
            <v>1</v>
          </cell>
          <cell r="F596" t="str">
            <v xml:space="preserve">   3  CAROLINA</v>
          </cell>
          <cell r="G596" t="str">
            <v xml:space="preserve">  11  ELECTRON</v>
          </cell>
          <cell r="H596" t="str">
            <v xml:space="preserve"> 151  L-15100</v>
          </cell>
          <cell r="I596">
            <v>1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B597" t="str">
            <v>560 1</v>
          </cell>
          <cell r="C597">
            <v>560</v>
          </cell>
          <cell r="D597" t="str">
            <v>GIBSON      38.000</v>
          </cell>
          <cell r="E597">
            <v>1</v>
          </cell>
          <cell r="F597" t="str">
            <v xml:space="preserve">   3  CAROLINA</v>
          </cell>
          <cell r="G597" t="str">
            <v xml:space="preserve">  11  ELECTRON</v>
          </cell>
          <cell r="H597" t="str">
            <v xml:space="preserve">  31  L-3100</v>
          </cell>
          <cell r="I597">
            <v>1</v>
          </cell>
          <cell r="J597">
            <v>1</v>
          </cell>
          <cell r="K597">
            <v>0.75370000000000004</v>
          </cell>
          <cell r="L597">
            <v>0.43070000000000003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B598" t="str">
            <v>561 1</v>
          </cell>
          <cell r="C598">
            <v>561</v>
          </cell>
          <cell r="D598" t="str">
            <v>ISABELA PBLO38.000</v>
          </cell>
          <cell r="E598">
            <v>1</v>
          </cell>
          <cell r="F598" t="str">
            <v xml:space="preserve">   7  ARECIBO</v>
          </cell>
          <cell r="G598" t="str">
            <v xml:space="preserve">  84  IS-URB-RES</v>
          </cell>
          <cell r="H598" t="str">
            <v xml:space="preserve">  27  L-2700</v>
          </cell>
          <cell r="I598">
            <v>1</v>
          </cell>
          <cell r="J598">
            <v>1</v>
          </cell>
          <cell r="K598">
            <v>7.0284000000000004</v>
          </cell>
          <cell r="L598">
            <v>3.1911999999999998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B599" t="str">
            <v>562 1</v>
          </cell>
          <cell r="C599">
            <v>562</v>
          </cell>
          <cell r="D599" t="str">
            <v>ISABELA PLT338.000</v>
          </cell>
          <cell r="E599">
            <v>1</v>
          </cell>
          <cell r="F599" t="str">
            <v xml:space="preserve">   7  ARECIBO</v>
          </cell>
          <cell r="G599" t="str">
            <v xml:space="preserve">  84  IS-URB-RES</v>
          </cell>
          <cell r="H599" t="str">
            <v xml:space="preserve">  27  L-2700</v>
          </cell>
          <cell r="I599">
            <v>1</v>
          </cell>
          <cell r="J599">
            <v>1</v>
          </cell>
          <cell r="K599">
            <v>1.7033</v>
          </cell>
          <cell r="L599">
            <v>0.77329999999999999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B600" t="str">
            <v>563 1</v>
          </cell>
          <cell r="C600">
            <v>563</v>
          </cell>
          <cell r="D600" t="str">
            <v>ISABELA TO  38.000</v>
          </cell>
          <cell r="E600">
            <v>1</v>
          </cell>
          <cell r="F600" t="str">
            <v xml:space="preserve">   7  ARECIBO</v>
          </cell>
          <cell r="G600" t="str">
            <v xml:space="preserve">   1  AEE</v>
          </cell>
          <cell r="H600" t="str">
            <v xml:space="preserve"> 137  L-13700</v>
          </cell>
          <cell r="I600">
            <v>1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B601" t="str">
            <v>564 1</v>
          </cell>
          <cell r="C601">
            <v>564</v>
          </cell>
          <cell r="D601" t="str">
            <v>FUETAGUAVIVA38.000</v>
          </cell>
          <cell r="E601">
            <v>1</v>
          </cell>
          <cell r="F601" t="str">
            <v xml:space="preserve">   3  CAROLINA</v>
          </cell>
          <cell r="G601" t="str">
            <v xml:space="preserve">  53  IGLESIAS</v>
          </cell>
          <cell r="H601" t="str">
            <v xml:space="preserve">  36  L-3600</v>
          </cell>
          <cell r="I601">
            <v>1</v>
          </cell>
          <cell r="J601">
            <v>1</v>
          </cell>
          <cell r="K601">
            <v>1.2432000000000001</v>
          </cell>
          <cell r="L601">
            <v>0.83199999999999996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B602" t="str">
            <v>565 1</v>
          </cell>
          <cell r="C602">
            <v>565</v>
          </cell>
          <cell r="D602" t="str">
            <v>XTRA 1674   38.000</v>
          </cell>
          <cell r="E602">
            <v>1</v>
          </cell>
          <cell r="F602" t="str">
            <v xml:space="preserve">   3  CAROLINA</v>
          </cell>
          <cell r="G602" t="str">
            <v xml:space="preserve">  21  COMERCIO</v>
          </cell>
          <cell r="H602" t="str">
            <v xml:space="preserve">  36  L-3600</v>
          </cell>
          <cell r="I602">
            <v>1</v>
          </cell>
          <cell r="J602">
            <v>1</v>
          </cell>
          <cell r="K602">
            <v>1.8010999999999999</v>
          </cell>
          <cell r="L602">
            <v>0.73419999999999996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566 1</v>
          </cell>
          <cell r="C603">
            <v>566</v>
          </cell>
          <cell r="D603" t="str">
            <v>UPR CAROLINA38.000</v>
          </cell>
          <cell r="E603">
            <v>1</v>
          </cell>
          <cell r="F603" t="str">
            <v xml:space="preserve">   3  CAROLINA</v>
          </cell>
          <cell r="G603" t="str">
            <v xml:space="preserve">  30  ESCUELAS</v>
          </cell>
          <cell r="H603" t="str">
            <v xml:space="preserve">  10  L-1000</v>
          </cell>
          <cell r="I603">
            <v>1</v>
          </cell>
          <cell r="J603">
            <v>1</v>
          </cell>
          <cell r="K603">
            <v>1.2529999999999999</v>
          </cell>
          <cell r="L603">
            <v>0.77329999999999999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567 1</v>
          </cell>
          <cell r="C604">
            <v>567</v>
          </cell>
          <cell r="D604" t="str">
            <v>HDEP CAROLIN38.000</v>
          </cell>
          <cell r="E604">
            <v>1</v>
          </cell>
          <cell r="F604" t="str">
            <v xml:space="preserve">   1  S.JUAN</v>
          </cell>
          <cell r="G604" t="str">
            <v xml:space="preserve">  21  COMERCIO</v>
          </cell>
          <cell r="H604" t="str">
            <v xml:space="preserve">  10  L-1000</v>
          </cell>
          <cell r="I604">
            <v>1</v>
          </cell>
          <cell r="J604">
            <v>1</v>
          </cell>
          <cell r="K604">
            <v>3.1225999999999998</v>
          </cell>
          <cell r="L604">
            <v>1.2627999999999999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B605" t="str">
            <v>567 2</v>
          </cell>
          <cell r="C605">
            <v>567</v>
          </cell>
          <cell r="D605" t="str">
            <v>HDEP CAROLIN38.000</v>
          </cell>
          <cell r="E605">
            <v>2</v>
          </cell>
          <cell r="F605" t="str">
            <v xml:space="preserve">   3  CAROLINA</v>
          </cell>
          <cell r="G605" t="str">
            <v xml:space="preserve">  21  COMERCIO</v>
          </cell>
          <cell r="H605" t="str">
            <v xml:space="preserve">  10  L-1000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B606" t="str">
            <v>567 3</v>
          </cell>
          <cell r="C606">
            <v>567</v>
          </cell>
          <cell r="D606" t="str">
            <v>HDEP CAROLIN38.000</v>
          </cell>
          <cell r="E606">
            <v>3</v>
          </cell>
          <cell r="F606" t="str">
            <v xml:space="preserve">   3  CAROLINA</v>
          </cell>
          <cell r="G606" t="str">
            <v xml:space="preserve">  21  COMERCIO</v>
          </cell>
          <cell r="H606" t="str">
            <v xml:space="preserve">  10  L-1000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B607" t="str">
            <v>567 4</v>
          </cell>
          <cell r="C607">
            <v>567</v>
          </cell>
          <cell r="D607" t="str">
            <v>HDEP CAROLIN38.000</v>
          </cell>
          <cell r="E607">
            <v>4</v>
          </cell>
          <cell r="F607" t="str">
            <v xml:space="preserve">   3  CAROLINA</v>
          </cell>
          <cell r="G607" t="str">
            <v xml:space="preserve">  21  COMERCIO</v>
          </cell>
          <cell r="H607" t="str">
            <v xml:space="preserve">  10  L-1000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568 1</v>
          </cell>
          <cell r="C608">
            <v>568</v>
          </cell>
          <cell r="D608" t="str">
            <v>PEPSIVILLAPR38.000</v>
          </cell>
          <cell r="E608">
            <v>1</v>
          </cell>
          <cell r="F608" t="str">
            <v xml:space="preserve">   1  S.JUAN</v>
          </cell>
          <cell r="G608" t="str">
            <v xml:space="preserve">  19  DESTILER</v>
          </cell>
          <cell r="H608" t="str">
            <v xml:space="preserve">  10  L-1000</v>
          </cell>
          <cell r="I608">
            <v>1</v>
          </cell>
          <cell r="J608">
            <v>1</v>
          </cell>
          <cell r="K608">
            <v>0.11749999999999999</v>
          </cell>
          <cell r="L608">
            <v>1.9599999999999999E-2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B609" t="str">
            <v>569 1</v>
          </cell>
          <cell r="C609">
            <v>569</v>
          </cell>
          <cell r="D609" t="str">
            <v>JCPENNEY    38.000</v>
          </cell>
          <cell r="E609">
            <v>1</v>
          </cell>
          <cell r="F609" t="str">
            <v xml:space="preserve">   1  S.JUAN</v>
          </cell>
          <cell r="G609" t="str">
            <v xml:space="preserve">  21  COMERCIO</v>
          </cell>
          <cell r="H609" t="str">
            <v xml:space="preserve">  30  L-3000</v>
          </cell>
          <cell r="I609">
            <v>1</v>
          </cell>
          <cell r="J609">
            <v>1</v>
          </cell>
          <cell r="K609">
            <v>0.46010000000000001</v>
          </cell>
          <cell r="L609">
            <v>0.27410000000000001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B610" t="str">
            <v>570 1</v>
          </cell>
          <cell r="C610">
            <v>570</v>
          </cell>
          <cell r="D610" t="str">
            <v>TAP XTRA    38.000</v>
          </cell>
          <cell r="E610">
            <v>1</v>
          </cell>
          <cell r="F610" t="str">
            <v xml:space="preserve">   6  PONCE OE</v>
          </cell>
          <cell r="G610" t="str">
            <v xml:space="preserve">   1  AEE</v>
          </cell>
          <cell r="H610" t="str">
            <v xml:space="preserve">   3  L-300</v>
          </cell>
          <cell r="I610">
            <v>1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571 1</v>
          </cell>
          <cell r="C611">
            <v>571</v>
          </cell>
          <cell r="D611" t="str">
            <v>SANLORENZO 238.000</v>
          </cell>
          <cell r="E611">
            <v>1</v>
          </cell>
          <cell r="F611" t="str">
            <v xml:space="preserve">   4  CAGUAS</v>
          </cell>
          <cell r="G611" t="str">
            <v xml:space="preserve">  84  IS-URB-RES</v>
          </cell>
          <cell r="H611" t="str">
            <v xml:space="preserve">  93  L-9300</v>
          </cell>
          <cell r="I611">
            <v>1</v>
          </cell>
          <cell r="J611">
            <v>1</v>
          </cell>
          <cell r="K611">
            <v>8.1638999999999999</v>
          </cell>
          <cell r="L611">
            <v>2.8485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B612" t="str">
            <v>572 1</v>
          </cell>
          <cell r="C612">
            <v>572</v>
          </cell>
          <cell r="D612" t="str">
            <v>AAA 3382    38.000</v>
          </cell>
          <cell r="E612">
            <v>1</v>
          </cell>
          <cell r="F612" t="str">
            <v xml:space="preserve">   4  CAGUAS</v>
          </cell>
          <cell r="G612" t="str">
            <v xml:space="preserve">  40  AAA</v>
          </cell>
          <cell r="H612" t="str">
            <v xml:space="preserve">  93  L-9300</v>
          </cell>
          <cell r="I612">
            <v>1</v>
          </cell>
          <cell r="J612">
            <v>1</v>
          </cell>
          <cell r="K612">
            <v>0.186</v>
          </cell>
          <cell r="L612">
            <v>0.1077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573 1</v>
          </cell>
          <cell r="C613">
            <v>573</v>
          </cell>
          <cell r="D613" t="str">
            <v>AWNING      38.000</v>
          </cell>
          <cell r="E613">
            <v>1</v>
          </cell>
          <cell r="F613" t="str">
            <v xml:space="preserve">   7  ARECIBO</v>
          </cell>
          <cell r="G613" t="str">
            <v xml:space="preserve">  14  EMPAQUE</v>
          </cell>
          <cell r="H613" t="str">
            <v xml:space="preserve">  27  L-2700</v>
          </cell>
          <cell r="I613">
            <v>1</v>
          </cell>
          <cell r="J613">
            <v>1</v>
          </cell>
          <cell r="K613">
            <v>0.50900000000000001</v>
          </cell>
          <cell r="L613">
            <v>0.31319999999999998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B614" t="str">
            <v>574 1</v>
          </cell>
          <cell r="C614">
            <v>574</v>
          </cell>
          <cell r="D614" t="str">
            <v>UNIV. TURABO38.000</v>
          </cell>
          <cell r="E614">
            <v>1</v>
          </cell>
          <cell r="F614" t="str">
            <v xml:space="preserve">   4  CAGUAS</v>
          </cell>
          <cell r="G614" t="str">
            <v xml:space="preserve">  30  ESCUELAS</v>
          </cell>
          <cell r="H614" t="str">
            <v xml:space="preserve">  30  L-3000</v>
          </cell>
          <cell r="I614">
            <v>1</v>
          </cell>
          <cell r="J614">
            <v>1</v>
          </cell>
          <cell r="K614">
            <v>2.0066999999999999</v>
          </cell>
          <cell r="L614">
            <v>0.49919999999999998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B615" t="str">
            <v>575 1</v>
          </cell>
          <cell r="C615">
            <v>575</v>
          </cell>
          <cell r="D615" t="str">
            <v>WILLIAMS    38.000</v>
          </cell>
          <cell r="E615">
            <v>1</v>
          </cell>
          <cell r="F615" t="str">
            <v xml:space="preserve">   4  CAGUAS</v>
          </cell>
          <cell r="G615" t="str">
            <v xml:space="preserve">  14  EMPAQUE</v>
          </cell>
          <cell r="H615" t="str">
            <v xml:space="preserve">  30  L-3000</v>
          </cell>
          <cell r="I615">
            <v>1</v>
          </cell>
          <cell r="J615">
            <v>1</v>
          </cell>
          <cell r="K615">
            <v>0.26429999999999998</v>
          </cell>
          <cell r="L615">
            <v>0.2447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 t="str">
            <v>576 1</v>
          </cell>
          <cell r="C616">
            <v>576</v>
          </cell>
          <cell r="D616" t="str">
            <v>HOSP. PONCE 38.000</v>
          </cell>
          <cell r="E616">
            <v>1</v>
          </cell>
          <cell r="F616" t="str">
            <v xml:space="preserve">   6  PONCE OE</v>
          </cell>
          <cell r="G616" t="str">
            <v xml:space="preserve">  32  HOSPITAL</v>
          </cell>
          <cell r="H616" t="str">
            <v xml:space="preserve">  79  L-7900</v>
          </cell>
          <cell r="I616">
            <v>1</v>
          </cell>
          <cell r="J616">
            <v>1</v>
          </cell>
          <cell r="K616">
            <v>2.8485</v>
          </cell>
          <cell r="L616">
            <v>1.3997999999999999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B617" t="str">
            <v>577 1</v>
          </cell>
          <cell r="C617">
            <v>577</v>
          </cell>
          <cell r="D617" t="str">
            <v>AAA 3278    38.000</v>
          </cell>
          <cell r="E617">
            <v>1</v>
          </cell>
          <cell r="F617" t="str">
            <v xml:space="preserve">   4  CAGUAS</v>
          </cell>
          <cell r="G617" t="str">
            <v xml:space="preserve">  40  AAA</v>
          </cell>
          <cell r="H617" t="str">
            <v xml:space="preserve">  30  L-3000</v>
          </cell>
          <cell r="I617">
            <v>1</v>
          </cell>
          <cell r="J617">
            <v>1</v>
          </cell>
          <cell r="K617">
            <v>0.28389999999999999</v>
          </cell>
          <cell r="L617">
            <v>0.14680000000000001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B618" t="str">
            <v>578 1</v>
          </cell>
          <cell r="C618">
            <v>578</v>
          </cell>
          <cell r="D618" t="str">
            <v>JUNCOS PROV 38.000</v>
          </cell>
          <cell r="E618">
            <v>1</v>
          </cell>
          <cell r="F618" t="str">
            <v xml:space="preserve">   4  CAGUAS</v>
          </cell>
          <cell r="G618" t="str">
            <v xml:space="preserve">  84  IS-URB-RES</v>
          </cell>
          <cell r="H618" t="str">
            <v xml:space="preserve">  30  L-3000</v>
          </cell>
          <cell r="I618">
            <v>1</v>
          </cell>
          <cell r="J618">
            <v>1</v>
          </cell>
          <cell r="K618">
            <v>1.0963000000000001</v>
          </cell>
          <cell r="L618">
            <v>0.30349999999999999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B619" t="str">
            <v>579 1</v>
          </cell>
          <cell r="C619">
            <v>579</v>
          </cell>
          <cell r="D619" t="str">
            <v>RIGIDPAK    38.000</v>
          </cell>
          <cell r="E619">
            <v>1</v>
          </cell>
          <cell r="F619" t="str">
            <v xml:space="preserve">   4  CAGUAS</v>
          </cell>
          <cell r="G619" t="str">
            <v xml:space="preserve">  14  EMPAQUE</v>
          </cell>
          <cell r="H619" t="str">
            <v xml:space="preserve">  30  L-3000</v>
          </cell>
          <cell r="I619">
            <v>1</v>
          </cell>
          <cell r="J619">
            <v>1</v>
          </cell>
          <cell r="K619">
            <v>2.2416</v>
          </cell>
          <cell r="L619">
            <v>1.1453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B620" t="str">
            <v>580 1</v>
          </cell>
          <cell r="C620">
            <v>580</v>
          </cell>
          <cell r="D620" t="str">
            <v>MATSUSHITA  38.000</v>
          </cell>
          <cell r="E620">
            <v>1</v>
          </cell>
          <cell r="F620" t="str">
            <v xml:space="preserve">   4  CAGUAS</v>
          </cell>
          <cell r="G620" t="str">
            <v xml:space="preserve">  11  ELECTRON</v>
          </cell>
          <cell r="H620" t="str">
            <v xml:space="preserve">  30  L-3000</v>
          </cell>
          <cell r="I620">
            <v>1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 t="str">
            <v>580 2</v>
          </cell>
          <cell r="C621">
            <v>580</v>
          </cell>
          <cell r="D621" t="str">
            <v>MATSUSHITA  38.000</v>
          </cell>
          <cell r="E621">
            <v>2</v>
          </cell>
          <cell r="F621" t="str">
            <v xml:space="preserve">   4  CAGUAS</v>
          </cell>
          <cell r="G621" t="str">
            <v xml:space="preserve">  11  ELECTRON</v>
          </cell>
          <cell r="H621" t="str">
            <v xml:space="preserve">  30  L-3000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B622" t="str">
            <v>581 1</v>
          </cell>
          <cell r="C622">
            <v>581</v>
          </cell>
          <cell r="D622" t="str">
            <v>NAVY VIEQUES38.000</v>
          </cell>
          <cell r="E622">
            <v>1</v>
          </cell>
          <cell r="F622" t="str">
            <v xml:space="preserve">   3  CAROLINA</v>
          </cell>
          <cell r="G622" t="str">
            <v xml:space="preserve">  51  MILITAR</v>
          </cell>
          <cell r="H622" t="str">
            <v xml:space="preserve">  54  L-5400</v>
          </cell>
          <cell r="I622">
            <v>1</v>
          </cell>
          <cell r="J622">
            <v>1</v>
          </cell>
          <cell r="K622">
            <v>0.86140000000000005</v>
          </cell>
          <cell r="L622">
            <v>0.52859999999999996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 t="str">
            <v>582 1</v>
          </cell>
          <cell r="C623">
            <v>582</v>
          </cell>
          <cell r="D623" t="str">
            <v>BAXT AIBONIT38.000</v>
          </cell>
          <cell r="E623">
            <v>1</v>
          </cell>
          <cell r="F623" t="str">
            <v xml:space="preserve">   4  CAGUAS</v>
          </cell>
          <cell r="G623" t="str">
            <v xml:space="preserve">  20  EQUI MED</v>
          </cell>
          <cell r="H623" t="str">
            <v xml:space="preserve">  48  L-4800</v>
          </cell>
          <cell r="I623">
            <v>1</v>
          </cell>
          <cell r="J623">
            <v>1</v>
          </cell>
          <cell r="K623">
            <v>2.6919</v>
          </cell>
          <cell r="L623">
            <v>1.2236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B624" t="str">
            <v>583 1</v>
          </cell>
          <cell r="C624">
            <v>583</v>
          </cell>
          <cell r="D624" t="str">
            <v>ESCORIAL    115.00</v>
          </cell>
          <cell r="E624">
            <v>1</v>
          </cell>
          <cell r="F624" t="str">
            <v xml:space="preserve">   1  S.JUAN</v>
          </cell>
          <cell r="G624" t="str">
            <v xml:space="preserve">  89  MET-RES/COME</v>
          </cell>
          <cell r="H624" t="str">
            <v xml:space="preserve"> 389  L-38900</v>
          </cell>
          <cell r="I624">
            <v>1</v>
          </cell>
          <cell r="J624">
            <v>1</v>
          </cell>
          <cell r="K624">
            <v>8.8589000000000002</v>
          </cell>
          <cell r="L624">
            <v>4.7866999999999997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B625" t="str">
            <v>584 1</v>
          </cell>
          <cell r="C625">
            <v>584</v>
          </cell>
          <cell r="D625" t="str">
            <v>LOCTITE     38.000</v>
          </cell>
          <cell r="E625">
            <v>1</v>
          </cell>
          <cell r="F625" t="str">
            <v xml:space="preserve">   8  MAYAGUEZ</v>
          </cell>
          <cell r="G625" t="str">
            <v xml:space="preserve">  10  FARMACIA</v>
          </cell>
          <cell r="H625" t="str">
            <v xml:space="preserve">  12  L-1200</v>
          </cell>
          <cell r="I625">
            <v>1</v>
          </cell>
          <cell r="J625">
            <v>1</v>
          </cell>
          <cell r="K625">
            <v>1.7033</v>
          </cell>
          <cell r="L625">
            <v>0.4894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B626" t="str">
            <v>584 2</v>
          </cell>
          <cell r="C626">
            <v>584</v>
          </cell>
          <cell r="D626" t="str">
            <v>LOCTITE     38.000</v>
          </cell>
          <cell r="E626">
            <v>2</v>
          </cell>
          <cell r="F626" t="str">
            <v xml:space="preserve">   8  MAYAGUEZ</v>
          </cell>
          <cell r="G626" t="str">
            <v xml:space="preserve">  10  FARMACIA</v>
          </cell>
          <cell r="H626" t="str">
            <v xml:space="preserve">  12  L-1200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585 1</v>
          </cell>
          <cell r="C627">
            <v>585</v>
          </cell>
          <cell r="D627" t="str">
            <v>GOB YABUCOA 38.000</v>
          </cell>
          <cell r="E627">
            <v>1</v>
          </cell>
          <cell r="F627" t="str">
            <v xml:space="preserve">   4  CAGUAS</v>
          </cell>
          <cell r="G627" t="str">
            <v xml:space="preserve">  31  GOBIERNO</v>
          </cell>
          <cell r="H627" t="str">
            <v xml:space="preserve">  37  L-3700</v>
          </cell>
          <cell r="I627">
            <v>1</v>
          </cell>
          <cell r="J627">
            <v>1</v>
          </cell>
          <cell r="K627">
            <v>0.1762</v>
          </cell>
          <cell r="L627">
            <v>0.1077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586 1</v>
          </cell>
          <cell r="C628">
            <v>586</v>
          </cell>
          <cell r="D628" t="str">
            <v>BFOODARECIBO38.000</v>
          </cell>
          <cell r="E628">
            <v>1</v>
          </cell>
          <cell r="F628" t="str">
            <v xml:space="preserve">   7  ARECIBO</v>
          </cell>
          <cell r="G628" t="str">
            <v xml:space="preserve">  14  EMPAQUE</v>
          </cell>
          <cell r="H628" t="str">
            <v xml:space="preserve">  69  L-6900</v>
          </cell>
          <cell r="I628">
            <v>1</v>
          </cell>
          <cell r="J628">
            <v>1</v>
          </cell>
          <cell r="K628">
            <v>0.52859999999999996</v>
          </cell>
          <cell r="L628">
            <v>6.8500000000000005E-2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B629" t="str">
            <v>587 1</v>
          </cell>
          <cell r="C629">
            <v>587</v>
          </cell>
          <cell r="D629" t="str">
            <v>XTRA ARECIBO38.000</v>
          </cell>
          <cell r="E629">
            <v>1</v>
          </cell>
          <cell r="F629" t="str">
            <v xml:space="preserve">   7  ARECIBO</v>
          </cell>
          <cell r="G629" t="str">
            <v xml:space="preserve">  21  COMERCIO</v>
          </cell>
          <cell r="H629" t="str">
            <v xml:space="preserve">  69  L-6900</v>
          </cell>
          <cell r="I629">
            <v>1</v>
          </cell>
          <cell r="J629">
            <v>1</v>
          </cell>
          <cell r="K629">
            <v>0.52859999999999996</v>
          </cell>
          <cell r="L629">
            <v>0.32300000000000001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588 1</v>
          </cell>
          <cell r="C630">
            <v>588</v>
          </cell>
          <cell r="D630" t="str">
            <v>UIA  ARECIBO38.000</v>
          </cell>
          <cell r="E630">
            <v>1</v>
          </cell>
          <cell r="F630" t="str">
            <v xml:space="preserve">   7  ARECIBO</v>
          </cell>
          <cell r="G630" t="str">
            <v xml:space="preserve">  30  ESCUELAS</v>
          </cell>
          <cell r="H630" t="str">
            <v xml:space="preserve">  69  L-6900</v>
          </cell>
          <cell r="I630">
            <v>1</v>
          </cell>
          <cell r="J630">
            <v>1</v>
          </cell>
          <cell r="K630">
            <v>0.73419999999999996</v>
          </cell>
          <cell r="L630">
            <v>0.28389999999999999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589 1</v>
          </cell>
          <cell r="C631">
            <v>589</v>
          </cell>
          <cell r="D631" t="str">
            <v>ASDA ARECIBO38.000</v>
          </cell>
          <cell r="E631">
            <v>1</v>
          </cell>
          <cell r="F631" t="str">
            <v xml:space="preserve">   7  ARECIBO</v>
          </cell>
          <cell r="G631" t="str">
            <v xml:space="preserve">  16  AGRICOLA</v>
          </cell>
          <cell r="H631" t="str">
            <v xml:space="preserve">  22  L-2200</v>
          </cell>
          <cell r="I631">
            <v>1</v>
          </cell>
          <cell r="J631">
            <v>1</v>
          </cell>
          <cell r="K631">
            <v>0.61670000000000003</v>
          </cell>
          <cell r="L631">
            <v>0.26429999999999998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B632" t="str">
            <v>590 1</v>
          </cell>
          <cell r="C632">
            <v>590</v>
          </cell>
          <cell r="D632" t="str">
            <v>CUTLER HAMER38.000</v>
          </cell>
          <cell r="E632">
            <v>1</v>
          </cell>
          <cell r="F632" t="str">
            <v xml:space="preserve">   7  ARECIBO</v>
          </cell>
          <cell r="G632" t="str">
            <v xml:space="preserve">  11  ELECTRON</v>
          </cell>
          <cell r="H632" t="str">
            <v xml:space="preserve">  22  L-2200</v>
          </cell>
          <cell r="I632">
            <v>1</v>
          </cell>
          <cell r="J632">
            <v>1</v>
          </cell>
          <cell r="K632">
            <v>3.7002000000000002</v>
          </cell>
          <cell r="L632">
            <v>3.3967000000000001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B633" t="str">
            <v>591 1</v>
          </cell>
          <cell r="C633">
            <v>591</v>
          </cell>
          <cell r="D633" t="str">
            <v>MERCK       38.000</v>
          </cell>
          <cell r="E633">
            <v>1</v>
          </cell>
          <cell r="F633" t="str">
            <v xml:space="preserve">   7  ARECIBO</v>
          </cell>
          <cell r="G633" t="str">
            <v xml:space="preserve">  10  FARMACIA</v>
          </cell>
          <cell r="H633" t="str">
            <v xml:space="preserve">  22  L-2200</v>
          </cell>
          <cell r="I633">
            <v>1</v>
          </cell>
          <cell r="J633">
            <v>1</v>
          </cell>
          <cell r="K633">
            <v>3.847</v>
          </cell>
          <cell r="L633">
            <v>0.77329999999999999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B634" t="str">
            <v>592 1</v>
          </cell>
          <cell r="C634">
            <v>592</v>
          </cell>
          <cell r="D634" t="str">
            <v>UNE         38.000</v>
          </cell>
          <cell r="E634">
            <v>1</v>
          </cell>
          <cell r="F634" t="str">
            <v xml:space="preserve">   7  ARECIBO</v>
          </cell>
          <cell r="G634" t="str">
            <v xml:space="preserve">  11  ELECTRON</v>
          </cell>
          <cell r="H634" t="str">
            <v xml:space="preserve">  22  L-2200</v>
          </cell>
          <cell r="I634">
            <v>1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B635" t="str">
            <v>593 1</v>
          </cell>
          <cell r="C635">
            <v>593</v>
          </cell>
          <cell r="D635" t="str">
            <v>GE VEGA ALTA38.000</v>
          </cell>
          <cell r="E635">
            <v>1</v>
          </cell>
          <cell r="F635" t="str">
            <v xml:space="preserve">   2  BAYAMON</v>
          </cell>
          <cell r="G635" t="str">
            <v xml:space="preserve">  11  ELECTRON</v>
          </cell>
          <cell r="H635" t="str">
            <v xml:space="preserve">  78  L-7800</v>
          </cell>
          <cell r="I635">
            <v>1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594 1</v>
          </cell>
          <cell r="C636">
            <v>594</v>
          </cell>
          <cell r="D636" t="str">
            <v>TERRAZA     38.000</v>
          </cell>
          <cell r="E636">
            <v>1</v>
          </cell>
          <cell r="F636" t="str">
            <v xml:space="preserve">   2  BAYAMON</v>
          </cell>
          <cell r="G636" t="str">
            <v xml:space="preserve">  13  CEMENTO</v>
          </cell>
          <cell r="H636" t="str">
            <v xml:space="preserve">  78  L-7800</v>
          </cell>
          <cell r="I636">
            <v>1</v>
          </cell>
          <cell r="J636">
            <v>1</v>
          </cell>
          <cell r="K636">
            <v>1.3019000000000001</v>
          </cell>
          <cell r="L636">
            <v>1.3704000000000001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595 1</v>
          </cell>
          <cell r="C637">
            <v>595</v>
          </cell>
          <cell r="D637" t="str">
            <v>CERROMAR    38.000</v>
          </cell>
          <cell r="E637">
            <v>1</v>
          </cell>
          <cell r="F637" t="str">
            <v xml:space="preserve">   2  BAYAMON</v>
          </cell>
          <cell r="G637" t="str">
            <v xml:space="preserve">  50  HOTELES</v>
          </cell>
          <cell r="H637" t="str">
            <v xml:space="preserve">  78  L-7800</v>
          </cell>
          <cell r="I637">
            <v>1</v>
          </cell>
          <cell r="J637">
            <v>1</v>
          </cell>
          <cell r="K637">
            <v>1.8109</v>
          </cell>
          <cell r="L637">
            <v>0.69499999999999995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B638" t="str">
            <v>596 1</v>
          </cell>
          <cell r="C638">
            <v>596</v>
          </cell>
          <cell r="D638" t="str">
            <v>ALBERTO VO5 38.000</v>
          </cell>
          <cell r="E638">
            <v>1</v>
          </cell>
          <cell r="F638" t="str">
            <v xml:space="preserve">   4  CAGUAS</v>
          </cell>
          <cell r="G638" t="str">
            <v xml:space="preserve">  21  COMERCIO</v>
          </cell>
          <cell r="H638" t="str">
            <v xml:space="preserve">  54  L-5400</v>
          </cell>
          <cell r="I638">
            <v>1</v>
          </cell>
          <cell r="J638">
            <v>1</v>
          </cell>
          <cell r="K638">
            <v>0.3916</v>
          </cell>
          <cell r="L638">
            <v>0.1273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597 1</v>
          </cell>
          <cell r="C639">
            <v>597</v>
          </cell>
          <cell r="D639" t="str">
            <v>WESTINGHOUSE38.000</v>
          </cell>
          <cell r="E639">
            <v>1</v>
          </cell>
          <cell r="F639" t="str">
            <v xml:space="preserve">   5  PONCE ES</v>
          </cell>
          <cell r="G639" t="str">
            <v xml:space="preserve">  11  ELECTRON</v>
          </cell>
          <cell r="H639" t="str">
            <v xml:space="preserve">  48  L-4800</v>
          </cell>
          <cell r="I639">
            <v>1</v>
          </cell>
          <cell r="J639">
            <v>1</v>
          </cell>
          <cell r="K639">
            <v>1.5662</v>
          </cell>
          <cell r="L639">
            <v>0.31319999999999998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B640" t="str">
            <v>598 1</v>
          </cell>
          <cell r="C640">
            <v>598</v>
          </cell>
          <cell r="D640" t="str">
            <v>UPR HUMACAO 38.000</v>
          </cell>
          <cell r="E640">
            <v>1</v>
          </cell>
          <cell r="F640" t="str">
            <v xml:space="preserve">   4  CAGUAS</v>
          </cell>
          <cell r="G640" t="str">
            <v xml:space="preserve">  30  ESCUELAS</v>
          </cell>
          <cell r="H640" t="str">
            <v xml:space="preserve"> 125  L-12500</v>
          </cell>
          <cell r="I640">
            <v>1</v>
          </cell>
          <cell r="J640">
            <v>1</v>
          </cell>
          <cell r="K640">
            <v>2.1829000000000001</v>
          </cell>
          <cell r="L640">
            <v>1.4682999999999999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599 1</v>
          </cell>
          <cell r="C641">
            <v>599</v>
          </cell>
          <cell r="D641" t="str">
            <v>AGUAYO      38.000</v>
          </cell>
          <cell r="E641">
            <v>1</v>
          </cell>
          <cell r="F641" t="str">
            <v xml:space="preserve">   2  BAYAMON</v>
          </cell>
          <cell r="G641" t="str">
            <v xml:space="preserve">  18  PROC MET</v>
          </cell>
          <cell r="H641" t="str">
            <v xml:space="preserve">  78  L-7800</v>
          </cell>
          <cell r="I641">
            <v>1</v>
          </cell>
          <cell r="J641">
            <v>1</v>
          </cell>
          <cell r="K641">
            <v>0.1958</v>
          </cell>
          <cell r="L641">
            <v>0.1077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600 1</v>
          </cell>
          <cell r="C642">
            <v>600</v>
          </cell>
          <cell r="D642" t="str">
            <v>TECH CIDRA  38.000</v>
          </cell>
          <cell r="E642">
            <v>1</v>
          </cell>
          <cell r="F642" t="str">
            <v xml:space="preserve">   4  CAGUAS</v>
          </cell>
          <cell r="G642" t="str">
            <v xml:space="preserve">  11  ELECTRON</v>
          </cell>
          <cell r="H642" t="str">
            <v xml:space="preserve">  38  L-3800</v>
          </cell>
          <cell r="I642">
            <v>1</v>
          </cell>
          <cell r="J642">
            <v>1</v>
          </cell>
          <cell r="K642">
            <v>1.2627999999999999</v>
          </cell>
          <cell r="L642">
            <v>0.92010000000000003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601 1</v>
          </cell>
          <cell r="C643">
            <v>601</v>
          </cell>
          <cell r="D643" t="str">
            <v>AAA 9476    38.000</v>
          </cell>
          <cell r="E643">
            <v>1</v>
          </cell>
          <cell r="F643" t="str">
            <v xml:space="preserve">   2  BAYAMON</v>
          </cell>
          <cell r="G643" t="str">
            <v xml:space="preserve">  40  AAA</v>
          </cell>
          <cell r="H643" t="str">
            <v xml:space="preserve"> 107  L-10700</v>
          </cell>
          <cell r="I643">
            <v>1</v>
          </cell>
          <cell r="J643">
            <v>1</v>
          </cell>
          <cell r="K643">
            <v>7.8299999999999995E-2</v>
          </cell>
          <cell r="L643">
            <v>5.8700000000000002E-2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602 1</v>
          </cell>
          <cell r="C644">
            <v>602</v>
          </cell>
          <cell r="D644" t="str">
            <v>HOLSUM      38.000</v>
          </cell>
          <cell r="E644">
            <v>1</v>
          </cell>
          <cell r="F644" t="str">
            <v xml:space="preserve">   2  BAYAMON</v>
          </cell>
          <cell r="G644" t="str">
            <v xml:space="preserve">  14  EMPAQUE</v>
          </cell>
          <cell r="H644" t="str">
            <v xml:space="preserve"> 107  L-10700</v>
          </cell>
          <cell r="I644">
            <v>1</v>
          </cell>
          <cell r="J644">
            <v>1</v>
          </cell>
          <cell r="K644">
            <v>2.0459000000000001</v>
          </cell>
          <cell r="L644">
            <v>0.62649999999999995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 t="str">
            <v>603 1</v>
          </cell>
          <cell r="C645">
            <v>603</v>
          </cell>
          <cell r="D645" t="str">
            <v>PEPSI COLA  38.000</v>
          </cell>
          <cell r="E645">
            <v>1</v>
          </cell>
          <cell r="F645" t="str">
            <v xml:space="preserve">   2  BAYAMON</v>
          </cell>
          <cell r="G645" t="str">
            <v xml:space="preserve">  19  DESTILER</v>
          </cell>
          <cell r="H645" t="str">
            <v xml:space="preserve"> 107  L-10700</v>
          </cell>
          <cell r="I645">
            <v>1</v>
          </cell>
          <cell r="J645">
            <v>1</v>
          </cell>
          <cell r="K645">
            <v>3.7785000000000002</v>
          </cell>
          <cell r="L645">
            <v>2.3395000000000001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604 1</v>
          </cell>
          <cell r="C646">
            <v>604</v>
          </cell>
          <cell r="D646" t="str">
            <v>COSTCO      38.000</v>
          </cell>
          <cell r="E646">
            <v>1</v>
          </cell>
          <cell r="F646" t="str">
            <v xml:space="preserve">   2  BAYAMON</v>
          </cell>
          <cell r="G646" t="str">
            <v xml:space="preserve">  21  COMERCIO</v>
          </cell>
          <cell r="H646" t="str">
            <v xml:space="preserve"> 107  L-10700</v>
          </cell>
          <cell r="I646">
            <v>1</v>
          </cell>
          <cell r="J646">
            <v>1</v>
          </cell>
          <cell r="K646">
            <v>1.1256999999999999</v>
          </cell>
          <cell r="L646">
            <v>0.57750000000000001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605 1</v>
          </cell>
          <cell r="C647">
            <v>605</v>
          </cell>
          <cell r="D647" t="str">
            <v>AGREGADO    38.000</v>
          </cell>
          <cell r="E647">
            <v>1</v>
          </cell>
          <cell r="F647" t="str">
            <v xml:space="preserve">   2  BAYAMON</v>
          </cell>
          <cell r="G647" t="str">
            <v xml:space="preserve">  13  CEMENTO</v>
          </cell>
          <cell r="H647" t="str">
            <v xml:space="preserve">  22  L-2200</v>
          </cell>
          <cell r="I647">
            <v>1</v>
          </cell>
          <cell r="J647">
            <v>1</v>
          </cell>
          <cell r="K647">
            <v>2.5255000000000001</v>
          </cell>
          <cell r="L647">
            <v>1.7228000000000001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606 1</v>
          </cell>
          <cell r="C648">
            <v>606</v>
          </cell>
          <cell r="D648" t="str">
            <v>INST MEDICOS38.000</v>
          </cell>
          <cell r="E648">
            <v>1</v>
          </cell>
          <cell r="F648" t="str">
            <v xml:space="preserve">   2  BAYAMON</v>
          </cell>
          <cell r="G648" t="str">
            <v xml:space="preserve">  11  ELECTRON</v>
          </cell>
          <cell r="H648" t="str">
            <v xml:space="preserve">  22  L-2200</v>
          </cell>
          <cell r="I648">
            <v>1</v>
          </cell>
          <cell r="J648">
            <v>1</v>
          </cell>
          <cell r="K648">
            <v>0.59709999999999996</v>
          </cell>
          <cell r="L648">
            <v>0.372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B649" t="str">
            <v>607 1</v>
          </cell>
          <cell r="C649">
            <v>607</v>
          </cell>
          <cell r="D649" t="str">
            <v>MOLINOS     38.000</v>
          </cell>
          <cell r="E649">
            <v>1</v>
          </cell>
          <cell r="F649" t="str">
            <v xml:space="preserve">   2  BAYAMON</v>
          </cell>
          <cell r="G649" t="str">
            <v xml:space="preserve">  16  AGRICOLA</v>
          </cell>
          <cell r="H649" t="str">
            <v xml:space="preserve">  70  L-7000</v>
          </cell>
          <cell r="I649">
            <v>1</v>
          </cell>
          <cell r="J649">
            <v>1</v>
          </cell>
          <cell r="K649">
            <v>4.4050000000000002</v>
          </cell>
          <cell r="L649">
            <v>1.8305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 t="str">
            <v>607 2</v>
          </cell>
          <cell r="C650">
            <v>607</v>
          </cell>
          <cell r="D650" t="str">
            <v>MOLINOS     38.000</v>
          </cell>
          <cell r="E650">
            <v>2</v>
          </cell>
          <cell r="F650" t="str">
            <v xml:space="preserve">   2  BAYAMON</v>
          </cell>
          <cell r="G650" t="str">
            <v xml:space="preserve">  16  AGRICOLA</v>
          </cell>
          <cell r="H650" t="str">
            <v xml:space="preserve">  70  L-7000</v>
          </cell>
          <cell r="I650">
            <v>0</v>
          </cell>
          <cell r="J650">
            <v>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B651" t="str">
            <v>608 1</v>
          </cell>
          <cell r="C651">
            <v>608</v>
          </cell>
          <cell r="D651" t="str">
            <v>UPR PONCE   38.000</v>
          </cell>
          <cell r="E651">
            <v>1</v>
          </cell>
          <cell r="F651" t="str">
            <v xml:space="preserve">   6  PONCE OE</v>
          </cell>
          <cell r="G651" t="str">
            <v xml:space="preserve">  30  ESCUELAS</v>
          </cell>
          <cell r="H651" t="str">
            <v xml:space="preserve">  18  L-1800</v>
          </cell>
          <cell r="I651">
            <v>1</v>
          </cell>
          <cell r="J651">
            <v>1</v>
          </cell>
          <cell r="K651">
            <v>1.2432000000000001</v>
          </cell>
          <cell r="L651">
            <v>1.0278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 t="str">
            <v>609 1</v>
          </cell>
          <cell r="C652">
            <v>609</v>
          </cell>
          <cell r="D652" t="str">
            <v>EMPACADORA  38.000</v>
          </cell>
          <cell r="E652">
            <v>1</v>
          </cell>
          <cell r="F652" t="str">
            <v xml:space="preserve">   6  PONCE OE</v>
          </cell>
          <cell r="G652" t="str">
            <v xml:space="preserve">  14  EMPAQUE</v>
          </cell>
          <cell r="H652" t="str">
            <v xml:space="preserve">  18  L-1800</v>
          </cell>
          <cell r="I652">
            <v>1</v>
          </cell>
          <cell r="J652">
            <v>1</v>
          </cell>
          <cell r="K652">
            <v>4.8899999999999999E-2</v>
          </cell>
          <cell r="L652">
            <v>2.9399999999999999E-2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B653" t="str">
            <v>610 1</v>
          </cell>
          <cell r="C653">
            <v>610</v>
          </cell>
          <cell r="D653" t="str">
            <v>HANES CAMUY 38.000</v>
          </cell>
          <cell r="E653">
            <v>1</v>
          </cell>
          <cell r="F653" t="str">
            <v xml:space="preserve">   7  ARECIBO</v>
          </cell>
          <cell r="G653" t="str">
            <v xml:space="preserve">  12  TEXTIL</v>
          </cell>
          <cell r="H653" t="str">
            <v xml:space="preserve">  21  L-2100</v>
          </cell>
          <cell r="I653">
            <v>1</v>
          </cell>
          <cell r="J653">
            <v>1</v>
          </cell>
          <cell r="K653">
            <v>1.4390000000000001</v>
          </cell>
          <cell r="L653">
            <v>0.89080000000000004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610 2</v>
          </cell>
          <cell r="C654">
            <v>610</v>
          </cell>
          <cell r="D654" t="str">
            <v>HANES CAMUY 38.000</v>
          </cell>
          <cell r="E654">
            <v>2</v>
          </cell>
          <cell r="F654" t="str">
            <v xml:space="preserve">   7  ARECIBO</v>
          </cell>
          <cell r="G654" t="str">
            <v xml:space="preserve">  12  TEXTIL</v>
          </cell>
          <cell r="H654" t="str">
            <v xml:space="preserve">  21  L-2100</v>
          </cell>
          <cell r="I654">
            <v>0</v>
          </cell>
          <cell r="J654">
            <v>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611 1</v>
          </cell>
          <cell r="C655">
            <v>611</v>
          </cell>
          <cell r="D655" t="str">
            <v>USAF        38.000</v>
          </cell>
          <cell r="E655">
            <v>1</v>
          </cell>
          <cell r="F655" t="str">
            <v xml:space="preserve">   7  ARECIBO</v>
          </cell>
          <cell r="G655" t="str">
            <v xml:space="preserve">  51  MILITAR</v>
          </cell>
          <cell r="H655" t="str">
            <v xml:space="preserve">  27  L-2700</v>
          </cell>
          <cell r="I655">
            <v>1</v>
          </cell>
          <cell r="J655">
            <v>1</v>
          </cell>
          <cell r="K655">
            <v>0.1273</v>
          </cell>
          <cell r="L655">
            <v>7.8299999999999995E-2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612 1</v>
          </cell>
          <cell r="C656">
            <v>612</v>
          </cell>
          <cell r="D656" t="str">
            <v>HOSP FAJARDO38.000</v>
          </cell>
          <cell r="E656">
            <v>1</v>
          </cell>
          <cell r="F656" t="str">
            <v xml:space="preserve">   3  CAROLINA</v>
          </cell>
          <cell r="G656" t="str">
            <v xml:space="preserve">  32  HOSPITAL</v>
          </cell>
          <cell r="H656" t="str">
            <v xml:space="preserve">  31  L-3100</v>
          </cell>
          <cell r="I656">
            <v>1</v>
          </cell>
          <cell r="J656">
            <v>1</v>
          </cell>
          <cell r="K656">
            <v>1.0866</v>
          </cell>
          <cell r="L656">
            <v>0.66559999999999997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613 1</v>
          </cell>
          <cell r="C657">
            <v>613</v>
          </cell>
          <cell r="D657" t="str">
            <v>PALL FAJARDO38.000</v>
          </cell>
          <cell r="E657">
            <v>1</v>
          </cell>
          <cell r="F657" t="str">
            <v xml:space="preserve">   3  CAROLINA</v>
          </cell>
          <cell r="G657" t="str">
            <v xml:space="preserve">  20  EQUI MED</v>
          </cell>
          <cell r="H657" t="str">
            <v xml:space="preserve">  31  L-3100</v>
          </cell>
          <cell r="I657">
            <v>1</v>
          </cell>
          <cell r="J657">
            <v>1</v>
          </cell>
          <cell r="K657">
            <v>3.3281999999999998</v>
          </cell>
          <cell r="L657">
            <v>1.9283999999999999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614 1</v>
          </cell>
          <cell r="C658">
            <v>614</v>
          </cell>
          <cell r="D658" t="str">
            <v>MARINA PTO  38.000</v>
          </cell>
          <cell r="E658">
            <v>1</v>
          </cell>
          <cell r="F658" t="str">
            <v xml:space="preserve">   3  CAROLINA</v>
          </cell>
          <cell r="G658" t="str">
            <v xml:space="preserve">  50  HOTELES</v>
          </cell>
          <cell r="H658" t="str">
            <v xml:space="preserve">  31  L-3100</v>
          </cell>
          <cell r="I658">
            <v>1</v>
          </cell>
          <cell r="J658">
            <v>1</v>
          </cell>
          <cell r="K658">
            <v>0.96909999999999996</v>
          </cell>
          <cell r="L658">
            <v>0.38179999999999997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</row>
        <row r="659">
          <cell r="B659" t="str">
            <v>615 1</v>
          </cell>
          <cell r="C659">
            <v>615</v>
          </cell>
          <cell r="D659" t="str">
            <v>AIRPORT     38.000</v>
          </cell>
          <cell r="E659">
            <v>1</v>
          </cell>
          <cell r="F659" t="str">
            <v xml:space="preserve">   3  CAROLINA</v>
          </cell>
          <cell r="G659" t="str">
            <v xml:space="preserve">  51  MILITAR</v>
          </cell>
          <cell r="H659" t="str">
            <v xml:space="preserve">  31  L-3100</v>
          </cell>
          <cell r="I659">
            <v>1</v>
          </cell>
          <cell r="J659">
            <v>1</v>
          </cell>
          <cell r="K659">
            <v>0.186</v>
          </cell>
          <cell r="L659">
            <v>0.13700000000000001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B660" t="str">
            <v>616 1</v>
          </cell>
          <cell r="C660">
            <v>616</v>
          </cell>
          <cell r="D660" t="str">
            <v>ROOSEVEROADS38.000</v>
          </cell>
          <cell r="E660">
            <v>1</v>
          </cell>
          <cell r="F660" t="str">
            <v xml:space="preserve">   3  CAROLINA</v>
          </cell>
          <cell r="G660" t="str">
            <v xml:space="preserve">  51  MILITAR</v>
          </cell>
          <cell r="H660" t="str">
            <v xml:space="preserve"> 138  L-13800</v>
          </cell>
          <cell r="I660">
            <v>1</v>
          </cell>
          <cell r="J660">
            <v>1</v>
          </cell>
          <cell r="K660">
            <v>1.9283999999999999</v>
          </cell>
          <cell r="L660">
            <v>0.3916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B661" t="str">
            <v>617 1</v>
          </cell>
          <cell r="C661">
            <v>617</v>
          </cell>
          <cell r="D661" t="str">
            <v>REYNOLDS    38.000</v>
          </cell>
          <cell r="E661">
            <v>1</v>
          </cell>
          <cell r="F661" t="str">
            <v xml:space="preserve">   4  CAGUAS</v>
          </cell>
          <cell r="G661" t="str">
            <v xml:space="preserve">  14  EMPAQUE</v>
          </cell>
          <cell r="H661" t="str">
            <v xml:space="preserve">  37  L-3700</v>
          </cell>
          <cell r="I661">
            <v>1</v>
          </cell>
          <cell r="J661">
            <v>1</v>
          </cell>
          <cell r="K661">
            <v>2.2416</v>
          </cell>
          <cell r="L661">
            <v>0.88100000000000001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618 1</v>
          </cell>
          <cell r="C662">
            <v>618</v>
          </cell>
          <cell r="D662" t="str">
            <v>TREN LOMAS  38.000</v>
          </cell>
          <cell r="E662">
            <v>1</v>
          </cell>
          <cell r="F662" t="str">
            <v xml:space="preserve">   2  BAYAMON</v>
          </cell>
          <cell r="G662" t="str">
            <v xml:space="preserve">  33  TRANSPOR</v>
          </cell>
          <cell r="H662" t="str">
            <v xml:space="preserve"> 164  L-16400</v>
          </cell>
          <cell r="I662">
            <v>1</v>
          </cell>
          <cell r="J662">
            <v>1</v>
          </cell>
          <cell r="K662">
            <v>1.6347</v>
          </cell>
          <cell r="L662">
            <v>1.0082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B663" t="str">
            <v>619 1</v>
          </cell>
          <cell r="C663">
            <v>619</v>
          </cell>
          <cell r="D663" t="str">
            <v>TREN BTC    38.000</v>
          </cell>
          <cell r="E663">
            <v>1</v>
          </cell>
          <cell r="F663" t="str">
            <v xml:space="preserve">   2  BAYAMON</v>
          </cell>
          <cell r="G663" t="str">
            <v xml:space="preserve">  33  TRANSPOR</v>
          </cell>
          <cell r="H663" t="str">
            <v xml:space="preserve"> 167  L-16700</v>
          </cell>
          <cell r="I663">
            <v>1</v>
          </cell>
          <cell r="J663">
            <v>1</v>
          </cell>
          <cell r="K663">
            <v>3.2303000000000002</v>
          </cell>
          <cell r="L663">
            <v>1.6640999999999999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B664" t="str">
            <v>620 1</v>
          </cell>
          <cell r="C664">
            <v>620</v>
          </cell>
          <cell r="D664" t="str">
            <v>CEMEX PONCE 38.000</v>
          </cell>
          <cell r="E664">
            <v>1</v>
          </cell>
          <cell r="F664" t="str">
            <v xml:space="preserve">   6  PONCE OE</v>
          </cell>
          <cell r="G664" t="str">
            <v xml:space="preserve">  13  CEMENTO</v>
          </cell>
          <cell r="H664" t="str">
            <v xml:space="preserve"> 176  L-17600</v>
          </cell>
          <cell r="I664">
            <v>1</v>
          </cell>
          <cell r="J664">
            <v>1</v>
          </cell>
          <cell r="K664">
            <v>20.722999999999999</v>
          </cell>
          <cell r="L664">
            <v>4.2092000000000001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620 2</v>
          </cell>
          <cell r="C665">
            <v>620</v>
          </cell>
          <cell r="D665" t="str">
            <v>CEMEX PONCE 38.000</v>
          </cell>
          <cell r="E665">
            <v>2</v>
          </cell>
          <cell r="F665" t="str">
            <v xml:space="preserve">   6  PONCE OE</v>
          </cell>
          <cell r="G665" t="str">
            <v xml:space="preserve">  13  CEMENTO</v>
          </cell>
          <cell r="H665" t="str">
            <v xml:space="preserve"> 176  L-17600</v>
          </cell>
          <cell r="I665">
            <v>0</v>
          </cell>
          <cell r="J665">
            <v>1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621 1</v>
          </cell>
          <cell r="C666">
            <v>621</v>
          </cell>
          <cell r="D666" t="str">
            <v>ACB 3753    38.000</v>
          </cell>
          <cell r="E666">
            <v>1</v>
          </cell>
          <cell r="F666" t="str">
            <v xml:space="preserve">   5  PONCE ES</v>
          </cell>
          <cell r="G666" t="str">
            <v xml:space="preserve">   1  AEE</v>
          </cell>
          <cell r="H666" t="str">
            <v xml:space="preserve">  37  L-3700</v>
          </cell>
          <cell r="I666">
            <v>1</v>
          </cell>
          <cell r="J666">
            <v>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622 1</v>
          </cell>
          <cell r="C667">
            <v>622</v>
          </cell>
          <cell r="D667" t="str">
            <v>INDULAC     38.000</v>
          </cell>
          <cell r="E667">
            <v>1</v>
          </cell>
          <cell r="F667" t="str">
            <v xml:space="preserve">   1  S.JUAN</v>
          </cell>
          <cell r="G667" t="str">
            <v xml:space="preserve">  17  AGROPECU</v>
          </cell>
          <cell r="H667" t="str">
            <v xml:space="preserve">  75  L-7500</v>
          </cell>
          <cell r="I667">
            <v>1</v>
          </cell>
          <cell r="J667">
            <v>1</v>
          </cell>
          <cell r="K667">
            <v>1.4390000000000001</v>
          </cell>
          <cell r="L667">
            <v>0.1958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B668" t="str">
            <v>623 1</v>
          </cell>
          <cell r="C668">
            <v>623</v>
          </cell>
          <cell r="D668" t="str">
            <v>CAMUY WWTP  38.000</v>
          </cell>
          <cell r="E668">
            <v>1</v>
          </cell>
          <cell r="F668" t="str">
            <v xml:space="preserve">   7  ARECIBO</v>
          </cell>
          <cell r="G668" t="str">
            <v xml:space="preserve">  40  AAA</v>
          </cell>
          <cell r="H668" t="str">
            <v xml:space="preserve">  27  L-2700</v>
          </cell>
          <cell r="I668">
            <v>1</v>
          </cell>
          <cell r="J668">
            <v>1</v>
          </cell>
          <cell r="K668">
            <v>0.2056</v>
          </cell>
          <cell r="L668">
            <v>0.1273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624 1</v>
          </cell>
          <cell r="C669">
            <v>624</v>
          </cell>
          <cell r="D669" t="str">
            <v>HAC CAROLINA38.000</v>
          </cell>
          <cell r="E669">
            <v>1</v>
          </cell>
          <cell r="F669" t="str">
            <v xml:space="preserve">   5  PONCE ES</v>
          </cell>
          <cell r="G669" t="str">
            <v xml:space="preserve">  16  AGRICOLA</v>
          </cell>
          <cell r="H669" t="str">
            <v xml:space="preserve">   1  L-100</v>
          </cell>
          <cell r="I669">
            <v>1</v>
          </cell>
          <cell r="J669">
            <v>1</v>
          </cell>
          <cell r="K669">
            <v>0.55800000000000005</v>
          </cell>
          <cell r="L669">
            <v>0.34260000000000002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 t="str">
            <v>625 1</v>
          </cell>
          <cell r="C670">
            <v>625</v>
          </cell>
          <cell r="D670" t="str">
            <v>CARCEL JUV  38.000</v>
          </cell>
          <cell r="E670">
            <v>1</v>
          </cell>
          <cell r="F670" t="str">
            <v xml:space="preserve">   5  PONCE ES</v>
          </cell>
          <cell r="G670" t="str">
            <v xml:space="preserve">  52  CARCELES</v>
          </cell>
          <cell r="H670" t="str">
            <v xml:space="preserve">   1  L-100</v>
          </cell>
          <cell r="I670">
            <v>1</v>
          </cell>
          <cell r="J670">
            <v>1</v>
          </cell>
          <cell r="K670">
            <v>0.29370000000000002</v>
          </cell>
          <cell r="L670">
            <v>0.186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626 1</v>
          </cell>
          <cell r="C671">
            <v>626</v>
          </cell>
          <cell r="D671" t="str">
            <v>BARCELO 850138.000</v>
          </cell>
          <cell r="E671">
            <v>1</v>
          </cell>
          <cell r="F671" t="str">
            <v xml:space="preserve">   7  ARECIBO</v>
          </cell>
          <cell r="G671" t="str">
            <v xml:space="preserve">  84  IS-URB-RES</v>
          </cell>
          <cell r="H671" t="str">
            <v xml:space="preserve">  22  L-2200</v>
          </cell>
          <cell r="I671">
            <v>1</v>
          </cell>
          <cell r="J671">
            <v>1</v>
          </cell>
          <cell r="K671">
            <v>6.5095999999999998</v>
          </cell>
          <cell r="L671">
            <v>2.1339999999999999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627 1</v>
          </cell>
          <cell r="C672">
            <v>627</v>
          </cell>
          <cell r="D672" t="str">
            <v>BARCELO 850438.000</v>
          </cell>
          <cell r="E672">
            <v>1</v>
          </cell>
          <cell r="F672" t="str">
            <v xml:space="preserve">   7  ARECIBO</v>
          </cell>
          <cell r="G672" t="str">
            <v xml:space="preserve">  84  IS-URB-RES</v>
          </cell>
          <cell r="H672" t="str">
            <v xml:space="preserve">  22  L-2200</v>
          </cell>
          <cell r="I672">
            <v>1</v>
          </cell>
          <cell r="J672">
            <v>1</v>
          </cell>
          <cell r="K672">
            <v>6.1768000000000001</v>
          </cell>
          <cell r="L672">
            <v>2.4569999999999999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B673" t="str">
            <v>628 1</v>
          </cell>
          <cell r="C673">
            <v>628</v>
          </cell>
          <cell r="D673" t="str">
            <v>COMPLEJODEPO38.000</v>
          </cell>
          <cell r="E673">
            <v>1</v>
          </cell>
          <cell r="F673" t="str">
            <v xml:space="preserve">   8  MAYAGUEZ</v>
          </cell>
          <cell r="G673" t="str">
            <v xml:space="preserve">  54  COLISEOS</v>
          </cell>
          <cell r="H673" t="str">
            <v xml:space="preserve">  56  L-5600</v>
          </cell>
          <cell r="I673">
            <v>1</v>
          </cell>
          <cell r="J673">
            <v>1</v>
          </cell>
          <cell r="K673">
            <v>0.1958</v>
          </cell>
          <cell r="L673">
            <v>0.11749999999999999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629 1</v>
          </cell>
          <cell r="C674">
            <v>629</v>
          </cell>
          <cell r="D674" t="str">
            <v>CDTS PONCE  38.000</v>
          </cell>
          <cell r="E674">
            <v>1</v>
          </cell>
          <cell r="F674" t="str">
            <v xml:space="preserve">   6  PONCE OE</v>
          </cell>
          <cell r="G674" t="str">
            <v xml:space="preserve">  52  CARCELES</v>
          </cell>
          <cell r="H674" t="str">
            <v xml:space="preserve">  79  L-7900</v>
          </cell>
          <cell r="I674">
            <v>1</v>
          </cell>
          <cell r="J674">
            <v>1</v>
          </cell>
          <cell r="K674">
            <v>0.47970000000000002</v>
          </cell>
          <cell r="L674">
            <v>0.29370000000000002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B675" t="str">
            <v>630 1</v>
          </cell>
          <cell r="C675">
            <v>630</v>
          </cell>
          <cell r="D675" t="str">
            <v>VASALLO     38.000</v>
          </cell>
          <cell r="E675">
            <v>1</v>
          </cell>
          <cell r="F675" t="str">
            <v xml:space="preserve">   6  PONCE OE</v>
          </cell>
          <cell r="G675" t="str">
            <v xml:space="preserve">  18  PROC MET</v>
          </cell>
          <cell r="H675" t="str">
            <v xml:space="preserve">  79  L-7900</v>
          </cell>
          <cell r="I675">
            <v>1</v>
          </cell>
          <cell r="J675">
            <v>1</v>
          </cell>
          <cell r="K675">
            <v>2.5451000000000001</v>
          </cell>
          <cell r="L675">
            <v>0.51880000000000004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631 1</v>
          </cell>
          <cell r="C676">
            <v>631</v>
          </cell>
          <cell r="D676" t="str">
            <v>ATLANTICPIPE38.000</v>
          </cell>
          <cell r="E676">
            <v>1</v>
          </cell>
          <cell r="F676" t="str">
            <v xml:space="preserve">   6  PONCE OE</v>
          </cell>
          <cell r="G676" t="str">
            <v xml:space="preserve">  18  PROC MET</v>
          </cell>
          <cell r="H676" t="str">
            <v xml:space="preserve">  79  L-7900</v>
          </cell>
          <cell r="I676">
            <v>1</v>
          </cell>
          <cell r="J676">
            <v>1</v>
          </cell>
          <cell r="K676">
            <v>0.80269999999999997</v>
          </cell>
          <cell r="L676">
            <v>0.49919999999999998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B677" t="str">
            <v>632 1</v>
          </cell>
          <cell r="C677">
            <v>632</v>
          </cell>
          <cell r="D677" t="str">
            <v>ISLA GDE 115115.00</v>
          </cell>
          <cell r="E677">
            <v>1</v>
          </cell>
          <cell r="F677" t="str">
            <v xml:space="preserve">   1  S.JUAN</v>
          </cell>
          <cell r="G677" t="str">
            <v xml:space="preserve">  88  MET-COMERCIA</v>
          </cell>
          <cell r="H677" t="str">
            <v xml:space="preserve"> 900  CENTRO TRANS</v>
          </cell>
          <cell r="I677">
            <v>1</v>
          </cell>
          <cell r="J677">
            <v>1</v>
          </cell>
          <cell r="K677">
            <v>0.50900000000000001</v>
          </cell>
          <cell r="L677">
            <v>0.15659999999999999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B678" t="str">
            <v>635 1</v>
          </cell>
          <cell r="C678">
            <v>635</v>
          </cell>
          <cell r="D678" t="str">
            <v>GE SANGERMAN38.000</v>
          </cell>
          <cell r="E678">
            <v>1</v>
          </cell>
          <cell r="F678" t="str">
            <v xml:space="preserve">   8  MAYAGUEZ</v>
          </cell>
          <cell r="G678" t="str">
            <v xml:space="preserve">  11  ELECTRON</v>
          </cell>
          <cell r="H678" t="str">
            <v xml:space="preserve">  12  L-1200</v>
          </cell>
          <cell r="I678">
            <v>1</v>
          </cell>
          <cell r="J678">
            <v>1</v>
          </cell>
          <cell r="K678">
            <v>0.93969999999999998</v>
          </cell>
          <cell r="L678">
            <v>0.372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 t="str">
            <v>636 1</v>
          </cell>
          <cell r="C679">
            <v>636</v>
          </cell>
          <cell r="D679" t="str">
            <v>OMJ S.GERMAN38.000</v>
          </cell>
          <cell r="E679">
            <v>1</v>
          </cell>
          <cell r="F679" t="str">
            <v xml:space="preserve">   8  MAYAGUEZ</v>
          </cell>
          <cell r="G679" t="str">
            <v xml:space="preserve">  10  FARMACIA</v>
          </cell>
          <cell r="H679" t="str">
            <v xml:space="preserve">  12  L-1200</v>
          </cell>
          <cell r="I679">
            <v>1</v>
          </cell>
          <cell r="J679">
            <v>1</v>
          </cell>
          <cell r="K679">
            <v>4.2777000000000003</v>
          </cell>
          <cell r="L679">
            <v>1.948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637 1</v>
          </cell>
          <cell r="C680">
            <v>637</v>
          </cell>
          <cell r="D680" t="str">
            <v>PRO CARIBE  38.000</v>
          </cell>
          <cell r="E680">
            <v>1</v>
          </cell>
          <cell r="F680" t="str">
            <v xml:space="preserve">   6  PONCE OE</v>
          </cell>
          <cell r="G680" t="str">
            <v xml:space="preserve">  60  COGENERA</v>
          </cell>
          <cell r="H680" t="str">
            <v xml:space="preserve">   5  L-500</v>
          </cell>
          <cell r="I680">
            <v>1</v>
          </cell>
          <cell r="J680">
            <v>1</v>
          </cell>
          <cell r="K680">
            <v>3.9199999999999999E-2</v>
          </cell>
          <cell r="L680">
            <v>2.9399999999999999E-2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638 1</v>
          </cell>
          <cell r="C681">
            <v>638</v>
          </cell>
          <cell r="D681" t="str">
            <v>PENITENCIARI38.000</v>
          </cell>
          <cell r="E681">
            <v>1</v>
          </cell>
          <cell r="F681" t="str">
            <v xml:space="preserve">   6  PONCE OE</v>
          </cell>
          <cell r="G681" t="str">
            <v xml:space="preserve">  52  CARCELES</v>
          </cell>
          <cell r="H681" t="str">
            <v xml:space="preserve">   5  L-500</v>
          </cell>
          <cell r="I681">
            <v>1</v>
          </cell>
          <cell r="J681">
            <v>1</v>
          </cell>
          <cell r="K681">
            <v>3.5729000000000002</v>
          </cell>
          <cell r="L681">
            <v>2.2122999999999999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639 1</v>
          </cell>
          <cell r="C682">
            <v>639</v>
          </cell>
          <cell r="D682" t="str">
            <v>PROD.CANTERA38.000</v>
          </cell>
          <cell r="E682">
            <v>1</v>
          </cell>
          <cell r="F682" t="str">
            <v xml:space="preserve">   6  PONCE OE</v>
          </cell>
          <cell r="G682" t="str">
            <v xml:space="preserve">  13  CEMENTO</v>
          </cell>
          <cell r="H682" t="str">
            <v xml:space="preserve">   3  L-300</v>
          </cell>
          <cell r="I682">
            <v>1</v>
          </cell>
          <cell r="J682">
            <v>1</v>
          </cell>
          <cell r="K682">
            <v>0.61670000000000003</v>
          </cell>
          <cell r="L682">
            <v>0.372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B683" t="str">
            <v>640 1</v>
          </cell>
          <cell r="C683">
            <v>640</v>
          </cell>
          <cell r="D683" t="str">
            <v>WALMARTGUAY 38.000</v>
          </cell>
          <cell r="E683">
            <v>1</v>
          </cell>
          <cell r="F683" t="str">
            <v xml:space="preserve">   5  PONCE ES</v>
          </cell>
          <cell r="G683" t="str">
            <v xml:space="preserve">  21  COMERCIO</v>
          </cell>
          <cell r="H683" t="str">
            <v xml:space="preserve">   1  L-100</v>
          </cell>
          <cell r="I683">
            <v>1</v>
          </cell>
          <cell r="J683">
            <v>1</v>
          </cell>
          <cell r="K683">
            <v>0.45029999999999998</v>
          </cell>
          <cell r="L683">
            <v>6.8500000000000005E-2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641 1</v>
          </cell>
          <cell r="C684">
            <v>641</v>
          </cell>
          <cell r="D684" t="str">
            <v>STRIKER     38.000</v>
          </cell>
          <cell r="E684">
            <v>1</v>
          </cell>
          <cell r="F684" t="str">
            <v xml:space="preserve">   5  PONCE ES</v>
          </cell>
          <cell r="G684" t="str">
            <v xml:space="preserve">  20  EQUI MED</v>
          </cell>
          <cell r="H684" t="str">
            <v xml:space="preserve">  37  L-3700</v>
          </cell>
          <cell r="I684">
            <v>1</v>
          </cell>
          <cell r="J684">
            <v>1</v>
          </cell>
          <cell r="K684">
            <v>2.5352999999999999</v>
          </cell>
          <cell r="L684">
            <v>2.2221000000000002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642 1</v>
          </cell>
          <cell r="C685">
            <v>642</v>
          </cell>
          <cell r="D685" t="str">
            <v>OWENS V.ALTA38.000</v>
          </cell>
          <cell r="E685">
            <v>1</v>
          </cell>
          <cell r="F685" t="str">
            <v xml:space="preserve">   2  BAYAMON</v>
          </cell>
          <cell r="G685" t="str">
            <v xml:space="preserve">  18  PROC MET</v>
          </cell>
          <cell r="H685" t="str">
            <v xml:space="preserve">  22  L-2200</v>
          </cell>
          <cell r="I685">
            <v>1</v>
          </cell>
          <cell r="J685">
            <v>1</v>
          </cell>
          <cell r="K685">
            <v>0.30349999999999999</v>
          </cell>
          <cell r="L685">
            <v>0.85160000000000002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B686" t="str">
            <v>642 2</v>
          </cell>
          <cell r="C686">
            <v>642</v>
          </cell>
          <cell r="D686" t="str">
            <v>OWENS V.ALTA38.000</v>
          </cell>
          <cell r="E686">
            <v>2</v>
          </cell>
          <cell r="F686" t="str">
            <v xml:space="preserve">   2  BAYAMON</v>
          </cell>
          <cell r="G686" t="str">
            <v xml:space="preserve">  18  PROC MET</v>
          </cell>
          <cell r="H686" t="str">
            <v xml:space="preserve">  22  L-2200</v>
          </cell>
          <cell r="I686">
            <v>0</v>
          </cell>
          <cell r="J686">
            <v>1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B687" t="str">
            <v>643 1</v>
          </cell>
          <cell r="C687">
            <v>643</v>
          </cell>
          <cell r="D687" t="str">
            <v>WARN LAMBERT38.000</v>
          </cell>
          <cell r="E687">
            <v>1</v>
          </cell>
          <cell r="F687" t="str">
            <v xml:space="preserve">   3  CAROLINA</v>
          </cell>
          <cell r="G687" t="str">
            <v xml:space="preserve">  10  FARMACIA</v>
          </cell>
          <cell r="H687" t="str">
            <v xml:space="preserve">  31  L-3100</v>
          </cell>
          <cell r="I687">
            <v>1</v>
          </cell>
          <cell r="J687">
            <v>1</v>
          </cell>
          <cell r="K687">
            <v>2.2906</v>
          </cell>
          <cell r="L687">
            <v>0.46989999999999998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644 1</v>
          </cell>
          <cell r="C688">
            <v>644</v>
          </cell>
          <cell r="D688" t="str">
            <v>DOS MARINAS 38.000</v>
          </cell>
          <cell r="E688">
            <v>1</v>
          </cell>
          <cell r="F688" t="str">
            <v xml:space="preserve">   3  CAROLINA</v>
          </cell>
          <cell r="G688" t="str">
            <v xml:space="preserve">  84  IS-URB-RES</v>
          </cell>
          <cell r="H688" t="str">
            <v xml:space="preserve">  31  L-3100</v>
          </cell>
          <cell r="I688">
            <v>1</v>
          </cell>
          <cell r="J688">
            <v>1</v>
          </cell>
          <cell r="K688">
            <v>3.8862000000000001</v>
          </cell>
          <cell r="L688">
            <v>1.3509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645 1</v>
          </cell>
          <cell r="C689">
            <v>645</v>
          </cell>
          <cell r="D689" t="str">
            <v>CONSOL CIGAR38.000</v>
          </cell>
          <cell r="E689">
            <v>1</v>
          </cell>
          <cell r="F689" t="str">
            <v xml:space="preserve">   4  CAGUAS</v>
          </cell>
          <cell r="G689" t="str">
            <v xml:space="preserve">  16  AGRICOLA</v>
          </cell>
          <cell r="H689" t="str">
            <v xml:space="preserve">  77  L-7700</v>
          </cell>
          <cell r="I689">
            <v>1</v>
          </cell>
          <cell r="J689">
            <v>1</v>
          </cell>
          <cell r="K689">
            <v>0.61670000000000003</v>
          </cell>
          <cell r="L689">
            <v>0.46989999999999998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B690" t="str">
            <v>646 1</v>
          </cell>
          <cell r="C690">
            <v>646</v>
          </cell>
          <cell r="D690" t="str">
            <v>HANES PONCE 38.000</v>
          </cell>
          <cell r="E690">
            <v>1</v>
          </cell>
          <cell r="F690" t="str">
            <v xml:space="preserve">   6  PONCE OE</v>
          </cell>
          <cell r="G690" t="str">
            <v xml:space="preserve">  12  TEXTIL</v>
          </cell>
          <cell r="H690" t="str">
            <v xml:space="preserve">   9  L-900</v>
          </cell>
          <cell r="I690">
            <v>1</v>
          </cell>
          <cell r="J690">
            <v>1</v>
          </cell>
          <cell r="K690">
            <v>0.93969999999999998</v>
          </cell>
          <cell r="L690">
            <v>0.33279999999999998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647 1</v>
          </cell>
          <cell r="C691">
            <v>647</v>
          </cell>
          <cell r="D691" t="str">
            <v>BARTOLO     38.000</v>
          </cell>
          <cell r="E691">
            <v>1</v>
          </cell>
          <cell r="F691" t="str">
            <v xml:space="preserve">   8  MAYAGUEZ</v>
          </cell>
          <cell r="G691" t="str">
            <v xml:space="preserve">  81  IS-RUR-RESID</v>
          </cell>
          <cell r="H691" t="str">
            <v xml:space="preserve">  81  L-8100</v>
          </cell>
          <cell r="I691">
            <v>1</v>
          </cell>
          <cell r="J691">
            <v>1</v>
          </cell>
          <cell r="K691">
            <v>0.95930000000000004</v>
          </cell>
          <cell r="L691">
            <v>0.3916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648 1</v>
          </cell>
          <cell r="C692">
            <v>648</v>
          </cell>
          <cell r="D692" t="str">
            <v>INDIERA     38.000</v>
          </cell>
          <cell r="E692">
            <v>1</v>
          </cell>
          <cell r="F692" t="str">
            <v xml:space="preserve">   8  MAYAGUEZ</v>
          </cell>
          <cell r="G692" t="str">
            <v xml:space="preserve">  81  IS-RUR-RESID</v>
          </cell>
          <cell r="H692" t="str">
            <v xml:space="preserve">  81  L-8100</v>
          </cell>
          <cell r="I692">
            <v>1</v>
          </cell>
          <cell r="J692">
            <v>1</v>
          </cell>
          <cell r="K692">
            <v>0.79290000000000005</v>
          </cell>
          <cell r="L692">
            <v>0.82230000000000003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B693" t="str">
            <v>649 1</v>
          </cell>
          <cell r="C693">
            <v>649</v>
          </cell>
          <cell r="D693" t="str">
            <v>GE VEGA ALTA38.000</v>
          </cell>
          <cell r="E693">
            <v>1</v>
          </cell>
          <cell r="F693" t="str">
            <v xml:space="preserve">   2  BAYAMON</v>
          </cell>
          <cell r="G693" t="str">
            <v xml:space="preserve">  11  ELECTRON</v>
          </cell>
          <cell r="H693" t="str">
            <v xml:space="preserve">  22  L-2200</v>
          </cell>
          <cell r="I693">
            <v>1</v>
          </cell>
          <cell r="J693">
            <v>1</v>
          </cell>
          <cell r="K693">
            <v>1.3214999999999999</v>
          </cell>
          <cell r="L693">
            <v>0.40129999999999999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 t="str">
            <v>650 1</v>
          </cell>
          <cell r="C694">
            <v>650</v>
          </cell>
          <cell r="D694" t="str">
            <v>UPR CAYEY   38.000</v>
          </cell>
          <cell r="E694">
            <v>1</v>
          </cell>
          <cell r="F694" t="str">
            <v xml:space="preserve">   4  CAGUAS</v>
          </cell>
          <cell r="G694" t="str">
            <v xml:space="preserve">  30  ESCUELAS</v>
          </cell>
          <cell r="H694" t="str">
            <v xml:space="preserve">   8  L-800</v>
          </cell>
          <cell r="I694">
            <v>1</v>
          </cell>
          <cell r="J694">
            <v>1</v>
          </cell>
          <cell r="K694">
            <v>1.5955999999999999</v>
          </cell>
          <cell r="L694">
            <v>0.88100000000000001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 t="str">
            <v>651 1</v>
          </cell>
          <cell r="C695">
            <v>651</v>
          </cell>
          <cell r="D695" t="str">
            <v>PROCT&amp;GAMBLE38.000</v>
          </cell>
          <cell r="E695">
            <v>1</v>
          </cell>
          <cell r="F695" t="str">
            <v xml:space="preserve">   7  ARECIBO</v>
          </cell>
          <cell r="G695" t="str">
            <v xml:space="preserve">  10  FARMACIA</v>
          </cell>
          <cell r="H695" t="str">
            <v xml:space="preserve"> 147  L-14700</v>
          </cell>
          <cell r="I695">
            <v>1</v>
          </cell>
          <cell r="J695">
            <v>1</v>
          </cell>
          <cell r="K695">
            <v>1.6347</v>
          </cell>
          <cell r="L695">
            <v>1.018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B696" t="str">
            <v>652 1</v>
          </cell>
          <cell r="C696">
            <v>652</v>
          </cell>
          <cell r="D696" t="str">
            <v>POWER PACK  38.000</v>
          </cell>
          <cell r="E696">
            <v>1</v>
          </cell>
          <cell r="F696" t="str">
            <v xml:space="preserve">   5  PONCE ES</v>
          </cell>
          <cell r="G696" t="str">
            <v xml:space="preserve">  11  ELECTRON</v>
          </cell>
          <cell r="H696" t="str">
            <v xml:space="preserve">  48  L-4800</v>
          </cell>
          <cell r="I696">
            <v>1</v>
          </cell>
          <cell r="J696">
            <v>1</v>
          </cell>
          <cell r="K696">
            <v>0.28389999999999999</v>
          </cell>
          <cell r="L696">
            <v>0.11749999999999999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B697" t="str">
            <v>653 1</v>
          </cell>
          <cell r="C697">
            <v>653</v>
          </cell>
          <cell r="D697" t="str">
            <v>PRODGRAF    38.000</v>
          </cell>
          <cell r="E697">
            <v>1</v>
          </cell>
          <cell r="F697" t="str">
            <v xml:space="preserve">   2  BAYAMON</v>
          </cell>
          <cell r="G697" t="str">
            <v xml:space="preserve">  23  IMPRENTA</v>
          </cell>
          <cell r="H697" t="str">
            <v xml:space="preserve">  34  L-3400</v>
          </cell>
          <cell r="I697">
            <v>1</v>
          </cell>
          <cell r="J697">
            <v>1</v>
          </cell>
          <cell r="K697">
            <v>0.372</v>
          </cell>
          <cell r="L697">
            <v>0.22509999999999999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B698" t="str">
            <v>654 1</v>
          </cell>
          <cell r="C698">
            <v>654</v>
          </cell>
          <cell r="D698" t="str">
            <v>FERRERO     38.000</v>
          </cell>
          <cell r="E698">
            <v>1</v>
          </cell>
          <cell r="F698" t="str">
            <v xml:space="preserve">   4  CAGUAS</v>
          </cell>
          <cell r="G698" t="str">
            <v xml:space="preserve">  14  EMPAQUE</v>
          </cell>
          <cell r="H698" t="str">
            <v xml:space="preserve">  30  L-3000</v>
          </cell>
          <cell r="I698">
            <v>1</v>
          </cell>
          <cell r="J698">
            <v>1</v>
          </cell>
          <cell r="K698">
            <v>7.8299999999999995E-2</v>
          </cell>
          <cell r="L698">
            <v>3.9199999999999999E-2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B699" t="str">
            <v>654 2</v>
          </cell>
          <cell r="C699">
            <v>654</v>
          </cell>
          <cell r="D699" t="str">
            <v>FERRERO     38.000</v>
          </cell>
          <cell r="E699">
            <v>2</v>
          </cell>
          <cell r="F699" t="str">
            <v xml:space="preserve">   4  CAGUAS</v>
          </cell>
          <cell r="G699" t="str">
            <v xml:space="preserve">  14  EMPAQUE</v>
          </cell>
          <cell r="H699" t="str">
            <v xml:space="preserve">  30  L-3000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B700" t="str">
            <v>655 1</v>
          </cell>
          <cell r="C700">
            <v>655</v>
          </cell>
          <cell r="D700" t="str">
            <v>RIO CAÑAS   38.000</v>
          </cell>
          <cell r="E700">
            <v>1</v>
          </cell>
          <cell r="F700" t="str">
            <v xml:space="preserve">   4  CAGUAS</v>
          </cell>
          <cell r="G700" t="str">
            <v xml:space="preserve">  84  IS-URB-RES</v>
          </cell>
          <cell r="H700" t="str">
            <v xml:space="preserve">  30  L-3000</v>
          </cell>
          <cell r="I700">
            <v>1</v>
          </cell>
          <cell r="J700">
            <v>1</v>
          </cell>
          <cell r="K700">
            <v>7.2633000000000001</v>
          </cell>
          <cell r="L700">
            <v>1.6935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 t="str">
            <v>656 1</v>
          </cell>
          <cell r="C701">
            <v>656</v>
          </cell>
          <cell r="D701" t="str">
            <v>CLOROX      38.000</v>
          </cell>
          <cell r="E701">
            <v>1</v>
          </cell>
          <cell r="F701" t="str">
            <v xml:space="preserve">   4  CAGUAS</v>
          </cell>
          <cell r="G701" t="str">
            <v xml:space="preserve">  14  EMPAQUE</v>
          </cell>
          <cell r="H701" t="str">
            <v xml:space="preserve">  30  L-3000</v>
          </cell>
          <cell r="I701">
            <v>1</v>
          </cell>
          <cell r="J701">
            <v>1</v>
          </cell>
          <cell r="K701">
            <v>0.34260000000000002</v>
          </cell>
          <cell r="L701">
            <v>0.1273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 t="str">
            <v>657 1</v>
          </cell>
          <cell r="C702">
            <v>657</v>
          </cell>
          <cell r="D702" t="str">
            <v>MEDTRON 597338.000</v>
          </cell>
          <cell r="E702">
            <v>1</v>
          </cell>
          <cell r="F702" t="str">
            <v xml:space="preserve">   6  PONCE OE</v>
          </cell>
          <cell r="G702" t="str">
            <v xml:space="preserve">  11  ELECTRON</v>
          </cell>
          <cell r="H702" t="str">
            <v xml:space="preserve">  79  L-7900</v>
          </cell>
          <cell r="I702">
            <v>1</v>
          </cell>
          <cell r="J702">
            <v>1</v>
          </cell>
          <cell r="K702">
            <v>2.2513999999999998</v>
          </cell>
          <cell r="L702">
            <v>0.68520000000000003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B703" t="str">
            <v>658 1</v>
          </cell>
          <cell r="C703">
            <v>658</v>
          </cell>
          <cell r="D703" t="str">
            <v>PDS GURABO  38.000</v>
          </cell>
          <cell r="E703">
            <v>1</v>
          </cell>
          <cell r="F703" t="str">
            <v xml:space="preserve">   4  CAGUAS</v>
          </cell>
          <cell r="G703" t="str">
            <v xml:space="preserve">  84  IS-URB-RES</v>
          </cell>
          <cell r="H703" t="str">
            <v xml:space="preserve">  30  L-3000</v>
          </cell>
          <cell r="I703">
            <v>1</v>
          </cell>
          <cell r="J703">
            <v>1</v>
          </cell>
          <cell r="K703">
            <v>4.9726999999999997</v>
          </cell>
          <cell r="L703">
            <v>1.8305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B704" t="str">
            <v>659 1</v>
          </cell>
          <cell r="C704">
            <v>659</v>
          </cell>
          <cell r="D704" t="str">
            <v>PACKAGING   38.000</v>
          </cell>
          <cell r="E704">
            <v>1</v>
          </cell>
          <cell r="F704" t="str">
            <v xml:space="preserve">   2  BAYAMON</v>
          </cell>
          <cell r="G704" t="str">
            <v xml:space="preserve">  14  EMPAQUE</v>
          </cell>
          <cell r="H704" t="str">
            <v xml:space="preserve">  39  L-3900</v>
          </cell>
          <cell r="I704">
            <v>1</v>
          </cell>
          <cell r="J704">
            <v>1</v>
          </cell>
          <cell r="K704">
            <v>0.68520000000000003</v>
          </cell>
          <cell r="L704">
            <v>0.30349999999999999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B705" t="str">
            <v>660 1</v>
          </cell>
          <cell r="C705">
            <v>660</v>
          </cell>
          <cell r="D705" t="str">
            <v>GCB 3760    38.000</v>
          </cell>
          <cell r="E705">
            <v>1</v>
          </cell>
          <cell r="F705" t="str">
            <v xml:space="preserve">   5  PONCE ES</v>
          </cell>
          <cell r="G705" t="str">
            <v xml:space="preserve">   1  AEE</v>
          </cell>
          <cell r="H705" t="str">
            <v xml:space="preserve">  37  L-3700</v>
          </cell>
          <cell r="I705">
            <v>1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B706" t="str">
            <v>661 1</v>
          </cell>
          <cell r="C706">
            <v>661</v>
          </cell>
          <cell r="D706" t="str">
            <v>UIA PONCE   38.000</v>
          </cell>
          <cell r="E706">
            <v>1</v>
          </cell>
          <cell r="F706" t="str">
            <v xml:space="preserve">   6  PONCE OE</v>
          </cell>
          <cell r="G706" t="str">
            <v xml:space="preserve">  30  ESCUELAS</v>
          </cell>
          <cell r="H706" t="str">
            <v xml:space="preserve">   1  L-100</v>
          </cell>
          <cell r="I706">
            <v>1</v>
          </cell>
          <cell r="J706">
            <v>1</v>
          </cell>
          <cell r="K706">
            <v>1.1158999999999999</v>
          </cell>
          <cell r="L706">
            <v>0.36220000000000002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B707" t="str">
            <v>662 1</v>
          </cell>
          <cell r="C707">
            <v>662</v>
          </cell>
          <cell r="D707" t="str">
            <v>ESSILOR     38.000</v>
          </cell>
          <cell r="E707">
            <v>1</v>
          </cell>
          <cell r="F707" t="str">
            <v xml:space="preserve">   6  PONCE OE</v>
          </cell>
          <cell r="G707" t="str">
            <v xml:space="preserve">  18  PROC MET</v>
          </cell>
          <cell r="H707" t="str">
            <v xml:space="preserve">   1  L-100</v>
          </cell>
          <cell r="I707">
            <v>1</v>
          </cell>
          <cell r="J707">
            <v>1</v>
          </cell>
          <cell r="K707">
            <v>1.4292</v>
          </cell>
          <cell r="L707">
            <v>0.46010000000000001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B708" t="str">
            <v>663 1</v>
          </cell>
          <cell r="C708">
            <v>663</v>
          </cell>
          <cell r="D708" t="str">
            <v>CORTELCO    38.000</v>
          </cell>
          <cell r="E708">
            <v>1</v>
          </cell>
          <cell r="F708" t="str">
            <v xml:space="preserve">   1  S.JUAN</v>
          </cell>
          <cell r="G708" t="str">
            <v xml:space="preserve">  23  IMPRENTA</v>
          </cell>
          <cell r="H708" t="str">
            <v xml:space="preserve">  32  L-3200</v>
          </cell>
          <cell r="I708">
            <v>1</v>
          </cell>
          <cell r="J708">
            <v>1</v>
          </cell>
          <cell r="K708">
            <v>0.186</v>
          </cell>
          <cell r="L708">
            <v>0.1273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B709" t="str">
            <v>664 1</v>
          </cell>
          <cell r="C709">
            <v>664</v>
          </cell>
          <cell r="D709" t="str">
            <v>GM GROUP    38.000</v>
          </cell>
          <cell r="E709">
            <v>1</v>
          </cell>
          <cell r="F709" t="str">
            <v xml:space="preserve">   1  S.JUAN</v>
          </cell>
          <cell r="G709" t="str">
            <v xml:space="preserve">  22  BANCOS</v>
          </cell>
          <cell r="H709" t="str">
            <v xml:space="preserve">  32  L-3200</v>
          </cell>
          <cell r="I709">
            <v>1</v>
          </cell>
          <cell r="J709">
            <v>1</v>
          </cell>
          <cell r="K709">
            <v>0.90059999999999996</v>
          </cell>
          <cell r="L709">
            <v>0.28389999999999999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B710" t="str">
            <v>665 1</v>
          </cell>
          <cell r="C710">
            <v>665</v>
          </cell>
          <cell r="D710" t="str">
            <v>C MEDICO TUR38.000</v>
          </cell>
          <cell r="E710">
            <v>1</v>
          </cell>
          <cell r="F710" t="str">
            <v xml:space="preserve">   4  CAGUAS</v>
          </cell>
          <cell r="G710" t="str">
            <v xml:space="preserve">  32  HOSPITAL</v>
          </cell>
          <cell r="H710" t="str">
            <v xml:space="preserve"> 144  L-14400</v>
          </cell>
          <cell r="I710">
            <v>1</v>
          </cell>
          <cell r="J710">
            <v>1</v>
          </cell>
          <cell r="K710">
            <v>2.5451000000000001</v>
          </cell>
          <cell r="L710">
            <v>1.5760000000000001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B711" t="str">
            <v>666 1</v>
          </cell>
          <cell r="C711">
            <v>666</v>
          </cell>
          <cell r="D711" t="str">
            <v>CORRECCION  38.000</v>
          </cell>
          <cell r="E711">
            <v>1</v>
          </cell>
          <cell r="F711" t="str">
            <v xml:space="preserve">   1  S.JUAN</v>
          </cell>
          <cell r="G711" t="str">
            <v xml:space="preserve">  52  CARCELES</v>
          </cell>
          <cell r="H711" t="str">
            <v xml:space="preserve">  89  L-8900</v>
          </cell>
          <cell r="I711">
            <v>1</v>
          </cell>
          <cell r="J711">
            <v>1</v>
          </cell>
          <cell r="K711">
            <v>0.4405</v>
          </cell>
          <cell r="L711">
            <v>0.38179999999999997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B712" t="str">
            <v>667 1</v>
          </cell>
          <cell r="C712">
            <v>667</v>
          </cell>
          <cell r="D712" t="str">
            <v>CDT ARECIBO 38.000</v>
          </cell>
          <cell r="E712">
            <v>1</v>
          </cell>
          <cell r="F712" t="str">
            <v xml:space="preserve">   7  ARECIBO</v>
          </cell>
          <cell r="G712" t="str">
            <v xml:space="preserve">  32  HOSPITAL</v>
          </cell>
          <cell r="H712" t="str">
            <v xml:space="preserve">  23  L-2300</v>
          </cell>
          <cell r="I712">
            <v>1</v>
          </cell>
          <cell r="J712">
            <v>1</v>
          </cell>
          <cell r="K712">
            <v>0.43070000000000003</v>
          </cell>
          <cell r="L712">
            <v>0.26429999999999998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B713" t="str">
            <v>668 1</v>
          </cell>
          <cell r="C713">
            <v>668</v>
          </cell>
          <cell r="D713" t="str">
            <v>C HAMMER    38.000</v>
          </cell>
          <cell r="E713">
            <v>1</v>
          </cell>
          <cell r="F713" t="str">
            <v xml:space="preserve">   8  MAYAGUEZ</v>
          </cell>
          <cell r="G713" t="str">
            <v xml:space="preserve">  11  ELECTRON</v>
          </cell>
          <cell r="H713" t="str">
            <v xml:space="preserve"> 135  L-13500</v>
          </cell>
          <cell r="I713">
            <v>1</v>
          </cell>
          <cell r="J713">
            <v>1</v>
          </cell>
          <cell r="K713">
            <v>0.59709999999999996</v>
          </cell>
          <cell r="L713">
            <v>0.372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B714" t="str">
            <v>669 1</v>
          </cell>
          <cell r="C714">
            <v>669</v>
          </cell>
          <cell r="D714" t="str">
            <v>LIFESCAN    38.000</v>
          </cell>
          <cell r="E714">
            <v>1</v>
          </cell>
          <cell r="F714" t="str">
            <v xml:space="preserve">   8  MAYAGUEZ</v>
          </cell>
          <cell r="G714" t="str">
            <v xml:space="preserve">  20  EQUI MED</v>
          </cell>
          <cell r="H714" t="str">
            <v xml:space="preserve"> 134  L-13400</v>
          </cell>
          <cell r="I714">
            <v>1</v>
          </cell>
          <cell r="J714">
            <v>1</v>
          </cell>
          <cell r="K714">
            <v>0.83209999999999995</v>
          </cell>
          <cell r="L714">
            <v>0.32300000000000001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670 1</v>
          </cell>
          <cell r="C715">
            <v>670</v>
          </cell>
          <cell r="D715" t="str">
            <v>SANJUAN STAR38.000</v>
          </cell>
          <cell r="E715">
            <v>1</v>
          </cell>
          <cell r="F715" t="str">
            <v xml:space="preserve">   2  BAYAMON</v>
          </cell>
          <cell r="G715" t="str">
            <v xml:space="preserve">  23  IMPRENTA</v>
          </cell>
          <cell r="H715" t="str">
            <v xml:space="preserve">  44  L-4400</v>
          </cell>
          <cell r="I715">
            <v>1</v>
          </cell>
          <cell r="J715">
            <v>1</v>
          </cell>
          <cell r="K715">
            <v>0.50900000000000001</v>
          </cell>
          <cell r="L715">
            <v>0.38179999999999997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671 1</v>
          </cell>
          <cell r="C716">
            <v>671</v>
          </cell>
          <cell r="D716" t="str">
            <v>TRIPLE S    38.000</v>
          </cell>
          <cell r="E716">
            <v>1</v>
          </cell>
          <cell r="F716" t="str">
            <v xml:space="preserve">   2  BAYAMON</v>
          </cell>
          <cell r="G716" t="str">
            <v xml:space="preserve">  22  BANCOS</v>
          </cell>
          <cell r="H716" t="str">
            <v xml:space="preserve">  44  L-4400</v>
          </cell>
          <cell r="I716">
            <v>1</v>
          </cell>
          <cell r="J716">
            <v>1</v>
          </cell>
          <cell r="K716">
            <v>0.87119999999999997</v>
          </cell>
          <cell r="L716">
            <v>0.57750000000000001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B717" t="str">
            <v>672 1</v>
          </cell>
          <cell r="C717">
            <v>672</v>
          </cell>
          <cell r="D717" t="str">
            <v>EMS MAYAGUEZ38.000</v>
          </cell>
          <cell r="E717">
            <v>1</v>
          </cell>
          <cell r="F717" t="str">
            <v xml:space="preserve">   8  MAYAGUEZ</v>
          </cell>
          <cell r="G717" t="str">
            <v xml:space="preserve">  11  ELECTRON</v>
          </cell>
          <cell r="H717" t="str">
            <v xml:space="preserve">  16  L-1600</v>
          </cell>
          <cell r="I717">
            <v>1</v>
          </cell>
          <cell r="J717">
            <v>1</v>
          </cell>
          <cell r="K717">
            <v>0.32300000000000001</v>
          </cell>
          <cell r="L717">
            <v>0.1958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673 1</v>
          </cell>
          <cell r="C718">
            <v>673</v>
          </cell>
          <cell r="D718" t="str">
            <v>PROPPER     38.000</v>
          </cell>
          <cell r="E718">
            <v>1</v>
          </cell>
          <cell r="F718" t="str">
            <v xml:space="preserve">   8  MAYAGUEZ</v>
          </cell>
          <cell r="G718" t="str">
            <v xml:space="preserve">  12  TEXTIL</v>
          </cell>
          <cell r="H718" t="str">
            <v xml:space="preserve">  16  L-1600</v>
          </cell>
          <cell r="I718">
            <v>1</v>
          </cell>
          <cell r="J718">
            <v>1</v>
          </cell>
          <cell r="K718">
            <v>0.68520000000000003</v>
          </cell>
          <cell r="L718">
            <v>0.4209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</row>
        <row r="719">
          <cell r="B719" t="str">
            <v>674 1</v>
          </cell>
          <cell r="C719">
            <v>674</v>
          </cell>
          <cell r="D719" t="str">
            <v>AAA 6171    38.000</v>
          </cell>
          <cell r="E719">
            <v>1</v>
          </cell>
          <cell r="F719" t="str">
            <v xml:space="preserve">   8  MAYAGUEZ</v>
          </cell>
          <cell r="G719" t="str">
            <v xml:space="preserve">  40  AAA</v>
          </cell>
          <cell r="H719" t="str">
            <v xml:space="preserve">  92  L-9200</v>
          </cell>
          <cell r="I719">
            <v>1</v>
          </cell>
          <cell r="J719">
            <v>1</v>
          </cell>
          <cell r="K719">
            <v>1.4487000000000001</v>
          </cell>
          <cell r="L719">
            <v>0.90059999999999996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B720" t="str">
            <v>675 1</v>
          </cell>
          <cell r="C720">
            <v>675</v>
          </cell>
          <cell r="D720" t="str">
            <v>GE AÑASCO   38.000</v>
          </cell>
          <cell r="E720">
            <v>1</v>
          </cell>
          <cell r="F720" t="str">
            <v xml:space="preserve">   8  MAYAGUEZ</v>
          </cell>
          <cell r="G720" t="str">
            <v xml:space="preserve">  11  ELECTRON</v>
          </cell>
          <cell r="H720" t="str">
            <v xml:space="preserve">  92  L-9200</v>
          </cell>
          <cell r="I720">
            <v>1</v>
          </cell>
          <cell r="J720">
            <v>1</v>
          </cell>
          <cell r="K720">
            <v>1.5173000000000001</v>
          </cell>
          <cell r="L720">
            <v>0.47970000000000002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B721" t="str">
            <v>676 1</v>
          </cell>
          <cell r="C721">
            <v>676</v>
          </cell>
          <cell r="D721" t="str">
            <v>AAA 6091    38.000</v>
          </cell>
          <cell r="E721">
            <v>1</v>
          </cell>
          <cell r="F721" t="str">
            <v xml:space="preserve">   8  MAYAGUEZ</v>
          </cell>
          <cell r="G721" t="str">
            <v xml:space="preserve">  40  AAA</v>
          </cell>
          <cell r="H721" t="str">
            <v xml:space="preserve">  56  L-5600</v>
          </cell>
          <cell r="I721">
            <v>1</v>
          </cell>
          <cell r="J721">
            <v>1</v>
          </cell>
          <cell r="K721">
            <v>0.97889999999999999</v>
          </cell>
          <cell r="L721">
            <v>0.6069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B722" t="str">
            <v>677 1</v>
          </cell>
          <cell r="C722">
            <v>677</v>
          </cell>
          <cell r="D722" t="str">
            <v>ELI LILLYMAY38.000</v>
          </cell>
          <cell r="E722">
            <v>1</v>
          </cell>
          <cell r="F722" t="str">
            <v xml:space="preserve">   8  MAYAGUEZ</v>
          </cell>
          <cell r="G722" t="str">
            <v xml:space="preserve">  10  FARMACIA</v>
          </cell>
          <cell r="H722" t="str">
            <v xml:space="preserve">  56  L-5600</v>
          </cell>
          <cell r="I722">
            <v>1</v>
          </cell>
          <cell r="J722">
            <v>1</v>
          </cell>
          <cell r="K722">
            <v>0.73419999999999996</v>
          </cell>
          <cell r="L722">
            <v>0.2349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B723" t="str">
            <v>678 1</v>
          </cell>
          <cell r="C723">
            <v>678</v>
          </cell>
          <cell r="D723" t="str">
            <v>CANARICO    38.000</v>
          </cell>
          <cell r="E723">
            <v>1</v>
          </cell>
          <cell r="F723" t="str">
            <v xml:space="preserve">   6  PONCE OE</v>
          </cell>
          <cell r="G723" t="str">
            <v xml:space="preserve">  13  CEMENTO</v>
          </cell>
          <cell r="H723" t="str">
            <v xml:space="preserve">   3  L-300</v>
          </cell>
          <cell r="I723">
            <v>1</v>
          </cell>
          <cell r="J723">
            <v>1</v>
          </cell>
          <cell r="K723">
            <v>2.085</v>
          </cell>
          <cell r="L723">
            <v>1.899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679 1</v>
          </cell>
          <cell r="C724">
            <v>679</v>
          </cell>
          <cell r="D724" t="str">
            <v>ESC.VOC MOCA38.000</v>
          </cell>
          <cell r="E724">
            <v>1</v>
          </cell>
          <cell r="F724" t="str">
            <v xml:space="preserve">   8  MAYAGUEZ</v>
          </cell>
          <cell r="G724" t="str">
            <v xml:space="preserve">  30  ESCUELAS</v>
          </cell>
          <cell r="H724" t="str">
            <v xml:space="preserve">  25  L-2500</v>
          </cell>
          <cell r="I724">
            <v>1</v>
          </cell>
          <cell r="J724">
            <v>1</v>
          </cell>
          <cell r="K724">
            <v>0.35239999999999999</v>
          </cell>
          <cell r="L724">
            <v>0.21540000000000001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B725" t="str">
            <v>680 1</v>
          </cell>
          <cell r="C725">
            <v>680</v>
          </cell>
          <cell r="D725" t="str">
            <v>XTRA 7875   38.000</v>
          </cell>
          <cell r="E725">
            <v>1</v>
          </cell>
          <cell r="F725" t="str">
            <v xml:space="preserve">   8  MAYAGUEZ</v>
          </cell>
          <cell r="G725" t="str">
            <v xml:space="preserve">  21  COMERCIO</v>
          </cell>
          <cell r="H725" t="str">
            <v xml:space="preserve">  25  L-2500</v>
          </cell>
          <cell r="I725">
            <v>1</v>
          </cell>
          <cell r="J725">
            <v>1</v>
          </cell>
          <cell r="K725">
            <v>0.35239999999999999</v>
          </cell>
          <cell r="L725">
            <v>3.9199999999999999E-2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681 1</v>
          </cell>
          <cell r="C726">
            <v>681</v>
          </cell>
          <cell r="D726" t="str">
            <v>XTRA 1693   38.000</v>
          </cell>
          <cell r="E726">
            <v>1</v>
          </cell>
          <cell r="F726" t="str">
            <v xml:space="preserve">   3  CAROLINA</v>
          </cell>
          <cell r="G726" t="str">
            <v xml:space="preserve">  21  COMERCIO</v>
          </cell>
          <cell r="H726" t="str">
            <v xml:space="preserve">  31  L-3100</v>
          </cell>
          <cell r="I726">
            <v>1</v>
          </cell>
          <cell r="J726">
            <v>1</v>
          </cell>
          <cell r="K726">
            <v>0.66559999999999997</v>
          </cell>
          <cell r="L726">
            <v>0.40129999999999999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682 1</v>
          </cell>
          <cell r="C727">
            <v>682</v>
          </cell>
          <cell r="D727" t="str">
            <v>BETTER ROADS38.000</v>
          </cell>
          <cell r="E727">
            <v>1</v>
          </cell>
          <cell r="F727" t="str">
            <v xml:space="preserve">   3  CAROLINA</v>
          </cell>
          <cell r="G727" t="str">
            <v xml:space="preserve">  13  CEMENTO</v>
          </cell>
          <cell r="H727" t="str">
            <v xml:space="preserve">  31  L-3100</v>
          </cell>
          <cell r="I727">
            <v>1</v>
          </cell>
          <cell r="J727">
            <v>1</v>
          </cell>
          <cell r="K727">
            <v>0.3916</v>
          </cell>
          <cell r="L727">
            <v>0.2447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B728" t="str">
            <v>683 1</v>
          </cell>
          <cell r="C728">
            <v>683</v>
          </cell>
          <cell r="D728" t="str">
            <v>PR AGREGATES38.000</v>
          </cell>
          <cell r="E728">
            <v>1</v>
          </cell>
          <cell r="F728" t="str">
            <v xml:space="preserve">   3  CAROLINA</v>
          </cell>
          <cell r="G728" t="str">
            <v xml:space="preserve">  13  CEMENTO</v>
          </cell>
          <cell r="H728" t="str">
            <v xml:space="preserve">  31  L-3100</v>
          </cell>
          <cell r="I728">
            <v>1</v>
          </cell>
          <cell r="J728">
            <v>1</v>
          </cell>
          <cell r="K728">
            <v>0.72440000000000004</v>
          </cell>
          <cell r="L728">
            <v>0.49919999999999998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</row>
        <row r="729">
          <cell r="B729" t="str">
            <v>684 1</v>
          </cell>
          <cell r="C729">
            <v>684</v>
          </cell>
          <cell r="D729" t="str">
            <v>CDT CAROLINA38.000</v>
          </cell>
          <cell r="E729">
            <v>1</v>
          </cell>
          <cell r="F729" t="str">
            <v xml:space="preserve">   3  CAROLINA</v>
          </cell>
          <cell r="G729" t="str">
            <v xml:space="preserve">  31  GOBIERNO</v>
          </cell>
          <cell r="H729" t="str">
            <v xml:space="preserve">  31  L-3100</v>
          </cell>
          <cell r="I729">
            <v>1</v>
          </cell>
          <cell r="J729">
            <v>1</v>
          </cell>
          <cell r="K729">
            <v>0.72440000000000004</v>
          </cell>
          <cell r="L729">
            <v>0.45029999999999998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 t="str">
            <v>685 1</v>
          </cell>
          <cell r="C730">
            <v>685</v>
          </cell>
          <cell r="D730" t="str">
            <v>CLEMENTE    38.000</v>
          </cell>
          <cell r="E730">
            <v>1</v>
          </cell>
          <cell r="F730" t="str">
            <v xml:space="preserve">   3  CAROLINA</v>
          </cell>
          <cell r="G730" t="str">
            <v xml:space="preserve">  54  COLISEOS</v>
          </cell>
          <cell r="H730" t="str">
            <v xml:space="preserve">  31  L-3100</v>
          </cell>
          <cell r="I730">
            <v>1</v>
          </cell>
          <cell r="J730">
            <v>1</v>
          </cell>
          <cell r="K730">
            <v>0.26429999999999998</v>
          </cell>
          <cell r="L730">
            <v>0.13700000000000001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B731" t="str">
            <v>686 1</v>
          </cell>
          <cell r="C731">
            <v>686</v>
          </cell>
          <cell r="D731" t="str">
            <v>CENT.JUDCIAL38.000</v>
          </cell>
          <cell r="E731">
            <v>1</v>
          </cell>
          <cell r="F731" t="str">
            <v xml:space="preserve">   3  CAROLINA</v>
          </cell>
          <cell r="G731" t="str">
            <v xml:space="preserve">  31  GOBIERNO</v>
          </cell>
          <cell r="H731" t="str">
            <v xml:space="preserve">  31  L-3100</v>
          </cell>
          <cell r="I731">
            <v>1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687 1</v>
          </cell>
          <cell r="C732">
            <v>687</v>
          </cell>
          <cell r="D732" t="str">
            <v>XTRA 5878   38.000</v>
          </cell>
          <cell r="E732">
            <v>1</v>
          </cell>
          <cell r="F732" t="str">
            <v xml:space="preserve">   6  PONCE OE</v>
          </cell>
          <cell r="G732" t="str">
            <v xml:space="preserve">  21  COMERCIO</v>
          </cell>
          <cell r="H732" t="str">
            <v xml:space="preserve">   3  L-300</v>
          </cell>
          <cell r="I732">
            <v>1</v>
          </cell>
          <cell r="J732">
            <v>1</v>
          </cell>
          <cell r="K732">
            <v>0.372</v>
          </cell>
          <cell r="L732">
            <v>0.1762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B733" t="str">
            <v>688 1</v>
          </cell>
          <cell r="C733">
            <v>688</v>
          </cell>
          <cell r="D733" t="str">
            <v>MOVA CAGUAS 38.000</v>
          </cell>
          <cell r="E733">
            <v>1</v>
          </cell>
          <cell r="F733" t="str">
            <v xml:space="preserve">   4  CAGUAS</v>
          </cell>
          <cell r="G733" t="str">
            <v xml:space="preserve">  10  FARMACIA</v>
          </cell>
          <cell r="H733" t="str">
            <v xml:space="preserve">  30  L-3000</v>
          </cell>
          <cell r="I733">
            <v>1</v>
          </cell>
          <cell r="J733">
            <v>1</v>
          </cell>
          <cell r="K733">
            <v>3.0737000000000001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689 1</v>
          </cell>
          <cell r="C734">
            <v>689</v>
          </cell>
          <cell r="D734" t="str">
            <v>IPR CAROLINA38.000</v>
          </cell>
          <cell r="E734">
            <v>1</v>
          </cell>
          <cell r="F734" t="str">
            <v xml:space="preserve">   3  CAROLINA</v>
          </cell>
          <cell r="G734" t="str">
            <v xml:space="preserve">  10  FARMACIA</v>
          </cell>
          <cell r="H734" t="str">
            <v xml:space="preserve">  36  L-3600</v>
          </cell>
          <cell r="I734">
            <v>1</v>
          </cell>
          <cell r="J734">
            <v>1</v>
          </cell>
          <cell r="K734">
            <v>1.3997999999999999</v>
          </cell>
          <cell r="L734">
            <v>0.93969999999999998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690 1</v>
          </cell>
          <cell r="C735">
            <v>690</v>
          </cell>
          <cell r="D735" t="str">
            <v>AAA 1689    38.000</v>
          </cell>
          <cell r="E735">
            <v>1</v>
          </cell>
          <cell r="F735" t="str">
            <v xml:space="preserve">   3  CAROLINA</v>
          </cell>
          <cell r="G735" t="str">
            <v xml:space="preserve">  40  AAA</v>
          </cell>
          <cell r="H735" t="str">
            <v xml:space="preserve">  36  L-3600</v>
          </cell>
          <cell r="I735">
            <v>1</v>
          </cell>
          <cell r="J735">
            <v>1</v>
          </cell>
          <cell r="K735">
            <v>0.4405</v>
          </cell>
          <cell r="L735">
            <v>0.47970000000000002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B736" t="str">
            <v>691 1</v>
          </cell>
          <cell r="C736">
            <v>691</v>
          </cell>
          <cell r="D736" t="str">
            <v>PRJC CAROLIN38.000</v>
          </cell>
          <cell r="E736">
            <v>1</v>
          </cell>
          <cell r="F736" t="str">
            <v xml:space="preserve">   3  CAROLINA</v>
          </cell>
          <cell r="G736" t="str">
            <v xml:space="preserve">  30  ESCUELAS</v>
          </cell>
          <cell r="H736" t="str">
            <v xml:space="preserve">  36  L-3600</v>
          </cell>
          <cell r="I736">
            <v>1</v>
          </cell>
          <cell r="J736">
            <v>1</v>
          </cell>
          <cell r="K736">
            <v>1.5466</v>
          </cell>
          <cell r="L736">
            <v>0.79290000000000005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B737" t="str">
            <v>692 1</v>
          </cell>
          <cell r="C737">
            <v>692</v>
          </cell>
          <cell r="D737" t="str">
            <v>INABON      38.000</v>
          </cell>
          <cell r="E737">
            <v>1</v>
          </cell>
          <cell r="F737" t="str">
            <v xml:space="preserve">   6  PONCE OE</v>
          </cell>
          <cell r="G737" t="str">
            <v xml:space="preserve">  84  IS-URB-RES</v>
          </cell>
          <cell r="H737" t="str">
            <v xml:space="preserve">   3  L-300</v>
          </cell>
          <cell r="I737">
            <v>1</v>
          </cell>
          <cell r="J737">
            <v>1</v>
          </cell>
          <cell r="K737">
            <v>5.5796000000000001</v>
          </cell>
          <cell r="L737">
            <v>2.6821000000000002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693 1</v>
          </cell>
          <cell r="C738">
            <v>693</v>
          </cell>
          <cell r="D738" t="str">
            <v>VETERANO    38.000</v>
          </cell>
          <cell r="E738">
            <v>1</v>
          </cell>
          <cell r="F738" t="str">
            <v xml:space="preserve">   6  PONCE OE</v>
          </cell>
          <cell r="G738" t="str">
            <v xml:space="preserve">  32  HOSPITAL</v>
          </cell>
          <cell r="H738" t="str">
            <v xml:space="preserve">   3  L-300</v>
          </cell>
          <cell r="I738">
            <v>1</v>
          </cell>
          <cell r="J738">
            <v>1</v>
          </cell>
          <cell r="K738">
            <v>0.4405</v>
          </cell>
          <cell r="L738">
            <v>0.27410000000000001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694 1</v>
          </cell>
          <cell r="C739">
            <v>694</v>
          </cell>
          <cell r="D739" t="str">
            <v>OCULARSCIENC38.000</v>
          </cell>
          <cell r="E739">
            <v>1</v>
          </cell>
          <cell r="F739" t="str">
            <v xml:space="preserve">   6  PONCE OE</v>
          </cell>
          <cell r="G739" t="str">
            <v xml:space="preserve">  20  EQUI MED</v>
          </cell>
          <cell r="H739" t="str">
            <v xml:space="preserve">   3  L-300</v>
          </cell>
          <cell r="I739">
            <v>1</v>
          </cell>
          <cell r="J739">
            <v>1</v>
          </cell>
          <cell r="K739">
            <v>5.5503</v>
          </cell>
          <cell r="L739">
            <v>1.5564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695 1</v>
          </cell>
          <cell r="C740">
            <v>695</v>
          </cell>
          <cell r="D740" t="str">
            <v>TO RICO     38.000</v>
          </cell>
          <cell r="E740">
            <v>1</v>
          </cell>
          <cell r="F740" t="str">
            <v xml:space="preserve">   4  CAGUAS</v>
          </cell>
          <cell r="G740" t="str">
            <v xml:space="preserve">  17  AGROPECU</v>
          </cell>
          <cell r="H740" t="str">
            <v xml:space="preserve">  48  L-4800</v>
          </cell>
          <cell r="I740">
            <v>1</v>
          </cell>
          <cell r="J740">
            <v>1</v>
          </cell>
          <cell r="K740">
            <v>2.1046</v>
          </cell>
          <cell r="L740">
            <v>1.1158999999999999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696 1</v>
          </cell>
          <cell r="C741">
            <v>696</v>
          </cell>
          <cell r="D741" t="str">
            <v>H.MENONITA  38.000</v>
          </cell>
          <cell r="E741">
            <v>1</v>
          </cell>
          <cell r="F741" t="str">
            <v xml:space="preserve">   4  CAGUAS</v>
          </cell>
          <cell r="G741" t="str">
            <v xml:space="preserve">  32  HOSPITAL</v>
          </cell>
          <cell r="H741" t="str">
            <v xml:space="preserve">  48  L-4800</v>
          </cell>
          <cell r="I741">
            <v>1</v>
          </cell>
          <cell r="J741">
            <v>1</v>
          </cell>
          <cell r="K741">
            <v>0.8125</v>
          </cell>
          <cell r="L741">
            <v>0.46010000000000001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697 1</v>
          </cell>
          <cell r="C742">
            <v>697</v>
          </cell>
          <cell r="D742" t="str">
            <v>BECKMAN     38.000</v>
          </cell>
          <cell r="E742">
            <v>1</v>
          </cell>
          <cell r="F742" t="str">
            <v xml:space="preserve">   4  CAGUAS</v>
          </cell>
          <cell r="G742" t="str">
            <v xml:space="preserve">  14  EMPAQUE</v>
          </cell>
          <cell r="H742" t="str">
            <v xml:space="preserve">  54  L-5400</v>
          </cell>
          <cell r="I742">
            <v>1</v>
          </cell>
          <cell r="J742">
            <v>1</v>
          </cell>
          <cell r="K742">
            <v>0.69499999999999995</v>
          </cell>
          <cell r="L742">
            <v>0.62649999999999995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B743" t="str">
            <v>698 1</v>
          </cell>
          <cell r="C743">
            <v>698</v>
          </cell>
          <cell r="D743" t="str">
            <v>RANSBURG    38.000</v>
          </cell>
          <cell r="E743">
            <v>1</v>
          </cell>
          <cell r="F743" t="str">
            <v xml:space="preserve">   4  CAGUAS</v>
          </cell>
          <cell r="G743" t="str">
            <v xml:space="preserve">  11  ELECTRON</v>
          </cell>
          <cell r="H743" t="str">
            <v xml:space="preserve">  54  L-5400</v>
          </cell>
          <cell r="I743">
            <v>1</v>
          </cell>
          <cell r="J743">
            <v>1</v>
          </cell>
          <cell r="K743">
            <v>0.15659999999999999</v>
          </cell>
          <cell r="L743">
            <v>0.186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B744" t="str">
            <v>699 1</v>
          </cell>
          <cell r="C744">
            <v>699</v>
          </cell>
          <cell r="D744" t="str">
            <v>BELLAS ARTES38.000</v>
          </cell>
          <cell r="E744">
            <v>1</v>
          </cell>
          <cell r="F744" t="str">
            <v xml:space="preserve">   7  ARECIBO</v>
          </cell>
          <cell r="G744" t="str">
            <v xml:space="preserve">  30  ESCUELAS</v>
          </cell>
          <cell r="H744" t="str">
            <v xml:space="preserve">  22  L-2200</v>
          </cell>
          <cell r="I744">
            <v>1</v>
          </cell>
          <cell r="J744">
            <v>1</v>
          </cell>
          <cell r="K744">
            <v>0.70479999999999998</v>
          </cell>
          <cell r="L744">
            <v>0.41110000000000002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B745" t="str">
            <v>700 1</v>
          </cell>
          <cell r="C745">
            <v>700</v>
          </cell>
          <cell r="D745" t="str">
            <v>HOSP SANCRIS38.000</v>
          </cell>
          <cell r="E745">
            <v>1</v>
          </cell>
          <cell r="F745" t="str">
            <v xml:space="preserve">   6  PONCE OE</v>
          </cell>
          <cell r="G745" t="str">
            <v xml:space="preserve">  32  HOSPITAL</v>
          </cell>
          <cell r="H745" t="str">
            <v xml:space="preserve">  79  L-7900</v>
          </cell>
          <cell r="I745">
            <v>1</v>
          </cell>
          <cell r="J745">
            <v>1</v>
          </cell>
          <cell r="K745">
            <v>0.93969999999999998</v>
          </cell>
          <cell r="L745">
            <v>0.65590000000000004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B746" t="str">
            <v>701 1</v>
          </cell>
          <cell r="C746">
            <v>701</v>
          </cell>
          <cell r="D746" t="str">
            <v>GE HUMACAO  38.000</v>
          </cell>
          <cell r="E746">
            <v>1</v>
          </cell>
          <cell r="F746" t="str">
            <v xml:space="preserve">   4  CAGUAS</v>
          </cell>
          <cell r="G746" t="str">
            <v xml:space="preserve">  11  ELECTRON</v>
          </cell>
          <cell r="H746" t="str">
            <v xml:space="preserve"> 125  L-12500</v>
          </cell>
          <cell r="I746">
            <v>1</v>
          </cell>
          <cell r="J746">
            <v>1</v>
          </cell>
          <cell r="K746">
            <v>1.9676</v>
          </cell>
          <cell r="L746">
            <v>0.86140000000000005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B747" t="str">
            <v>702 1</v>
          </cell>
          <cell r="C747">
            <v>702</v>
          </cell>
          <cell r="D747" t="str">
            <v>MED REL     38.000</v>
          </cell>
          <cell r="E747">
            <v>1</v>
          </cell>
          <cell r="F747" t="str">
            <v xml:space="preserve">   4  CAGUAS</v>
          </cell>
          <cell r="G747" t="str">
            <v xml:space="preserve">  20  EQUI MED</v>
          </cell>
          <cell r="H747" t="str">
            <v xml:space="preserve"> 125  L-12500</v>
          </cell>
          <cell r="I747">
            <v>1</v>
          </cell>
          <cell r="J747">
            <v>1</v>
          </cell>
          <cell r="K747">
            <v>0.70479999999999998</v>
          </cell>
          <cell r="L747">
            <v>9.7900000000000001E-2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B748" t="str">
            <v>703 1</v>
          </cell>
          <cell r="C748">
            <v>703</v>
          </cell>
          <cell r="D748" t="str">
            <v>XTRA 6477   38.000</v>
          </cell>
          <cell r="E748">
            <v>1</v>
          </cell>
          <cell r="F748" t="str">
            <v xml:space="preserve">   8  MAYAGUEZ</v>
          </cell>
          <cell r="G748" t="str">
            <v xml:space="preserve">  21  COMERCIO</v>
          </cell>
          <cell r="H748" t="str">
            <v xml:space="preserve">  12  L-1200</v>
          </cell>
          <cell r="I748">
            <v>1</v>
          </cell>
          <cell r="J748">
            <v>1</v>
          </cell>
          <cell r="K748">
            <v>0.32300000000000001</v>
          </cell>
          <cell r="L748">
            <v>0.1958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704 1</v>
          </cell>
          <cell r="C749">
            <v>704</v>
          </cell>
          <cell r="D749" t="str">
            <v>DROGUCENTRAL38.000</v>
          </cell>
          <cell r="E749">
            <v>1</v>
          </cell>
          <cell r="F749" t="str">
            <v xml:space="preserve">   2  BAYAMON</v>
          </cell>
          <cell r="G749" t="str">
            <v xml:space="preserve">  21  COMERCIO</v>
          </cell>
          <cell r="H749" t="str">
            <v xml:space="preserve"> 107  L-10700</v>
          </cell>
          <cell r="I749">
            <v>1</v>
          </cell>
          <cell r="J749">
            <v>1</v>
          </cell>
          <cell r="K749">
            <v>0.1958</v>
          </cell>
          <cell r="L749">
            <v>0.1273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705 1</v>
          </cell>
          <cell r="C750">
            <v>705</v>
          </cell>
          <cell r="D750" t="str">
            <v>ASTRO METAL 38.000</v>
          </cell>
          <cell r="E750">
            <v>1</v>
          </cell>
          <cell r="F750" t="str">
            <v xml:space="preserve">   2  BAYAMON</v>
          </cell>
          <cell r="G750" t="str">
            <v xml:space="preserve">  18  PROC MET</v>
          </cell>
          <cell r="H750" t="str">
            <v xml:space="preserve"> 107  L-10700</v>
          </cell>
          <cell r="I750">
            <v>1</v>
          </cell>
          <cell r="J750">
            <v>1</v>
          </cell>
          <cell r="K750">
            <v>7.8299999999999995E-2</v>
          </cell>
          <cell r="L750">
            <v>9.7900000000000001E-2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B751" t="str">
            <v>706 1</v>
          </cell>
          <cell r="C751">
            <v>706</v>
          </cell>
          <cell r="D751" t="str">
            <v>SPRINT      38.000</v>
          </cell>
          <cell r="E751">
            <v>1</v>
          </cell>
          <cell r="F751" t="str">
            <v xml:space="preserve">   2  BAYAMON</v>
          </cell>
          <cell r="G751" t="str">
            <v xml:space="preserve">  24  COMUNICA</v>
          </cell>
          <cell r="H751" t="str">
            <v xml:space="preserve"> 107  L-10700</v>
          </cell>
          <cell r="I751">
            <v>1</v>
          </cell>
          <cell r="J751">
            <v>1</v>
          </cell>
          <cell r="K751">
            <v>0.2447</v>
          </cell>
          <cell r="L751">
            <v>0.14680000000000001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B752" t="str">
            <v>707 1</v>
          </cell>
          <cell r="C752">
            <v>707</v>
          </cell>
          <cell r="D752" t="str">
            <v>COR PACK    38.000</v>
          </cell>
          <cell r="E752">
            <v>1</v>
          </cell>
          <cell r="F752" t="str">
            <v xml:space="preserve">   2  BAYAMON</v>
          </cell>
          <cell r="G752" t="str">
            <v xml:space="preserve">  21  COMERCIO</v>
          </cell>
          <cell r="H752" t="str">
            <v xml:space="preserve"> 107  L-10700</v>
          </cell>
          <cell r="I752">
            <v>1</v>
          </cell>
          <cell r="J752">
            <v>1</v>
          </cell>
          <cell r="K752">
            <v>0.372</v>
          </cell>
          <cell r="L752">
            <v>0.35239999999999999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B753" t="str">
            <v>708 1</v>
          </cell>
          <cell r="C753">
            <v>708</v>
          </cell>
          <cell r="D753" t="str">
            <v>PANAME GRAIN38.000</v>
          </cell>
          <cell r="E753">
            <v>1</v>
          </cell>
          <cell r="F753" t="str">
            <v xml:space="preserve">   2  BAYAMON</v>
          </cell>
          <cell r="G753" t="str">
            <v xml:space="preserve">  14  EMPAQUE</v>
          </cell>
          <cell r="H753" t="str">
            <v xml:space="preserve"> 107  L-10700</v>
          </cell>
          <cell r="I753">
            <v>1</v>
          </cell>
          <cell r="J753">
            <v>1</v>
          </cell>
          <cell r="K753">
            <v>0.51880000000000004</v>
          </cell>
          <cell r="L753">
            <v>0.2545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B754" t="str">
            <v>709 1</v>
          </cell>
          <cell r="C754">
            <v>709</v>
          </cell>
          <cell r="D754" t="str">
            <v>WALLACE     38.000</v>
          </cell>
          <cell r="E754">
            <v>1</v>
          </cell>
          <cell r="F754" t="str">
            <v xml:space="preserve">   8  MAYAGUEZ</v>
          </cell>
          <cell r="G754" t="str">
            <v xml:space="preserve">  18  PROC MET</v>
          </cell>
          <cell r="H754" t="str">
            <v xml:space="preserve">  12  L-1200</v>
          </cell>
          <cell r="I754">
            <v>1</v>
          </cell>
          <cell r="J754">
            <v>1</v>
          </cell>
          <cell r="K754">
            <v>0.57750000000000001</v>
          </cell>
          <cell r="L754">
            <v>0.6069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B755" t="str">
            <v>709 2</v>
          </cell>
          <cell r="C755">
            <v>709</v>
          </cell>
          <cell r="D755" t="str">
            <v>WALLACE     38.000</v>
          </cell>
          <cell r="E755">
            <v>2</v>
          </cell>
          <cell r="F755" t="str">
            <v xml:space="preserve">   8  MAYAGUEZ</v>
          </cell>
          <cell r="G755" t="str">
            <v xml:space="preserve">  18  PROC MET</v>
          </cell>
          <cell r="H755" t="str">
            <v xml:space="preserve">  12  L-1200</v>
          </cell>
          <cell r="I755">
            <v>0</v>
          </cell>
          <cell r="J755">
            <v>1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B756" t="str">
            <v>710 1</v>
          </cell>
          <cell r="C756">
            <v>710</v>
          </cell>
          <cell r="D756" t="str">
            <v>EDEL CAR    38.000</v>
          </cell>
          <cell r="E756">
            <v>1</v>
          </cell>
          <cell r="F756" t="str">
            <v xml:space="preserve">   2  BAYAMON</v>
          </cell>
          <cell r="G756" t="str">
            <v xml:space="preserve">  14  EMPAQUE</v>
          </cell>
          <cell r="H756" t="str">
            <v xml:space="preserve">  70  L-7000</v>
          </cell>
          <cell r="I756">
            <v>1</v>
          </cell>
          <cell r="J756">
            <v>1</v>
          </cell>
          <cell r="K756">
            <v>0.15659999999999999</v>
          </cell>
          <cell r="L756">
            <v>3.9199999999999999E-2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B757" t="str">
            <v>711 1</v>
          </cell>
          <cell r="C757">
            <v>711</v>
          </cell>
          <cell r="D757" t="str">
            <v>CISCO       38.000</v>
          </cell>
          <cell r="E757">
            <v>1</v>
          </cell>
          <cell r="F757" t="str">
            <v xml:space="preserve">   8  MAYAGUEZ</v>
          </cell>
          <cell r="G757" t="str">
            <v xml:space="preserve">  11  ELECTRON</v>
          </cell>
          <cell r="H757" t="str">
            <v xml:space="preserve">  12  L-1200</v>
          </cell>
          <cell r="I757">
            <v>1</v>
          </cell>
          <cell r="J757">
            <v>1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B758" t="str">
            <v>712 1</v>
          </cell>
          <cell r="C758">
            <v>712</v>
          </cell>
          <cell r="D758" t="str">
            <v>FONDO SEGURO38.000</v>
          </cell>
          <cell r="E758">
            <v>1</v>
          </cell>
          <cell r="F758" t="str">
            <v xml:space="preserve">   6  PONCE OE</v>
          </cell>
          <cell r="G758" t="str">
            <v xml:space="preserve">  31  GOBIERNO</v>
          </cell>
          <cell r="H758" t="str">
            <v xml:space="preserve">  18  L-1800</v>
          </cell>
          <cell r="I758">
            <v>1</v>
          </cell>
          <cell r="J758">
            <v>1</v>
          </cell>
          <cell r="K758">
            <v>1.2823</v>
          </cell>
          <cell r="L758">
            <v>0.8125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B759" t="str">
            <v>713 1</v>
          </cell>
          <cell r="C759">
            <v>713</v>
          </cell>
          <cell r="D759" t="str">
            <v>PLAZADCARIBE38.000</v>
          </cell>
          <cell r="E759">
            <v>1</v>
          </cell>
          <cell r="F759" t="str">
            <v xml:space="preserve">   6  PONCE OE</v>
          </cell>
          <cell r="G759" t="str">
            <v xml:space="preserve">  21  COMERCIO</v>
          </cell>
          <cell r="H759" t="str">
            <v xml:space="preserve">  18  L-1800</v>
          </cell>
          <cell r="I759">
            <v>1</v>
          </cell>
          <cell r="J759">
            <v>1</v>
          </cell>
          <cell r="K759">
            <v>2.0459000000000001</v>
          </cell>
          <cell r="L759">
            <v>0.46010000000000001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B760" t="str">
            <v>714 1</v>
          </cell>
          <cell r="C760">
            <v>714</v>
          </cell>
          <cell r="D760" t="str">
            <v>BAXTER SGERM38.000</v>
          </cell>
          <cell r="E760">
            <v>1</v>
          </cell>
          <cell r="F760" t="str">
            <v xml:space="preserve">   8  MAYAGUEZ</v>
          </cell>
          <cell r="G760" t="str">
            <v xml:space="preserve">  20  EQUI MED</v>
          </cell>
          <cell r="H760" t="str">
            <v xml:space="preserve">  12  L-1200</v>
          </cell>
          <cell r="I760">
            <v>1</v>
          </cell>
          <cell r="J760">
            <v>1</v>
          </cell>
          <cell r="K760">
            <v>1.3019000000000001</v>
          </cell>
          <cell r="L760">
            <v>0.30349999999999999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B761" t="str">
            <v>715 1</v>
          </cell>
          <cell r="C761">
            <v>715</v>
          </cell>
          <cell r="D761" t="str">
            <v>CONSOL CIGAR38.000</v>
          </cell>
          <cell r="E761">
            <v>1</v>
          </cell>
          <cell r="F761" t="str">
            <v xml:space="preserve">   4  CAGUAS</v>
          </cell>
          <cell r="G761" t="str">
            <v xml:space="preserve">  16  AGRICOLA</v>
          </cell>
          <cell r="H761" t="str">
            <v xml:space="preserve">   8  L-800</v>
          </cell>
          <cell r="I761">
            <v>1</v>
          </cell>
          <cell r="J761">
            <v>1</v>
          </cell>
          <cell r="K761">
            <v>2.0459000000000001</v>
          </cell>
          <cell r="L761">
            <v>0.50900000000000001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B762" t="str">
            <v>716 1</v>
          </cell>
          <cell r="C762">
            <v>716</v>
          </cell>
          <cell r="D762" t="str">
            <v>XTRA MANATI 38.000</v>
          </cell>
          <cell r="E762">
            <v>1</v>
          </cell>
          <cell r="F762" t="str">
            <v xml:space="preserve">   7  ARECIBO</v>
          </cell>
          <cell r="G762" t="str">
            <v xml:space="preserve">  21  COMERCIO</v>
          </cell>
          <cell r="H762" t="str">
            <v xml:space="preserve"> 147  L-14700</v>
          </cell>
          <cell r="I762">
            <v>1</v>
          </cell>
          <cell r="J762">
            <v>1</v>
          </cell>
          <cell r="K762">
            <v>0.3916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B763" t="str">
            <v>717 1</v>
          </cell>
          <cell r="C763">
            <v>717</v>
          </cell>
          <cell r="D763" t="str">
            <v>KMARTFAJARDO38.000</v>
          </cell>
          <cell r="E763">
            <v>1</v>
          </cell>
          <cell r="F763" t="str">
            <v xml:space="preserve">   3  CAROLINA</v>
          </cell>
          <cell r="G763" t="str">
            <v xml:space="preserve">  21  COMERCIO</v>
          </cell>
          <cell r="H763" t="str">
            <v xml:space="preserve">  31  L-3100</v>
          </cell>
          <cell r="I763">
            <v>1</v>
          </cell>
          <cell r="J763">
            <v>1</v>
          </cell>
          <cell r="K763">
            <v>0.40129999999999999</v>
          </cell>
          <cell r="L763">
            <v>0.2447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B764" t="str">
            <v>718 1</v>
          </cell>
          <cell r="C764">
            <v>718</v>
          </cell>
          <cell r="D764" t="str">
            <v>UIA FAJARDO 38.000</v>
          </cell>
          <cell r="E764">
            <v>1</v>
          </cell>
          <cell r="F764" t="str">
            <v xml:space="preserve">   3  CAROLINA</v>
          </cell>
          <cell r="G764" t="str">
            <v xml:space="preserve">  30  ESCUELAS</v>
          </cell>
          <cell r="H764" t="str">
            <v xml:space="preserve">  31  L-3100</v>
          </cell>
          <cell r="I764">
            <v>1</v>
          </cell>
          <cell r="J764">
            <v>1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B765" t="str">
            <v>719 1</v>
          </cell>
          <cell r="C765">
            <v>719</v>
          </cell>
          <cell r="D765" t="str">
            <v>WALMART FAJ 38.000</v>
          </cell>
          <cell r="E765">
            <v>1</v>
          </cell>
          <cell r="F765" t="str">
            <v xml:space="preserve">   3  CAROLINA</v>
          </cell>
          <cell r="G765" t="str">
            <v xml:space="preserve">  21  COMERCIO</v>
          </cell>
          <cell r="H765" t="str">
            <v xml:space="preserve">  31  L-3100</v>
          </cell>
          <cell r="I765">
            <v>1</v>
          </cell>
          <cell r="J765">
            <v>1</v>
          </cell>
          <cell r="K765">
            <v>1.018</v>
          </cell>
          <cell r="L765">
            <v>0.50900000000000001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B766" t="str">
            <v>720 1</v>
          </cell>
          <cell r="C766">
            <v>720</v>
          </cell>
          <cell r="D766" t="str">
            <v>BUCHANAN    38.000</v>
          </cell>
          <cell r="E766">
            <v>1</v>
          </cell>
          <cell r="F766" t="str">
            <v xml:space="preserve">   2  BAYAMON</v>
          </cell>
          <cell r="G766" t="str">
            <v xml:space="preserve">  51  MILITAR</v>
          </cell>
          <cell r="H766" t="str">
            <v xml:space="preserve">  39  L-3900</v>
          </cell>
          <cell r="I766">
            <v>1</v>
          </cell>
          <cell r="J766">
            <v>1</v>
          </cell>
          <cell r="K766">
            <v>7.4100999999999999</v>
          </cell>
          <cell r="L766">
            <v>2.6821000000000002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B767" t="str">
            <v>721 1</v>
          </cell>
          <cell r="C767">
            <v>721</v>
          </cell>
          <cell r="D767" t="str">
            <v>IMPRENTA    38.000</v>
          </cell>
          <cell r="E767">
            <v>1</v>
          </cell>
          <cell r="F767" t="str">
            <v xml:space="preserve">   2  BAYAMON</v>
          </cell>
          <cell r="G767" t="str">
            <v xml:space="preserve">  23  IMPRENTA</v>
          </cell>
          <cell r="H767" t="str">
            <v xml:space="preserve">  39  L-3900</v>
          </cell>
          <cell r="I767">
            <v>1</v>
          </cell>
          <cell r="J767">
            <v>1</v>
          </cell>
          <cell r="K767">
            <v>1.8696999999999999</v>
          </cell>
          <cell r="L767">
            <v>0.31319999999999998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B768" t="str">
            <v>722 1</v>
          </cell>
          <cell r="C768">
            <v>722</v>
          </cell>
          <cell r="D768" t="str">
            <v>AYERST WYETH38.000</v>
          </cell>
          <cell r="E768">
            <v>1</v>
          </cell>
          <cell r="F768" t="str">
            <v xml:space="preserve">   2  BAYAMON</v>
          </cell>
          <cell r="G768" t="str">
            <v xml:space="preserve">  10  FARMACIA</v>
          </cell>
          <cell r="H768" t="str">
            <v xml:space="preserve">  39  L-3900</v>
          </cell>
          <cell r="I768">
            <v>1</v>
          </cell>
          <cell r="J768">
            <v>1</v>
          </cell>
          <cell r="K768">
            <v>0.2056</v>
          </cell>
          <cell r="L768">
            <v>0.1273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 t="str">
            <v>723 1</v>
          </cell>
          <cell r="C769">
            <v>723</v>
          </cell>
          <cell r="D769" t="str">
            <v>EL NUEVO DIA38.000</v>
          </cell>
          <cell r="E769">
            <v>1</v>
          </cell>
          <cell r="F769" t="str">
            <v xml:space="preserve">   2  BAYAMON</v>
          </cell>
          <cell r="G769" t="str">
            <v xml:space="preserve">  23  IMPRENTA</v>
          </cell>
          <cell r="H769" t="str">
            <v xml:space="preserve">  39  L-3900</v>
          </cell>
          <cell r="I769">
            <v>1</v>
          </cell>
          <cell r="J769">
            <v>1</v>
          </cell>
          <cell r="K769">
            <v>4.4440999999999997</v>
          </cell>
          <cell r="L769">
            <v>1.1061000000000001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B770" t="str">
            <v>724 1</v>
          </cell>
          <cell r="C770">
            <v>724</v>
          </cell>
          <cell r="D770" t="str">
            <v>MATO SANTOS 38.000</v>
          </cell>
          <cell r="E770">
            <v>1</v>
          </cell>
          <cell r="F770" t="str">
            <v xml:space="preserve">   2  BAYAMON</v>
          </cell>
          <cell r="G770" t="str">
            <v xml:space="preserve">  21  COMERCIO</v>
          </cell>
          <cell r="H770" t="str">
            <v xml:space="preserve">  39  L-3900</v>
          </cell>
          <cell r="I770">
            <v>1</v>
          </cell>
          <cell r="J770">
            <v>1</v>
          </cell>
          <cell r="K770">
            <v>2.3296999999999999</v>
          </cell>
          <cell r="L770">
            <v>1.4977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B771" t="str">
            <v>725 1</v>
          </cell>
          <cell r="C771">
            <v>725</v>
          </cell>
          <cell r="D771" t="str">
            <v>ESSO OIL    38.000</v>
          </cell>
          <cell r="E771">
            <v>1</v>
          </cell>
          <cell r="F771" t="str">
            <v xml:space="preserve">   2  BAYAMON</v>
          </cell>
          <cell r="G771" t="str">
            <v xml:space="preserve">  15  PETROQUI</v>
          </cell>
          <cell r="H771" t="str">
            <v xml:space="preserve">  39  L-3900</v>
          </cell>
          <cell r="I771">
            <v>1</v>
          </cell>
          <cell r="J771">
            <v>1</v>
          </cell>
          <cell r="K771">
            <v>0.186</v>
          </cell>
          <cell r="L771">
            <v>0.1077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B772" t="str">
            <v>726 1</v>
          </cell>
          <cell r="C772">
            <v>726</v>
          </cell>
          <cell r="D772" t="str">
            <v>CARCEL FEDER38.000</v>
          </cell>
          <cell r="E772">
            <v>1</v>
          </cell>
          <cell r="F772" t="str">
            <v xml:space="preserve">   2  BAYAMON</v>
          </cell>
          <cell r="G772" t="str">
            <v xml:space="preserve">  52  CARCELES</v>
          </cell>
          <cell r="H772" t="str">
            <v xml:space="preserve">  39  L-3900</v>
          </cell>
          <cell r="I772">
            <v>1</v>
          </cell>
          <cell r="J772">
            <v>1</v>
          </cell>
          <cell r="K772">
            <v>1.4682999999999999</v>
          </cell>
          <cell r="L772">
            <v>1.1355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</row>
        <row r="773">
          <cell r="B773" t="str">
            <v>727 1</v>
          </cell>
          <cell r="C773">
            <v>727</v>
          </cell>
          <cell r="D773" t="str">
            <v>HOSP UNIVERS38.000</v>
          </cell>
          <cell r="E773">
            <v>1</v>
          </cell>
          <cell r="F773" t="str">
            <v xml:space="preserve">   1  S.JUAN</v>
          </cell>
          <cell r="G773" t="str">
            <v xml:space="preserve">  32  HOSPITAL</v>
          </cell>
          <cell r="H773" t="str">
            <v xml:space="preserve">  89  L-8900</v>
          </cell>
          <cell r="I773">
            <v>1</v>
          </cell>
          <cell r="J773">
            <v>1</v>
          </cell>
          <cell r="K773">
            <v>10.875400000000001</v>
          </cell>
          <cell r="L773">
            <v>4.8845999999999998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 t="str">
            <v>727 2</v>
          </cell>
          <cell r="C774">
            <v>727</v>
          </cell>
          <cell r="D774" t="str">
            <v>HOSP UNIVERS38.000</v>
          </cell>
          <cell r="E774">
            <v>2</v>
          </cell>
          <cell r="F774" t="str">
            <v xml:space="preserve">   1  S.JUAN</v>
          </cell>
          <cell r="G774" t="str">
            <v xml:space="preserve">  32  HOSPITAL</v>
          </cell>
          <cell r="H774" t="str">
            <v xml:space="preserve">  89  L-8900</v>
          </cell>
          <cell r="I774">
            <v>0</v>
          </cell>
          <cell r="J774">
            <v>1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B775" t="str">
            <v>728 1</v>
          </cell>
          <cell r="C775">
            <v>728</v>
          </cell>
          <cell r="D775" t="str">
            <v>PRTC TOABAJA38.000</v>
          </cell>
          <cell r="E775">
            <v>1</v>
          </cell>
          <cell r="F775" t="str">
            <v xml:space="preserve">   2  BAYAMON</v>
          </cell>
          <cell r="G775" t="str">
            <v xml:space="preserve">  24  COMUNICA</v>
          </cell>
          <cell r="H775" t="str">
            <v xml:space="preserve">  82  L-8200</v>
          </cell>
          <cell r="I775">
            <v>1</v>
          </cell>
          <cell r="J775">
            <v>1</v>
          </cell>
          <cell r="K775">
            <v>0.98870000000000002</v>
          </cell>
          <cell r="L775">
            <v>0.76349999999999996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 t="str">
            <v>729 1</v>
          </cell>
          <cell r="C776">
            <v>729</v>
          </cell>
          <cell r="D776" t="str">
            <v>TEXACO      38.000</v>
          </cell>
          <cell r="E776">
            <v>1</v>
          </cell>
          <cell r="F776" t="str">
            <v xml:space="preserve">   2  BAYAMON</v>
          </cell>
          <cell r="G776" t="str">
            <v xml:space="preserve">  15  PETROQUI</v>
          </cell>
          <cell r="H776" t="str">
            <v xml:space="preserve">  82  L-8200</v>
          </cell>
          <cell r="I776">
            <v>1</v>
          </cell>
          <cell r="J776">
            <v>1</v>
          </cell>
          <cell r="K776">
            <v>0.32300000000000001</v>
          </cell>
          <cell r="L776">
            <v>0.1958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</row>
        <row r="777">
          <cell r="B777" t="str">
            <v>730 1</v>
          </cell>
          <cell r="C777">
            <v>730</v>
          </cell>
          <cell r="D777" t="str">
            <v>CHECK POINT 38.000</v>
          </cell>
          <cell r="E777">
            <v>1</v>
          </cell>
          <cell r="F777" t="str">
            <v xml:space="preserve">   6  PONCE OE</v>
          </cell>
          <cell r="G777" t="str">
            <v xml:space="preserve">  11  ELECTRON</v>
          </cell>
          <cell r="H777" t="str">
            <v xml:space="preserve">   1  L-100</v>
          </cell>
          <cell r="I777">
            <v>1</v>
          </cell>
          <cell r="J777">
            <v>1</v>
          </cell>
          <cell r="K777">
            <v>1.0669999999999999</v>
          </cell>
          <cell r="L777">
            <v>0.14680000000000001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B778" t="str">
            <v>731 1</v>
          </cell>
          <cell r="C778">
            <v>731</v>
          </cell>
          <cell r="D778" t="str">
            <v>COCO BEACH  38.000</v>
          </cell>
          <cell r="E778">
            <v>1</v>
          </cell>
          <cell r="F778" t="str">
            <v xml:space="preserve">   3  CAROLINA</v>
          </cell>
          <cell r="G778" t="str">
            <v xml:space="preserve">  50  HOTELES</v>
          </cell>
          <cell r="H778" t="str">
            <v xml:space="preserve">  31  L-3100</v>
          </cell>
          <cell r="I778">
            <v>1</v>
          </cell>
          <cell r="J778">
            <v>1</v>
          </cell>
          <cell r="K778">
            <v>2.3591000000000002</v>
          </cell>
          <cell r="L778">
            <v>1.2432000000000001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B779" t="str">
            <v>732 1</v>
          </cell>
          <cell r="C779">
            <v>732</v>
          </cell>
          <cell r="D779" t="str">
            <v>SERRALLES   38.000</v>
          </cell>
          <cell r="E779">
            <v>1</v>
          </cell>
          <cell r="F779" t="str">
            <v xml:space="preserve">   6  PONCE OE</v>
          </cell>
          <cell r="G779" t="str">
            <v xml:space="preserve">  19  DESTILER</v>
          </cell>
          <cell r="H779" t="str">
            <v xml:space="preserve">   1  L-100</v>
          </cell>
          <cell r="I779">
            <v>1</v>
          </cell>
          <cell r="J779">
            <v>1</v>
          </cell>
          <cell r="K779">
            <v>3.1128</v>
          </cell>
          <cell r="L779">
            <v>1.9283999999999999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B780" t="str">
            <v>732 2</v>
          </cell>
          <cell r="C780">
            <v>732</v>
          </cell>
          <cell r="D780" t="str">
            <v>SERRALLES   38.000</v>
          </cell>
          <cell r="E780">
            <v>2</v>
          </cell>
          <cell r="F780" t="str">
            <v xml:space="preserve">   6  PONCE OE</v>
          </cell>
          <cell r="G780" t="str">
            <v xml:space="preserve">  19  DESTILER</v>
          </cell>
          <cell r="H780" t="str">
            <v xml:space="preserve">   1  L-100</v>
          </cell>
          <cell r="I780">
            <v>0</v>
          </cell>
          <cell r="J780">
            <v>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B781" t="str">
            <v>733 1</v>
          </cell>
          <cell r="C781">
            <v>733</v>
          </cell>
          <cell r="D781" t="str">
            <v>CENTRJUVENIL38.000</v>
          </cell>
          <cell r="E781">
            <v>1</v>
          </cell>
          <cell r="F781" t="str">
            <v xml:space="preserve">   2  BAYAMON</v>
          </cell>
          <cell r="G781" t="str">
            <v xml:space="preserve">  52  CARCELES</v>
          </cell>
          <cell r="H781" t="str">
            <v xml:space="preserve">  96  L-9600</v>
          </cell>
          <cell r="I781">
            <v>1</v>
          </cell>
          <cell r="J781">
            <v>1</v>
          </cell>
          <cell r="K781">
            <v>0.4405</v>
          </cell>
          <cell r="L781">
            <v>0.21540000000000001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B782" t="str">
            <v>734 1</v>
          </cell>
          <cell r="C782">
            <v>734</v>
          </cell>
          <cell r="D782" t="str">
            <v>STRUCT STEEL38.000</v>
          </cell>
          <cell r="E782">
            <v>1</v>
          </cell>
          <cell r="F782" t="str">
            <v xml:space="preserve">   2  BAYAMON</v>
          </cell>
          <cell r="G782" t="str">
            <v xml:space="preserve">  18  PROC MET</v>
          </cell>
          <cell r="H782" t="str">
            <v xml:space="preserve">  96  L-9600</v>
          </cell>
          <cell r="I782">
            <v>1</v>
          </cell>
          <cell r="J782">
            <v>1</v>
          </cell>
          <cell r="K782">
            <v>0.40129999999999999</v>
          </cell>
          <cell r="L782">
            <v>0.2447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B783" t="str">
            <v>735 1</v>
          </cell>
          <cell r="C783">
            <v>735</v>
          </cell>
          <cell r="D783" t="str">
            <v>INS WIRE    38.000</v>
          </cell>
          <cell r="E783">
            <v>1</v>
          </cell>
          <cell r="F783" t="str">
            <v xml:space="preserve">   2  BAYAMON</v>
          </cell>
          <cell r="G783" t="str">
            <v xml:space="preserve">  21  COMERCIO</v>
          </cell>
          <cell r="H783" t="str">
            <v xml:space="preserve">  96  L-9600</v>
          </cell>
          <cell r="I783">
            <v>1</v>
          </cell>
          <cell r="J783">
            <v>1</v>
          </cell>
          <cell r="K783">
            <v>8.8099999999999998E-2</v>
          </cell>
          <cell r="L783">
            <v>3.9199999999999999E-2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</row>
        <row r="784">
          <cell r="B784" t="str">
            <v>736 1</v>
          </cell>
          <cell r="C784">
            <v>736</v>
          </cell>
          <cell r="D784" t="str">
            <v>DANOSA      38.000</v>
          </cell>
          <cell r="E784">
            <v>1</v>
          </cell>
          <cell r="F784" t="str">
            <v xml:space="preserve">   2  BAYAMON</v>
          </cell>
          <cell r="G784" t="str">
            <v xml:space="preserve">  14  EMPAQUE</v>
          </cell>
          <cell r="H784" t="str">
            <v xml:space="preserve">  96  L-9600</v>
          </cell>
          <cell r="I784">
            <v>1</v>
          </cell>
          <cell r="J784">
            <v>1</v>
          </cell>
          <cell r="K784">
            <v>0.53839999999999999</v>
          </cell>
          <cell r="L784">
            <v>0.13700000000000001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</row>
        <row r="785">
          <cell r="B785" t="str">
            <v>737 1</v>
          </cell>
          <cell r="C785">
            <v>737</v>
          </cell>
          <cell r="D785" t="str">
            <v>FORTEX      38.000</v>
          </cell>
          <cell r="E785">
            <v>1</v>
          </cell>
          <cell r="F785" t="str">
            <v xml:space="preserve">   2  BAYAMON</v>
          </cell>
          <cell r="G785" t="str">
            <v xml:space="preserve">  21  COMERCIO</v>
          </cell>
          <cell r="H785" t="str">
            <v xml:space="preserve">  98  L-9800</v>
          </cell>
          <cell r="I785">
            <v>1</v>
          </cell>
          <cell r="J785">
            <v>1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B786" t="str">
            <v>738 1</v>
          </cell>
          <cell r="C786">
            <v>738</v>
          </cell>
          <cell r="D786" t="str">
            <v>NEVADA      38.000</v>
          </cell>
          <cell r="E786">
            <v>1</v>
          </cell>
          <cell r="F786" t="str">
            <v xml:space="preserve">   2  BAYAMON</v>
          </cell>
          <cell r="G786" t="str">
            <v xml:space="preserve">  14  EMPAQUE</v>
          </cell>
          <cell r="H786" t="str">
            <v xml:space="preserve">  98  L-9800</v>
          </cell>
          <cell r="I786">
            <v>1</v>
          </cell>
          <cell r="J786">
            <v>1</v>
          </cell>
          <cell r="K786">
            <v>0.1077</v>
          </cell>
          <cell r="L786">
            <v>9.7999999999999997E-3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</row>
        <row r="787">
          <cell r="B787" t="str">
            <v>739 1</v>
          </cell>
          <cell r="C787">
            <v>739</v>
          </cell>
          <cell r="D787" t="str">
            <v>AAA 8571    38.000</v>
          </cell>
          <cell r="E787">
            <v>1</v>
          </cell>
          <cell r="F787" t="str">
            <v xml:space="preserve">   7  ARECIBO</v>
          </cell>
          <cell r="G787" t="str">
            <v xml:space="preserve">  40  AAA</v>
          </cell>
          <cell r="H787" t="str">
            <v xml:space="preserve">  22  L-2200</v>
          </cell>
          <cell r="I787">
            <v>1</v>
          </cell>
          <cell r="J787">
            <v>1</v>
          </cell>
          <cell r="K787">
            <v>1.6445000000000001</v>
          </cell>
          <cell r="L787">
            <v>0.79290000000000005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B788" t="str">
            <v>740 1</v>
          </cell>
          <cell r="C788">
            <v>740</v>
          </cell>
          <cell r="D788" t="str">
            <v>AAA SUPER   38.000</v>
          </cell>
          <cell r="E788">
            <v>1</v>
          </cell>
          <cell r="F788" t="str">
            <v xml:space="preserve">   2  BAYAMON</v>
          </cell>
          <cell r="G788" t="str">
            <v xml:space="preserve">  40  AAA</v>
          </cell>
          <cell r="H788" t="str">
            <v xml:space="preserve">  98  L-9800</v>
          </cell>
          <cell r="I788">
            <v>1</v>
          </cell>
          <cell r="J788">
            <v>1</v>
          </cell>
          <cell r="K788">
            <v>1.8599000000000001</v>
          </cell>
          <cell r="L788">
            <v>1.1453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B789" t="str">
            <v>740 2</v>
          </cell>
          <cell r="C789">
            <v>740</v>
          </cell>
          <cell r="D789" t="str">
            <v>AAA SUPER   38.000</v>
          </cell>
          <cell r="E789">
            <v>2</v>
          </cell>
          <cell r="F789" t="str">
            <v xml:space="preserve">   2  BAYAMON</v>
          </cell>
          <cell r="G789" t="str">
            <v xml:space="preserve">  40  AAA</v>
          </cell>
          <cell r="H789" t="str">
            <v xml:space="preserve">  98  L-9800</v>
          </cell>
          <cell r="I789">
            <v>0</v>
          </cell>
          <cell r="J789">
            <v>1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B790" t="str">
            <v>741 1</v>
          </cell>
          <cell r="C790">
            <v>741</v>
          </cell>
          <cell r="D790" t="str">
            <v>XTRA COLOBOS38.000</v>
          </cell>
          <cell r="E790">
            <v>1</v>
          </cell>
          <cell r="F790" t="str">
            <v xml:space="preserve">   3  CAROLINA</v>
          </cell>
          <cell r="G790" t="str">
            <v xml:space="preserve">  21  COMERCIO</v>
          </cell>
          <cell r="H790" t="str">
            <v xml:space="preserve">  31  L-3100</v>
          </cell>
          <cell r="I790">
            <v>1</v>
          </cell>
          <cell r="J790">
            <v>1</v>
          </cell>
          <cell r="K790">
            <v>1.5173000000000001</v>
          </cell>
          <cell r="L790">
            <v>0.68520000000000003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B791" t="str">
            <v>742 1</v>
          </cell>
          <cell r="C791">
            <v>742</v>
          </cell>
          <cell r="D791" t="str">
            <v>PRIDCO      38.000</v>
          </cell>
          <cell r="E791">
            <v>1</v>
          </cell>
          <cell r="F791" t="str">
            <v xml:space="preserve">   1  S.JUAN</v>
          </cell>
          <cell r="G791" t="str">
            <v xml:space="preserve">  31  GOBIERNO</v>
          </cell>
          <cell r="H791" t="str">
            <v xml:space="preserve">  75  L-7500</v>
          </cell>
          <cell r="I791">
            <v>1</v>
          </cell>
          <cell r="J791">
            <v>1</v>
          </cell>
          <cell r="K791">
            <v>0.71460000000000001</v>
          </cell>
          <cell r="L791">
            <v>0.4405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B792" t="str">
            <v>743 1</v>
          </cell>
          <cell r="C792">
            <v>743</v>
          </cell>
          <cell r="D792" t="str">
            <v>ICI PAINTS  38.000</v>
          </cell>
          <cell r="E792">
            <v>1</v>
          </cell>
          <cell r="F792" t="str">
            <v xml:space="preserve">   3  CAROLINA</v>
          </cell>
          <cell r="G792" t="str">
            <v xml:space="preserve">  15  PETROQUI</v>
          </cell>
          <cell r="H792" t="str">
            <v xml:space="preserve">  31  L-3100</v>
          </cell>
          <cell r="I792">
            <v>1</v>
          </cell>
          <cell r="J792">
            <v>1</v>
          </cell>
          <cell r="K792">
            <v>0.86140000000000005</v>
          </cell>
          <cell r="L792">
            <v>0.21540000000000001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B793" t="str">
            <v>744 1</v>
          </cell>
          <cell r="C793">
            <v>744</v>
          </cell>
          <cell r="D793" t="str">
            <v>MOVA CAROLNA38.000</v>
          </cell>
          <cell r="E793">
            <v>1</v>
          </cell>
          <cell r="F793" t="str">
            <v xml:space="preserve">   3  CAROLINA</v>
          </cell>
          <cell r="G793" t="str">
            <v xml:space="preserve">  10  FARMACIA</v>
          </cell>
          <cell r="H793" t="str">
            <v xml:space="preserve">  31  L-3100</v>
          </cell>
          <cell r="I793">
            <v>1</v>
          </cell>
          <cell r="J793">
            <v>1</v>
          </cell>
          <cell r="K793">
            <v>1.6935</v>
          </cell>
          <cell r="L793">
            <v>1.0474000000000001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 t="str">
            <v>745 1</v>
          </cell>
          <cell r="C794">
            <v>745</v>
          </cell>
          <cell r="D794" t="str">
            <v>PCI MANATI  38.000</v>
          </cell>
          <cell r="E794">
            <v>1</v>
          </cell>
          <cell r="F794" t="str">
            <v xml:space="preserve">   7  ARECIBO</v>
          </cell>
          <cell r="G794" t="str">
            <v xml:space="preserve">  18  PROC MET</v>
          </cell>
          <cell r="H794" t="str">
            <v xml:space="preserve"> 147  L-14700</v>
          </cell>
          <cell r="I794">
            <v>1</v>
          </cell>
          <cell r="J794">
            <v>1</v>
          </cell>
          <cell r="K794">
            <v>0.62649999999999995</v>
          </cell>
          <cell r="L794">
            <v>8.8099999999999998E-2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 t="str">
            <v>746 1</v>
          </cell>
          <cell r="C795">
            <v>746</v>
          </cell>
          <cell r="D795" t="str">
            <v>PLAYTEX     38.000</v>
          </cell>
          <cell r="E795">
            <v>1</v>
          </cell>
          <cell r="F795" t="str">
            <v xml:space="preserve">   2  BAYAMON</v>
          </cell>
          <cell r="G795" t="str">
            <v xml:space="preserve">  12  TEXTIL</v>
          </cell>
          <cell r="H795" t="str">
            <v xml:space="preserve">  78  L-7800</v>
          </cell>
          <cell r="I795">
            <v>1</v>
          </cell>
          <cell r="J795">
            <v>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 t="str">
            <v>747 1</v>
          </cell>
          <cell r="C796">
            <v>747</v>
          </cell>
          <cell r="D796" t="str">
            <v>GUIDANT     38.000</v>
          </cell>
          <cell r="E796">
            <v>1</v>
          </cell>
          <cell r="F796" t="str">
            <v xml:space="preserve">   2  BAYAMON</v>
          </cell>
          <cell r="G796" t="str">
            <v xml:space="preserve">  20  EQUI MED</v>
          </cell>
          <cell r="H796" t="str">
            <v xml:space="preserve">  78  L-7800</v>
          </cell>
          <cell r="I796">
            <v>1</v>
          </cell>
          <cell r="J796">
            <v>1</v>
          </cell>
          <cell r="K796">
            <v>2.1242000000000001</v>
          </cell>
          <cell r="L796">
            <v>1.0669999999999999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 t="str">
            <v>748 1</v>
          </cell>
          <cell r="C797">
            <v>748</v>
          </cell>
          <cell r="D797" t="str">
            <v>EMERSON     38.000</v>
          </cell>
          <cell r="E797">
            <v>1</v>
          </cell>
          <cell r="F797" t="str">
            <v xml:space="preserve">   2  BAYAMON</v>
          </cell>
          <cell r="G797" t="str">
            <v xml:space="preserve">  11  ELECTRON</v>
          </cell>
          <cell r="H797" t="str">
            <v xml:space="preserve">  78  L-7800</v>
          </cell>
          <cell r="I797">
            <v>1</v>
          </cell>
          <cell r="J797">
            <v>1</v>
          </cell>
          <cell r="K797">
            <v>0.1762</v>
          </cell>
          <cell r="L797">
            <v>0.1077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 t="str">
            <v>749 1</v>
          </cell>
          <cell r="C798">
            <v>749</v>
          </cell>
          <cell r="D798" t="str">
            <v>REMA        38.000</v>
          </cell>
          <cell r="E798">
            <v>1</v>
          </cell>
          <cell r="F798" t="str">
            <v xml:space="preserve">   4  CAGUAS</v>
          </cell>
          <cell r="G798" t="str">
            <v xml:space="preserve">  18  PROC MET</v>
          </cell>
          <cell r="H798" t="str">
            <v xml:space="preserve">  30  L-3000</v>
          </cell>
          <cell r="I798">
            <v>1</v>
          </cell>
          <cell r="J798">
            <v>1</v>
          </cell>
          <cell r="K798">
            <v>0.71460000000000001</v>
          </cell>
          <cell r="L798">
            <v>0.53839999999999999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 t="str">
            <v>750 1</v>
          </cell>
          <cell r="C799">
            <v>750</v>
          </cell>
          <cell r="D799" t="str">
            <v>SAGER       38.000</v>
          </cell>
          <cell r="E799">
            <v>1</v>
          </cell>
          <cell r="F799" t="str">
            <v xml:space="preserve">   4  CAGUAS</v>
          </cell>
          <cell r="G799" t="str">
            <v xml:space="preserve">  11  ELECTRON</v>
          </cell>
          <cell r="H799" t="str">
            <v xml:space="preserve">  30  L-3000</v>
          </cell>
          <cell r="I799">
            <v>1</v>
          </cell>
          <cell r="J799">
            <v>1</v>
          </cell>
          <cell r="K799">
            <v>0.1762</v>
          </cell>
          <cell r="L799">
            <v>0.1077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 t="str">
            <v>751 1</v>
          </cell>
          <cell r="C800">
            <v>751</v>
          </cell>
          <cell r="D800" t="str">
            <v>KRAFT       38.000</v>
          </cell>
          <cell r="E800">
            <v>1</v>
          </cell>
          <cell r="F800" t="str">
            <v xml:space="preserve">   4  CAGUAS</v>
          </cell>
          <cell r="G800" t="str">
            <v xml:space="preserve">  21  COMERCIO</v>
          </cell>
          <cell r="H800" t="str">
            <v xml:space="preserve">  30  L-3000</v>
          </cell>
          <cell r="I800">
            <v>1</v>
          </cell>
          <cell r="J800">
            <v>1</v>
          </cell>
          <cell r="K800">
            <v>0.69499999999999995</v>
          </cell>
          <cell r="L800">
            <v>0.2056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 t="str">
            <v>752 1</v>
          </cell>
          <cell r="C801">
            <v>752</v>
          </cell>
          <cell r="D801" t="str">
            <v>SEARS       38.000</v>
          </cell>
          <cell r="E801">
            <v>1</v>
          </cell>
          <cell r="F801" t="str">
            <v xml:space="preserve">   1  S.JUAN</v>
          </cell>
          <cell r="G801" t="str">
            <v xml:space="preserve">  21  COMERCIO</v>
          </cell>
          <cell r="H801" t="str">
            <v xml:space="preserve">  33  L-3300</v>
          </cell>
          <cell r="I801">
            <v>1</v>
          </cell>
          <cell r="J801">
            <v>1</v>
          </cell>
          <cell r="K801">
            <v>0.32300000000000001</v>
          </cell>
          <cell r="L801">
            <v>0.1958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 t="str">
            <v>753 1</v>
          </cell>
          <cell r="C802">
            <v>753</v>
          </cell>
          <cell r="D802" t="str">
            <v>PLAYTEX     38.000</v>
          </cell>
          <cell r="E802">
            <v>1</v>
          </cell>
          <cell r="F802" t="str">
            <v xml:space="preserve">   2  BAYAMON</v>
          </cell>
          <cell r="G802" t="str">
            <v xml:space="preserve">  12  TEXTIL</v>
          </cell>
          <cell r="H802" t="str">
            <v xml:space="preserve">  22  L-2200</v>
          </cell>
          <cell r="I802">
            <v>1</v>
          </cell>
          <cell r="J802">
            <v>1</v>
          </cell>
          <cell r="K802">
            <v>0.50900000000000001</v>
          </cell>
          <cell r="L802">
            <v>0.2545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 t="str">
            <v>753 2</v>
          </cell>
          <cell r="C803">
            <v>753</v>
          </cell>
          <cell r="D803" t="str">
            <v>PLAYTEX     38.000</v>
          </cell>
          <cell r="E803">
            <v>2</v>
          </cell>
          <cell r="F803" t="str">
            <v xml:space="preserve">   2  BAYAMON</v>
          </cell>
          <cell r="G803" t="str">
            <v xml:space="preserve">  14  EMPAQUE</v>
          </cell>
          <cell r="H803" t="str">
            <v xml:space="preserve">  22  L-2200</v>
          </cell>
          <cell r="I803">
            <v>0</v>
          </cell>
          <cell r="J803">
            <v>1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 t="str">
            <v>754 1</v>
          </cell>
          <cell r="C804">
            <v>754</v>
          </cell>
          <cell r="D804" t="str">
            <v>FONDOSECUPEY38.000</v>
          </cell>
          <cell r="E804">
            <v>1</v>
          </cell>
          <cell r="F804" t="str">
            <v xml:space="preserve">   1  S.JUAN</v>
          </cell>
          <cell r="G804" t="str">
            <v xml:space="preserve">  31  GOBIERNO</v>
          </cell>
          <cell r="H804" t="str">
            <v xml:space="preserve">  33  L-3300</v>
          </cell>
          <cell r="I804">
            <v>1</v>
          </cell>
          <cell r="J804">
            <v>1</v>
          </cell>
          <cell r="K804">
            <v>1.3019000000000001</v>
          </cell>
          <cell r="L804">
            <v>0.80269999999999997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 t="str">
            <v>755 1</v>
          </cell>
          <cell r="C805">
            <v>755</v>
          </cell>
          <cell r="D805" t="str">
            <v>POPULAR     38.000</v>
          </cell>
          <cell r="E805">
            <v>1</v>
          </cell>
          <cell r="F805" t="str">
            <v xml:space="preserve">   1  S.JUAN</v>
          </cell>
          <cell r="G805" t="str">
            <v xml:space="preserve">  22  BANCOS</v>
          </cell>
          <cell r="H805" t="str">
            <v xml:space="preserve">  33  L-3300</v>
          </cell>
          <cell r="I805">
            <v>1</v>
          </cell>
          <cell r="J805">
            <v>1</v>
          </cell>
          <cell r="K805">
            <v>2.2513999999999998</v>
          </cell>
          <cell r="L805">
            <v>0.73419999999999996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6">
          <cell r="B806" t="str">
            <v>756 1</v>
          </cell>
          <cell r="C806">
            <v>756</v>
          </cell>
          <cell r="D806" t="str">
            <v>AES 4080    38.000</v>
          </cell>
          <cell r="E806">
            <v>1</v>
          </cell>
          <cell r="F806" t="str">
            <v xml:space="preserve">   5  PONCE ES</v>
          </cell>
          <cell r="G806" t="str">
            <v xml:space="preserve">  60  COGENERA</v>
          </cell>
          <cell r="H806" t="str">
            <v xml:space="preserve">   1  L-100</v>
          </cell>
          <cell r="I806">
            <v>1</v>
          </cell>
          <cell r="J806">
            <v>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B807" t="str">
            <v>757 1</v>
          </cell>
          <cell r="C807">
            <v>757</v>
          </cell>
          <cell r="D807" t="str">
            <v>ALPLA       38.000</v>
          </cell>
          <cell r="E807">
            <v>1</v>
          </cell>
          <cell r="F807" t="str">
            <v xml:space="preserve">   5  PONCE ES</v>
          </cell>
          <cell r="G807" t="str">
            <v xml:space="preserve">  18  PROC MET</v>
          </cell>
          <cell r="H807" t="str">
            <v xml:space="preserve">   1  L-100</v>
          </cell>
          <cell r="I807">
            <v>1</v>
          </cell>
          <cell r="J807">
            <v>1</v>
          </cell>
          <cell r="K807">
            <v>2.0752000000000002</v>
          </cell>
          <cell r="L807">
            <v>1.018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B808" t="str">
            <v>758 1</v>
          </cell>
          <cell r="C808">
            <v>758</v>
          </cell>
          <cell r="D808" t="str">
            <v>OLAY        38.000</v>
          </cell>
          <cell r="E808">
            <v>1</v>
          </cell>
          <cell r="F808" t="str">
            <v xml:space="preserve">   4  CAGUAS</v>
          </cell>
          <cell r="G808" t="str">
            <v xml:space="preserve">  10  FARMACIA</v>
          </cell>
          <cell r="H808" t="str">
            <v xml:space="preserve">   8  L-800</v>
          </cell>
          <cell r="I808">
            <v>1</v>
          </cell>
          <cell r="J808">
            <v>1</v>
          </cell>
          <cell r="K808">
            <v>2.6135999999999999</v>
          </cell>
          <cell r="L808">
            <v>1.3802000000000001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</row>
        <row r="809">
          <cell r="B809" t="str">
            <v>759 1</v>
          </cell>
          <cell r="C809">
            <v>759</v>
          </cell>
          <cell r="D809" t="str">
            <v>UNICOM      38.000</v>
          </cell>
          <cell r="E809">
            <v>1</v>
          </cell>
          <cell r="F809" t="str">
            <v xml:space="preserve">   4  CAGUAS</v>
          </cell>
          <cell r="G809" t="str">
            <v xml:space="preserve">  18  PROC MET</v>
          </cell>
          <cell r="H809" t="str">
            <v xml:space="preserve">   8  L-800</v>
          </cell>
          <cell r="I809">
            <v>1</v>
          </cell>
          <cell r="J809">
            <v>1</v>
          </cell>
          <cell r="K809">
            <v>0.80269999999999997</v>
          </cell>
          <cell r="L809">
            <v>0.1958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 t="str">
            <v>760 1</v>
          </cell>
          <cell r="C810">
            <v>760</v>
          </cell>
          <cell r="D810" t="str">
            <v>BACARDI     38.000</v>
          </cell>
          <cell r="E810">
            <v>1</v>
          </cell>
          <cell r="F810" t="str">
            <v xml:space="preserve">   4  CAGUAS</v>
          </cell>
          <cell r="G810" t="str">
            <v xml:space="preserve">  21  COMERCIO</v>
          </cell>
          <cell r="H810" t="str">
            <v xml:space="preserve">   8  L-800</v>
          </cell>
          <cell r="I810">
            <v>1</v>
          </cell>
          <cell r="J810">
            <v>1</v>
          </cell>
          <cell r="K810">
            <v>4.1993999999999998</v>
          </cell>
          <cell r="L810">
            <v>1.762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 t="str">
            <v>761 1</v>
          </cell>
          <cell r="C811">
            <v>761</v>
          </cell>
          <cell r="D811" t="str">
            <v>BECKTON     38.000</v>
          </cell>
          <cell r="E811">
            <v>1</v>
          </cell>
          <cell r="F811" t="str">
            <v xml:space="preserve">   4  CAGUAS</v>
          </cell>
          <cell r="G811" t="str">
            <v xml:space="preserve">  10  FARMACIA</v>
          </cell>
          <cell r="H811" t="str">
            <v xml:space="preserve">   8  L-800</v>
          </cell>
          <cell r="I811">
            <v>1</v>
          </cell>
          <cell r="J811">
            <v>1</v>
          </cell>
          <cell r="K811">
            <v>1.7718</v>
          </cell>
          <cell r="L811">
            <v>0.76349999999999996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</row>
        <row r="812">
          <cell r="B812" t="str">
            <v>761 2</v>
          </cell>
          <cell r="C812">
            <v>761</v>
          </cell>
          <cell r="D812" t="str">
            <v>BECKTON     38.000</v>
          </cell>
          <cell r="E812">
            <v>2</v>
          </cell>
          <cell r="F812" t="str">
            <v xml:space="preserve">   4  CAGUAS</v>
          </cell>
          <cell r="G812" t="str">
            <v xml:space="preserve">  10  FARMACIA</v>
          </cell>
          <cell r="H812" t="str">
            <v xml:space="preserve">   8  L-800</v>
          </cell>
          <cell r="I812">
            <v>0</v>
          </cell>
          <cell r="J812">
            <v>1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 t="str">
            <v>762 1</v>
          </cell>
          <cell r="C813">
            <v>762</v>
          </cell>
          <cell r="D813" t="str">
            <v>XTRA 7083   38.000</v>
          </cell>
          <cell r="E813">
            <v>1</v>
          </cell>
          <cell r="F813" t="str">
            <v xml:space="preserve">   8  MAYAGUEZ</v>
          </cell>
          <cell r="G813" t="str">
            <v xml:space="preserve">  21  COMERCIO</v>
          </cell>
          <cell r="H813" t="str">
            <v xml:space="preserve">  27  L-2700</v>
          </cell>
          <cell r="I813">
            <v>1</v>
          </cell>
          <cell r="J813">
            <v>1</v>
          </cell>
          <cell r="K813">
            <v>0.28389999999999999</v>
          </cell>
          <cell r="L813">
            <v>0.1762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 t="str">
            <v>763 1</v>
          </cell>
          <cell r="C814">
            <v>763</v>
          </cell>
          <cell r="D814" t="str">
            <v>REEDCO      38.000</v>
          </cell>
          <cell r="E814">
            <v>1</v>
          </cell>
          <cell r="F814" t="str">
            <v xml:space="preserve">   4  CAGUAS</v>
          </cell>
          <cell r="G814" t="str">
            <v xml:space="preserve">  10  FARMACIA</v>
          </cell>
          <cell r="H814" t="str">
            <v xml:space="preserve"> 126  L-12600</v>
          </cell>
          <cell r="I814">
            <v>1</v>
          </cell>
          <cell r="J814">
            <v>1</v>
          </cell>
          <cell r="K814">
            <v>1.9871000000000001</v>
          </cell>
          <cell r="L814">
            <v>0.8125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 t="str">
            <v>763 2</v>
          </cell>
          <cell r="C815">
            <v>763</v>
          </cell>
          <cell r="D815" t="str">
            <v>REEDCO      38.000</v>
          </cell>
          <cell r="E815">
            <v>2</v>
          </cell>
          <cell r="F815" t="str">
            <v xml:space="preserve">   4  CAGUAS</v>
          </cell>
          <cell r="G815" t="str">
            <v xml:space="preserve">  10  FARMACIA</v>
          </cell>
          <cell r="H815" t="str">
            <v xml:space="preserve"> 126  L-12600</v>
          </cell>
          <cell r="I815">
            <v>0</v>
          </cell>
          <cell r="J815">
            <v>1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 t="str">
            <v>763 3</v>
          </cell>
          <cell r="C816">
            <v>763</v>
          </cell>
          <cell r="D816" t="str">
            <v>REEDCO      38.000</v>
          </cell>
          <cell r="E816">
            <v>3</v>
          </cell>
          <cell r="F816" t="str">
            <v xml:space="preserve">   4  CAGUAS</v>
          </cell>
          <cell r="G816" t="str">
            <v xml:space="preserve">  10  FARMACIA</v>
          </cell>
          <cell r="H816" t="str">
            <v xml:space="preserve"> 126  L-12600</v>
          </cell>
          <cell r="I816">
            <v>0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B817" t="str">
            <v>763 4</v>
          </cell>
          <cell r="C817">
            <v>763</v>
          </cell>
          <cell r="D817" t="str">
            <v>REEDCO      38.000</v>
          </cell>
          <cell r="E817">
            <v>4</v>
          </cell>
          <cell r="F817" t="str">
            <v xml:space="preserve">   4  CAGUAS</v>
          </cell>
          <cell r="G817" t="str">
            <v xml:space="preserve">  10  FARMACIA</v>
          </cell>
          <cell r="H817" t="str">
            <v xml:space="preserve"> 126  L-12600</v>
          </cell>
          <cell r="I817">
            <v>0</v>
          </cell>
          <cell r="J817">
            <v>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 t="str">
            <v>764 1</v>
          </cell>
          <cell r="C818">
            <v>764</v>
          </cell>
          <cell r="D818" t="str">
            <v>AAA HUMACAO 38.000</v>
          </cell>
          <cell r="E818">
            <v>1</v>
          </cell>
          <cell r="F818" t="str">
            <v xml:space="preserve">   4  CAGUAS</v>
          </cell>
          <cell r="G818" t="str">
            <v xml:space="preserve">  40  AAA</v>
          </cell>
          <cell r="H818" t="str">
            <v xml:space="preserve"> 126  L-12600</v>
          </cell>
          <cell r="I818">
            <v>1</v>
          </cell>
          <cell r="J818">
            <v>1</v>
          </cell>
          <cell r="K818">
            <v>0.40129999999999999</v>
          </cell>
          <cell r="L818">
            <v>0.2447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 t="str">
            <v>765 1</v>
          </cell>
          <cell r="C819">
            <v>765</v>
          </cell>
          <cell r="D819" t="str">
            <v>SAMS VEGALTA38.000</v>
          </cell>
          <cell r="E819">
            <v>1</v>
          </cell>
          <cell r="F819" t="str">
            <v xml:space="preserve">   2  BAYAMON</v>
          </cell>
          <cell r="G819" t="str">
            <v xml:space="preserve">  21  COMERCIO</v>
          </cell>
          <cell r="H819" t="str">
            <v xml:space="preserve">  22  L-2200</v>
          </cell>
          <cell r="I819">
            <v>1</v>
          </cell>
          <cell r="J819">
            <v>1</v>
          </cell>
          <cell r="K819">
            <v>1.0669999999999999</v>
          </cell>
          <cell r="L819">
            <v>0.59709999999999996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B820" t="str">
            <v>765 2</v>
          </cell>
          <cell r="C820">
            <v>765</v>
          </cell>
          <cell r="D820" t="str">
            <v>SAMS VEGALTA38.000</v>
          </cell>
          <cell r="E820">
            <v>2</v>
          </cell>
          <cell r="F820" t="str">
            <v xml:space="preserve">   2  BAYAMON</v>
          </cell>
          <cell r="G820" t="str">
            <v xml:space="preserve">  21  COMERCIO</v>
          </cell>
          <cell r="H820" t="str">
            <v xml:space="preserve">  22  L-2200</v>
          </cell>
          <cell r="I820">
            <v>0</v>
          </cell>
          <cell r="J820">
            <v>1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 t="str">
            <v>766 1</v>
          </cell>
          <cell r="C821">
            <v>766</v>
          </cell>
          <cell r="D821" t="str">
            <v>ALUMINIO    38.000</v>
          </cell>
          <cell r="E821">
            <v>1</v>
          </cell>
          <cell r="F821" t="str">
            <v xml:space="preserve">   4  CAGUAS</v>
          </cell>
          <cell r="G821" t="str">
            <v xml:space="preserve">  18  PROC MET</v>
          </cell>
          <cell r="H821" t="str">
            <v xml:space="preserve"> 126  L-12600</v>
          </cell>
          <cell r="I821">
            <v>1</v>
          </cell>
          <cell r="J821">
            <v>1</v>
          </cell>
          <cell r="K821">
            <v>1.6738999999999999</v>
          </cell>
          <cell r="L821">
            <v>1.0376000000000001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 t="str">
            <v>767 1</v>
          </cell>
          <cell r="C822">
            <v>767</v>
          </cell>
          <cell r="D822" t="str">
            <v>SQUIBB      38.000</v>
          </cell>
          <cell r="E822">
            <v>1</v>
          </cell>
          <cell r="F822" t="str">
            <v xml:space="preserve">   4  CAGUAS</v>
          </cell>
          <cell r="G822" t="str">
            <v xml:space="preserve">  10  FARMACIA</v>
          </cell>
          <cell r="H822" t="str">
            <v xml:space="preserve"> 126  L-12600</v>
          </cell>
          <cell r="I822">
            <v>1</v>
          </cell>
          <cell r="J822">
            <v>1</v>
          </cell>
          <cell r="K822">
            <v>13.0877</v>
          </cell>
          <cell r="L822">
            <v>4.8552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 t="str">
            <v>767 2</v>
          </cell>
          <cell r="C823">
            <v>767</v>
          </cell>
          <cell r="D823" t="str">
            <v>SQUIBB      38.000</v>
          </cell>
          <cell r="E823">
            <v>2</v>
          </cell>
          <cell r="F823" t="str">
            <v xml:space="preserve">   4  CAGUAS</v>
          </cell>
          <cell r="G823" t="str">
            <v xml:space="preserve">  10  FARMACIA</v>
          </cell>
          <cell r="H823" t="str">
            <v xml:space="preserve"> 126  L-12600</v>
          </cell>
          <cell r="I823">
            <v>0</v>
          </cell>
          <cell r="J823">
            <v>1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B824" t="str">
            <v>767 3</v>
          </cell>
          <cell r="C824">
            <v>767</v>
          </cell>
          <cell r="D824" t="str">
            <v>SQUIBB      38.000</v>
          </cell>
          <cell r="E824">
            <v>3</v>
          </cell>
          <cell r="F824" t="str">
            <v xml:space="preserve">   4  CAGUAS</v>
          </cell>
          <cell r="G824" t="str">
            <v xml:space="preserve">  10  FARMACIA</v>
          </cell>
          <cell r="H824" t="str">
            <v xml:space="preserve"> 126  L-12600</v>
          </cell>
          <cell r="I824">
            <v>0</v>
          </cell>
          <cell r="J824">
            <v>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B825" t="str">
            <v>768 1</v>
          </cell>
          <cell r="C825">
            <v>768</v>
          </cell>
          <cell r="D825" t="str">
            <v>ESC VOC     38.000</v>
          </cell>
          <cell r="E825">
            <v>1</v>
          </cell>
          <cell r="F825" t="str">
            <v xml:space="preserve">   4  CAGUAS</v>
          </cell>
          <cell r="G825" t="str">
            <v xml:space="preserve">  30  ESCUELAS</v>
          </cell>
          <cell r="H825" t="str">
            <v xml:space="preserve"> 126  L-12600</v>
          </cell>
          <cell r="I825">
            <v>1</v>
          </cell>
          <cell r="J825">
            <v>1</v>
          </cell>
          <cell r="K825">
            <v>0.85160000000000002</v>
          </cell>
          <cell r="L825">
            <v>0.50900000000000001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 t="str">
            <v>769 1</v>
          </cell>
          <cell r="C826">
            <v>769</v>
          </cell>
          <cell r="D826" t="str">
            <v>MICROSOFT   38.000</v>
          </cell>
          <cell r="E826">
            <v>1</v>
          </cell>
          <cell r="F826" t="str">
            <v xml:space="preserve">   4  CAGUAS</v>
          </cell>
          <cell r="G826" t="str">
            <v xml:space="preserve">  11  ELECTRON</v>
          </cell>
          <cell r="H826" t="str">
            <v xml:space="preserve"> 126  L-12600</v>
          </cell>
          <cell r="I826">
            <v>1</v>
          </cell>
          <cell r="J826">
            <v>1</v>
          </cell>
          <cell r="K826">
            <v>0.1077</v>
          </cell>
          <cell r="L826">
            <v>6.8500000000000005E-2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 t="str">
            <v>770 1</v>
          </cell>
          <cell r="C827">
            <v>770</v>
          </cell>
          <cell r="D827" t="str">
            <v>WMART PONCE 38.000</v>
          </cell>
          <cell r="E827">
            <v>1</v>
          </cell>
          <cell r="F827" t="str">
            <v xml:space="preserve">   6  PONCE OE</v>
          </cell>
          <cell r="G827" t="str">
            <v xml:space="preserve">  21  COMERCIO</v>
          </cell>
          <cell r="H827" t="str">
            <v xml:space="preserve">   5  L-500</v>
          </cell>
          <cell r="I827">
            <v>1</v>
          </cell>
          <cell r="J827">
            <v>1</v>
          </cell>
          <cell r="K827">
            <v>1.5858000000000001</v>
          </cell>
          <cell r="L827">
            <v>0.43070000000000003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 t="str">
            <v>771 1</v>
          </cell>
          <cell r="C828">
            <v>771</v>
          </cell>
          <cell r="D828" t="str">
            <v>AAA 5092    38.000</v>
          </cell>
          <cell r="E828">
            <v>1</v>
          </cell>
          <cell r="F828" t="str">
            <v xml:space="preserve">   6  PONCE OE</v>
          </cell>
          <cell r="G828" t="str">
            <v xml:space="preserve">  40  AAA</v>
          </cell>
          <cell r="H828" t="str">
            <v xml:space="preserve">   5  L-500</v>
          </cell>
          <cell r="I828">
            <v>1</v>
          </cell>
          <cell r="J828">
            <v>1</v>
          </cell>
          <cell r="K828">
            <v>0.46010000000000001</v>
          </cell>
          <cell r="L828">
            <v>0.28389999999999999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B829" t="str">
            <v>772 1</v>
          </cell>
          <cell r="C829">
            <v>772</v>
          </cell>
          <cell r="D829" t="str">
            <v>PLAYTEX     38.000</v>
          </cell>
          <cell r="E829">
            <v>1</v>
          </cell>
          <cell r="F829" t="str">
            <v xml:space="preserve">   4  CAGUAS</v>
          </cell>
          <cell r="G829" t="str">
            <v xml:space="preserve">  12  TEXTIL</v>
          </cell>
          <cell r="H829" t="str">
            <v xml:space="preserve">  77  L-7700</v>
          </cell>
          <cell r="I829">
            <v>1</v>
          </cell>
          <cell r="J829">
            <v>1</v>
          </cell>
          <cell r="K829">
            <v>0.41110000000000002</v>
          </cell>
          <cell r="L829">
            <v>0.31319999999999998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B830" t="str">
            <v>773 1</v>
          </cell>
          <cell r="C830">
            <v>773</v>
          </cell>
          <cell r="D830" t="str">
            <v>CDT COMERIO 38.000</v>
          </cell>
          <cell r="E830">
            <v>1</v>
          </cell>
          <cell r="F830" t="str">
            <v xml:space="preserve">   4  CAGUAS</v>
          </cell>
          <cell r="G830" t="str">
            <v xml:space="preserve">  31  GOBIERNO</v>
          </cell>
          <cell r="H830" t="str">
            <v xml:space="preserve">  77  L-7700</v>
          </cell>
          <cell r="I830">
            <v>1</v>
          </cell>
          <cell r="J830">
            <v>1</v>
          </cell>
          <cell r="K830">
            <v>0.2349</v>
          </cell>
          <cell r="L830">
            <v>0.14680000000000001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B831" t="str">
            <v>774 1</v>
          </cell>
          <cell r="C831">
            <v>774</v>
          </cell>
          <cell r="D831" t="str">
            <v>SAMS HUMACAO38.000</v>
          </cell>
          <cell r="E831">
            <v>1</v>
          </cell>
          <cell r="F831" t="str">
            <v xml:space="preserve">   4  CAGUAS</v>
          </cell>
          <cell r="G831" t="str">
            <v xml:space="preserve">  21  COMERCIO</v>
          </cell>
          <cell r="H831" t="str">
            <v xml:space="preserve"> 126  L-12600</v>
          </cell>
          <cell r="I831">
            <v>1</v>
          </cell>
          <cell r="J831">
            <v>1</v>
          </cell>
          <cell r="K831">
            <v>0.75370000000000004</v>
          </cell>
          <cell r="L831">
            <v>0.46989999999999998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 t="str">
            <v>775 1</v>
          </cell>
          <cell r="C832">
            <v>775</v>
          </cell>
          <cell r="D832" t="str">
            <v>MORRO CO    38.000</v>
          </cell>
          <cell r="E832">
            <v>1</v>
          </cell>
          <cell r="F832" t="str">
            <v xml:space="preserve">   2  BAYAMON</v>
          </cell>
          <cell r="G832" t="str">
            <v xml:space="preserve">  14  EMPAQUE</v>
          </cell>
          <cell r="H832" t="str">
            <v xml:space="preserve">  22  L-2200</v>
          </cell>
          <cell r="I832">
            <v>1</v>
          </cell>
          <cell r="J832">
            <v>1</v>
          </cell>
          <cell r="K832">
            <v>0.92989999999999995</v>
          </cell>
          <cell r="L832">
            <v>0.26429999999999998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 t="str">
            <v>776 1</v>
          </cell>
          <cell r="C833">
            <v>776</v>
          </cell>
          <cell r="D833" t="str">
            <v>TREELEVE    38.000</v>
          </cell>
          <cell r="E833">
            <v>1</v>
          </cell>
          <cell r="F833" t="str">
            <v xml:space="preserve">   2  BAYAMON</v>
          </cell>
          <cell r="G833" t="str">
            <v xml:space="preserve">  23  IMPRENTA</v>
          </cell>
          <cell r="H833" t="str">
            <v xml:space="preserve">  22  L-2200</v>
          </cell>
          <cell r="I833">
            <v>1</v>
          </cell>
          <cell r="J833">
            <v>1</v>
          </cell>
          <cell r="K833">
            <v>0.40129999999999999</v>
          </cell>
          <cell r="L833">
            <v>0.27410000000000001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 t="str">
            <v>777 1</v>
          </cell>
          <cell r="C834">
            <v>777</v>
          </cell>
          <cell r="D834" t="str">
            <v>COMAR       38.000</v>
          </cell>
          <cell r="E834">
            <v>1</v>
          </cell>
          <cell r="F834" t="str">
            <v xml:space="preserve">   3  CAROLINA</v>
          </cell>
          <cell r="G834" t="str">
            <v xml:space="preserve">  18  PROC MET</v>
          </cell>
          <cell r="H834" t="str">
            <v xml:space="preserve">  31  L-3100</v>
          </cell>
          <cell r="I834">
            <v>1</v>
          </cell>
          <cell r="J834">
            <v>1</v>
          </cell>
          <cell r="K834">
            <v>0.33279999999999998</v>
          </cell>
          <cell r="L834">
            <v>0.2056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</row>
        <row r="835">
          <cell r="B835" t="str">
            <v>778 1</v>
          </cell>
          <cell r="C835">
            <v>778</v>
          </cell>
          <cell r="D835" t="str">
            <v>XTRA 9076   38.000</v>
          </cell>
          <cell r="E835">
            <v>1</v>
          </cell>
          <cell r="F835" t="str">
            <v xml:space="preserve">   2  BAYAMON</v>
          </cell>
          <cell r="G835" t="str">
            <v xml:space="preserve">  21  COMERCIO</v>
          </cell>
          <cell r="H835" t="str">
            <v xml:space="preserve">  22  L-2200</v>
          </cell>
          <cell r="I835">
            <v>1</v>
          </cell>
          <cell r="J835">
            <v>1</v>
          </cell>
          <cell r="K835">
            <v>0.43070000000000003</v>
          </cell>
          <cell r="L835">
            <v>3.9199999999999999E-2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 t="str">
            <v>779 1</v>
          </cell>
          <cell r="C836">
            <v>779</v>
          </cell>
          <cell r="D836" t="str">
            <v>STANRIC     38.000</v>
          </cell>
          <cell r="E836">
            <v>1</v>
          </cell>
          <cell r="F836" t="str">
            <v xml:space="preserve">   3  CAROLINA</v>
          </cell>
          <cell r="G836" t="str">
            <v xml:space="preserve">  11  ELECTRON</v>
          </cell>
          <cell r="H836" t="str">
            <v xml:space="preserve">  31  L-3100</v>
          </cell>
          <cell r="I836">
            <v>1</v>
          </cell>
          <cell r="J836">
            <v>1</v>
          </cell>
          <cell r="K836">
            <v>0.70479999999999998</v>
          </cell>
          <cell r="L836">
            <v>0.1762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B837" t="str">
            <v>780 1</v>
          </cell>
          <cell r="C837">
            <v>780</v>
          </cell>
          <cell r="D837" t="str">
            <v>UNIONCARBIDE38.000</v>
          </cell>
          <cell r="E837">
            <v>1</v>
          </cell>
          <cell r="F837" t="str">
            <v xml:space="preserve">   2  BAYAMON</v>
          </cell>
          <cell r="G837" t="str">
            <v xml:space="preserve">  15  PETROQUI</v>
          </cell>
          <cell r="H837" t="str">
            <v xml:space="preserve">  96  L-9600</v>
          </cell>
          <cell r="I837">
            <v>1</v>
          </cell>
          <cell r="J837">
            <v>1</v>
          </cell>
          <cell r="K837">
            <v>0.11749999999999999</v>
          </cell>
          <cell r="L837">
            <v>6.8500000000000005E-2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 t="str">
            <v>781 1</v>
          </cell>
          <cell r="C838">
            <v>781</v>
          </cell>
          <cell r="D838" t="str">
            <v>BT ROADS    38.000</v>
          </cell>
          <cell r="E838">
            <v>1</v>
          </cell>
          <cell r="F838" t="str">
            <v xml:space="preserve">   2  BAYAMON</v>
          </cell>
          <cell r="G838" t="str">
            <v xml:space="preserve">  13  CEMENTO</v>
          </cell>
          <cell r="H838" t="str">
            <v xml:space="preserve">  96  L-9600</v>
          </cell>
          <cell r="I838">
            <v>1</v>
          </cell>
          <cell r="J838">
            <v>1</v>
          </cell>
          <cell r="K838">
            <v>0.32300000000000001</v>
          </cell>
          <cell r="L838">
            <v>0.1273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</row>
        <row r="839">
          <cell r="B839" t="str">
            <v>782 1</v>
          </cell>
          <cell r="C839">
            <v>782</v>
          </cell>
          <cell r="D839" t="str">
            <v>HARTZEL     38.000</v>
          </cell>
          <cell r="E839">
            <v>1</v>
          </cell>
          <cell r="F839" t="str">
            <v xml:space="preserve">   4  CAGUAS</v>
          </cell>
          <cell r="G839" t="str">
            <v xml:space="preserve">  20  EQUI MED</v>
          </cell>
          <cell r="H839" t="str">
            <v xml:space="preserve">  53  L-5300</v>
          </cell>
          <cell r="I839">
            <v>1</v>
          </cell>
          <cell r="J839">
            <v>1</v>
          </cell>
          <cell r="K839">
            <v>0.2447</v>
          </cell>
          <cell r="L839">
            <v>0.14680000000000001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 t="str">
            <v>783 1</v>
          </cell>
          <cell r="C840">
            <v>783</v>
          </cell>
          <cell r="D840" t="str">
            <v>ACB 3707    38.000</v>
          </cell>
          <cell r="E840">
            <v>1</v>
          </cell>
          <cell r="F840" t="str">
            <v xml:space="preserve">   5  PONCE ES</v>
          </cell>
          <cell r="G840" t="str">
            <v xml:space="preserve">   1  AEE</v>
          </cell>
          <cell r="H840" t="str">
            <v xml:space="preserve">  37  L-3700</v>
          </cell>
          <cell r="I840">
            <v>1</v>
          </cell>
          <cell r="J840">
            <v>1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 t="str">
            <v>784 1</v>
          </cell>
          <cell r="C841">
            <v>784</v>
          </cell>
          <cell r="D841" t="str">
            <v>DERCOM      38.000</v>
          </cell>
          <cell r="E841">
            <v>1</v>
          </cell>
          <cell r="F841" t="str">
            <v xml:space="preserve">   4  CAGUAS</v>
          </cell>
          <cell r="G841" t="str">
            <v xml:space="preserve">  20  EQUI MED</v>
          </cell>
          <cell r="H841" t="str">
            <v xml:space="preserve">  53  L-5300</v>
          </cell>
          <cell r="I841">
            <v>1</v>
          </cell>
          <cell r="J841">
            <v>1</v>
          </cell>
          <cell r="K841">
            <v>0.26429999999999998</v>
          </cell>
          <cell r="L841">
            <v>0.11749999999999999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 t="str">
            <v>785 1</v>
          </cell>
          <cell r="C842">
            <v>785</v>
          </cell>
          <cell r="D842" t="str">
            <v>CERAMCO     38.000</v>
          </cell>
          <cell r="E842">
            <v>1</v>
          </cell>
          <cell r="F842" t="str">
            <v xml:space="preserve">   4  CAGUAS</v>
          </cell>
          <cell r="G842" t="str">
            <v xml:space="preserve">  13  CEMENTO</v>
          </cell>
          <cell r="H842" t="str">
            <v xml:space="preserve">  53  L-5300</v>
          </cell>
          <cell r="I842">
            <v>1</v>
          </cell>
          <cell r="J842">
            <v>1</v>
          </cell>
          <cell r="K842">
            <v>0.53839999999999999</v>
          </cell>
          <cell r="L842">
            <v>0.33279999999999998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 t="str">
            <v>786 1</v>
          </cell>
          <cell r="C843">
            <v>786</v>
          </cell>
          <cell r="D843" t="str">
            <v>OWENS LP    38.000</v>
          </cell>
          <cell r="E843">
            <v>1</v>
          </cell>
          <cell r="F843" t="str">
            <v xml:space="preserve">   4  CAGUAS</v>
          </cell>
          <cell r="G843" t="str">
            <v xml:space="preserve">  18  PROC MET</v>
          </cell>
          <cell r="H843" t="str">
            <v xml:space="preserve">  53  L-5300</v>
          </cell>
          <cell r="I843">
            <v>1</v>
          </cell>
          <cell r="J843">
            <v>1</v>
          </cell>
          <cell r="K843">
            <v>3.2988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 t="str">
            <v>787 1</v>
          </cell>
          <cell r="C844">
            <v>787</v>
          </cell>
          <cell r="D844" t="str">
            <v>TO RICOS    38.000</v>
          </cell>
          <cell r="E844">
            <v>1</v>
          </cell>
          <cell r="F844" t="str">
            <v xml:space="preserve">   4  CAGUAS</v>
          </cell>
          <cell r="G844" t="str">
            <v xml:space="preserve">  17  AGROPECU</v>
          </cell>
          <cell r="H844" t="str">
            <v xml:space="preserve">  53  L-5300</v>
          </cell>
          <cell r="I844">
            <v>1</v>
          </cell>
          <cell r="J844">
            <v>1</v>
          </cell>
          <cell r="K844">
            <v>0.74399999999999999</v>
          </cell>
          <cell r="L844">
            <v>0.43070000000000003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 t="str">
            <v>788 1</v>
          </cell>
          <cell r="C845">
            <v>788</v>
          </cell>
          <cell r="D845" t="str">
            <v>BUDWEISER   38.000</v>
          </cell>
          <cell r="E845">
            <v>1</v>
          </cell>
          <cell r="F845" t="str">
            <v xml:space="preserve">   2  BAYAMON</v>
          </cell>
          <cell r="G845" t="str">
            <v xml:space="preserve">  21  COMERCIO</v>
          </cell>
          <cell r="H845" t="str">
            <v xml:space="preserve">  96  L-9600</v>
          </cell>
          <cell r="I845">
            <v>1</v>
          </cell>
          <cell r="J845">
            <v>1</v>
          </cell>
          <cell r="K845">
            <v>0.49919999999999998</v>
          </cell>
          <cell r="L845">
            <v>0.11749999999999999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 t="str">
            <v>789 1</v>
          </cell>
          <cell r="C846">
            <v>789</v>
          </cell>
          <cell r="D846" t="str">
            <v>US FILTER   38.000</v>
          </cell>
          <cell r="E846">
            <v>1</v>
          </cell>
          <cell r="F846" t="str">
            <v xml:space="preserve">   8  MAYAGUEZ</v>
          </cell>
          <cell r="G846" t="str">
            <v xml:space="preserve">  11  ELECTRON</v>
          </cell>
          <cell r="H846" t="str">
            <v xml:space="preserve">  61  L-6100</v>
          </cell>
          <cell r="I846">
            <v>1</v>
          </cell>
          <cell r="J846">
            <v>1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 t="str">
            <v>790 1</v>
          </cell>
          <cell r="C847">
            <v>790</v>
          </cell>
          <cell r="D847" t="str">
            <v>CARIB PETROL38.000</v>
          </cell>
          <cell r="E847">
            <v>1</v>
          </cell>
          <cell r="F847" t="str">
            <v xml:space="preserve">   2  BAYAMON</v>
          </cell>
          <cell r="G847" t="str">
            <v xml:space="preserve">  15  PETROQUI</v>
          </cell>
          <cell r="H847" t="str">
            <v xml:space="preserve">  96  L-9600</v>
          </cell>
          <cell r="I847">
            <v>1</v>
          </cell>
          <cell r="J847">
            <v>1</v>
          </cell>
          <cell r="K847">
            <v>0.75370000000000004</v>
          </cell>
          <cell r="L847">
            <v>0.15659999999999999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 t="str">
            <v>791 1</v>
          </cell>
          <cell r="C848">
            <v>791</v>
          </cell>
          <cell r="D848" t="str">
            <v>AIR MASTER  38.000</v>
          </cell>
          <cell r="E848">
            <v>1</v>
          </cell>
          <cell r="F848" t="str">
            <v xml:space="preserve">   7  ARECIBO</v>
          </cell>
          <cell r="G848" t="str">
            <v xml:space="preserve">  14  EMPAQUE</v>
          </cell>
          <cell r="H848" t="str">
            <v xml:space="preserve"> 154  L-15400</v>
          </cell>
          <cell r="I848">
            <v>1</v>
          </cell>
          <cell r="J848">
            <v>1</v>
          </cell>
          <cell r="K848">
            <v>0.71460000000000001</v>
          </cell>
          <cell r="L848">
            <v>0.56779999999999997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B849" t="str">
            <v>792 1</v>
          </cell>
          <cell r="C849">
            <v>792</v>
          </cell>
          <cell r="D849" t="str">
            <v>ALUWEST     38.000</v>
          </cell>
          <cell r="E849">
            <v>1</v>
          </cell>
          <cell r="F849" t="str">
            <v xml:space="preserve">   6  PONCE OE</v>
          </cell>
          <cell r="G849" t="str">
            <v xml:space="preserve">  18  PROC MET</v>
          </cell>
          <cell r="H849" t="str">
            <v xml:space="preserve">   5  L-500</v>
          </cell>
          <cell r="I849">
            <v>1</v>
          </cell>
          <cell r="J849">
            <v>1</v>
          </cell>
          <cell r="K849">
            <v>7.8299999999999995E-2</v>
          </cell>
          <cell r="L849">
            <v>4.8899999999999999E-2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 t="str">
            <v>793 1</v>
          </cell>
          <cell r="C850">
            <v>793</v>
          </cell>
          <cell r="D850" t="str">
            <v>DAVIS&amp;GECK  38.000</v>
          </cell>
          <cell r="E850">
            <v>1</v>
          </cell>
          <cell r="F850" t="str">
            <v xml:space="preserve">   7  ARECIBO</v>
          </cell>
          <cell r="G850" t="str">
            <v xml:space="preserve">  20  EQUI MED</v>
          </cell>
          <cell r="H850" t="str">
            <v xml:space="preserve"> 147  L-14700</v>
          </cell>
          <cell r="I850">
            <v>1</v>
          </cell>
          <cell r="J850">
            <v>1</v>
          </cell>
          <cell r="K850">
            <v>0.21540000000000001</v>
          </cell>
          <cell r="L850">
            <v>2.9399999999999999E-2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B851" t="str">
            <v>795 1</v>
          </cell>
          <cell r="C851">
            <v>795</v>
          </cell>
          <cell r="D851" t="str">
            <v>MASSO       38.000</v>
          </cell>
          <cell r="E851">
            <v>1</v>
          </cell>
          <cell r="F851" t="str">
            <v xml:space="preserve">   6  PONCE OE</v>
          </cell>
          <cell r="G851" t="str">
            <v xml:space="preserve">  21  COMERCIO</v>
          </cell>
          <cell r="H851" t="str">
            <v xml:space="preserve">   5  L-500</v>
          </cell>
          <cell r="I851">
            <v>1</v>
          </cell>
          <cell r="J851">
            <v>1</v>
          </cell>
          <cell r="K851">
            <v>0.54820000000000002</v>
          </cell>
          <cell r="L851">
            <v>0.1077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B852" t="str">
            <v>796 1</v>
          </cell>
          <cell r="C852">
            <v>796</v>
          </cell>
          <cell r="D852" t="str">
            <v>AAA 5085    38.000</v>
          </cell>
          <cell r="E852">
            <v>1</v>
          </cell>
          <cell r="F852" t="str">
            <v xml:space="preserve">   6  PONCE OE</v>
          </cell>
          <cell r="G852" t="str">
            <v xml:space="preserve">  40  AAA</v>
          </cell>
          <cell r="H852" t="str">
            <v xml:space="preserve">   5  L-500</v>
          </cell>
          <cell r="I852">
            <v>1</v>
          </cell>
          <cell r="J852">
            <v>1</v>
          </cell>
          <cell r="K852">
            <v>0.71460000000000001</v>
          </cell>
          <cell r="L852">
            <v>0.86140000000000005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</row>
        <row r="853">
          <cell r="B853" t="str">
            <v>797 1</v>
          </cell>
          <cell r="C853">
            <v>797</v>
          </cell>
          <cell r="D853" t="str">
            <v>CHESE BPOUND38.000</v>
          </cell>
          <cell r="E853">
            <v>1</v>
          </cell>
          <cell r="F853" t="str">
            <v xml:space="preserve">   4  CAGUAS</v>
          </cell>
          <cell r="G853" t="str">
            <v xml:space="preserve">  20  EQUI MED</v>
          </cell>
          <cell r="H853" t="str">
            <v xml:space="preserve">  53  L-5300</v>
          </cell>
          <cell r="I853">
            <v>1</v>
          </cell>
          <cell r="J853">
            <v>1</v>
          </cell>
          <cell r="K853">
            <v>3.7589000000000001</v>
          </cell>
          <cell r="L853">
            <v>1.7816000000000001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 t="str">
            <v>797 2</v>
          </cell>
          <cell r="C854">
            <v>797</v>
          </cell>
          <cell r="D854" t="str">
            <v>CHESE BPOUND38.000</v>
          </cell>
          <cell r="E854">
            <v>2</v>
          </cell>
          <cell r="F854" t="str">
            <v xml:space="preserve">   4  CAGUAS</v>
          </cell>
          <cell r="G854" t="str">
            <v xml:space="preserve">  20  EQUI MED</v>
          </cell>
          <cell r="H854" t="str">
            <v xml:space="preserve">  53  L-5300</v>
          </cell>
          <cell r="I854">
            <v>0</v>
          </cell>
          <cell r="J854">
            <v>1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 t="str">
            <v>798 1</v>
          </cell>
          <cell r="C855">
            <v>798</v>
          </cell>
          <cell r="D855" t="str">
            <v>ACB 0177    38.000</v>
          </cell>
          <cell r="E855">
            <v>1</v>
          </cell>
          <cell r="F855" t="str">
            <v xml:space="preserve">   5  PONCE ES</v>
          </cell>
          <cell r="G855" t="str">
            <v xml:space="preserve">   1  AEE</v>
          </cell>
          <cell r="H855" t="str">
            <v xml:space="preserve">   1  L-100</v>
          </cell>
          <cell r="I855">
            <v>1</v>
          </cell>
          <cell r="J855">
            <v>1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 t="str">
            <v>799 1</v>
          </cell>
          <cell r="C856">
            <v>799</v>
          </cell>
          <cell r="D856" t="str">
            <v>ALRUSS      38.000</v>
          </cell>
          <cell r="E856">
            <v>1</v>
          </cell>
          <cell r="F856" t="str">
            <v xml:space="preserve">   1  S.JUAN</v>
          </cell>
          <cell r="G856" t="str">
            <v xml:space="preserve">  18  PROC MET</v>
          </cell>
          <cell r="H856" t="str">
            <v xml:space="preserve">  75  L-7500</v>
          </cell>
          <cell r="I856">
            <v>1</v>
          </cell>
          <cell r="J856">
            <v>1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 t="str">
            <v>801 1</v>
          </cell>
          <cell r="C857">
            <v>801</v>
          </cell>
          <cell r="D857" t="str">
            <v>C.S.1       13.800</v>
          </cell>
          <cell r="E857">
            <v>1</v>
          </cell>
          <cell r="F857" t="str">
            <v xml:space="preserve">  10  AEE AUX GENS</v>
          </cell>
          <cell r="G857" t="str">
            <v xml:space="preserve">   2  AEE GENS</v>
          </cell>
          <cell r="H857" t="str">
            <v xml:space="preserve"> 800  PLANTA</v>
          </cell>
          <cell r="I857">
            <v>0</v>
          </cell>
          <cell r="J857">
            <v>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 t="str">
            <v>802 1</v>
          </cell>
          <cell r="C858">
            <v>802</v>
          </cell>
          <cell r="D858" t="str">
            <v>C.S.2       13.800</v>
          </cell>
          <cell r="E858">
            <v>1</v>
          </cell>
          <cell r="F858" t="str">
            <v xml:space="preserve">  10  AEE AUX GENS</v>
          </cell>
          <cell r="G858" t="str">
            <v xml:space="preserve">   2  AEE GENS</v>
          </cell>
          <cell r="H858" t="str">
            <v xml:space="preserve"> 800  PLANTA</v>
          </cell>
          <cell r="I858">
            <v>0</v>
          </cell>
          <cell r="J858">
            <v>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 t="str">
            <v>803 1</v>
          </cell>
          <cell r="C859">
            <v>803</v>
          </cell>
          <cell r="D859" t="str">
            <v>C.S.3       13.800</v>
          </cell>
          <cell r="E859">
            <v>1</v>
          </cell>
          <cell r="F859" t="str">
            <v xml:space="preserve">  10  AEE AUX GENS</v>
          </cell>
          <cell r="G859" t="str">
            <v xml:space="preserve">   2  AEE GENS</v>
          </cell>
          <cell r="H859" t="str">
            <v xml:space="preserve"> 800  PLANTA</v>
          </cell>
          <cell r="I859">
            <v>0</v>
          </cell>
          <cell r="J859">
            <v>1</v>
          </cell>
          <cell r="K859">
            <v>2.93</v>
          </cell>
          <cell r="L859">
            <v>1.583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 t="str">
            <v>804 1</v>
          </cell>
          <cell r="C860">
            <v>804</v>
          </cell>
          <cell r="D860" t="str">
            <v>C.S.4       13.800</v>
          </cell>
          <cell r="E860">
            <v>1</v>
          </cell>
          <cell r="F860" t="str">
            <v xml:space="preserve">  10  AEE AUX GENS</v>
          </cell>
          <cell r="G860" t="str">
            <v xml:space="preserve">   2  AEE GENS</v>
          </cell>
          <cell r="H860" t="str">
            <v xml:space="preserve"> 800  PLANTA</v>
          </cell>
          <cell r="I860">
            <v>0</v>
          </cell>
          <cell r="J860">
            <v>1</v>
          </cell>
          <cell r="K860">
            <v>3.41</v>
          </cell>
          <cell r="L860">
            <v>1.84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</row>
        <row r="861">
          <cell r="B861" t="str">
            <v>805 1</v>
          </cell>
          <cell r="C861">
            <v>805</v>
          </cell>
          <cell r="D861" t="str">
            <v>C.S.5       23.000</v>
          </cell>
          <cell r="E861">
            <v>1</v>
          </cell>
          <cell r="F861" t="str">
            <v xml:space="preserve">  10  AEE AUX GENS</v>
          </cell>
          <cell r="G861" t="str">
            <v xml:space="preserve">   2  AEE GENS</v>
          </cell>
          <cell r="H861" t="str">
            <v xml:space="preserve"> 800  PLANTA</v>
          </cell>
          <cell r="I861">
            <v>1</v>
          </cell>
          <cell r="J861">
            <v>1</v>
          </cell>
          <cell r="K861">
            <v>22.943999999999999</v>
          </cell>
          <cell r="L861">
            <v>12.383900000000001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</row>
        <row r="862">
          <cell r="B862" t="str">
            <v>806 1</v>
          </cell>
          <cell r="C862">
            <v>806</v>
          </cell>
          <cell r="D862" t="str">
            <v>C.S.6       23.000</v>
          </cell>
          <cell r="E862">
            <v>1</v>
          </cell>
          <cell r="F862" t="str">
            <v xml:space="preserve">  10  AEE AUX GENS</v>
          </cell>
          <cell r="G862" t="str">
            <v xml:space="preserve">   2  AEE GENS</v>
          </cell>
          <cell r="H862" t="str">
            <v xml:space="preserve"> 800  PLANTA</v>
          </cell>
          <cell r="I862">
            <v>1</v>
          </cell>
          <cell r="J862">
            <v>1</v>
          </cell>
          <cell r="K862">
            <v>22.322700000000001</v>
          </cell>
          <cell r="L862">
            <v>12.048400000000001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</row>
        <row r="863">
          <cell r="B863" t="str">
            <v>807 1</v>
          </cell>
          <cell r="C863">
            <v>807</v>
          </cell>
          <cell r="D863" t="str">
            <v>AGCCST1     13.200</v>
          </cell>
          <cell r="E863">
            <v>1</v>
          </cell>
          <cell r="F863" t="str">
            <v xml:space="preserve">  10  AEE AUX GENS</v>
          </cell>
          <cell r="G863" t="str">
            <v xml:space="preserve">   2  AEE GENS</v>
          </cell>
          <cell r="H863" t="str">
            <v xml:space="preserve"> 800  PLANTA</v>
          </cell>
          <cell r="I863">
            <v>1</v>
          </cell>
          <cell r="J863">
            <v>1</v>
          </cell>
          <cell r="K863">
            <v>2.1880000000000002</v>
          </cell>
          <cell r="L863">
            <v>1.1809000000000001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B864" t="str">
            <v>808 1</v>
          </cell>
          <cell r="C864">
            <v>808</v>
          </cell>
          <cell r="D864" t="str">
            <v>AGCCST2     13.200</v>
          </cell>
          <cell r="E864">
            <v>1</v>
          </cell>
          <cell r="F864" t="str">
            <v xml:space="preserve">  10  AEE AUX GENS</v>
          </cell>
          <cell r="G864" t="str">
            <v xml:space="preserve">   2  AEE GENS</v>
          </cell>
          <cell r="H864" t="str">
            <v xml:space="preserve"> 800  PLANTA</v>
          </cell>
          <cell r="I864">
            <v>0</v>
          </cell>
          <cell r="J864">
            <v>1</v>
          </cell>
          <cell r="K864">
            <v>10.27</v>
          </cell>
          <cell r="L864">
            <v>5.55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 t="str">
            <v>809 1</v>
          </cell>
          <cell r="C865">
            <v>809</v>
          </cell>
          <cell r="D865" t="str">
            <v>AG.1        24.000</v>
          </cell>
          <cell r="E865">
            <v>1</v>
          </cell>
          <cell r="F865" t="str">
            <v xml:space="preserve">  10  AEE AUX GENS</v>
          </cell>
          <cell r="G865" t="str">
            <v xml:space="preserve">   2  AEE GENS</v>
          </cell>
          <cell r="H865" t="str">
            <v xml:space="preserve"> 800  PLANTA</v>
          </cell>
          <cell r="I865">
            <v>1</v>
          </cell>
          <cell r="J865">
            <v>1</v>
          </cell>
          <cell r="K865">
            <v>22.370100000000001</v>
          </cell>
          <cell r="L865">
            <v>12.0741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 t="str">
            <v>810 1</v>
          </cell>
          <cell r="C866">
            <v>810</v>
          </cell>
          <cell r="D866" t="str">
            <v>AG.2        23.000</v>
          </cell>
          <cell r="E866">
            <v>1</v>
          </cell>
          <cell r="F866" t="str">
            <v xml:space="preserve">  10  AEE AUX GENS</v>
          </cell>
          <cell r="G866" t="str">
            <v xml:space="preserve">   2  AEE GENS</v>
          </cell>
          <cell r="H866" t="str">
            <v xml:space="preserve"> 800  PLANTA</v>
          </cell>
          <cell r="I866">
            <v>1</v>
          </cell>
          <cell r="J866">
            <v>1</v>
          </cell>
          <cell r="K866">
            <v>29.327999999999999</v>
          </cell>
          <cell r="L866">
            <v>15.829599999999999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B867" t="str">
            <v>813 1</v>
          </cell>
          <cell r="C867">
            <v>813</v>
          </cell>
          <cell r="D867" t="str">
            <v>SANJUAN7    13.800</v>
          </cell>
          <cell r="E867">
            <v>1</v>
          </cell>
          <cell r="F867" t="str">
            <v xml:space="preserve">  10  AEE AUX GENS</v>
          </cell>
          <cell r="G867" t="str">
            <v xml:space="preserve">   2  AEE GENS</v>
          </cell>
          <cell r="H867" t="str">
            <v xml:space="preserve"> 800  PLANTA</v>
          </cell>
          <cell r="I867">
            <v>1</v>
          </cell>
          <cell r="J867">
            <v>1</v>
          </cell>
          <cell r="K867">
            <v>6.1696999999999997</v>
          </cell>
          <cell r="L867">
            <v>3.33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B868" t="str">
            <v>814 1</v>
          </cell>
          <cell r="C868">
            <v>814</v>
          </cell>
          <cell r="D868" t="str">
            <v>SANJUAN8    13.800</v>
          </cell>
          <cell r="E868">
            <v>1</v>
          </cell>
          <cell r="F868" t="str">
            <v xml:space="preserve">  10  AEE AUX GENS</v>
          </cell>
          <cell r="G868" t="str">
            <v xml:space="preserve">   2  AEE GENS</v>
          </cell>
          <cell r="H868" t="str">
            <v xml:space="preserve"> 800  PLANTA</v>
          </cell>
          <cell r="I868">
            <v>1</v>
          </cell>
          <cell r="J868">
            <v>1</v>
          </cell>
          <cell r="K868">
            <v>5.7244000000000002</v>
          </cell>
          <cell r="L868">
            <v>3.0897000000000001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B869" t="str">
            <v>815 1</v>
          </cell>
          <cell r="C869">
            <v>815</v>
          </cell>
          <cell r="D869" t="str">
            <v>SANJUAN9    13.800</v>
          </cell>
          <cell r="E869">
            <v>1</v>
          </cell>
          <cell r="F869" t="str">
            <v xml:space="preserve">  10  AEE AUX GENS</v>
          </cell>
          <cell r="G869" t="str">
            <v xml:space="preserve">   2  AEE GENS</v>
          </cell>
          <cell r="H869" t="str">
            <v xml:space="preserve"> 800  PLANTA</v>
          </cell>
          <cell r="I869">
            <v>1</v>
          </cell>
          <cell r="J869">
            <v>1</v>
          </cell>
          <cell r="K869">
            <v>6.2267000000000001</v>
          </cell>
          <cell r="L869">
            <v>3.3607999999999998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 t="str">
            <v>816 1</v>
          </cell>
          <cell r="C870">
            <v>816</v>
          </cell>
          <cell r="D870" t="str">
            <v>S.JUAN10    13.800</v>
          </cell>
          <cell r="E870">
            <v>1</v>
          </cell>
          <cell r="F870" t="str">
            <v xml:space="preserve">  10  AEE AUX GENS</v>
          </cell>
          <cell r="G870" t="str">
            <v xml:space="preserve">   2  AEE GENS</v>
          </cell>
          <cell r="H870" t="str">
            <v xml:space="preserve"> 800  PLANTA</v>
          </cell>
          <cell r="I870">
            <v>0</v>
          </cell>
          <cell r="J870">
            <v>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 t="str">
            <v>817 1</v>
          </cell>
          <cell r="C871">
            <v>817</v>
          </cell>
          <cell r="D871" t="str">
            <v>P.SECO1     13.800</v>
          </cell>
          <cell r="E871">
            <v>1</v>
          </cell>
          <cell r="F871" t="str">
            <v xml:space="preserve">  10  AEE AUX GENS</v>
          </cell>
          <cell r="G871" t="str">
            <v xml:space="preserve">   2  AEE GENS</v>
          </cell>
          <cell r="H871" t="str">
            <v xml:space="preserve"> 800  PLANTA</v>
          </cell>
          <cell r="I871">
            <v>1</v>
          </cell>
          <cell r="J871">
            <v>1</v>
          </cell>
          <cell r="K871">
            <v>3.7995999999999999</v>
          </cell>
          <cell r="L871">
            <v>2.0508000000000002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B872" t="str">
            <v>818 1</v>
          </cell>
          <cell r="C872">
            <v>818</v>
          </cell>
          <cell r="D872" t="str">
            <v>P.SECO2     13.800</v>
          </cell>
          <cell r="E872">
            <v>1</v>
          </cell>
          <cell r="F872" t="str">
            <v xml:space="preserve">  10  AEE AUX GENS</v>
          </cell>
          <cell r="G872" t="str">
            <v xml:space="preserve">   2  AEE GENS</v>
          </cell>
          <cell r="H872" t="str">
            <v xml:space="preserve"> 800  PLANTA</v>
          </cell>
          <cell r="I872">
            <v>1</v>
          </cell>
          <cell r="J872">
            <v>1</v>
          </cell>
          <cell r="K872">
            <v>3.8755000000000002</v>
          </cell>
          <cell r="L872">
            <v>2.0918000000000001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B873" t="str">
            <v>819 1</v>
          </cell>
          <cell r="C873">
            <v>819</v>
          </cell>
          <cell r="D873" t="str">
            <v>P.SECO3     20.000</v>
          </cell>
          <cell r="E873">
            <v>1</v>
          </cell>
          <cell r="F873" t="str">
            <v xml:space="preserve">  10  AEE AUX GENS</v>
          </cell>
          <cell r="G873" t="str">
            <v xml:space="preserve">   2  AEE GENS</v>
          </cell>
          <cell r="H873" t="str">
            <v xml:space="preserve"> 800  PLANTA</v>
          </cell>
          <cell r="I873">
            <v>1</v>
          </cell>
          <cell r="J873">
            <v>1</v>
          </cell>
          <cell r="K873">
            <v>11.138500000000001</v>
          </cell>
          <cell r="L873">
            <v>6.0118999999999998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B874" t="str">
            <v>820 1</v>
          </cell>
          <cell r="C874">
            <v>820</v>
          </cell>
          <cell r="D874" t="str">
            <v>P.SECO4     20.000</v>
          </cell>
          <cell r="E874">
            <v>1</v>
          </cell>
          <cell r="F874" t="str">
            <v xml:space="preserve">  10  AEE AUX GENS</v>
          </cell>
          <cell r="G874" t="str">
            <v xml:space="preserve">   2  AEE GENS</v>
          </cell>
          <cell r="H874" t="str">
            <v xml:space="preserve"> 800  PLANTA</v>
          </cell>
          <cell r="I874">
            <v>0</v>
          </cell>
          <cell r="J874">
            <v>1</v>
          </cell>
          <cell r="K874">
            <v>11.6</v>
          </cell>
          <cell r="L874">
            <v>6.26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B875" t="str">
            <v>821 1</v>
          </cell>
          <cell r="C875">
            <v>821</v>
          </cell>
          <cell r="D875" t="str">
            <v>CCGAS11     13.200</v>
          </cell>
          <cell r="E875">
            <v>1</v>
          </cell>
          <cell r="F875" t="str">
            <v xml:space="preserve">  10  AEE AUX GENS</v>
          </cell>
          <cell r="G875" t="str">
            <v xml:space="preserve">   2  AEE GENS</v>
          </cell>
          <cell r="H875" t="str">
            <v xml:space="preserve"> 800  PLANTA</v>
          </cell>
          <cell r="I875">
            <v>1</v>
          </cell>
          <cell r="J875">
            <v>1</v>
          </cell>
          <cell r="K875">
            <v>0.19980000000000001</v>
          </cell>
          <cell r="L875">
            <v>0.10780000000000001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B876" t="str">
            <v>822 1</v>
          </cell>
          <cell r="C876">
            <v>822</v>
          </cell>
          <cell r="D876" t="str">
            <v>CCGAS12     13.200</v>
          </cell>
          <cell r="E876">
            <v>1</v>
          </cell>
          <cell r="F876" t="str">
            <v xml:space="preserve">  10  AEE AUX GENS</v>
          </cell>
          <cell r="G876" t="str">
            <v xml:space="preserve">   2  AEE GENS</v>
          </cell>
          <cell r="H876" t="str">
            <v xml:space="preserve"> 800  PLANTA</v>
          </cell>
          <cell r="I876">
            <v>1</v>
          </cell>
          <cell r="J876">
            <v>1</v>
          </cell>
          <cell r="K876">
            <v>0.19980000000000001</v>
          </cell>
          <cell r="L876">
            <v>0.1079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</row>
        <row r="877">
          <cell r="B877" t="str">
            <v>823 1</v>
          </cell>
          <cell r="C877">
            <v>823</v>
          </cell>
          <cell r="D877" t="str">
            <v>CCGAS13     13.800</v>
          </cell>
          <cell r="E877">
            <v>1</v>
          </cell>
          <cell r="F877" t="str">
            <v xml:space="preserve">  10  AEE AUX GENS</v>
          </cell>
          <cell r="G877" t="str">
            <v xml:space="preserve">   2  AEE GENS</v>
          </cell>
          <cell r="H877" t="str">
            <v xml:space="preserve"> 800  PLANTA</v>
          </cell>
          <cell r="I877">
            <v>0</v>
          </cell>
          <cell r="J877">
            <v>1</v>
          </cell>
          <cell r="K877">
            <v>0.2</v>
          </cell>
          <cell r="L877">
            <v>0.1079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</row>
        <row r="878">
          <cell r="B878" t="str">
            <v>824 1</v>
          </cell>
          <cell r="C878">
            <v>824</v>
          </cell>
          <cell r="D878" t="str">
            <v>CCGAS21     13.200</v>
          </cell>
          <cell r="E878">
            <v>1</v>
          </cell>
          <cell r="F878" t="str">
            <v xml:space="preserve">  10  AEE AUX GENS</v>
          </cell>
          <cell r="G878" t="str">
            <v xml:space="preserve">   2  AEE GENS</v>
          </cell>
          <cell r="H878" t="str">
            <v xml:space="preserve"> 800  PLANTA</v>
          </cell>
          <cell r="I878">
            <v>0</v>
          </cell>
          <cell r="J878">
            <v>1</v>
          </cell>
          <cell r="K878">
            <v>0.189</v>
          </cell>
          <cell r="L878">
            <v>0.10299999999999999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B879" t="str">
            <v>825 1</v>
          </cell>
          <cell r="C879">
            <v>825</v>
          </cell>
          <cell r="D879" t="str">
            <v>CCGAS22     13.200</v>
          </cell>
          <cell r="E879">
            <v>1</v>
          </cell>
          <cell r="F879" t="str">
            <v xml:space="preserve">  10  AEE AUX GENS</v>
          </cell>
          <cell r="G879" t="str">
            <v xml:space="preserve">   2  AEE GENS</v>
          </cell>
          <cell r="H879" t="str">
            <v xml:space="preserve"> 800  PLANTA</v>
          </cell>
          <cell r="I879">
            <v>0</v>
          </cell>
          <cell r="J879">
            <v>1</v>
          </cell>
          <cell r="K879">
            <v>0.215</v>
          </cell>
          <cell r="L879">
            <v>0.11700000000000001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B880" t="str">
            <v>826 1</v>
          </cell>
          <cell r="C880">
            <v>826</v>
          </cell>
          <cell r="D880" t="str">
            <v>CCGAS23     13.200</v>
          </cell>
          <cell r="E880">
            <v>1</v>
          </cell>
          <cell r="F880" t="str">
            <v xml:space="preserve">  10  AEE AUX GENS</v>
          </cell>
          <cell r="G880" t="str">
            <v xml:space="preserve">   2  AEE GENS</v>
          </cell>
          <cell r="H880" t="str">
            <v xml:space="preserve"> 800  PLANTA</v>
          </cell>
          <cell r="I880">
            <v>0</v>
          </cell>
          <cell r="J880">
            <v>1</v>
          </cell>
          <cell r="K880">
            <v>0.19700000000000001</v>
          </cell>
          <cell r="L880">
            <v>0.107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 t="str">
            <v>832 1</v>
          </cell>
          <cell r="C881">
            <v>832</v>
          </cell>
          <cell r="D881" t="str">
            <v>CCGAS14     13.800</v>
          </cell>
          <cell r="E881">
            <v>1</v>
          </cell>
          <cell r="F881" t="str">
            <v xml:space="preserve">  10  AEE AUX GENS</v>
          </cell>
          <cell r="G881" t="str">
            <v xml:space="preserve">   2  AEE GENS</v>
          </cell>
          <cell r="H881" t="str">
            <v xml:space="preserve"> 800  PLANTA</v>
          </cell>
          <cell r="I881">
            <v>0</v>
          </cell>
          <cell r="J881">
            <v>1</v>
          </cell>
          <cell r="K881">
            <v>0.2</v>
          </cell>
          <cell r="L881">
            <v>0.1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 t="str">
            <v>833 1</v>
          </cell>
          <cell r="C882">
            <v>833</v>
          </cell>
          <cell r="D882" t="str">
            <v>CCGAS24     13.200</v>
          </cell>
          <cell r="E882">
            <v>1</v>
          </cell>
          <cell r="F882" t="str">
            <v xml:space="preserve">  10  AEE AUX GENS</v>
          </cell>
          <cell r="G882" t="str">
            <v xml:space="preserve">   2  AEE GENS</v>
          </cell>
          <cell r="H882" t="str">
            <v xml:space="preserve"> 800  PLANTA</v>
          </cell>
          <cell r="I882">
            <v>0</v>
          </cell>
          <cell r="J882">
            <v>1</v>
          </cell>
          <cell r="K882">
            <v>0.20799999999999999</v>
          </cell>
          <cell r="L882">
            <v>0.113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 t="str">
            <v>880 1</v>
          </cell>
          <cell r="C883">
            <v>880</v>
          </cell>
          <cell r="D883" t="str">
            <v>CAMBGT1     13.800</v>
          </cell>
          <cell r="E883">
            <v>1</v>
          </cell>
          <cell r="F883" t="str">
            <v xml:space="preserve">  10  AEE AUX GENS</v>
          </cell>
          <cell r="G883" t="str">
            <v xml:space="preserve">   2  AEE GENS</v>
          </cell>
          <cell r="H883" t="str">
            <v xml:space="preserve"> 800  PLANTA</v>
          </cell>
          <cell r="I883">
            <v>0</v>
          </cell>
          <cell r="J883">
            <v>1</v>
          </cell>
          <cell r="K883">
            <v>0.90200000000000002</v>
          </cell>
          <cell r="L883">
            <v>0.48899999999999999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 t="str">
            <v>881 1</v>
          </cell>
          <cell r="C884">
            <v>881</v>
          </cell>
          <cell r="D884" t="str">
            <v>CAMBGT2     13.800</v>
          </cell>
          <cell r="E884">
            <v>1</v>
          </cell>
          <cell r="F884" t="str">
            <v xml:space="preserve">  10  AEE AUX GENS</v>
          </cell>
          <cell r="G884" t="str">
            <v xml:space="preserve">   2  AEE GENS</v>
          </cell>
          <cell r="H884" t="str">
            <v xml:space="preserve"> 800  PLANTA</v>
          </cell>
          <cell r="I884">
            <v>0</v>
          </cell>
          <cell r="J884">
            <v>1</v>
          </cell>
          <cell r="K884">
            <v>0.9</v>
          </cell>
          <cell r="L884">
            <v>0.5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 t="str">
            <v>882 1</v>
          </cell>
          <cell r="C885">
            <v>882</v>
          </cell>
          <cell r="D885" t="str">
            <v>CAMBGT3     13.800</v>
          </cell>
          <cell r="E885">
            <v>1</v>
          </cell>
          <cell r="F885" t="str">
            <v xml:space="preserve">  10  AEE AUX GENS</v>
          </cell>
          <cell r="G885" t="str">
            <v xml:space="preserve">   2  AEE GENS</v>
          </cell>
          <cell r="H885" t="str">
            <v xml:space="preserve"> 800  PLANTA</v>
          </cell>
          <cell r="I885">
            <v>0</v>
          </cell>
          <cell r="J885">
            <v>1</v>
          </cell>
          <cell r="K885">
            <v>0.6</v>
          </cell>
          <cell r="L885">
            <v>0.3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 t="str">
            <v>900 1</v>
          </cell>
          <cell r="C886">
            <v>900</v>
          </cell>
          <cell r="D886" t="str">
            <v>KMART       38.000</v>
          </cell>
          <cell r="E886">
            <v>1</v>
          </cell>
          <cell r="F886" t="str">
            <v xml:space="preserve">   1  S.JUAN</v>
          </cell>
          <cell r="G886" t="str">
            <v xml:space="preserve">  21  COMERCIO</v>
          </cell>
          <cell r="H886" t="str">
            <v xml:space="preserve">  75  L-7500</v>
          </cell>
          <cell r="I886">
            <v>1</v>
          </cell>
          <cell r="J886">
            <v>1</v>
          </cell>
          <cell r="K886">
            <v>1.1843999999999999</v>
          </cell>
          <cell r="L886">
            <v>0.69499999999999995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 t="str">
            <v>900 2</v>
          </cell>
          <cell r="C887">
            <v>900</v>
          </cell>
          <cell r="D887" t="str">
            <v>KMART       38.000</v>
          </cell>
          <cell r="E887">
            <v>2</v>
          </cell>
          <cell r="F887" t="str">
            <v xml:space="preserve">   1  S.JUAN</v>
          </cell>
          <cell r="G887" t="str">
            <v xml:space="preserve">  21  COMERCIO</v>
          </cell>
          <cell r="H887" t="str">
            <v xml:space="preserve">  75  L-7500</v>
          </cell>
          <cell r="I887">
            <v>0</v>
          </cell>
          <cell r="J887">
            <v>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 t="str">
            <v>901 1</v>
          </cell>
          <cell r="C888">
            <v>901</v>
          </cell>
          <cell r="D888" t="str">
            <v>TORRECHARDON38.000</v>
          </cell>
          <cell r="E888">
            <v>1</v>
          </cell>
          <cell r="F888" t="str">
            <v xml:space="preserve">   1  S.JUAN</v>
          </cell>
          <cell r="G888" t="str">
            <v xml:space="preserve">  22  BANCOS</v>
          </cell>
          <cell r="H888" t="str">
            <v xml:space="preserve">  75  L-7500</v>
          </cell>
          <cell r="I888">
            <v>1</v>
          </cell>
          <cell r="J888">
            <v>1</v>
          </cell>
          <cell r="K888">
            <v>1.3509</v>
          </cell>
          <cell r="L888">
            <v>0.84179999999999999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 t="str">
            <v>902 1</v>
          </cell>
          <cell r="C889">
            <v>902</v>
          </cell>
          <cell r="D889" t="str">
            <v>RADARARECIBO115.00</v>
          </cell>
          <cell r="E889">
            <v>1</v>
          </cell>
          <cell r="F889" t="str">
            <v xml:space="preserve">   7  ARECIBO</v>
          </cell>
          <cell r="G889" t="str">
            <v xml:space="preserve">  30  ESCUELAS</v>
          </cell>
          <cell r="H889" t="str">
            <v xml:space="preserve"> 366  L-36600</v>
          </cell>
          <cell r="I889">
            <v>1</v>
          </cell>
          <cell r="J889">
            <v>1</v>
          </cell>
          <cell r="K889">
            <v>0.55800000000000005</v>
          </cell>
          <cell r="L889">
            <v>0.2545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 t="str">
            <v>903 1</v>
          </cell>
          <cell r="C890">
            <v>903</v>
          </cell>
          <cell r="D890" t="str">
            <v>HOSP AREA   38.000</v>
          </cell>
          <cell r="E890">
            <v>1</v>
          </cell>
          <cell r="F890" t="str">
            <v xml:space="preserve">   7  ARECIBO</v>
          </cell>
          <cell r="G890" t="str">
            <v xml:space="preserve">  32  HOSPITAL</v>
          </cell>
          <cell r="H890" t="str">
            <v xml:space="preserve"> 147  L-14700</v>
          </cell>
          <cell r="I890">
            <v>1</v>
          </cell>
          <cell r="J890">
            <v>1</v>
          </cell>
          <cell r="K890">
            <v>0.95930000000000004</v>
          </cell>
          <cell r="L890">
            <v>0.59709999999999996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 t="str">
            <v>904 1</v>
          </cell>
          <cell r="C891">
            <v>904</v>
          </cell>
          <cell r="D891" t="str">
            <v>CITIBANK    38.000</v>
          </cell>
          <cell r="E891">
            <v>1</v>
          </cell>
          <cell r="F891" t="str">
            <v xml:space="preserve">   1  S.JUAN</v>
          </cell>
          <cell r="G891" t="str">
            <v xml:space="preserve">  22  BANCOS</v>
          </cell>
          <cell r="H891" t="str">
            <v xml:space="preserve">  30  L-3000</v>
          </cell>
          <cell r="I891">
            <v>1</v>
          </cell>
          <cell r="J891">
            <v>1</v>
          </cell>
          <cell r="K891">
            <v>0.95930000000000004</v>
          </cell>
          <cell r="L891">
            <v>0.2349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 t="str">
            <v>905 1</v>
          </cell>
          <cell r="C892">
            <v>905</v>
          </cell>
          <cell r="D892" t="str">
            <v>UIA RPIEDRAS38.000</v>
          </cell>
          <cell r="E892">
            <v>1</v>
          </cell>
          <cell r="F892" t="str">
            <v xml:space="preserve">   1  S.JUAN</v>
          </cell>
          <cell r="G892" t="str">
            <v xml:space="preserve">  30  ESCUELAS</v>
          </cell>
          <cell r="H892" t="str">
            <v xml:space="preserve">  30  L-3000</v>
          </cell>
          <cell r="I892">
            <v>1</v>
          </cell>
          <cell r="J892">
            <v>1</v>
          </cell>
          <cell r="K892">
            <v>1.3312999999999999</v>
          </cell>
          <cell r="L892">
            <v>0.82230000000000003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 t="str">
            <v>906 1</v>
          </cell>
          <cell r="C893">
            <v>906</v>
          </cell>
          <cell r="D893" t="str">
            <v>BPPR        38.000</v>
          </cell>
          <cell r="E893">
            <v>1</v>
          </cell>
          <cell r="F893" t="str">
            <v xml:space="preserve">   1  S.JUAN</v>
          </cell>
          <cell r="G893" t="str">
            <v xml:space="preserve">  22  BANCOS</v>
          </cell>
          <cell r="H893" t="str">
            <v xml:space="preserve">  75  L-7500</v>
          </cell>
          <cell r="I893">
            <v>1</v>
          </cell>
          <cell r="J893">
            <v>1</v>
          </cell>
          <cell r="K893">
            <v>0.74399999999999999</v>
          </cell>
          <cell r="L893">
            <v>0.46010000000000001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 t="str">
            <v>907 1</v>
          </cell>
          <cell r="C894">
            <v>907</v>
          </cell>
          <cell r="D894" t="str">
            <v>CEE         38.000</v>
          </cell>
          <cell r="E894">
            <v>1</v>
          </cell>
          <cell r="F894" t="str">
            <v xml:space="preserve">   1  S.JUAN</v>
          </cell>
          <cell r="G894" t="str">
            <v xml:space="preserve">  31  GOBIERNO</v>
          </cell>
          <cell r="H894" t="str">
            <v xml:space="preserve">  75  L-7500</v>
          </cell>
          <cell r="I894">
            <v>1</v>
          </cell>
          <cell r="J894">
            <v>1</v>
          </cell>
          <cell r="K894">
            <v>0.53839999999999999</v>
          </cell>
          <cell r="L894">
            <v>0.33279999999999998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 t="str">
            <v>908 1</v>
          </cell>
          <cell r="C895">
            <v>908</v>
          </cell>
          <cell r="D895" t="str">
            <v>TROPICAIR   38.000</v>
          </cell>
          <cell r="E895">
            <v>1</v>
          </cell>
          <cell r="F895" t="str">
            <v xml:space="preserve">   1  S.JUAN</v>
          </cell>
          <cell r="G895" t="str">
            <v xml:space="preserve">  18  PROC MET</v>
          </cell>
          <cell r="H895" t="str">
            <v xml:space="preserve">  75  L-7500</v>
          </cell>
          <cell r="I895">
            <v>1</v>
          </cell>
          <cell r="J895">
            <v>1</v>
          </cell>
          <cell r="K895">
            <v>0.53839999999999999</v>
          </cell>
          <cell r="L895">
            <v>0.3916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 t="str">
            <v>909 1</v>
          </cell>
          <cell r="C896">
            <v>909</v>
          </cell>
          <cell r="D896" t="str">
            <v>UIA HATO REY38.000</v>
          </cell>
          <cell r="E896">
            <v>1</v>
          </cell>
          <cell r="F896" t="str">
            <v xml:space="preserve">   1  S.JUAN</v>
          </cell>
          <cell r="G896" t="str">
            <v xml:space="preserve">  30  ESCUELAS</v>
          </cell>
          <cell r="H896" t="str">
            <v xml:space="preserve">  75  L-7500</v>
          </cell>
          <cell r="I896">
            <v>1</v>
          </cell>
          <cell r="J896">
            <v>1</v>
          </cell>
          <cell r="K896">
            <v>0.63629999999999998</v>
          </cell>
          <cell r="L896">
            <v>0.3916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B897" t="str">
            <v>910 1</v>
          </cell>
          <cell r="C897">
            <v>910</v>
          </cell>
          <cell r="D897" t="str">
            <v>LANCO SLOREN38.000</v>
          </cell>
          <cell r="E897">
            <v>1</v>
          </cell>
          <cell r="F897" t="str">
            <v xml:space="preserve">   4  CAGUAS</v>
          </cell>
          <cell r="G897" t="str">
            <v xml:space="preserve">  15  PETROQUI</v>
          </cell>
          <cell r="H897" t="str">
            <v xml:space="preserve">  93  L-9300</v>
          </cell>
          <cell r="I897">
            <v>1</v>
          </cell>
          <cell r="J897">
            <v>1</v>
          </cell>
          <cell r="K897">
            <v>0.6069</v>
          </cell>
          <cell r="L897">
            <v>0.372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B898" t="str">
            <v>911 1</v>
          </cell>
          <cell r="C898">
            <v>911</v>
          </cell>
          <cell r="D898" t="str">
            <v>C FRESCO    38.000</v>
          </cell>
          <cell r="E898">
            <v>1</v>
          </cell>
          <cell r="F898" t="str">
            <v xml:space="preserve">   5  PONCE ES</v>
          </cell>
          <cell r="G898" t="str">
            <v xml:space="preserve">  14  EMPAQUE</v>
          </cell>
          <cell r="H898" t="str">
            <v xml:space="preserve">  48  L-4800</v>
          </cell>
          <cell r="I898">
            <v>1</v>
          </cell>
          <cell r="J898">
            <v>1</v>
          </cell>
          <cell r="K898">
            <v>0.99850000000000005</v>
          </cell>
          <cell r="L898">
            <v>0.32300000000000001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B899" t="str">
            <v>912 1</v>
          </cell>
          <cell r="C899">
            <v>912</v>
          </cell>
          <cell r="D899" t="str">
            <v>BASF        38.000</v>
          </cell>
          <cell r="E899">
            <v>1</v>
          </cell>
          <cell r="F899" t="str">
            <v xml:space="preserve">   7  ARECIBO</v>
          </cell>
          <cell r="G899" t="str">
            <v xml:space="preserve">  10  FARMACIA</v>
          </cell>
          <cell r="H899" t="str">
            <v xml:space="preserve"> 147  L-14700</v>
          </cell>
          <cell r="I899">
            <v>1</v>
          </cell>
          <cell r="J899">
            <v>1</v>
          </cell>
          <cell r="K899">
            <v>1.1649</v>
          </cell>
          <cell r="L899">
            <v>0.33279999999999998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 t="str">
            <v>913 1</v>
          </cell>
          <cell r="C900">
            <v>913</v>
          </cell>
          <cell r="D900" t="str">
            <v>FLEXIBLEPACK38.000</v>
          </cell>
          <cell r="E900">
            <v>1</v>
          </cell>
          <cell r="F900" t="str">
            <v xml:space="preserve">   2  BAYAMON</v>
          </cell>
          <cell r="G900" t="str">
            <v xml:space="preserve">  18  PROC MET</v>
          </cell>
          <cell r="H900" t="str">
            <v xml:space="preserve">  34  L-3400</v>
          </cell>
          <cell r="I900">
            <v>1</v>
          </cell>
          <cell r="J900">
            <v>1</v>
          </cell>
          <cell r="K900">
            <v>9.7900000000000001E-2</v>
          </cell>
          <cell r="L900">
            <v>6.8500000000000005E-2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B901" t="str">
            <v>914 1</v>
          </cell>
          <cell r="C901">
            <v>914</v>
          </cell>
          <cell r="D901" t="str">
            <v>UPR BAYAMON 38.000</v>
          </cell>
          <cell r="E901">
            <v>1</v>
          </cell>
          <cell r="F901" t="str">
            <v xml:space="preserve">   2  BAYAMON</v>
          </cell>
          <cell r="G901" t="str">
            <v xml:space="preserve">  30  ESCUELAS</v>
          </cell>
          <cell r="H901" t="str">
            <v xml:space="preserve">  34  L-3400</v>
          </cell>
          <cell r="I901">
            <v>1</v>
          </cell>
          <cell r="J901">
            <v>1</v>
          </cell>
          <cell r="K901">
            <v>1.8892</v>
          </cell>
          <cell r="L901">
            <v>0.94950000000000001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B902" t="str">
            <v>915 1</v>
          </cell>
          <cell r="C902">
            <v>915</v>
          </cell>
          <cell r="D902" t="str">
            <v>FOAMPACK    38.000</v>
          </cell>
          <cell r="E902">
            <v>1</v>
          </cell>
          <cell r="F902" t="str">
            <v xml:space="preserve">   1  S.JUAN</v>
          </cell>
          <cell r="G902" t="str">
            <v xml:space="preserve">  14  EMPAQUE</v>
          </cell>
          <cell r="H902" t="str">
            <v xml:space="preserve">  30  L-3000</v>
          </cell>
          <cell r="I902">
            <v>1</v>
          </cell>
          <cell r="J902">
            <v>1</v>
          </cell>
          <cell r="K902">
            <v>0.43070000000000003</v>
          </cell>
          <cell r="L902">
            <v>0.1273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 t="str">
            <v>916 1</v>
          </cell>
          <cell r="C903">
            <v>916</v>
          </cell>
          <cell r="D903" t="str">
            <v>ESTDEPORTIVO38.000</v>
          </cell>
          <cell r="E903">
            <v>1</v>
          </cell>
          <cell r="F903" t="str">
            <v xml:space="preserve">   2  BAYAMON</v>
          </cell>
          <cell r="G903" t="str">
            <v xml:space="preserve">  12  TEXTIL</v>
          </cell>
          <cell r="H903" t="str">
            <v xml:space="preserve">  34  L-3400</v>
          </cell>
          <cell r="I903">
            <v>1</v>
          </cell>
          <cell r="J903">
            <v>1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917 1</v>
          </cell>
          <cell r="C904">
            <v>917</v>
          </cell>
          <cell r="D904" t="str">
            <v>OMAR K CARIB38.000</v>
          </cell>
          <cell r="E904">
            <v>1</v>
          </cell>
          <cell r="F904" t="str">
            <v xml:space="preserve">   2  BAYAMON</v>
          </cell>
          <cell r="G904" t="str">
            <v xml:space="preserve">  21  COMERCIO</v>
          </cell>
          <cell r="H904" t="str">
            <v xml:space="preserve">  34  L-3400</v>
          </cell>
          <cell r="I904">
            <v>1</v>
          </cell>
          <cell r="J904">
            <v>1</v>
          </cell>
          <cell r="K904">
            <v>4.8899999999999999E-2</v>
          </cell>
          <cell r="L904">
            <v>9.7999999999999997E-3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918 1</v>
          </cell>
          <cell r="C905">
            <v>918</v>
          </cell>
          <cell r="D905" t="str">
            <v>CESARCASTILL38.000</v>
          </cell>
          <cell r="E905">
            <v>1</v>
          </cell>
          <cell r="F905" t="str">
            <v xml:space="preserve">   1  S.JUAN</v>
          </cell>
          <cell r="G905" t="str">
            <v xml:space="preserve">  21  COMERCIO</v>
          </cell>
          <cell r="H905" t="str">
            <v xml:space="preserve">  30  L-3000</v>
          </cell>
          <cell r="I905">
            <v>1</v>
          </cell>
          <cell r="J905">
            <v>1</v>
          </cell>
          <cell r="K905">
            <v>0.57750000000000001</v>
          </cell>
          <cell r="L905">
            <v>0.35239999999999999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 t="str">
            <v>919 1</v>
          </cell>
          <cell r="C906">
            <v>919</v>
          </cell>
          <cell r="D906" t="str">
            <v>PR CRUSH    38.000</v>
          </cell>
          <cell r="E906">
            <v>1</v>
          </cell>
          <cell r="F906" t="str">
            <v xml:space="preserve">   1  S.JUAN</v>
          </cell>
          <cell r="G906" t="str">
            <v xml:space="preserve">  13  CEMENTO</v>
          </cell>
          <cell r="H906" t="str">
            <v xml:space="preserve">  30  L-3000</v>
          </cell>
          <cell r="I906">
            <v>1</v>
          </cell>
          <cell r="J906">
            <v>1</v>
          </cell>
          <cell r="K906">
            <v>0.1273</v>
          </cell>
          <cell r="L906">
            <v>0.1762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920 1</v>
          </cell>
          <cell r="C907">
            <v>920</v>
          </cell>
          <cell r="D907" t="str">
            <v>GOB GUAYNABO38.000</v>
          </cell>
          <cell r="E907">
            <v>1</v>
          </cell>
          <cell r="F907" t="str">
            <v xml:space="preserve">   2  BAYAMON</v>
          </cell>
          <cell r="G907" t="str">
            <v xml:space="preserve">  31  GOBIERNO</v>
          </cell>
          <cell r="H907" t="str">
            <v xml:space="preserve">  30  L-3000</v>
          </cell>
          <cell r="I907">
            <v>1</v>
          </cell>
          <cell r="J907">
            <v>1</v>
          </cell>
          <cell r="K907">
            <v>0.61670000000000003</v>
          </cell>
          <cell r="L907">
            <v>0.30349999999999999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 t="str">
            <v>921 1</v>
          </cell>
          <cell r="C908">
            <v>921</v>
          </cell>
          <cell r="D908" t="str">
            <v>AAA GUAYNABO38.000</v>
          </cell>
          <cell r="E908">
            <v>1</v>
          </cell>
          <cell r="F908" t="str">
            <v xml:space="preserve">   2  BAYAMON</v>
          </cell>
          <cell r="G908" t="str">
            <v xml:space="preserve">  40  AAA</v>
          </cell>
          <cell r="H908" t="str">
            <v xml:space="preserve">  30  L-3000</v>
          </cell>
          <cell r="I908">
            <v>1</v>
          </cell>
          <cell r="J908">
            <v>1</v>
          </cell>
          <cell r="K908">
            <v>0.73419999999999996</v>
          </cell>
          <cell r="L908">
            <v>0.50900000000000001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922 1</v>
          </cell>
          <cell r="C909">
            <v>922</v>
          </cell>
          <cell r="D909" t="str">
            <v>COSTCO      38.000</v>
          </cell>
          <cell r="E909">
            <v>1</v>
          </cell>
          <cell r="F909" t="str">
            <v xml:space="preserve">   4  CAGUAS</v>
          </cell>
          <cell r="G909" t="str">
            <v xml:space="preserve">  21  COMERCIO</v>
          </cell>
          <cell r="H909" t="str">
            <v xml:space="preserve">  30  L-3000</v>
          </cell>
          <cell r="I909">
            <v>1</v>
          </cell>
          <cell r="J909">
            <v>1</v>
          </cell>
          <cell r="K909">
            <v>1.4977</v>
          </cell>
          <cell r="L909">
            <v>0.92989999999999995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923 1</v>
          </cell>
          <cell r="C910">
            <v>923</v>
          </cell>
          <cell r="D910" t="str">
            <v>AAA CAGUAS  38.000</v>
          </cell>
          <cell r="E910">
            <v>1</v>
          </cell>
          <cell r="F910" t="str">
            <v xml:space="preserve">   4  CAGUAS</v>
          </cell>
          <cell r="G910" t="str">
            <v xml:space="preserve">  40  AAA</v>
          </cell>
          <cell r="H910" t="str">
            <v xml:space="preserve">  30  L-3000</v>
          </cell>
          <cell r="I910">
            <v>1</v>
          </cell>
          <cell r="J910">
            <v>1</v>
          </cell>
          <cell r="K910">
            <v>1.7130000000000001</v>
          </cell>
          <cell r="L910">
            <v>1.0571999999999999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B911" t="str">
            <v>924 1</v>
          </cell>
          <cell r="C911">
            <v>924</v>
          </cell>
          <cell r="D911" t="str">
            <v>PRIMECOM    38.000</v>
          </cell>
          <cell r="E911">
            <v>1</v>
          </cell>
          <cell r="F911" t="str">
            <v xml:space="preserve">   5  PONCE ES</v>
          </cell>
          <cell r="G911" t="str">
            <v xml:space="preserve">  31  GOBIERNO</v>
          </cell>
          <cell r="H911" t="str">
            <v xml:space="preserve">   1  L-100</v>
          </cell>
          <cell r="I911">
            <v>1</v>
          </cell>
          <cell r="J911">
            <v>1</v>
          </cell>
          <cell r="K911">
            <v>0.54820000000000002</v>
          </cell>
          <cell r="L911">
            <v>0.35239999999999999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B912" t="str">
            <v>925 1</v>
          </cell>
          <cell r="C912">
            <v>925</v>
          </cell>
          <cell r="D912" t="str">
            <v>USSC        38.000</v>
          </cell>
          <cell r="E912">
            <v>1</v>
          </cell>
          <cell r="F912" t="str">
            <v xml:space="preserve">   5  PONCE ES</v>
          </cell>
          <cell r="G912" t="str">
            <v xml:space="preserve">  20  EQUI MED</v>
          </cell>
          <cell r="H912" t="str">
            <v xml:space="preserve">   1  L-100</v>
          </cell>
          <cell r="I912">
            <v>1</v>
          </cell>
          <cell r="J912">
            <v>1</v>
          </cell>
          <cell r="K912">
            <v>2.8191999999999999</v>
          </cell>
          <cell r="L912">
            <v>1.2138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B913" t="str">
            <v>925 2</v>
          </cell>
          <cell r="C913">
            <v>925</v>
          </cell>
          <cell r="D913" t="str">
            <v>USSC        38.000</v>
          </cell>
          <cell r="E913">
            <v>2</v>
          </cell>
          <cell r="F913" t="str">
            <v xml:space="preserve">   5  PONCE ES</v>
          </cell>
          <cell r="G913" t="str">
            <v xml:space="preserve">  20  EQUI MED</v>
          </cell>
          <cell r="H913" t="str">
            <v xml:space="preserve">   1  L-100</v>
          </cell>
          <cell r="I913">
            <v>0</v>
          </cell>
          <cell r="J913">
            <v>1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B914" t="str">
            <v>926 1</v>
          </cell>
          <cell r="C914">
            <v>926</v>
          </cell>
          <cell r="D914" t="str">
            <v>IVAX        38.000</v>
          </cell>
          <cell r="E914">
            <v>1</v>
          </cell>
          <cell r="F914" t="str">
            <v xml:space="preserve">   4  CAGUAS</v>
          </cell>
          <cell r="G914" t="str">
            <v xml:space="preserve">  11  ELECTRON</v>
          </cell>
          <cell r="H914" t="str">
            <v xml:space="preserve">  38  L-3800</v>
          </cell>
          <cell r="I914">
            <v>1</v>
          </cell>
          <cell r="J914">
            <v>1</v>
          </cell>
          <cell r="K914">
            <v>1.0474000000000001</v>
          </cell>
          <cell r="L914">
            <v>0.56779999999999997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B915" t="str">
            <v>927 1</v>
          </cell>
          <cell r="C915">
            <v>927</v>
          </cell>
          <cell r="D915" t="str">
            <v>FARMACEUTICA38.000</v>
          </cell>
          <cell r="E915">
            <v>1</v>
          </cell>
          <cell r="F915" t="str">
            <v xml:space="preserve">   4  CAGUAS</v>
          </cell>
          <cell r="G915" t="str">
            <v xml:space="preserve">  14  EMPAQUE</v>
          </cell>
          <cell r="H915" t="str">
            <v xml:space="preserve"> 125  L-12500</v>
          </cell>
          <cell r="I915">
            <v>1</v>
          </cell>
          <cell r="J915">
            <v>1</v>
          </cell>
          <cell r="K915">
            <v>0.52859999999999996</v>
          </cell>
          <cell r="L915">
            <v>0.32300000000000001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B916" t="str">
            <v>927 2</v>
          </cell>
          <cell r="C916">
            <v>927</v>
          </cell>
          <cell r="D916" t="str">
            <v>FARMACEUTICA38.000</v>
          </cell>
          <cell r="E916">
            <v>2</v>
          </cell>
          <cell r="F916" t="str">
            <v xml:space="preserve">   4  CAGUAS</v>
          </cell>
          <cell r="G916" t="str">
            <v xml:space="preserve">  14  EMPAQUE</v>
          </cell>
          <cell r="H916" t="str">
            <v xml:space="preserve"> 125  L-12500</v>
          </cell>
          <cell r="I916">
            <v>0</v>
          </cell>
          <cell r="J916">
            <v>1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B917" t="str">
            <v>928 1</v>
          </cell>
          <cell r="C917">
            <v>928</v>
          </cell>
          <cell r="D917" t="str">
            <v>SHELL CIDRA 38.000</v>
          </cell>
          <cell r="E917">
            <v>1</v>
          </cell>
          <cell r="F917" t="str">
            <v xml:space="preserve">   4  CAGUAS</v>
          </cell>
          <cell r="G917" t="str">
            <v xml:space="preserve">  14  EMPAQUE</v>
          </cell>
          <cell r="H917" t="str">
            <v xml:space="preserve">  38  L-3800</v>
          </cell>
          <cell r="I917">
            <v>1</v>
          </cell>
          <cell r="J917">
            <v>1</v>
          </cell>
          <cell r="K917">
            <v>0.13700000000000001</v>
          </cell>
          <cell r="L917">
            <v>9.7900000000000001E-2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B918" t="str">
            <v>929 1</v>
          </cell>
          <cell r="C918">
            <v>929</v>
          </cell>
          <cell r="D918" t="str">
            <v>GTE GURABO  38.000</v>
          </cell>
          <cell r="E918">
            <v>1</v>
          </cell>
          <cell r="F918" t="str">
            <v xml:space="preserve">   4  CAGUAS</v>
          </cell>
          <cell r="G918" t="str">
            <v xml:space="preserve">  11  ELECTRON</v>
          </cell>
          <cell r="H918" t="str">
            <v xml:space="preserve">  30  L-3000</v>
          </cell>
          <cell r="I918">
            <v>1</v>
          </cell>
          <cell r="J918">
            <v>1</v>
          </cell>
          <cell r="K918">
            <v>1.6249</v>
          </cell>
          <cell r="L918">
            <v>1.018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B919" t="str">
            <v>930 1</v>
          </cell>
          <cell r="C919">
            <v>930</v>
          </cell>
          <cell r="D919" t="str">
            <v>WESTINGHOUSE38.000</v>
          </cell>
          <cell r="E919">
            <v>1</v>
          </cell>
          <cell r="F919" t="str">
            <v xml:space="preserve">   4  CAGUAS</v>
          </cell>
          <cell r="G919" t="str">
            <v xml:space="preserve">  11  ELECTRON</v>
          </cell>
          <cell r="H919" t="str">
            <v xml:space="preserve">  38  L-3800</v>
          </cell>
          <cell r="I919">
            <v>1</v>
          </cell>
          <cell r="J919">
            <v>1</v>
          </cell>
          <cell r="K919">
            <v>0.186</v>
          </cell>
          <cell r="L919">
            <v>6.8500000000000005E-2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B920" t="str">
            <v>931 1</v>
          </cell>
          <cell r="C920">
            <v>931</v>
          </cell>
          <cell r="D920" t="str">
            <v>GRANDE CAYEY38.000</v>
          </cell>
          <cell r="E920">
            <v>1</v>
          </cell>
          <cell r="F920" t="str">
            <v xml:space="preserve">   4  CAGUAS</v>
          </cell>
          <cell r="G920" t="str">
            <v xml:space="preserve">  21  COMERCIO</v>
          </cell>
          <cell r="H920" t="str">
            <v xml:space="preserve">   8  L-800</v>
          </cell>
          <cell r="I920">
            <v>1</v>
          </cell>
          <cell r="J920">
            <v>1</v>
          </cell>
          <cell r="K920">
            <v>0.28389999999999999</v>
          </cell>
          <cell r="L920">
            <v>0.1762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B921" t="str">
            <v>932 1</v>
          </cell>
          <cell r="C921">
            <v>932</v>
          </cell>
          <cell r="D921" t="str">
            <v>RJ NIDO     38.000</v>
          </cell>
          <cell r="E921">
            <v>1</v>
          </cell>
          <cell r="F921" t="str">
            <v xml:space="preserve">   2  BAYAMON</v>
          </cell>
          <cell r="G921" t="str">
            <v xml:space="preserve">  21  COMERCIO</v>
          </cell>
          <cell r="H921" t="str">
            <v xml:space="preserve"> 132  L-13200</v>
          </cell>
          <cell r="I921">
            <v>1</v>
          </cell>
          <cell r="J921">
            <v>1</v>
          </cell>
          <cell r="K921">
            <v>0.29370000000000002</v>
          </cell>
          <cell r="L921">
            <v>0.45029999999999998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 t="str">
            <v>933 1</v>
          </cell>
          <cell r="C922">
            <v>933</v>
          </cell>
          <cell r="D922" t="str">
            <v>BLOQ.CARMELO38.000</v>
          </cell>
          <cell r="E922">
            <v>1</v>
          </cell>
          <cell r="F922" t="str">
            <v xml:space="preserve">   2  BAYAMON</v>
          </cell>
          <cell r="G922" t="str">
            <v xml:space="preserve">  13  CEMENTO</v>
          </cell>
          <cell r="H922" t="str">
            <v xml:space="preserve"> 132  L-13200</v>
          </cell>
          <cell r="I922">
            <v>1</v>
          </cell>
          <cell r="J922">
            <v>1</v>
          </cell>
          <cell r="K922">
            <v>0.186</v>
          </cell>
          <cell r="L922">
            <v>0.11749999999999999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 t="str">
            <v>934 1</v>
          </cell>
          <cell r="C923">
            <v>934</v>
          </cell>
          <cell r="D923" t="str">
            <v>FAMOSA      38.000</v>
          </cell>
          <cell r="E923">
            <v>1</v>
          </cell>
          <cell r="F923" t="str">
            <v xml:space="preserve">   2  BAYAMON</v>
          </cell>
          <cell r="G923" t="str">
            <v xml:space="preserve">  14  EMPAQUE</v>
          </cell>
          <cell r="H923" t="str">
            <v xml:space="preserve"> 132  L-13200</v>
          </cell>
          <cell r="I923">
            <v>1</v>
          </cell>
          <cell r="J923">
            <v>1</v>
          </cell>
          <cell r="K923">
            <v>0.46989999999999998</v>
          </cell>
          <cell r="L923">
            <v>0.41110000000000002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935 1</v>
          </cell>
          <cell r="C924">
            <v>935</v>
          </cell>
          <cell r="D924" t="str">
            <v>NAVY TOABAJA38.000</v>
          </cell>
          <cell r="E924">
            <v>1</v>
          </cell>
          <cell r="F924" t="str">
            <v xml:space="preserve">   2  BAYAMON</v>
          </cell>
          <cell r="G924" t="str">
            <v xml:space="preserve">  51  MILITAR</v>
          </cell>
          <cell r="H924" t="str">
            <v xml:space="preserve"> 132  L-13200</v>
          </cell>
          <cell r="I924">
            <v>1</v>
          </cell>
          <cell r="J924">
            <v>1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 t="str">
            <v>936 1</v>
          </cell>
          <cell r="C925">
            <v>936</v>
          </cell>
          <cell r="D925" t="str">
            <v>KONI SLORENZ38.000</v>
          </cell>
          <cell r="E925">
            <v>1</v>
          </cell>
          <cell r="F925" t="str">
            <v xml:space="preserve">   4  CAGUAS</v>
          </cell>
          <cell r="G925" t="str">
            <v xml:space="preserve">  11  ELECTRON</v>
          </cell>
          <cell r="H925" t="str">
            <v xml:space="preserve">  93  L-9300</v>
          </cell>
          <cell r="I925">
            <v>1</v>
          </cell>
          <cell r="J925">
            <v>1</v>
          </cell>
          <cell r="K925">
            <v>0.6754</v>
          </cell>
          <cell r="L925">
            <v>8.8099999999999998E-2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 t="str">
            <v>937 1</v>
          </cell>
          <cell r="C926">
            <v>937</v>
          </cell>
          <cell r="D926" t="str">
            <v>SEC PLASTIC 38.000</v>
          </cell>
          <cell r="E926">
            <v>1</v>
          </cell>
          <cell r="F926" t="str">
            <v xml:space="preserve">   3  CAROLINA</v>
          </cell>
          <cell r="G926" t="str">
            <v xml:space="preserve">  18  PROC MET</v>
          </cell>
          <cell r="H926" t="str">
            <v xml:space="preserve">  31  L-3100</v>
          </cell>
          <cell r="I926">
            <v>1</v>
          </cell>
          <cell r="J926">
            <v>1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 t="str">
            <v>938 1</v>
          </cell>
          <cell r="C927">
            <v>938</v>
          </cell>
          <cell r="D927" t="str">
            <v>MAGAS       38.000</v>
          </cell>
          <cell r="E927">
            <v>1</v>
          </cell>
          <cell r="F927" t="str">
            <v xml:space="preserve">   6  PONCE OE</v>
          </cell>
          <cell r="G927" t="str">
            <v xml:space="preserve">  84  IS-URB-RES</v>
          </cell>
          <cell r="H927" t="str">
            <v xml:space="preserve">  79  L-7900</v>
          </cell>
          <cell r="I927">
            <v>1</v>
          </cell>
          <cell r="J927">
            <v>1</v>
          </cell>
          <cell r="K927">
            <v>0.76349999999999996</v>
          </cell>
          <cell r="L927">
            <v>0.22509999999999999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940 1</v>
          </cell>
          <cell r="C928">
            <v>940</v>
          </cell>
          <cell r="D928" t="str">
            <v>RISER L-790038.000</v>
          </cell>
          <cell r="E928">
            <v>1</v>
          </cell>
          <cell r="F928" t="str">
            <v xml:space="preserve">   6  PONCE OE</v>
          </cell>
          <cell r="G928" t="str">
            <v xml:space="preserve">   1  AEE</v>
          </cell>
          <cell r="H928" t="str">
            <v xml:space="preserve">  79  L-7900</v>
          </cell>
          <cell r="I928">
            <v>1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941 1</v>
          </cell>
          <cell r="C929">
            <v>941</v>
          </cell>
          <cell r="D929" t="str">
            <v>SKW         38.000</v>
          </cell>
          <cell r="E929">
            <v>1</v>
          </cell>
          <cell r="F929" t="str">
            <v xml:space="preserve">   7  ARECIBO</v>
          </cell>
          <cell r="G929" t="str">
            <v xml:space="preserve">  19  DESTILER</v>
          </cell>
          <cell r="H929" t="str">
            <v xml:space="preserve">  23  L-2300</v>
          </cell>
          <cell r="I929">
            <v>1</v>
          </cell>
          <cell r="J929">
            <v>1</v>
          </cell>
          <cell r="K929">
            <v>0.27410000000000001</v>
          </cell>
          <cell r="L929">
            <v>0.13700000000000001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 t="str">
            <v>943 1</v>
          </cell>
          <cell r="C930">
            <v>943</v>
          </cell>
          <cell r="D930" t="str">
            <v>SUB VEREDAS 38.000</v>
          </cell>
          <cell r="E930">
            <v>1</v>
          </cell>
          <cell r="F930" t="str">
            <v xml:space="preserve">   4  CAGUAS</v>
          </cell>
          <cell r="G930" t="str">
            <v xml:space="preserve">  88  MET-COMERCIA</v>
          </cell>
          <cell r="H930" t="str">
            <v xml:space="preserve"> 144  L-14400</v>
          </cell>
          <cell r="I930">
            <v>1</v>
          </cell>
          <cell r="J930">
            <v>1</v>
          </cell>
          <cell r="K930">
            <v>16.180900000000001</v>
          </cell>
          <cell r="L930">
            <v>5.1195000000000004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944 1</v>
          </cell>
          <cell r="C931">
            <v>944</v>
          </cell>
          <cell r="D931" t="str">
            <v>TAP 5900    38.000</v>
          </cell>
          <cell r="E931">
            <v>1</v>
          </cell>
          <cell r="F931" t="str">
            <v xml:space="preserve">   1  S.JUAN</v>
          </cell>
          <cell r="G931" t="str">
            <v xml:space="preserve">   1  AEE</v>
          </cell>
          <cell r="H931" t="str">
            <v xml:space="preserve">  59  L-5900</v>
          </cell>
          <cell r="I931">
            <v>1</v>
          </cell>
          <cell r="J931">
            <v>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945 1</v>
          </cell>
          <cell r="C932">
            <v>945</v>
          </cell>
          <cell r="D932" t="str">
            <v>SEALAND 159938.000</v>
          </cell>
          <cell r="E932">
            <v>1</v>
          </cell>
          <cell r="F932" t="str">
            <v xml:space="preserve">   1  S.JUAN</v>
          </cell>
          <cell r="G932" t="str">
            <v xml:space="preserve">  14  EMPAQUE</v>
          </cell>
          <cell r="H932" t="str">
            <v xml:space="preserve">  59  L-5900</v>
          </cell>
          <cell r="I932">
            <v>1</v>
          </cell>
          <cell r="J932">
            <v>1</v>
          </cell>
          <cell r="K932">
            <v>2.2122999999999999</v>
          </cell>
          <cell r="L932">
            <v>1.3704000000000001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 t="str">
            <v>946 1</v>
          </cell>
          <cell r="C933">
            <v>946</v>
          </cell>
          <cell r="D933" t="str">
            <v>BACARDI 1   38.000</v>
          </cell>
          <cell r="E933">
            <v>1</v>
          </cell>
          <cell r="F933" t="str">
            <v xml:space="preserve">   1  S.JUAN</v>
          </cell>
          <cell r="G933" t="str">
            <v xml:space="preserve">  19  DESTILER</v>
          </cell>
          <cell r="H933" t="str">
            <v xml:space="preserve">  59  L-5900</v>
          </cell>
          <cell r="I933">
            <v>1</v>
          </cell>
          <cell r="J933">
            <v>1</v>
          </cell>
          <cell r="K933">
            <v>6.8500000000000005E-2</v>
          </cell>
          <cell r="L933">
            <v>3.9199999999999999E-2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947 1</v>
          </cell>
          <cell r="C934">
            <v>947</v>
          </cell>
          <cell r="D934" t="str">
            <v>ILA         38.000</v>
          </cell>
          <cell r="E934">
            <v>1</v>
          </cell>
          <cell r="F934" t="str">
            <v xml:space="preserve">   1  S.JUAN</v>
          </cell>
          <cell r="G934" t="str">
            <v xml:space="preserve">  22  BANCOS</v>
          </cell>
          <cell r="H934" t="str">
            <v xml:space="preserve">  59  L-5900</v>
          </cell>
          <cell r="I934">
            <v>1</v>
          </cell>
          <cell r="J934">
            <v>1</v>
          </cell>
          <cell r="K934">
            <v>0.58730000000000004</v>
          </cell>
          <cell r="L934">
            <v>0.22509999999999999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 t="str">
            <v>948 1</v>
          </cell>
          <cell r="C935">
            <v>948</v>
          </cell>
          <cell r="D935" t="str">
            <v>AAA 1572    38.000</v>
          </cell>
          <cell r="E935">
            <v>1</v>
          </cell>
          <cell r="F935" t="str">
            <v xml:space="preserve">   1  S.JUAN</v>
          </cell>
          <cell r="G935" t="str">
            <v xml:space="preserve">  40  AAA</v>
          </cell>
          <cell r="H935" t="str">
            <v xml:space="preserve">  59  L-5900</v>
          </cell>
          <cell r="I935">
            <v>1</v>
          </cell>
          <cell r="J935">
            <v>1</v>
          </cell>
          <cell r="K935">
            <v>1.9186000000000001</v>
          </cell>
          <cell r="L935">
            <v>0.91039999999999999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 t="str">
            <v>949 1</v>
          </cell>
          <cell r="C936">
            <v>949</v>
          </cell>
          <cell r="D936" t="str">
            <v>INTER SHIP  38.000</v>
          </cell>
          <cell r="E936">
            <v>1</v>
          </cell>
          <cell r="F936" t="str">
            <v xml:space="preserve">   1  S.JUAN</v>
          </cell>
          <cell r="G936" t="str">
            <v xml:space="preserve">  33  TRANSPOR</v>
          </cell>
          <cell r="H936" t="str">
            <v xml:space="preserve">  59  L-5900</v>
          </cell>
          <cell r="I936">
            <v>1</v>
          </cell>
          <cell r="J936">
            <v>1</v>
          </cell>
          <cell r="K936">
            <v>1.2921</v>
          </cell>
          <cell r="L936">
            <v>0.79290000000000005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B937" t="str">
            <v>950 1</v>
          </cell>
          <cell r="C937">
            <v>950</v>
          </cell>
          <cell r="D937" t="str">
            <v>QUINTANA NO 38.000</v>
          </cell>
          <cell r="E937">
            <v>1</v>
          </cell>
          <cell r="F937" t="str">
            <v xml:space="preserve">   1  S.JUAN</v>
          </cell>
          <cell r="G937" t="str">
            <v xml:space="preserve">   1  AEE</v>
          </cell>
          <cell r="H937" t="str">
            <v xml:space="preserve">  72  L-7200</v>
          </cell>
          <cell r="I937">
            <v>1</v>
          </cell>
          <cell r="J937">
            <v>1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B938" t="str">
            <v>951 1</v>
          </cell>
          <cell r="C938">
            <v>951</v>
          </cell>
          <cell r="D938" t="str">
            <v>AUXILIOMUTUO38.000</v>
          </cell>
          <cell r="E938">
            <v>1</v>
          </cell>
          <cell r="F938" t="str">
            <v xml:space="preserve">   1  S.JUAN</v>
          </cell>
          <cell r="G938" t="str">
            <v xml:space="preserve">  32  HOSPITAL</v>
          </cell>
          <cell r="H938" t="str">
            <v xml:space="preserve">  72  L-7200</v>
          </cell>
          <cell r="I938">
            <v>1</v>
          </cell>
          <cell r="J938">
            <v>1</v>
          </cell>
          <cell r="K938">
            <v>4.0330000000000004</v>
          </cell>
          <cell r="L938">
            <v>0.83199999999999996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B939" t="str">
            <v>952 1</v>
          </cell>
          <cell r="C939">
            <v>952</v>
          </cell>
          <cell r="D939" t="str">
            <v>ATLANTICPIPE38.000</v>
          </cell>
          <cell r="E939">
            <v>1</v>
          </cell>
          <cell r="F939" t="str">
            <v xml:space="preserve">   2  BAYAMON</v>
          </cell>
          <cell r="G939" t="str">
            <v xml:space="preserve">  21  COMERCIO</v>
          </cell>
          <cell r="H939" t="str">
            <v xml:space="preserve">  95  L-9500</v>
          </cell>
          <cell r="I939">
            <v>1</v>
          </cell>
          <cell r="J939">
            <v>1</v>
          </cell>
          <cell r="K939">
            <v>0.85160000000000002</v>
          </cell>
          <cell r="L939">
            <v>0.36220000000000002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B940" t="str">
            <v>953 1</v>
          </cell>
          <cell r="C940">
            <v>953</v>
          </cell>
          <cell r="D940" t="str">
            <v>INNOVA      38.000</v>
          </cell>
          <cell r="E940">
            <v>1</v>
          </cell>
          <cell r="F940" t="str">
            <v xml:space="preserve">   2  BAYAMON</v>
          </cell>
          <cell r="G940" t="str">
            <v xml:space="preserve">  21  COMERCIO</v>
          </cell>
          <cell r="H940" t="str">
            <v xml:space="preserve">  95  L-9500</v>
          </cell>
          <cell r="I940">
            <v>1</v>
          </cell>
          <cell r="J940">
            <v>1</v>
          </cell>
          <cell r="K940">
            <v>0.92020000000000002</v>
          </cell>
          <cell r="L940">
            <v>0.43070000000000003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B941" t="str">
            <v>954 1</v>
          </cell>
          <cell r="C941">
            <v>954</v>
          </cell>
          <cell r="D941" t="str">
            <v>JIBARITO    38.000</v>
          </cell>
          <cell r="E941">
            <v>1</v>
          </cell>
          <cell r="F941" t="str">
            <v xml:space="preserve">   2  BAYAMON</v>
          </cell>
          <cell r="G941" t="str">
            <v xml:space="preserve">  21  COMERCIO</v>
          </cell>
          <cell r="H941" t="str">
            <v xml:space="preserve">  95  L-9500</v>
          </cell>
          <cell r="I941">
            <v>1</v>
          </cell>
          <cell r="J941">
            <v>1</v>
          </cell>
          <cell r="K941">
            <v>0.35239999999999999</v>
          </cell>
          <cell r="L941">
            <v>5.8700000000000002E-2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B942" t="str">
            <v>955 1</v>
          </cell>
          <cell r="C942">
            <v>955</v>
          </cell>
          <cell r="D942" t="str">
            <v>AAA 1883    38.000</v>
          </cell>
          <cell r="E942">
            <v>1</v>
          </cell>
          <cell r="F942" t="str">
            <v xml:space="preserve">   2  BAYAMON</v>
          </cell>
          <cell r="G942" t="str">
            <v xml:space="preserve">  40  AAA</v>
          </cell>
          <cell r="H942" t="str">
            <v xml:space="preserve">  95  L-9500</v>
          </cell>
          <cell r="I942">
            <v>1</v>
          </cell>
          <cell r="J942">
            <v>1</v>
          </cell>
          <cell r="K942">
            <v>0.95930000000000004</v>
          </cell>
          <cell r="L942">
            <v>0.4894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956 1</v>
          </cell>
          <cell r="C943">
            <v>956</v>
          </cell>
          <cell r="D943" t="str">
            <v>CACAO 230   230.00</v>
          </cell>
          <cell r="E943">
            <v>1</v>
          </cell>
          <cell r="F943" t="str">
            <v xml:space="preserve">   5  PONCE ES</v>
          </cell>
          <cell r="G943" t="str">
            <v xml:space="preserve">   1  AEE</v>
          </cell>
          <cell r="H943" t="str">
            <v xml:space="preserve"> 508  L-50800</v>
          </cell>
          <cell r="I943">
            <v>1</v>
          </cell>
          <cell r="J943">
            <v>1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B944" t="str">
            <v>957 1</v>
          </cell>
          <cell r="C944">
            <v>957</v>
          </cell>
          <cell r="D944" t="str">
            <v>INSERTCO    38.000</v>
          </cell>
          <cell r="E944">
            <v>1</v>
          </cell>
          <cell r="F944" t="str">
            <v xml:space="preserve">   8  MAYAGUEZ</v>
          </cell>
          <cell r="G944" t="str">
            <v xml:space="preserve">  10  FARMACIA</v>
          </cell>
          <cell r="H944" t="str">
            <v xml:space="preserve">  16  L-1600</v>
          </cell>
          <cell r="I944">
            <v>1</v>
          </cell>
          <cell r="J944">
            <v>1</v>
          </cell>
          <cell r="K944">
            <v>0.34260000000000002</v>
          </cell>
          <cell r="L944">
            <v>3.9199999999999999E-2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B945" t="str">
            <v>958 1</v>
          </cell>
          <cell r="C945">
            <v>958</v>
          </cell>
          <cell r="D945" t="str">
            <v>AAA 2476    38.000</v>
          </cell>
          <cell r="E945">
            <v>1</v>
          </cell>
          <cell r="F945" t="str">
            <v xml:space="preserve">   3  CAROLINA</v>
          </cell>
          <cell r="G945" t="str">
            <v xml:space="preserve">  40  AAA</v>
          </cell>
          <cell r="H945" t="str">
            <v xml:space="preserve"> 111  L-11100</v>
          </cell>
          <cell r="I945">
            <v>1</v>
          </cell>
          <cell r="J945">
            <v>1</v>
          </cell>
          <cell r="K945">
            <v>0.77329999999999999</v>
          </cell>
          <cell r="L945">
            <v>0.88100000000000001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B946" t="str">
            <v>959 1</v>
          </cell>
          <cell r="C946">
            <v>959</v>
          </cell>
          <cell r="D946" t="str">
            <v>ACB 11101   38.000</v>
          </cell>
          <cell r="E946">
            <v>1</v>
          </cell>
          <cell r="F946" t="str">
            <v xml:space="preserve">   3  CAROLINA</v>
          </cell>
          <cell r="G946" t="str">
            <v xml:space="preserve">   1  AEE</v>
          </cell>
          <cell r="H946" t="str">
            <v xml:space="preserve"> 111  L-11100</v>
          </cell>
          <cell r="I946">
            <v>1</v>
          </cell>
          <cell r="J946">
            <v>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 t="str">
            <v>960 1</v>
          </cell>
          <cell r="C947">
            <v>960</v>
          </cell>
          <cell r="D947" t="str">
            <v>AAA 3091    38.000</v>
          </cell>
          <cell r="E947">
            <v>1</v>
          </cell>
          <cell r="F947" t="str">
            <v xml:space="preserve">   4  CAGUAS</v>
          </cell>
          <cell r="G947" t="str">
            <v xml:space="preserve">  40  AAA</v>
          </cell>
          <cell r="H947" t="str">
            <v xml:space="preserve">   6  L-600</v>
          </cell>
          <cell r="I947">
            <v>1</v>
          </cell>
          <cell r="J947">
            <v>1</v>
          </cell>
          <cell r="K947">
            <v>0.59709999999999996</v>
          </cell>
          <cell r="L947">
            <v>0.46010000000000001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961 1</v>
          </cell>
          <cell r="C948">
            <v>961</v>
          </cell>
          <cell r="D948" t="str">
            <v>PATILLAS    38.000</v>
          </cell>
          <cell r="E948">
            <v>1</v>
          </cell>
          <cell r="F948" t="str">
            <v xml:space="preserve">   5  PONCE ES</v>
          </cell>
          <cell r="G948" t="str">
            <v xml:space="preserve">  81  IS-RUR-RESID</v>
          </cell>
          <cell r="H948" t="str">
            <v xml:space="preserve">  37  L-3700</v>
          </cell>
          <cell r="I948">
            <v>1</v>
          </cell>
          <cell r="J948">
            <v>1</v>
          </cell>
          <cell r="K948">
            <v>6.7641</v>
          </cell>
          <cell r="L948">
            <v>2.3296999999999999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 t="str">
            <v>962 1</v>
          </cell>
          <cell r="C949">
            <v>962</v>
          </cell>
          <cell r="D949" t="str">
            <v>AAA 2479    38.000</v>
          </cell>
          <cell r="E949">
            <v>1</v>
          </cell>
          <cell r="F949" t="str">
            <v xml:space="preserve">   3  CAROLINA</v>
          </cell>
          <cell r="G949" t="str">
            <v xml:space="preserve">  40  AAA</v>
          </cell>
          <cell r="H949" t="str">
            <v xml:space="preserve">  31  L-3100</v>
          </cell>
          <cell r="I949">
            <v>1</v>
          </cell>
          <cell r="J949">
            <v>1</v>
          </cell>
          <cell r="K949">
            <v>0.49919999999999998</v>
          </cell>
          <cell r="L949">
            <v>0.55800000000000005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 t="str">
            <v>963 1</v>
          </cell>
          <cell r="C950">
            <v>963</v>
          </cell>
          <cell r="D950" t="str">
            <v>NATIONAL    38.000</v>
          </cell>
          <cell r="E950">
            <v>1</v>
          </cell>
          <cell r="F950" t="str">
            <v xml:space="preserve">   3  CAROLINA</v>
          </cell>
          <cell r="G950" t="str">
            <v xml:space="preserve">  11  ELECTRON</v>
          </cell>
          <cell r="H950" t="str">
            <v xml:space="preserve"> 103  L-10300</v>
          </cell>
          <cell r="I950">
            <v>1</v>
          </cell>
          <cell r="J950">
            <v>1</v>
          </cell>
          <cell r="K950">
            <v>0.1958</v>
          </cell>
          <cell r="L950">
            <v>0.1077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 t="str">
            <v>964 1</v>
          </cell>
          <cell r="C951">
            <v>964</v>
          </cell>
          <cell r="D951" t="str">
            <v>EL COMANDANT38.000</v>
          </cell>
          <cell r="E951">
            <v>1</v>
          </cell>
          <cell r="F951" t="str">
            <v xml:space="preserve">   3  CAROLINA</v>
          </cell>
          <cell r="G951" t="str">
            <v xml:space="preserve">  54  COLISEOS</v>
          </cell>
          <cell r="H951" t="str">
            <v xml:space="preserve"> 103  L-10300</v>
          </cell>
          <cell r="I951">
            <v>1</v>
          </cell>
          <cell r="J951">
            <v>1</v>
          </cell>
          <cell r="K951">
            <v>1.7325999999999999</v>
          </cell>
          <cell r="L951">
            <v>0.92989999999999995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 t="str">
            <v>965 1</v>
          </cell>
          <cell r="C952">
            <v>965</v>
          </cell>
          <cell r="D952" t="str">
            <v>FILTERTEK   38.000</v>
          </cell>
          <cell r="E952">
            <v>1</v>
          </cell>
          <cell r="F952" t="str">
            <v xml:space="preserve">   5  PONCE ES</v>
          </cell>
          <cell r="G952" t="str">
            <v xml:space="preserve">  18  PROC MET</v>
          </cell>
          <cell r="H952" t="str">
            <v xml:space="preserve">  37  L-3700</v>
          </cell>
          <cell r="I952">
            <v>1</v>
          </cell>
          <cell r="J952">
            <v>1</v>
          </cell>
          <cell r="K952">
            <v>9.7900000000000001E-2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B953" t="str">
            <v>966 1</v>
          </cell>
          <cell r="C953">
            <v>966</v>
          </cell>
          <cell r="D953" t="str">
            <v>LIFE SAVERS 38.000</v>
          </cell>
          <cell r="E953">
            <v>1</v>
          </cell>
          <cell r="F953" t="str">
            <v xml:space="preserve">   4  CAGUAS</v>
          </cell>
          <cell r="G953" t="str">
            <v xml:space="preserve">  14  EMPAQUE</v>
          </cell>
          <cell r="H953" t="str">
            <v xml:space="preserve">  53  L-5300</v>
          </cell>
          <cell r="I953">
            <v>1</v>
          </cell>
          <cell r="J953">
            <v>1</v>
          </cell>
          <cell r="K953">
            <v>1.3411</v>
          </cell>
          <cell r="L953">
            <v>0.4894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 t="str">
            <v>967 1</v>
          </cell>
          <cell r="C954">
            <v>967</v>
          </cell>
          <cell r="D954" t="str">
            <v>AES RAW     38.000</v>
          </cell>
          <cell r="E954">
            <v>1</v>
          </cell>
          <cell r="F954" t="str">
            <v xml:space="preserve">   5  PONCE ES</v>
          </cell>
          <cell r="G954" t="str">
            <v xml:space="preserve">  40  AAA</v>
          </cell>
          <cell r="H954" t="str">
            <v xml:space="preserve">  37  L-3700</v>
          </cell>
          <cell r="I954">
            <v>1</v>
          </cell>
          <cell r="J954">
            <v>1</v>
          </cell>
          <cell r="K954">
            <v>0.14680000000000001</v>
          </cell>
          <cell r="L954">
            <v>8.8099999999999998E-2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B955" t="str">
            <v>968 1</v>
          </cell>
          <cell r="C955">
            <v>968</v>
          </cell>
          <cell r="D955" t="str">
            <v>UNIVCATOLICA38.000</v>
          </cell>
          <cell r="E955">
            <v>1</v>
          </cell>
          <cell r="F955" t="str">
            <v xml:space="preserve">   6  PONCE OE</v>
          </cell>
          <cell r="G955" t="str">
            <v xml:space="preserve">  30  ESCUELAS</v>
          </cell>
          <cell r="H955" t="str">
            <v xml:space="preserve">   9  L-900</v>
          </cell>
          <cell r="I955">
            <v>1</v>
          </cell>
          <cell r="J955">
            <v>1</v>
          </cell>
          <cell r="K955">
            <v>3.1814</v>
          </cell>
          <cell r="L955">
            <v>1.1551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 t="str">
            <v>969 1</v>
          </cell>
          <cell r="C956">
            <v>969</v>
          </cell>
          <cell r="D956" t="str">
            <v>BACARDI 187638.000</v>
          </cell>
          <cell r="E956">
            <v>1</v>
          </cell>
          <cell r="F956" t="str">
            <v xml:space="preserve">   2  BAYAMON</v>
          </cell>
          <cell r="G956" t="str">
            <v xml:space="preserve">  19  DESTILER</v>
          </cell>
          <cell r="H956" t="str">
            <v xml:space="preserve">  97  L-9700</v>
          </cell>
          <cell r="I956">
            <v>1</v>
          </cell>
          <cell r="J956">
            <v>1</v>
          </cell>
          <cell r="K956">
            <v>4.2287999999999997</v>
          </cell>
          <cell r="L956">
            <v>1.5367999999999999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B957" t="str">
            <v>970 1</v>
          </cell>
          <cell r="C957">
            <v>970</v>
          </cell>
          <cell r="D957" t="str">
            <v>FONDOSE RPIE38.000</v>
          </cell>
          <cell r="E957">
            <v>1</v>
          </cell>
          <cell r="F957" t="str">
            <v xml:space="preserve">   1  S.JUAN</v>
          </cell>
          <cell r="G957" t="str">
            <v xml:space="preserve">  31  GOBIERNO</v>
          </cell>
          <cell r="H957" t="str">
            <v xml:space="preserve">  33  L-3300</v>
          </cell>
          <cell r="I957">
            <v>1</v>
          </cell>
          <cell r="J957">
            <v>1</v>
          </cell>
          <cell r="K957">
            <v>0.88100000000000001</v>
          </cell>
          <cell r="L957">
            <v>0.52859999999999996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971 1</v>
          </cell>
          <cell r="C958">
            <v>971</v>
          </cell>
          <cell r="D958" t="str">
            <v>MICROPETE   38.000</v>
          </cell>
          <cell r="E958">
            <v>1</v>
          </cell>
          <cell r="F958" t="str">
            <v xml:space="preserve">   4  CAGUAS</v>
          </cell>
          <cell r="G958" t="str">
            <v xml:space="preserve">  20  EQUI MED</v>
          </cell>
          <cell r="H958" t="str">
            <v xml:space="preserve">  30  L-3000</v>
          </cell>
          <cell r="I958">
            <v>1</v>
          </cell>
          <cell r="J958">
            <v>1</v>
          </cell>
          <cell r="K958">
            <v>1.6935</v>
          </cell>
          <cell r="L958">
            <v>1.0474000000000001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B959" t="str">
            <v>972 1</v>
          </cell>
          <cell r="C959">
            <v>972</v>
          </cell>
          <cell r="D959" t="str">
            <v>SAM CANA    38.000</v>
          </cell>
          <cell r="E959">
            <v>1</v>
          </cell>
          <cell r="F959" t="str">
            <v xml:space="preserve">   2  BAYAMON</v>
          </cell>
          <cell r="G959" t="str">
            <v xml:space="preserve">  21  COMERCIO</v>
          </cell>
          <cell r="H959" t="str">
            <v xml:space="preserve">  40  L-4000</v>
          </cell>
          <cell r="I959">
            <v>1</v>
          </cell>
          <cell r="J959">
            <v>1</v>
          </cell>
          <cell r="K959">
            <v>1.8794999999999999</v>
          </cell>
          <cell r="L959">
            <v>1.0571999999999999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B960" t="str">
            <v>973 1</v>
          </cell>
          <cell r="C960">
            <v>973</v>
          </cell>
          <cell r="D960" t="str">
            <v>CARBORUN    38.000</v>
          </cell>
          <cell r="E960">
            <v>1</v>
          </cell>
          <cell r="F960" t="str">
            <v xml:space="preserve">   8  MAYAGUEZ</v>
          </cell>
          <cell r="G960" t="str">
            <v xml:space="preserve">  18  PROC MET</v>
          </cell>
          <cell r="H960" t="str">
            <v xml:space="preserve">  12  L-1200</v>
          </cell>
          <cell r="I960">
            <v>1</v>
          </cell>
          <cell r="J960">
            <v>1</v>
          </cell>
          <cell r="K960">
            <v>0.89080000000000004</v>
          </cell>
          <cell r="L960">
            <v>0.54820000000000002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B961" t="str">
            <v>974 1</v>
          </cell>
          <cell r="C961">
            <v>974</v>
          </cell>
          <cell r="D961" t="str">
            <v>INDIA       38.000</v>
          </cell>
          <cell r="E961">
            <v>1</v>
          </cell>
          <cell r="F961" t="str">
            <v xml:space="preserve">   8  MAYAGUEZ</v>
          </cell>
          <cell r="G961" t="str">
            <v xml:space="preserve">  19  DESTILER</v>
          </cell>
          <cell r="H961" t="str">
            <v xml:space="preserve">  16  L-1600</v>
          </cell>
          <cell r="I961">
            <v>1</v>
          </cell>
          <cell r="J961">
            <v>1</v>
          </cell>
          <cell r="K961">
            <v>2.2612000000000001</v>
          </cell>
          <cell r="L961">
            <v>0.79290000000000005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B962" t="str">
            <v>975 1</v>
          </cell>
          <cell r="C962">
            <v>975</v>
          </cell>
          <cell r="D962" t="str">
            <v>ACME FT     38.000</v>
          </cell>
          <cell r="E962">
            <v>1</v>
          </cell>
          <cell r="F962" t="str">
            <v xml:space="preserve">   2  BAYAMON</v>
          </cell>
          <cell r="G962" t="str">
            <v xml:space="preserve">  12  TEXTIL</v>
          </cell>
          <cell r="H962" t="str">
            <v xml:space="preserve">  94  L-9400</v>
          </cell>
          <cell r="I962">
            <v>1</v>
          </cell>
          <cell r="J962">
            <v>1</v>
          </cell>
          <cell r="K962">
            <v>0.2349</v>
          </cell>
          <cell r="L962">
            <v>8.8099999999999998E-2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 t="str">
            <v>976 1</v>
          </cell>
          <cell r="C963">
            <v>976</v>
          </cell>
          <cell r="D963" t="str">
            <v>TENDER MILLS38.000</v>
          </cell>
          <cell r="E963">
            <v>1</v>
          </cell>
          <cell r="F963" t="str">
            <v xml:space="preserve">   8  MAYAGUEZ</v>
          </cell>
          <cell r="G963" t="str">
            <v xml:space="preserve">  14  EMPAQUE</v>
          </cell>
          <cell r="H963" t="str">
            <v xml:space="preserve">  25  L-2500</v>
          </cell>
          <cell r="I963">
            <v>1</v>
          </cell>
          <cell r="J963">
            <v>1</v>
          </cell>
          <cell r="K963">
            <v>0.21540000000000001</v>
          </cell>
          <cell r="L963">
            <v>0.13700000000000001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B964" t="str">
            <v>977 1</v>
          </cell>
          <cell r="C964">
            <v>977</v>
          </cell>
          <cell r="D964" t="str">
            <v>TREN URBANO 38.000</v>
          </cell>
          <cell r="E964">
            <v>1</v>
          </cell>
          <cell r="F964" t="str">
            <v xml:space="preserve">   1  S.JUAN</v>
          </cell>
          <cell r="G964" t="str">
            <v xml:space="preserve">  33  TRANSPOR</v>
          </cell>
          <cell r="H964" t="str">
            <v xml:space="preserve">  33  L-3300</v>
          </cell>
          <cell r="I964">
            <v>1</v>
          </cell>
          <cell r="J964">
            <v>1</v>
          </cell>
          <cell r="K964">
            <v>0.2447</v>
          </cell>
          <cell r="L964">
            <v>0.15659999999999999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 t="str">
            <v>978 1</v>
          </cell>
          <cell r="C965">
            <v>978</v>
          </cell>
          <cell r="D965" t="str">
            <v>INS LABS    38.000</v>
          </cell>
          <cell r="E965">
            <v>1</v>
          </cell>
          <cell r="F965" t="str">
            <v xml:space="preserve">   4  CAGUAS</v>
          </cell>
          <cell r="G965" t="str">
            <v xml:space="preserve">  10  FARMACIA</v>
          </cell>
          <cell r="H965" t="str">
            <v xml:space="preserve">   8  L-800</v>
          </cell>
          <cell r="I965">
            <v>1</v>
          </cell>
          <cell r="J965">
            <v>1</v>
          </cell>
          <cell r="K965">
            <v>0.2056</v>
          </cell>
          <cell r="L965">
            <v>0.1273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B966" t="str">
            <v>979 1</v>
          </cell>
          <cell r="C966">
            <v>979</v>
          </cell>
          <cell r="D966" t="str">
            <v>COKE CIDRA  38.000</v>
          </cell>
          <cell r="E966">
            <v>1</v>
          </cell>
          <cell r="F966" t="str">
            <v xml:space="preserve">   4  CAGUAS</v>
          </cell>
          <cell r="G966" t="str">
            <v xml:space="preserve">  14  EMPAQUE</v>
          </cell>
          <cell r="H966" t="str">
            <v xml:space="preserve">   8  L-800</v>
          </cell>
          <cell r="I966">
            <v>1</v>
          </cell>
          <cell r="J966">
            <v>1</v>
          </cell>
          <cell r="K966">
            <v>4.3266999999999998</v>
          </cell>
          <cell r="L966">
            <v>1.9186000000000001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 t="str">
            <v>980 1</v>
          </cell>
          <cell r="C967">
            <v>980</v>
          </cell>
          <cell r="D967" t="str">
            <v>AAA 3684    38.000</v>
          </cell>
          <cell r="E967">
            <v>1</v>
          </cell>
          <cell r="F967" t="str">
            <v xml:space="preserve">   4  CAGUAS</v>
          </cell>
          <cell r="G967" t="str">
            <v xml:space="preserve">  40  AAA</v>
          </cell>
          <cell r="H967" t="str">
            <v xml:space="preserve">   8  L-800</v>
          </cell>
          <cell r="I967">
            <v>1</v>
          </cell>
          <cell r="J967">
            <v>1</v>
          </cell>
          <cell r="K967">
            <v>0.4894</v>
          </cell>
          <cell r="L967">
            <v>0.30349999999999999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B968" t="str">
            <v>981 1</v>
          </cell>
          <cell r="C968">
            <v>981</v>
          </cell>
          <cell r="D968" t="str">
            <v>TREN CMEDICO38.000</v>
          </cell>
          <cell r="E968">
            <v>1</v>
          </cell>
          <cell r="F968" t="str">
            <v xml:space="preserve">   1  S.JUAN</v>
          </cell>
          <cell r="G968" t="str">
            <v xml:space="preserve">  33  TRANSPOR</v>
          </cell>
          <cell r="H968" t="str">
            <v xml:space="preserve"> 166  L-16600</v>
          </cell>
          <cell r="I968">
            <v>1</v>
          </cell>
          <cell r="J968">
            <v>1</v>
          </cell>
          <cell r="K968">
            <v>1.0571999999999999</v>
          </cell>
          <cell r="L968">
            <v>0.65590000000000004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B969" t="str">
            <v>982 1</v>
          </cell>
          <cell r="C969">
            <v>982</v>
          </cell>
          <cell r="D969" t="str">
            <v>GRANDE      38.000</v>
          </cell>
          <cell r="E969">
            <v>1</v>
          </cell>
          <cell r="F969" t="str">
            <v xml:space="preserve">   1  S.JUAN</v>
          </cell>
          <cell r="G969" t="str">
            <v xml:space="preserve">  21  COMERCIO</v>
          </cell>
          <cell r="H969" t="str">
            <v xml:space="preserve">  31  L-3100</v>
          </cell>
          <cell r="I969">
            <v>1</v>
          </cell>
          <cell r="J969">
            <v>1</v>
          </cell>
          <cell r="K969">
            <v>0.4209</v>
          </cell>
          <cell r="L969">
            <v>0.26429999999999998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</row>
        <row r="970">
          <cell r="B970" t="str">
            <v>983 1</v>
          </cell>
          <cell r="C970">
            <v>983</v>
          </cell>
          <cell r="D970" t="str">
            <v>KMART JUNCOS38.000</v>
          </cell>
          <cell r="E970">
            <v>1</v>
          </cell>
          <cell r="F970" t="str">
            <v xml:space="preserve">   4  CAGUAS</v>
          </cell>
          <cell r="G970" t="str">
            <v xml:space="preserve">  21  COMERCIO</v>
          </cell>
          <cell r="H970" t="str">
            <v xml:space="preserve">  30  L-3000</v>
          </cell>
          <cell r="I970">
            <v>1</v>
          </cell>
          <cell r="J970">
            <v>1</v>
          </cell>
          <cell r="K970">
            <v>0.14680000000000001</v>
          </cell>
          <cell r="L970">
            <v>8.8099999999999998E-2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984 1</v>
          </cell>
          <cell r="C971">
            <v>984</v>
          </cell>
          <cell r="D971" t="str">
            <v>ACB 1703    38.000</v>
          </cell>
          <cell r="E971">
            <v>1</v>
          </cell>
          <cell r="F971" t="str">
            <v xml:space="preserve">   6  PONCE OE</v>
          </cell>
          <cell r="G971" t="str">
            <v xml:space="preserve">   1  AEE</v>
          </cell>
          <cell r="H971" t="str">
            <v xml:space="preserve">  17  L-1700</v>
          </cell>
          <cell r="I971">
            <v>1</v>
          </cell>
          <cell r="J971">
            <v>1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 t="str">
            <v>985 1</v>
          </cell>
          <cell r="C972">
            <v>985</v>
          </cell>
          <cell r="D972" t="str">
            <v>FOOTWEAR    38.000</v>
          </cell>
          <cell r="E972">
            <v>1</v>
          </cell>
          <cell r="F972" t="str">
            <v xml:space="preserve">   7  ARECIBO</v>
          </cell>
          <cell r="G972" t="str">
            <v xml:space="preserve">  12  TEXTIL</v>
          </cell>
          <cell r="H972" t="str">
            <v xml:space="preserve"> 137  L-13700</v>
          </cell>
          <cell r="I972">
            <v>1</v>
          </cell>
          <cell r="J972">
            <v>1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</row>
        <row r="973">
          <cell r="B973" t="str">
            <v>986 1</v>
          </cell>
          <cell r="C973">
            <v>986</v>
          </cell>
          <cell r="D973" t="str">
            <v>KENT METERS 38.000</v>
          </cell>
          <cell r="E973">
            <v>1</v>
          </cell>
          <cell r="F973" t="str">
            <v xml:space="preserve">   7  ARECIBO</v>
          </cell>
          <cell r="G973" t="str">
            <v xml:space="preserve">  11  ELECTRON</v>
          </cell>
          <cell r="H973" t="str">
            <v xml:space="preserve"> 137  L-13700</v>
          </cell>
          <cell r="I973">
            <v>1</v>
          </cell>
          <cell r="J973">
            <v>1</v>
          </cell>
          <cell r="K973">
            <v>0.11749999999999999</v>
          </cell>
          <cell r="L973">
            <v>2.9399999999999999E-2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 t="str">
            <v>987 1</v>
          </cell>
          <cell r="C974">
            <v>987</v>
          </cell>
          <cell r="D974" t="str">
            <v>CANTERA     38.000</v>
          </cell>
          <cell r="E974">
            <v>1</v>
          </cell>
          <cell r="F974" t="str">
            <v xml:space="preserve">   7  ARECIBO</v>
          </cell>
          <cell r="G974" t="str">
            <v xml:space="preserve">  13  CEMENTO</v>
          </cell>
          <cell r="H974" t="str">
            <v xml:space="preserve">  27  L-2700</v>
          </cell>
          <cell r="I974">
            <v>1</v>
          </cell>
          <cell r="J974">
            <v>1</v>
          </cell>
          <cell r="K974">
            <v>1.3019000000000001</v>
          </cell>
          <cell r="L974">
            <v>0.30349999999999999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</row>
        <row r="975">
          <cell r="B975" t="str">
            <v>988 1</v>
          </cell>
          <cell r="C975">
            <v>988</v>
          </cell>
          <cell r="D975" t="str">
            <v>ACAD POLICIA38.000</v>
          </cell>
          <cell r="E975">
            <v>1</v>
          </cell>
          <cell r="F975" t="str">
            <v xml:space="preserve">   4  CAGUAS</v>
          </cell>
          <cell r="G975" t="str">
            <v xml:space="preserve">  31  GOBIERNO</v>
          </cell>
          <cell r="H975" t="str">
            <v xml:space="preserve">  30  L-3000</v>
          </cell>
          <cell r="I975">
            <v>1</v>
          </cell>
          <cell r="J975">
            <v>1</v>
          </cell>
          <cell r="K975">
            <v>0.4209</v>
          </cell>
          <cell r="L975">
            <v>0.21540000000000001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 t="str">
            <v>989 1</v>
          </cell>
          <cell r="C976">
            <v>989</v>
          </cell>
          <cell r="D976" t="str">
            <v>AAA 8086    38.000</v>
          </cell>
          <cell r="E976">
            <v>1</v>
          </cell>
          <cell r="F976" t="str">
            <v xml:space="preserve">   7  ARECIBO</v>
          </cell>
          <cell r="G976" t="str">
            <v xml:space="preserve">  40  AAA</v>
          </cell>
          <cell r="H976" t="str">
            <v xml:space="preserve">  69  L-6900</v>
          </cell>
          <cell r="I976">
            <v>1</v>
          </cell>
          <cell r="J976">
            <v>1</v>
          </cell>
          <cell r="K976">
            <v>0.3916</v>
          </cell>
          <cell r="L976">
            <v>0.2349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</row>
        <row r="977">
          <cell r="B977" t="str">
            <v>990 1</v>
          </cell>
          <cell r="C977">
            <v>990</v>
          </cell>
          <cell r="D977" t="str">
            <v>J MENDEZ    38.000</v>
          </cell>
          <cell r="E977">
            <v>1</v>
          </cell>
          <cell r="F977" t="str">
            <v xml:space="preserve">   2  BAYAMON</v>
          </cell>
          <cell r="G977" t="str">
            <v xml:space="preserve">  14  EMPAQUE</v>
          </cell>
          <cell r="H977" t="str">
            <v xml:space="preserve">  78  L-7800</v>
          </cell>
          <cell r="I977">
            <v>1</v>
          </cell>
          <cell r="J977">
            <v>1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B978" t="str">
            <v>991 1</v>
          </cell>
          <cell r="C978">
            <v>991</v>
          </cell>
          <cell r="D978" t="str">
            <v>AAA MONT    38.000</v>
          </cell>
          <cell r="E978">
            <v>1</v>
          </cell>
          <cell r="F978" t="str">
            <v xml:space="preserve">   2  BAYAMON</v>
          </cell>
          <cell r="G978" t="str">
            <v xml:space="preserve">  40  AAA</v>
          </cell>
          <cell r="H978" t="str">
            <v xml:space="preserve">  78  L-7800</v>
          </cell>
          <cell r="I978">
            <v>1</v>
          </cell>
          <cell r="J978">
            <v>1</v>
          </cell>
          <cell r="K978">
            <v>0.36220000000000002</v>
          </cell>
          <cell r="L978">
            <v>0.22509999999999999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B979" t="str">
            <v>992 1</v>
          </cell>
          <cell r="C979">
            <v>992</v>
          </cell>
          <cell r="D979" t="str">
            <v>MASTER PRODT38.000</v>
          </cell>
          <cell r="E979">
            <v>1</v>
          </cell>
          <cell r="F979" t="str">
            <v xml:space="preserve">   2  BAYAMON</v>
          </cell>
          <cell r="G979" t="str">
            <v xml:space="preserve">  13  CEMENTO</v>
          </cell>
          <cell r="H979" t="str">
            <v xml:space="preserve"> 107  L-10700</v>
          </cell>
          <cell r="I979">
            <v>1</v>
          </cell>
          <cell r="J979">
            <v>1</v>
          </cell>
          <cell r="K979">
            <v>0.87119999999999997</v>
          </cell>
          <cell r="L979">
            <v>0.53839999999999999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B980" t="str">
            <v>993 1</v>
          </cell>
          <cell r="C980">
            <v>993</v>
          </cell>
          <cell r="D980" t="str">
            <v>YAUCO PLAZA 38.000</v>
          </cell>
          <cell r="E980">
            <v>1</v>
          </cell>
          <cell r="F980" t="str">
            <v xml:space="preserve">   6  PONCE OE</v>
          </cell>
          <cell r="G980" t="str">
            <v xml:space="preserve">  85  IS-URB-COMER</v>
          </cell>
          <cell r="H980" t="str">
            <v xml:space="preserve">  83  L-8300</v>
          </cell>
          <cell r="I980">
            <v>1</v>
          </cell>
          <cell r="J980">
            <v>1</v>
          </cell>
          <cell r="K980">
            <v>2.6625999999999999</v>
          </cell>
          <cell r="L980">
            <v>1.2725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</row>
        <row r="981">
          <cell r="B981" t="str">
            <v>994 1</v>
          </cell>
          <cell r="C981">
            <v>994</v>
          </cell>
          <cell r="D981" t="str">
            <v>ACB 8321    38.000</v>
          </cell>
          <cell r="E981">
            <v>1</v>
          </cell>
          <cell r="F981" t="str">
            <v xml:space="preserve">   6  PONCE OE</v>
          </cell>
          <cell r="G981" t="str">
            <v xml:space="preserve">   1  AEE</v>
          </cell>
          <cell r="H981" t="str">
            <v xml:space="preserve">  83  L-8300</v>
          </cell>
          <cell r="I981">
            <v>1</v>
          </cell>
          <cell r="J981">
            <v>1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B982" t="str">
            <v>995 1</v>
          </cell>
          <cell r="C982">
            <v>995</v>
          </cell>
          <cell r="D982" t="str">
            <v>AAA 6574    38.000</v>
          </cell>
          <cell r="E982">
            <v>1</v>
          </cell>
          <cell r="F982" t="str">
            <v xml:space="preserve">   6  PONCE OE</v>
          </cell>
          <cell r="G982" t="str">
            <v xml:space="preserve">  40  AAA</v>
          </cell>
          <cell r="H982" t="str">
            <v xml:space="preserve">  15  L-1500</v>
          </cell>
          <cell r="I982">
            <v>1</v>
          </cell>
          <cell r="J982">
            <v>1</v>
          </cell>
          <cell r="K982">
            <v>0.21540000000000001</v>
          </cell>
          <cell r="L982">
            <v>0.1273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</row>
        <row r="983">
          <cell r="B983" t="str">
            <v>1001 1</v>
          </cell>
          <cell r="C983">
            <v>1001</v>
          </cell>
          <cell r="D983" t="str">
            <v>AMGEN NO    38.000</v>
          </cell>
          <cell r="E983">
            <v>1</v>
          </cell>
          <cell r="F983" t="str">
            <v xml:space="preserve">   4  CAGUAS</v>
          </cell>
          <cell r="G983" t="str">
            <v xml:space="preserve">   1  AEE</v>
          </cell>
          <cell r="H983" t="str">
            <v xml:space="preserve">  30  L-3000</v>
          </cell>
          <cell r="I983">
            <v>1</v>
          </cell>
          <cell r="J983">
            <v>1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 t="str">
            <v>1005 1</v>
          </cell>
          <cell r="C984">
            <v>1005</v>
          </cell>
          <cell r="D984" t="str">
            <v>COMPLEJO DEP38.000</v>
          </cell>
          <cell r="E984">
            <v>1</v>
          </cell>
          <cell r="F984" t="str">
            <v xml:space="preserve">   8  MAYAGUEZ</v>
          </cell>
          <cell r="G984" t="str">
            <v xml:space="preserve">  54  COLISEOS</v>
          </cell>
          <cell r="H984" t="str">
            <v xml:space="preserve">  28  L-2800</v>
          </cell>
          <cell r="I984">
            <v>1</v>
          </cell>
          <cell r="J984">
            <v>1</v>
          </cell>
          <cell r="K984">
            <v>0.43070000000000003</v>
          </cell>
          <cell r="L984">
            <v>0.21540000000000001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 t="str">
            <v>1006 1</v>
          </cell>
          <cell r="C985">
            <v>1006</v>
          </cell>
          <cell r="D985" t="str">
            <v>COOP SEGMULT38.000</v>
          </cell>
          <cell r="E985">
            <v>1</v>
          </cell>
          <cell r="F985" t="str">
            <v xml:space="preserve">   1  S.JUAN</v>
          </cell>
          <cell r="G985" t="str">
            <v xml:space="preserve">  22  BANCOS</v>
          </cell>
          <cell r="H985" t="str">
            <v xml:space="preserve">  89  L-8900</v>
          </cell>
          <cell r="I985">
            <v>1</v>
          </cell>
          <cell r="J985">
            <v>1</v>
          </cell>
          <cell r="K985">
            <v>1.8109</v>
          </cell>
          <cell r="L985">
            <v>1.1158999999999999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 t="str">
            <v>1007 1</v>
          </cell>
          <cell r="C986">
            <v>1007</v>
          </cell>
          <cell r="D986" t="str">
            <v>INT TRADE   38.000</v>
          </cell>
          <cell r="E986">
            <v>1</v>
          </cell>
          <cell r="F986" t="str">
            <v xml:space="preserve">   2  BAYAMON</v>
          </cell>
          <cell r="G986" t="str">
            <v xml:space="preserve">  14  EMPAQUE</v>
          </cell>
          <cell r="H986" t="str">
            <v xml:space="preserve">  82  L-8200</v>
          </cell>
          <cell r="I986">
            <v>1</v>
          </cell>
          <cell r="J986">
            <v>1</v>
          </cell>
          <cell r="K986">
            <v>0.59709999999999996</v>
          </cell>
          <cell r="L986">
            <v>0.372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B987" t="str">
            <v>1007 2</v>
          </cell>
          <cell r="C987">
            <v>1007</v>
          </cell>
          <cell r="D987" t="str">
            <v>INT TRADE   38.000</v>
          </cell>
          <cell r="E987">
            <v>2</v>
          </cell>
          <cell r="F987" t="str">
            <v xml:space="preserve">   2  BAYAMON</v>
          </cell>
          <cell r="G987" t="str">
            <v xml:space="preserve">  14  EMPAQUE</v>
          </cell>
          <cell r="H987" t="str">
            <v xml:space="preserve">  82  L-8200</v>
          </cell>
          <cell r="I987">
            <v>0</v>
          </cell>
          <cell r="J987">
            <v>1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B988" t="str">
            <v>1008 1</v>
          </cell>
          <cell r="C988">
            <v>1008</v>
          </cell>
          <cell r="D988" t="str">
            <v>CROWN CORK  38.000</v>
          </cell>
          <cell r="E988">
            <v>1</v>
          </cell>
          <cell r="F988" t="str">
            <v xml:space="preserve">   3  CAROLINA</v>
          </cell>
          <cell r="G988" t="str">
            <v xml:space="preserve">  18  PROC MET</v>
          </cell>
          <cell r="H988" t="str">
            <v xml:space="preserve">  31  L-3100</v>
          </cell>
          <cell r="I988">
            <v>1</v>
          </cell>
          <cell r="J988">
            <v>1</v>
          </cell>
          <cell r="K988">
            <v>1.7914000000000001</v>
          </cell>
          <cell r="L988">
            <v>0.36220000000000002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B989" t="str">
            <v>1009 1</v>
          </cell>
          <cell r="C989">
            <v>1009</v>
          </cell>
          <cell r="D989" t="str">
            <v>PICU COAMO  38.000</v>
          </cell>
          <cell r="E989">
            <v>1</v>
          </cell>
          <cell r="F989" t="str">
            <v xml:space="preserve">   5  PONCE ES</v>
          </cell>
          <cell r="G989" t="str">
            <v xml:space="preserve">  17  AGROPECU</v>
          </cell>
          <cell r="H989" t="str">
            <v xml:space="preserve">  48  L-4800</v>
          </cell>
          <cell r="I989">
            <v>1</v>
          </cell>
          <cell r="J989">
            <v>1</v>
          </cell>
          <cell r="K989">
            <v>1.9968999999999999</v>
          </cell>
          <cell r="L989">
            <v>0.89080000000000004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B990" t="str">
            <v>1010 1</v>
          </cell>
          <cell r="C990">
            <v>1010</v>
          </cell>
          <cell r="D990" t="str">
            <v>XTRA 4079   38.000</v>
          </cell>
          <cell r="E990">
            <v>1</v>
          </cell>
          <cell r="F990" t="str">
            <v xml:space="preserve">   5  PONCE ES</v>
          </cell>
          <cell r="G990" t="str">
            <v xml:space="preserve">  21  COMERCIO</v>
          </cell>
          <cell r="H990" t="str">
            <v xml:space="preserve">  37  L-3700</v>
          </cell>
          <cell r="I990">
            <v>1</v>
          </cell>
          <cell r="J990">
            <v>1</v>
          </cell>
          <cell r="K990">
            <v>0.47970000000000002</v>
          </cell>
          <cell r="L990">
            <v>5.8700000000000002E-2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B991" t="str">
            <v>1011 1</v>
          </cell>
          <cell r="C991">
            <v>1011</v>
          </cell>
          <cell r="D991" t="str">
            <v>KMART PONCE 38.000</v>
          </cell>
          <cell r="E991">
            <v>1</v>
          </cell>
          <cell r="F991" t="str">
            <v xml:space="preserve">   6  PONCE OE</v>
          </cell>
          <cell r="G991" t="str">
            <v xml:space="preserve">  21  COMERCIO</v>
          </cell>
          <cell r="H991" t="str">
            <v xml:space="preserve">   5  L-500</v>
          </cell>
          <cell r="I991">
            <v>1</v>
          </cell>
          <cell r="J991">
            <v>1</v>
          </cell>
          <cell r="K991">
            <v>0.4405</v>
          </cell>
          <cell r="L991">
            <v>0.27410000000000001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B992" t="str">
            <v>1012 1</v>
          </cell>
          <cell r="C992">
            <v>1012</v>
          </cell>
          <cell r="D992" t="str">
            <v>XTRA HUMACAO38.000</v>
          </cell>
          <cell r="E992">
            <v>1</v>
          </cell>
          <cell r="F992" t="str">
            <v xml:space="preserve">   4  CAGUAS</v>
          </cell>
          <cell r="G992" t="str">
            <v xml:space="preserve">  21  COMERCIO</v>
          </cell>
          <cell r="H992" t="str">
            <v xml:space="preserve"> 126  L-12600</v>
          </cell>
          <cell r="I992">
            <v>1</v>
          </cell>
          <cell r="J992">
            <v>1</v>
          </cell>
          <cell r="K992">
            <v>0.64610000000000001</v>
          </cell>
          <cell r="L992">
            <v>2.9399999999999999E-2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B993" t="str">
            <v>1012 2</v>
          </cell>
          <cell r="C993">
            <v>1012</v>
          </cell>
          <cell r="D993" t="str">
            <v>XTRA HUMACAO38.000</v>
          </cell>
          <cell r="E993">
            <v>2</v>
          </cell>
          <cell r="F993" t="str">
            <v xml:space="preserve">   4  CAGUAS</v>
          </cell>
          <cell r="G993" t="str">
            <v xml:space="preserve">  21  COMERCIO</v>
          </cell>
          <cell r="H993" t="str">
            <v xml:space="preserve"> 126  L-12600</v>
          </cell>
          <cell r="I993">
            <v>0</v>
          </cell>
          <cell r="J993">
            <v>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B994" t="str">
            <v>1013 1</v>
          </cell>
          <cell r="C994">
            <v>1013</v>
          </cell>
          <cell r="D994" t="str">
            <v>SAFETY KLEEN38.000</v>
          </cell>
          <cell r="E994">
            <v>1</v>
          </cell>
          <cell r="F994" t="str">
            <v xml:space="preserve">   7  ARECIBO</v>
          </cell>
          <cell r="G994" t="str">
            <v xml:space="preserve">  10  FARMACIA</v>
          </cell>
          <cell r="H994" t="str">
            <v xml:space="preserve">  22  L-2200</v>
          </cell>
          <cell r="I994">
            <v>1</v>
          </cell>
          <cell r="J994">
            <v>1</v>
          </cell>
          <cell r="K994">
            <v>0.15659999999999999</v>
          </cell>
          <cell r="L994">
            <v>0.1077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B995" t="str">
            <v>1014 1</v>
          </cell>
          <cell r="C995">
            <v>1014</v>
          </cell>
          <cell r="D995" t="str">
            <v>WALMART CAY 38.000</v>
          </cell>
          <cell r="E995">
            <v>1</v>
          </cell>
          <cell r="F995" t="str">
            <v xml:space="preserve">   4  CAGUAS</v>
          </cell>
          <cell r="G995" t="str">
            <v xml:space="preserve">  21  COMERCIO</v>
          </cell>
          <cell r="H995" t="str">
            <v xml:space="preserve">   8  L-800</v>
          </cell>
          <cell r="I995">
            <v>1</v>
          </cell>
          <cell r="J995">
            <v>1</v>
          </cell>
          <cell r="K995">
            <v>0.90059999999999996</v>
          </cell>
          <cell r="L995">
            <v>0.33279999999999998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B996" t="str">
            <v>1015 1</v>
          </cell>
          <cell r="C996">
            <v>1015</v>
          </cell>
          <cell r="D996" t="str">
            <v>AAA 7291    38.000</v>
          </cell>
          <cell r="E996">
            <v>1</v>
          </cell>
          <cell r="F996" t="str">
            <v xml:space="preserve">   8  MAYAGUEZ</v>
          </cell>
          <cell r="G996" t="str">
            <v xml:space="preserve">  40  AAA</v>
          </cell>
          <cell r="H996" t="str">
            <v xml:space="preserve">  56  L-5600</v>
          </cell>
          <cell r="I996">
            <v>1</v>
          </cell>
          <cell r="J996">
            <v>1</v>
          </cell>
          <cell r="K996">
            <v>1.3117000000000001</v>
          </cell>
          <cell r="L996">
            <v>0.79290000000000005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B997" t="str">
            <v>1016 1</v>
          </cell>
          <cell r="C997">
            <v>1016</v>
          </cell>
          <cell r="D997" t="str">
            <v>QUEBTAP     38.000</v>
          </cell>
          <cell r="E997">
            <v>1</v>
          </cell>
          <cell r="F997" t="str">
            <v xml:space="preserve">   7  ARECIBO</v>
          </cell>
          <cell r="G997" t="str">
            <v xml:space="preserve">   1  AEE</v>
          </cell>
          <cell r="H997" t="str">
            <v xml:space="preserve">  21  L-2100</v>
          </cell>
          <cell r="I997">
            <v>1</v>
          </cell>
          <cell r="J997">
            <v>1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B998" t="str">
            <v>1017 1</v>
          </cell>
          <cell r="C998">
            <v>1017</v>
          </cell>
          <cell r="D998" t="str">
            <v>CAMUY NO    38.000</v>
          </cell>
          <cell r="E998">
            <v>1</v>
          </cell>
          <cell r="F998" t="str">
            <v xml:space="preserve">   3  CAROLINA</v>
          </cell>
          <cell r="G998" t="str">
            <v xml:space="preserve">   1  AEE</v>
          </cell>
          <cell r="H998" t="str">
            <v xml:space="preserve">  31  L-3100</v>
          </cell>
          <cell r="I998">
            <v>1</v>
          </cell>
          <cell r="J998">
            <v>1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 t="str">
            <v>1018 1</v>
          </cell>
          <cell r="C999">
            <v>1018</v>
          </cell>
          <cell r="D999" t="str">
            <v>CARCEL BAY  38.000</v>
          </cell>
          <cell r="E999">
            <v>1</v>
          </cell>
          <cell r="F999" t="str">
            <v xml:space="preserve">   2  BAYAMON</v>
          </cell>
          <cell r="G999" t="str">
            <v xml:space="preserve">  52  CARCELES</v>
          </cell>
          <cell r="H999" t="str">
            <v xml:space="preserve">  95  L-9500</v>
          </cell>
          <cell r="I999">
            <v>1</v>
          </cell>
          <cell r="J999">
            <v>1</v>
          </cell>
          <cell r="K999">
            <v>0.47970000000000002</v>
          </cell>
          <cell r="L999">
            <v>0.29370000000000002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 t="str">
            <v>1019 1</v>
          </cell>
          <cell r="C1000">
            <v>1019</v>
          </cell>
          <cell r="D1000" t="str">
            <v>PR CONT     38.000</v>
          </cell>
          <cell r="E1000">
            <v>1</v>
          </cell>
          <cell r="F1000" t="str">
            <v xml:space="preserve">   2  BAYAMON</v>
          </cell>
          <cell r="G1000" t="str">
            <v xml:space="preserve">  14  EMPAQUE</v>
          </cell>
          <cell r="H1000" t="str">
            <v xml:space="preserve"> 107  L-10700</v>
          </cell>
          <cell r="I1000">
            <v>1</v>
          </cell>
          <cell r="J1000">
            <v>1</v>
          </cell>
          <cell r="K1000">
            <v>1.5367999999999999</v>
          </cell>
          <cell r="L1000">
            <v>0.4405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 t="str">
            <v>1020 1</v>
          </cell>
          <cell r="C1001">
            <v>1020</v>
          </cell>
          <cell r="D1001" t="str">
            <v>MERCEDES PON38.000</v>
          </cell>
          <cell r="E1001">
            <v>1</v>
          </cell>
          <cell r="F1001" t="str">
            <v xml:space="preserve">   6  PONCE OE</v>
          </cell>
          <cell r="G1001" t="str">
            <v xml:space="preserve">   1  AEE</v>
          </cell>
          <cell r="H1001" t="str">
            <v xml:space="preserve">  79  L-7900</v>
          </cell>
          <cell r="I1001">
            <v>1</v>
          </cell>
          <cell r="J1001">
            <v>1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B1002" t="str">
            <v>1021 1</v>
          </cell>
          <cell r="C1002">
            <v>1021</v>
          </cell>
          <cell r="D1002" t="str">
            <v>AAA 1473    38.000</v>
          </cell>
          <cell r="E1002">
            <v>1</v>
          </cell>
          <cell r="F1002" t="str">
            <v xml:space="preserve">   1  S.JUAN</v>
          </cell>
          <cell r="G1002" t="str">
            <v xml:space="preserve">  40  AAA</v>
          </cell>
          <cell r="H1002" t="str">
            <v xml:space="preserve">  32  L-3200</v>
          </cell>
          <cell r="I1002">
            <v>1</v>
          </cell>
          <cell r="J1002">
            <v>1</v>
          </cell>
          <cell r="K1002">
            <v>0.38179999999999997</v>
          </cell>
          <cell r="L1002">
            <v>0.2349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B1003" t="str">
            <v>1022 1</v>
          </cell>
          <cell r="C1003">
            <v>1022</v>
          </cell>
          <cell r="D1003" t="str">
            <v>ORIENTAL    38.000</v>
          </cell>
          <cell r="E1003">
            <v>1</v>
          </cell>
          <cell r="F1003" t="str">
            <v xml:space="preserve">   4  CAGUAS</v>
          </cell>
          <cell r="G1003" t="str">
            <v xml:space="preserve">  22  BANCOS</v>
          </cell>
          <cell r="H1003" t="str">
            <v xml:space="preserve"> 125  L-12500</v>
          </cell>
          <cell r="I1003">
            <v>1</v>
          </cell>
          <cell r="J1003">
            <v>1</v>
          </cell>
          <cell r="K1003">
            <v>0.30349999999999999</v>
          </cell>
          <cell r="L1003">
            <v>0.186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B1004" t="str">
            <v>1023 1</v>
          </cell>
          <cell r="C1004">
            <v>1023</v>
          </cell>
          <cell r="D1004" t="str">
            <v>MEDTRONI JUN38.000</v>
          </cell>
          <cell r="E1004">
            <v>1</v>
          </cell>
          <cell r="F1004" t="str">
            <v xml:space="preserve">   4  CAGUAS</v>
          </cell>
          <cell r="G1004" t="str">
            <v xml:space="preserve">  20  EQUI MED</v>
          </cell>
          <cell r="H1004" t="str">
            <v xml:space="preserve"> 181  L-18100</v>
          </cell>
          <cell r="I1004">
            <v>1</v>
          </cell>
          <cell r="J1004">
            <v>1</v>
          </cell>
          <cell r="K1004">
            <v>2.9758</v>
          </cell>
          <cell r="L1004">
            <v>0.73419999999999996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</row>
        <row r="1005">
          <cell r="B1005" t="str">
            <v>1024 1</v>
          </cell>
          <cell r="C1005">
            <v>1024</v>
          </cell>
          <cell r="D1005" t="str">
            <v>MARTINEAU   38.000</v>
          </cell>
          <cell r="E1005">
            <v>1</v>
          </cell>
          <cell r="F1005" t="str">
            <v xml:space="preserve">   3  CAROLINA</v>
          </cell>
          <cell r="G1005" t="str">
            <v xml:space="preserve">  50  HOTELES</v>
          </cell>
          <cell r="H1005" t="str">
            <v xml:space="preserve">  54  L-5400</v>
          </cell>
          <cell r="I1005">
            <v>1</v>
          </cell>
          <cell r="J1005">
            <v>1</v>
          </cell>
          <cell r="K1005">
            <v>0.16639999999999999</v>
          </cell>
          <cell r="L1005">
            <v>0.14680000000000001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6">
          <cell r="B1006" t="str">
            <v>1026 1</v>
          </cell>
          <cell r="C1006">
            <v>1026</v>
          </cell>
          <cell r="D1006" t="str">
            <v>CARCEL GUAYA38.000</v>
          </cell>
          <cell r="E1006">
            <v>1</v>
          </cell>
          <cell r="F1006" t="str">
            <v xml:space="preserve">   5  PONCE ES</v>
          </cell>
          <cell r="G1006" t="str">
            <v xml:space="preserve">  52  CARCELES</v>
          </cell>
          <cell r="H1006" t="str">
            <v xml:space="preserve"> 109  L-10900</v>
          </cell>
          <cell r="I1006">
            <v>1</v>
          </cell>
          <cell r="J1006">
            <v>1</v>
          </cell>
          <cell r="K1006">
            <v>0.87119999999999997</v>
          </cell>
          <cell r="L1006">
            <v>0.53839999999999999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B1007" t="str">
            <v>1027 1</v>
          </cell>
          <cell r="C1007">
            <v>1027</v>
          </cell>
          <cell r="D1007" t="str">
            <v>SUB SAN JOSE115.00</v>
          </cell>
          <cell r="E1007">
            <v>1</v>
          </cell>
          <cell r="F1007" t="str">
            <v xml:space="preserve">   4  CAGUAS</v>
          </cell>
          <cell r="G1007" t="str">
            <v xml:space="preserve">  88  MET-COMERCIA</v>
          </cell>
          <cell r="H1007" t="str">
            <v xml:space="preserve"> 390  L-39000</v>
          </cell>
          <cell r="I1007">
            <v>1</v>
          </cell>
          <cell r="J1007">
            <v>1</v>
          </cell>
          <cell r="K1007">
            <v>10.2195</v>
          </cell>
          <cell r="L1007">
            <v>3.6219000000000001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1029 1</v>
          </cell>
          <cell r="C1008">
            <v>1029</v>
          </cell>
          <cell r="D1008" t="str">
            <v>MERCADEO    38.000</v>
          </cell>
          <cell r="E1008">
            <v>1</v>
          </cell>
          <cell r="F1008" t="str">
            <v xml:space="preserve">   2  BAYAMON</v>
          </cell>
          <cell r="G1008" t="str">
            <v xml:space="preserve">  22  BANCOS</v>
          </cell>
          <cell r="H1008" t="str">
            <v xml:space="preserve">  39  L-3900</v>
          </cell>
          <cell r="I1008">
            <v>1</v>
          </cell>
          <cell r="J1008">
            <v>1</v>
          </cell>
          <cell r="K1008">
            <v>1.8599000000000001</v>
          </cell>
          <cell r="L1008">
            <v>0.38179999999999997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1030 1</v>
          </cell>
          <cell r="C1009">
            <v>1030</v>
          </cell>
          <cell r="D1009" t="str">
            <v>SUPER ACU TB38.000</v>
          </cell>
          <cell r="E1009">
            <v>1</v>
          </cell>
          <cell r="F1009" t="str">
            <v xml:space="preserve">   2  BAYAMON</v>
          </cell>
          <cell r="G1009" t="str">
            <v xml:space="preserve">  40  AAA</v>
          </cell>
          <cell r="H1009" t="str">
            <v xml:space="preserve"> 107  L-10700</v>
          </cell>
          <cell r="I1009">
            <v>1</v>
          </cell>
          <cell r="J1009">
            <v>1</v>
          </cell>
          <cell r="K1009">
            <v>0.29370000000000002</v>
          </cell>
          <cell r="L1009">
            <v>0.1762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</row>
        <row r="1010">
          <cell r="B1010" t="str">
            <v>1031 1</v>
          </cell>
          <cell r="C1010">
            <v>1031</v>
          </cell>
          <cell r="D1010" t="str">
            <v>MASTER      38.000</v>
          </cell>
          <cell r="E1010">
            <v>1</v>
          </cell>
          <cell r="F1010" t="str">
            <v xml:space="preserve">   1  S.JUAN</v>
          </cell>
          <cell r="G1010" t="str">
            <v xml:space="preserve">  13  CEMENTO</v>
          </cell>
          <cell r="H1010" t="str">
            <v xml:space="preserve">  59  L-5900</v>
          </cell>
          <cell r="I1010">
            <v>1</v>
          </cell>
          <cell r="J1010">
            <v>1</v>
          </cell>
          <cell r="K1010">
            <v>0.15659999999999999</v>
          </cell>
          <cell r="L1010">
            <v>8.8099999999999998E-2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</row>
        <row r="1011">
          <cell r="B1011" t="str">
            <v>1032 1</v>
          </cell>
          <cell r="C1011">
            <v>1032</v>
          </cell>
          <cell r="D1011" t="str">
            <v>COLISEO FRAN38.000</v>
          </cell>
          <cell r="E1011">
            <v>1</v>
          </cell>
          <cell r="F1011" t="str">
            <v xml:space="preserve">   4  CAGUAS</v>
          </cell>
          <cell r="G1011" t="str">
            <v xml:space="preserve">  54  COLISEOS</v>
          </cell>
          <cell r="H1011" t="str">
            <v xml:space="preserve">  53  L-5300</v>
          </cell>
          <cell r="I1011">
            <v>1</v>
          </cell>
          <cell r="J1011">
            <v>1</v>
          </cell>
          <cell r="K1011">
            <v>0.2447</v>
          </cell>
          <cell r="L1011">
            <v>0.14680000000000001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</row>
        <row r="1012">
          <cell r="B1012" t="str">
            <v>1033 1</v>
          </cell>
          <cell r="C1012">
            <v>1033</v>
          </cell>
          <cell r="D1012" t="str">
            <v>PUNTA ARENA 38.000</v>
          </cell>
          <cell r="E1012">
            <v>1</v>
          </cell>
          <cell r="F1012" t="str">
            <v xml:space="preserve">   3  CAROLINA</v>
          </cell>
          <cell r="G1012" t="str">
            <v xml:space="preserve">   1  AEE</v>
          </cell>
          <cell r="H1012" t="str">
            <v xml:space="preserve">  54  L-5400</v>
          </cell>
          <cell r="I1012">
            <v>1</v>
          </cell>
          <cell r="J1012">
            <v>1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 t="str">
            <v>1034 1</v>
          </cell>
          <cell r="C1013">
            <v>1034</v>
          </cell>
          <cell r="D1013" t="str">
            <v>ESC URBANA  38.000</v>
          </cell>
          <cell r="E1013">
            <v>1</v>
          </cell>
          <cell r="F1013" t="str">
            <v xml:space="preserve">   5  PONCE ES</v>
          </cell>
          <cell r="G1013" t="str">
            <v xml:space="preserve">  30  ESCUELAS</v>
          </cell>
          <cell r="H1013" t="str">
            <v xml:space="preserve">  37  L-3700</v>
          </cell>
          <cell r="I1013">
            <v>1</v>
          </cell>
          <cell r="J1013">
            <v>1</v>
          </cell>
          <cell r="K1013">
            <v>0.27410000000000001</v>
          </cell>
          <cell r="L1013">
            <v>0.16639999999999999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</row>
        <row r="1014">
          <cell r="B1014" t="str">
            <v>1035 1</v>
          </cell>
          <cell r="C1014">
            <v>1035</v>
          </cell>
          <cell r="D1014" t="str">
            <v>HOSP CONCEP 38.000</v>
          </cell>
          <cell r="E1014">
            <v>1</v>
          </cell>
          <cell r="F1014" t="str">
            <v xml:space="preserve">   8  MAYAGUEZ</v>
          </cell>
          <cell r="G1014" t="str">
            <v xml:space="preserve">  32  HOSPITAL</v>
          </cell>
          <cell r="H1014" t="str">
            <v xml:space="preserve">  12  L-1200</v>
          </cell>
          <cell r="I1014">
            <v>1</v>
          </cell>
          <cell r="J1014">
            <v>1</v>
          </cell>
          <cell r="K1014">
            <v>1.2627999999999999</v>
          </cell>
          <cell r="L1014">
            <v>0.54820000000000002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</row>
        <row r="1015">
          <cell r="B1015" t="str">
            <v>1036 1</v>
          </cell>
          <cell r="C1015">
            <v>1036</v>
          </cell>
          <cell r="D1015" t="str">
            <v>SURGICAL    38.000</v>
          </cell>
          <cell r="E1015">
            <v>1</v>
          </cell>
          <cell r="F1015" t="str">
            <v xml:space="preserve">   8  MAYAGUEZ</v>
          </cell>
          <cell r="G1015" t="str">
            <v xml:space="preserve">  20  EQUI MED</v>
          </cell>
          <cell r="H1015" t="str">
            <v xml:space="preserve">  56  L-5600</v>
          </cell>
          <cell r="I1015">
            <v>1</v>
          </cell>
          <cell r="J1015">
            <v>1</v>
          </cell>
          <cell r="K1015">
            <v>0.30349999999999999</v>
          </cell>
          <cell r="L1015">
            <v>0.186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</row>
        <row r="1016">
          <cell r="B1016" t="str">
            <v>1037 1</v>
          </cell>
          <cell r="C1016">
            <v>1037</v>
          </cell>
          <cell r="D1016" t="str">
            <v>HOTEL RINCON38.000</v>
          </cell>
          <cell r="E1016">
            <v>1</v>
          </cell>
          <cell r="F1016" t="str">
            <v xml:space="preserve">   8  MAYAGUEZ</v>
          </cell>
          <cell r="G1016" t="str">
            <v xml:space="preserve">  50  HOTELES</v>
          </cell>
          <cell r="H1016" t="str">
            <v xml:space="preserve">  56  L-5600</v>
          </cell>
          <cell r="I1016">
            <v>1</v>
          </cell>
          <cell r="J1016">
            <v>1</v>
          </cell>
          <cell r="K1016">
            <v>0.33279999999999998</v>
          </cell>
          <cell r="L1016">
            <v>0.2056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</row>
        <row r="1017">
          <cell r="B1017" t="str">
            <v>1038 1</v>
          </cell>
          <cell r="C1017">
            <v>1038</v>
          </cell>
          <cell r="D1017" t="str">
            <v>BORINQUEN   38.000</v>
          </cell>
          <cell r="E1017">
            <v>1</v>
          </cell>
          <cell r="F1017" t="str">
            <v xml:space="preserve">   7  ARECIBO</v>
          </cell>
          <cell r="G1017" t="str">
            <v xml:space="preserve">  18  PROC MET</v>
          </cell>
          <cell r="H1017" t="str">
            <v xml:space="preserve">  69  L-6900</v>
          </cell>
          <cell r="I1017">
            <v>1</v>
          </cell>
          <cell r="J1017">
            <v>1</v>
          </cell>
          <cell r="K1017">
            <v>0.88100000000000001</v>
          </cell>
          <cell r="L1017">
            <v>0.1077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B1018" t="str">
            <v>1039 1</v>
          </cell>
          <cell r="C1018">
            <v>1039</v>
          </cell>
          <cell r="D1018" t="str">
            <v>VIEQUES SEC 38.000</v>
          </cell>
          <cell r="E1018">
            <v>1</v>
          </cell>
          <cell r="F1018" t="str">
            <v xml:space="preserve">   3  CAROLINA</v>
          </cell>
          <cell r="G1018" t="str">
            <v xml:space="preserve">   1  AEE</v>
          </cell>
          <cell r="H1018" t="str">
            <v xml:space="preserve">  54  L-5400</v>
          </cell>
          <cell r="I1018">
            <v>1</v>
          </cell>
          <cell r="J1018">
            <v>1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 t="str">
            <v>1040 1</v>
          </cell>
          <cell r="C1019">
            <v>1040</v>
          </cell>
          <cell r="D1019" t="str">
            <v>BUEN PASTOR 115.00</v>
          </cell>
          <cell r="E1019">
            <v>1</v>
          </cell>
          <cell r="F1019" t="str">
            <v xml:space="preserve">   1  S.JUAN</v>
          </cell>
          <cell r="G1019" t="str">
            <v xml:space="preserve">  87  MET-RESIDENC</v>
          </cell>
          <cell r="H1019" t="str">
            <v xml:space="preserve"> 378  L-37800</v>
          </cell>
          <cell r="I1019">
            <v>1</v>
          </cell>
          <cell r="J1019">
            <v>1</v>
          </cell>
          <cell r="K1019">
            <v>14.0078</v>
          </cell>
          <cell r="L1019">
            <v>5.3741000000000003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B1020" t="str">
            <v>1041 1</v>
          </cell>
          <cell r="C1020">
            <v>1041</v>
          </cell>
          <cell r="D1020" t="str">
            <v>PRISMA      38.000</v>
          </cell>
          <cell r="E1020">
            <v>1</v>
          </cell>
          <cell r="F1020" t="str">
            <v xml:space="preserve">   1  S.JUAN</v>
          </cell>
          <cell r="G1020" t="str">
            <v xml:space="preserve">  31  GOBIERNO</v>
          </cell>
          <cell r="H1020" t="str">
            <v xml:space="preserve">  80  L-8000</v>
          </cell>
          <cell r="I1020">
            <v>1</v>
          </cell>
          <cell r="J1020">
            <v>1</v>
          </cell>
          <cell r="K1020">
            <v>2.7408999999999999</v>
          </cell>
          <cell r="L1020">
            <v>1.6935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</row>
        <row r="1021">
          <cell r="B1021" t="str">
            <v>1042 1</v>
          </cell>
          <cell r="C1021">
            <v>1042</v>
          </cell>
          <cell r="D1021" t="str">
            <v>RECNATURALES38.000</v>
          </cell>
          <cell r="E1021">
            <v>1</v>
          </cell>
          <cell r="F1021" t="str">
            <v xml:space="preserve">   1  S.JUAN</v>
          </cell>
          <cell r="G1021" t="str">
            <v xml:space="preserve">  31  GOBIERNO</v>
          </cell>
          <cell r="H1021" t="str">
            <v xml:space="preserve">  36  L-3600</v>
          </cell>
          <cell r="I1021">
            <v>1</v>
          </cell>
          <cell r="J1021">
            <v>1</v>
          </cell>
          <cell r="K1021">
            <v>1.0082</v>
          </cell>
          <cell r="L1021">
            <v>0.62649999999999995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</row>
        <row r="1022">
          <cell r="B1022" t="str">
            <v>1043 1</v>
          </cell>
          <cell r="C1022">
            <v>1043</v>
          </cell>
          <cell r="D1022" t="str">
            <v>AAA 8964    38.000</v>
          </cell>
          <cell r="E1022">
            <v>1</v>
          </cell>
          <cell r="F1022" t="str">
            <v xml:space="preserve">   2  BAYAMON</v>
          </cell>
          <cell r="G1022" t="str">
            <v xml:space="preserve">  40  AAA</v>
          </cell>
          <cell r="H1022" t="str">
            <v xml:space="preserve">  96  L-9600</v>
          </cell>
          <cell r="I1022">
            <v>1</v>
          </cell>
          <cell r="J1022">
            <v>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1044 1</v>
          </cell>
          <cell r="C1023">
            <v>1044</v>
          </cell>
          <cell r="D1023" t="str">
            <v>SAMS HATILLO38.000</v>
          </cell>
          <cell r="E1023">
            <v>1</v>
          </cell>
          <cell r="F1023" t="str">
            <v xml:space="preserve">   7  ARECIBO</v>
          </cell>
          <cell r="G1023" t="str">
            <v xml:space="preserve">  21  COMERCIO</v>
          </cell>
          <cell r="H1023" t="str">
            <v xml:space="preserve">  96  L-9600</v>
          </cell>
          <cell r="I1023">
            <v>1</v>
          </cell>
          <cell r="J1023">
            <v>1</v>
          </cell>
          <cell r="K1023">
            <v>0.8125</v>
          </cell>
          <cell r="L1023">
            <v>0.30349999999999999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 t="str">
            <v>1045 1</v>
          </cell>
          <cell r="C1024">
            <v>1045</v>
          </cell>
          <cell r="D1024" t="str">
            <v>NATIONAL    38.000</v>
          </cell>
          <cell r="E1024">
            <v>1</v>
          </cell>
          <cell r="F1024" t="str">
            <v xml:space="preserve">   7  ARECIBO</v>
          </cell>
          <cell r="G1024" t="str">
            <v xml:space="preserve">  18  PROC MET</v>
          </cell>
          <cell r="H1024" t="str">
            <v xml:space="preserve">  19  L-1900</v>
          </cell>
          <cell r="I1024">
            <v>1</v>
          </cell>
          <cell r="J1024">
            <v>1</v>
          </cell>
          <cell r="K1024">
            <v>0.21540000000000001</v>
          </cell>
          <cell r="L1024">
            <v>0.13700000000000001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25">
          <cell r="B1025" t="str">
            <v>1046 1</v>
          </cell>
          <cell r="C1025">
            <v>1046</v>
          </cell>
          <cell r="D1025" t="str">
            <v>PHARMA SEAL 38.000</v>
          </cell>
          <cell r="E1025">
            <v>1</v>
          </cell>
          <cell r="F1025" t="str">
            <v xml:space="preserve">   2  BAYAMON</v>
          </cell>
          <cell r="G1025" t="str">
            <v xml:space="preserve">  18  PROC MET</v>
          </cell>
          <cell r="H1025" t="str">
            <v xml:space="preserve">  94  L-9400</v>
          </cell>
          <cell r="I1025">
            <v>1</v>
          </cell>
          <cell r="J1025">
            <v>1</v>
          </cell>
          <cell r="K1025">
            <v>0.13700000000000001</v>
          </cell>
          <cell r="L1025">
            <v>8.8099999999999998E-2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B1026" t="str">
            <v>1047 1</v>
          </cell>
          <cell r="C1026">
            <v>1047</v>
          </cell>
          <cell r="D1026" t="str">
            <v>ROYAL       38.000</v>
          </cell>
          <cell r="E1026">
            <v>1</v>
          </cell>
          <cell r="F1026" t="str">
            <v xml:space="preserve">   1  S.JUAN</v>
          </cell>
          <cell r="G1026" t="str">
            <v xml:space="preserve">  22  BANCOS</v>
          </cell>
          <cell r="H1026" t="str">
            <v xml:space="preserve"> 105  L-10500</v>
          </cell>
          <cell r="I1026">
            <v>1</v>
          </cell>
          <cell r="J1026">
            <v>1</v>
          </cell>
          <cell r="K1026">
            <v>4.0035999999999996</v>
          </cell>
          <cell r="L1026">
            <v>1.8696999999999999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</row>
        <row r="1027">
          <cell r="B1027" t="str">
            <v>1048 1</v>
          </cell>
          <cell r="C1027">
            <v>1048</v>
          </cell>
          <cell r="D1027" t="str">
            <v>COLISEO SEC 38.000</v>
          </cell>
          <cell r="E1027">
            <v>1</v>
          </cell>
          <cell r="F1027" t="str">
            <v xml:space="preserve">   1  S.JUAN</v>
          </cell>
          <cell r="G1027" t="str">
            <v xml:space="preserve">  54  COLISEOS</v>
          </cell>
          <cell r="H1027" t="str">
            <v xml:space="preserve"> 171  L-17100</v>
          </cell>
          <cell r="I1027">
            <v>1</v>
          </cell>
          <cell r="J1027">
            <v>1</v>
          </cell>
          <cell r="K1027">
            <v>2.6135999999999999</v>
          </cell>
          <cell r="L1027">
            <v>1.6152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</row>
        <row r="1028">
          <cell r="B1028" t="str">
            <v>1049 1</v>
          </cell>
          <cell r="C1028">
            <v>1049</v>
          </cell>
          <cell r="D1028" t="str">
            <v>DORADO PB NO38.000</v>
          </cell>
          <cell r="E1028">
            <v>1</v>
          </cell>
          <cell r="F1028" t="str">
            <v xml:space="preserve">   2  BAYAMON</v>
          </cell>
          <cell r="G1028" t="str">
            <v xml:space="preserve">   1  AEE</v>
          </cell>
          <cell r="H1028" t="str">
            <v xml:space="preserve">  78  L-7800</v>
          </cell>
          <cell r="I1028">
            <v>1</v>
          </cell>
          <cell r="J1028">
            <v>1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</row>
        <row r="1029">
          <cell r="B1029" t="str">
            <v>1050 1</v>
          </cell>
          <cell r="C1029">
            <v>1050</v>
          </cell>
          <cell r="D1029" t="str">
            <v>TREN 1460   38.000</v>
          </cell>
          <cell r="E1029">
            <v>1</v>
          </cell>
          <cell r="F1029" t="str">
            <v xml:space="preserve">   1  S.JUAN</v>
          </cell>
          <cell r="G1029" t="str">
            <v xml:space="preserve">  33  TRANSPOR</v>
          </cell>
          <cell r="H1029" t="str">
            <v xml:space="preserve"> 161  L-16100</v>
          </cell>
          <cell r="I1029">
            <v>1</v>
          </cell>
          <cell r="J1029">
            <v>1</v>
          </cell>
          <cell r="K1029">
            <v>2.0556999999999999</v>
          </cell>
          <cell r="L1029">
            <v>0.86140000000000005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</row>
        <row r="1030">
          <cell r="B1030" t="str">
            <v>1051 1</v>
          </cell>
          <cell r="C1030">
            <v>1051</v>
          </cell>
          <cell r="D1030" t="str">
            <v>TREN 1461   38.000</v>
          </cell>
          <cell r="E1030">
            <v>1</v>
          </cell>
          <cell r="F1030" t="str">
            <v xml:space="preserve">   1  S.JUAN</v>
          </cell>
          <cell r="G1030" t="str">
            <v xml:space="preserve">  33  TRANSPOR</v>
          </cell>
          <cell r="H1030" t="str">
            <v xml:space="preserve"> 171  L-17100</v>
          </cell>
          <cell r="I1030">
            <v>1</v>
          </cell>
          <cell r="J1030">
            <v>1</v>
          </cell>
          <cell r="K1030">
            <v>0.76349999999999996</v>
          </cell>
          <cell r="L1030">
            <v>0.4209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1062 1</v>
          </cell>
          <cell r="C1031">
            <v>1062</v>
          </cell>
          <cell r="D1031" t="str">
            <v>LOMAS VER NO38.000</v>
          </cell>
          <cell r="E1031">
            <v>1</v>
          </cell>
          <cell r="F1031" t="str">
            <v xml:space="preserve">   2  BAYAMON</v>
          </cell>
          <cell r="G1031" t="str">
            <v xml:space="preserve">   1  AEE</v>
          </cell>
          <cell r="H1031" t="str">
            <v xml:space="preserve">  91  L-9100</v>
          </cell>
          <cell r="I1031">
            <v>1</v>
          </cell>
          <cell r="J1031">
            <v>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1064 1</v>
          </cell>
          <cell r="C1032">
            <v>1064</v>
          </cell>
          <cell r="D1032" t="str">
            <v>QUEBRA PB NO38.000</v>
          </cell>
          <cell r="E1032">
            <v>1</v>
          </cell>
          <cell r="F1032" t="str">
            <v xml:space="preserve">   7  ARECIBO</v>
          </cell>
          <cell r="G1032" t="str">
            <v xml:space="preserve">   1  AEE</v>
          </cell>
          <cell r="H1032" t="str">
            <v xml:space="preserve">  21  L-2100</v>
          </cell>
          <cell r="I1032">
            <v>1</v>
          </cell>
          <cell r="J1032">
            <v>1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B1033" t="str">
            <v>1065 1</v>
          </cell>
          <cell r="C1033">
            <v>1065</v>
          </cell>
          <cell r="D1033" t="str">
            <v>RI 7800     38.000</v>
          </cell>
          <cell r="E1033">
            <v>1</v>
          </cell>
          <cell r="F1033" t="str">
            <v xml:space="preserve">   2  BAYAMON</v>
          </cell>
          <cell r="G1033" t="str">
            <v xml:space="preserve">   1  AEE</v>
          </cell>
          <cell r="H1033" t="str">
            <v xml:space="preserve">  78  L-7800</v>
          </cell>
          <cell r="I1033">
            <v>1</v>
          </cell>
          <cell r="J1033">
            <v>1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1066 1</v>
          </cell>
          <cell r="C1034">
            <v>1066</v>
          </cell>
          <cell r="D1034" t="str">
            <v>ACB 649     38.000</v>
          </cell>
          <cell r="E1034">
            <v>1</v>
          </cell>
          <cell r="F1034" t="str">
            <v xml:space="preserve">   4  CAGUAS</v>
          </cell>
          <cell r="G1034" t="str">
            <v xml:space="preserve">   1  AEE</v>
          </cell>
          <cell r="H1034" t="str">
            <v xml:space="preserve">   6  L-600</v>
          </cell>
          <cell r="I1034">
            <v>1</v>
          </cell>
          <cell r="J1034">
            <v>1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</row>
        <row r="1035">
          <cell r="B1035" t="str">
            <v>1067 1</v>
          </cell>
          <cell r="C1035">
            <v>1067</v>
          </cell>
          <cell r="D1035" t="str">
            <v>ACB 621     38.000</v>
          </cell>
          <cell r="E1035">
            <v>1</v>
          </cell>
          <cell r="F1035" t="str">
            <v xml:space="preserve">   4  CAGUAS</v>
          </cell>
          <cell r="G1035" t="str">
            <v xml:space="preserve">   1  AEE</v>
          </cell>
          <cell r="H1035" t="str">
            <v xml:space="preserve">   6  L-600</v>
          </cell>
          <cell r="I1035">
            <v>1</v>
          </cell>
          <cell r="J1035">
            <v>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 t="str">
            <v>1071 1</v>
          </cell>
          <cell r="C1036">
            <v>1071</v>
          </cell>
          <cell r="D1036" t="str">
            <v>TBONE NO    38.000</v>
          </cell>
          <cell r="E1036">
            <v>1</v>
          </cell>
          <cell r="F1036" t="str">
            <v xml:space="preserve">   8  MAYAGUEZ</v>
          </cell>
          <cell r="G1036" t="str">
            <v xml:space="preserve">   1  AEE</v>
          </cell>
          <cell r="H1036" t="str">
            <v xml:space="preserve">  60  L-6000</v>
          </cell>
          <cell r="I1036">
            <v>1</v>
          </cell>
          <cell r="J1036">
            <v>1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</row>
        <row r="1037">
          <cell r="B1037" t="str">
            <v>1072 1</v>
          </cell>
          <cell r="C1037">
            <v>1072</v>
          </cell>
          <cell r="D1037" t="str">
            <v>RAMEY 3 NO  38.000</v>
          </cell>
          <cell r="E1037">
            <v>1</v>
          </cell>
          <cell r="F1037" t="str">
            <v xml:space="preserve">   8  MAYAGUEZ</v>
          </cell>
          <cell r="G1037" t="str">
            <v xml:space="preserve">   1  AEE</v>
          </cell>
          <cell r="H1037" t="str">
            <v xml:space="preserve">  60  L-6000</v>
          </cell>
          <cell r="I1037">
            <v>1</v>
          </cell>
          <cell r="J1037">
            <v>1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B1038" t="str">
            <v>1073 1</v>
          </cell>
          <cell r="C1038">
            <v>1073</v>
          </cell>
          <cell r="D1038" t="str">
            <v>MONTE ESTADO38.000</v>
          </cell>
          <cell r="E1038">
            <v>1</v>
          </cell>
          <cell r="F1038" t="str">
            <v xml:space="preserve">   8  MAYAGUEZ</v>
          </cell>
          <cell r="G1038" t="str">
            <v xml:space="preserve">  83  IS-RUR-RE/CO</v>
          </cell>
          <cell r="H1038" t="str">
            <v xml:space="preserve">  15  L-1500</v>
          </cell>
          <cell r="I1038">
            <v>1</v>
          </cell>
          <cell r="J1038">
            <v>1</v>
          </cell>
          <cell r="K1038">
            <v>0.74399999999999999</v>
          </cell>
          <cell r="L1038">
            <v>0.372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B1039" t="str">
            <v>1074 1</v>
          </cell>
          <cell r="C1039">
            <v>1074</v>
          </cell>
          <cell r="D1039" t="str">
            <v>LMM GIS     38.000</v>
          </cell>
          <cell r="E1039">
            <v>1</v>
          </cell>
          <cell r="F1039" t="str">
            <v xml:space="preserve">   3  CAROLINA</v>
          </cell>
          <cell r="G1039" t="str">
            <v xml:space="preserve">  88  MET-COMERCIA</v>
          </cell>
          <cell r="H1039" t="str">
            <v xml:space="preserve">  36  L-3600</v>
          </cell>
          <cell r="I1039">
            <v>1</v>
          </cell>
          <cell r="J1039">
            <v>1</v>
          </cell>
          <cell r="K1039">
            <v>2.8388</v>
          </cell>
          <cell r="L1039">
            <v>3.0933000000000002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B1040" t="str">
            <v>1075 1</v>
          </cell>
          <cell r="C1040">
            <v>1075</v>
          </cell>
          <cell r="D1040" t="str">
            <v>AEROPUERTO  38.000</v>
          </cell>
          <cell r="E1040">
            <v>1</v>
          </cell>
          <cell r="F1040" t="str">
            <v xml:space="preserve">   3  CAROLINA</v>
          </cell>
          <cell r="G1040" t="str">
            <v xml:space="preserve">  88  MET-COMERCIA</v>
          </cell>
          <cell r="H1040" t="str">
            <v xml:space="preserve">  36  L-3600</v>
          </cell>
          <cell r="I1040">
            <v>1</v>
          </cell>
          <cell r="J1040">
            <v>1</v>
          </cell>
          <cell r="K1040">
            <v>6.6760000000000002</v>
          </cell>
          <cell r="L1040">
            <v>4.5616000000000003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B1041" t="str">
            <v>1080 1</v>
          </cell>
          <cell r="C1041">
            <v>1080</v>
          </cell>
          <cell r="D1041" t="str">
            <v>WALMART JDIA38.000</v>
          </cell>
          <cell r="E1041">
            <v>1</v>
          </cell>
          <cell r="F1041" t="str">
            <v xml:space="preserve">   6  PONCE OE</v>
          </cell>
          <cell r="G1041" t="str">
            <v xml:space="preserve">  21  COMERCIO</v>
          </cell>
          <cell r="H1041" t="str">
            <v xml:space="preserve">  79  L-7900</v>
          </cell>
          <cell r="I1041">
            <v>1</v>
          </cell>
          <cell r="J1041">
            <v>1</v>
          </cell>
          <cell r="K1041">
            <v>0.89080000000000004</v>
          </cell>
          <cell r="L1041">
            <v>0.54820000000000002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B1042" t="str">
            <v>1081 1</v>
          </cell>
          <cell r="C1042">
            <v>1081</v>
          </cell>
          <cell r="D1042" t="str">
            <v>HOSP CAROLNA38.000</v>
          </cell>
          <cell r="E1042">
            <v>1</v>
          </cell>
          <cell r="F1042" t="str">
            <v xml:space="preserve">   3  CAROLINA</v>
          </cell>
          <cell r="G1042" t="str">
            <v xml:space="preserve">  32  HOSPITAL</v>
          </cell>
          <cell r="H1042" t="str">
            <v xml:space="preserve">  31  L-3100</v>
          </cell>
          <cell r="I1042">
            <v>1</v>
          </cell>
          <cell r="J1042">
            <v>1</v>
          </cell>
          <cell r="K1042">
            <v>1.3704000000000001</v>
          </cell>
          <cell r="L1042">
            <v>0.84179999999999999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B1043" t="str">
            <v>1082 1</v>
          </cell>
          <cell r="C1043">
            <v>1082</v>
          </cell>
          <cell r="D1043" t="str">
            <v>BAXTER      38.000</v>
          </cell>
          <cell r="E1043">
            <v>1</v>
          </cell>
          <cell r="F1043" t="str">
            <v xml:space="preserve">   8  MAYAGUEZ</v>
          </cell>
          <cell r="G1043" t="str">
            <v xml:space="preserve">  10  FARMACIA</v>
          </cell>
          <cell r="H1043" t="str">
            <v xml:space="preserve">  56  L-5600</v>
          </cell>
          <cell r="I1043">
            <v>1</v>
          </cell>
          <cell r="J1043">
            <v>1</v>
          </cell>
          <cell r="K1043">
            <v>0.74399999999999999</v>
          </cell>
          <cell r="L1043">
            <v>0.51880000000000004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B1044" t="str">
            <v>1083 1</v>
          </cell>
          <cell r="C1044">
            <v>1083</v>
          </cell>
          <cell r="D1044" t="str">
            <v>DIGITAL     38.000</v>
          </cell>
          <cell r="E1044">
            <v>1</v>
          </cell>
          <cell r="F1044" t="str">
            <v xml:space="preserve">   8  MAYAGUEZ</v>
          </cell>
          <cell r="G1044" t="str">
            <v xml:space="preserve">  11  ELECTRON</v>
          </cell>
          <cell r="H1044" t="str">
            <v xml:space="preserve">  56  L-5600</v>
          </cell>
          <cell r="I1044">
            <v>1</v>
          </cell>
          <cell r="J1044">
            <v>1</v>
          </cell>
          <cell r="K1044">
            <v>0</v>
          </cell>
          <cell r="L1044">
            <v>0.372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B1045" t="str">
            <v>1084 1</v>
          </cell>
          <cell r="C1045">
            <v>1084</v>
          </cell>
          <cell r="D1045" t="str">
            <v>PTO DEL REY 38.000</v>
          </cell>
          <cell r="E1045">
            <v>1</v>
          </cell>
          <cell r="F1045" t="str">
            <v xml:space="preserve">   3  CAROLINA</v>
          </cell>
          <cell r="G1045" t="str">
            <v xml:space="preserve">  84  IS-URB-RES</v>
          </cell>
          <cell r="H1045" t="str">
            <v xml:space="preserve">  31  L-3100</v>
          </cell>
          <cell r="I1045">
            <v>1</v>
          </cell>
          <cell r="J1045">
            <v>1</v>
          </cell>
          <cell r="K1045">
            <v>3.3576000000000001</v>
          </cell>
          <cell r="L1045">
            <v>1.4390000000000001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 t="str">
            <v>1085 1</v>
          </cell>
          <cell r="C1046">
            <v>1085</v>
          </cell>
          <cell r="D1046" t="str">
            <v>AAA FAJARDO 38.000</v>
          </cell>
          <cell r="E1046">
            <v>1</v>
          </cell>
          <cell r="F1046" t="str">
            <v xml:space="preserve">   3  CAROLINA</v>
          </cell>
          <cell r="G1046" t="str">
            <v xml:space="preserve">  40  AAA</v>
          </cell>
          <cell r="H1046" t="str">
            <v xml:space="preserve">  31  L-3100</v>
          </cell>
          <cell r="I1046">
            <v>1</v>
          </cell>
          <cell r="J1046">
            <v>1</v>
          </cell>
          <cell r="K1046">
            <v>1.2236</v>
          </cell>
          <cell r="L1046">
            <v>0.75370000000000004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 t="str">
            <v>1086 1</v>
          </cell>
          <cell r="C1047">
            <v>1086</v>
          </cell>
          <cell r="D1047" t="str">
            <v>POLICIA HUM 38.000</v>
          </cell>
          <cell r="E1047">
            <v>1</v>
          </cell>
          <cell r="F1047" t="str">
            <v xml:space="preserve">   4  CAGUAS</v>
          </cell>
          <cell r="G1047" t="str">
            <v xml:space="preserve">  31  GOBIERNO</v>
          </cell>
          <cell r="H1047" t="str">
            <v xml:space="preserve">  53  L-5300</v>
          </cell>
          <cell r="I1047">
            <v>1</v>
          </cell>
          <cell r="J1047">
            <v>1</v>
          </cell>
          <cell r="K1047">
            <v>0.33279999999999998</v>
          </cell>
          <cell r="L1047">
            <v>0.2056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B1048" t="str">
            <v>1087 1</v>
          </cell>
          <cell r="C1048">
            <v>1087</v>
          </cell>
          <cell r="D1048" t="str">
            <v>SERVIMETAL  38.000</v>
          </cell>
          <cell r="E1048">
            <v>1</v>
          </cell>
          <cell r="F1048" t="str">
            <v xml:space="preserve">   4  CAGUAS</v>
          </cell>
          <cell r="G1048" t="str">
            <v xml:space="preserve">  18  PROC MET</v>
          </cell>
          <cell r="H1048" t="str">
            <v xml:space="preserve">  30  L-3000</v>
          </cell>
          <cell r="I1048">
            <v>1</v>
          </cell>
          <cell r="J1048">
            <v>1</v>
          </cell>
          <cell r="K1048">
            <v>0.22509999999999999</v>
          </cell>
          <cell r="L1048">
            <v>5.8700000000000002E-2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B1049" t="str">
            <v>1088 1</v>
          </cell>
          <cell r="C1049">
            <v>1088</v>
          </cell>
          <cell r="D1049" t="str">
            <v>ESC LLANOS  38.000</v>
          </cell>
          <cell r="E1049">
            <v>1</v>
          </cell>
          <cell r="F1049" t="str">
            <v xml:space="preserve">   4  CAGUAS</v>
          </cell>
          <cell r="G1049" t="str">
            <v xml:space="preserve">  30  ESCUELAS</v>
          </cell>
          <cell r="H1049" t="str">
            <v xml:space="preserve">  48  L-4800</v>
          </cell>
          <cell r="I1049">
            <v>1</v>
          </cell>
          <cell r="J1049">
            <v>1</v>
          </cell>
          <cell r="K1049">
            <v>6.8500000000000005E-2</v>
          </cell>
          <cell r="L1049">
            <v>3.9199999999999999E-2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B1050" t="str">
            <v>1089 1</v>
          </cell>
          <cell r="C1050">
            <v>1089</v>
          </cell>
          <cell r="D1050" t="str">
            <v>PAPRI       38.000</v>
          </cell>
          <cell r="E1050">
            <v>1</v>
          </cell>
          <cell r="F1050" t="str">
            <v xml:space="preserve">   5  PONCE ES</v>
          </cell>
          <cell r="G1050" t="str">
            <v xml:space="preserve">  17  AGROPECU</v>
          </cell>
          <cell r="H1050" t="str">
            <v xml:space="preserve">   2  L-200</v>
          </cell>
          <cell r="I1050">
            <v>1</v>
          </cell>
          <cell r="J1050">
            <v>1</v>
          </cell>
          <cell r="K1050">
            <v>1.204</v>
          </cell>
          <cell r="L1050">
            <v>0.88100000000000001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B1051" t="str">
            <v>1090 1</v>
          </cell>
          <cell r="C1051">
            <v>1090</v>
          </cell>
          <cell r="D1051" t="str">
            <v>WALMART MAN 38.000</v>
          </cell>
          <cell r="E1051">
            <v>1</v>
          </cell>
          <cell r="F1051" t="str">
            <v xml:space="preserve">   7  ARECIBO</v>
          </cell>
          <cell r="G1051" t="str">
            <v xml:space="preserve">  21  COMERCIO</v>
          </cell>
          <cell r="H1051" t="str">
            <v xml:space="preserve">  22  L-2200</v>
          </cell>
          <cell r="I1051">
            <v>1</v>
          </cell>
          <cell r="J1051">
            <v>1</v>
          </cell>
          <cell r="K1051">
            <v>1.0571999999999999</v>
          </cell>
          <cell r="L1051">
            <v>0.36220000000000002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B1052" t="str">
            <v>1091 1</v>
          </cell>
          <cell r="C1052">
            <v>1091</v>
          </cell>
          <cell r="D1052" t="str">
            <v>GEN INSTRUME38.000</v>
          </cell>
          <cell r="E1052">
            <v>1</v>
          </cell>
          <cell r="F1052" t="str">
            <v xml:space="preserve">   7  ARECIBO</v>
          </cell>
          <cell r="G1052" t="str">
            <v xml:space="preserve">  11  ELECTRON</v>
          </cell>
          <cell r="H1052" t="str">
            <v xml:space="preserve">  22  L-2200</v>
          </cell>
          <cell r="I1052">
            <v>1</v>
          </cell>
          <cell r="J1052">
            <v>1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B1053" t="str">
            <v>1092 1</v>
          </cell>
          <cell r="C1053">
            <v>1092</v>
          </cell>
          <cell r="D1053" t="str">
            <v>ACB 2213    38.000</v>
          </cell>
          <cell r="E1053">
            <v>1</v>
          </cell>
          <cell r="F1053" t="str">
            <v xml:space="preserve">   7  ARECIBO</v>
          </cell>
          <cell r="G1053" t="str">
            <v xml:space="preserve">   1  AEE</v>
          </cell>
          <cell r="H1053" t="str">
            <v xml:space="preserve">  22  L-2200</v>
          </cell>
          <cell r="I1053">
            <v>1</v>
          </cell>
          <cell r="J1053">
            <v>1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B1054" t="str">
            <v>1093 1</v>
          </cell>
          <cell r="C1054">
            <v>1093</v>
          </cell>
          <cell r="D1054" t="str">
            <v>ACB 2295    38.000</v>
          </cell>
          <cell r="E1054">
            <v>1</v>
          </cell>
          <cell r="F1054" t="str">
            <v xml:space="preserve">   7  ARECIBO</v>
          </cell>
          <cell r="G1054" t="str">
            <v xml:space="preserve">   1  AEE</v>
          </cell>
          <cell r="H1054" t="str">
            <v xml:space="preserve">  22  L-2200</v>
          </cell>
          <cell r="I1054">
            <v>1</v>
          </cell>
          <cell r="J1054">
            <v>1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B1055" t="str">
            <v>1094 1</v>
          </cell>
          <cell r="C1055">
            <v>1094</v>
          </cell>
          <cell r="D1055" t="str">
            <v>ROOMS TO GO 38.000</v>
          </cell>
          <cell r="E1055">
            <v>1</v>
          </cell>
          <cell r="F1055" t="str">
            <v xml:space="preserve">   2  BAYAMON</v>
          </cell>
          <cell r="G1055" t="str">
            <v xml:space="preserve">  21  COMERCIO</v>
          </cell>
          <cell r="H1055" t="str">
            <v xml:space="preserve"> 107  L-10700</v>
          </cell>
          <cell r="I1055">
            <v>1</v>
          </cell>
          <cell r="J1055">
            <v>1</v>
          </cell>
          <cell r="K1055">
            <v>0.36220000000000002</v>
          </cell>
          <cell r="L1055">
            <v>0.38179999999999997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B1056" t="str">
            <v>1095 1</v>
          </cell>
          <cell r="C1056">
            <v>1095</v>
          </cell>
          <cell r="D1056" t="str">
            <v>WALMART CAG 38.000</v>
          </cell>
          <cell r="E1056">
            <v>1</v>
          </cell>
          <cell r="F1056" t="str">
            <v xml:space="preserve">   4  CAGUAS</v>
          </cell>
          <cell r="G1056" t="str">
            <v xml:space="preserve">  21  COMERCIO</v>
          </cell>
          <cell r="H1056" t="str">
            <v xml:space="preserve">  30  L-3000</v>
          </cell>
          <cell r="I1056">
            <v>1</v>
          </cell>
          <cell r="J1056">
            <v>1</v>
          </cell>
          <cell r="K1056">
            <v>0.6069</v>
          </cell>
          <cell r="L1056">
            <v>0.30349999999999999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B1057" t="str">
            <v>1096 1</v>
          </cell>
          <cell r="C1057">
            <v>1096</v>
          </cell>
          <cell r="D1057" t="str">
            <v>ESC CLARA   38.000</v>
          </cell>
          <cell r="E1057">
            <v>1</v>
          </cell>
          <cell r="F1057" t="str">
            <v xml:space="preserve">   4  CAGUAS</v>
          </cell>
          <cell r="G1057" t="str">
            <v xml:space="preserve">  30  ESCUELAS</v>
          </cell>
          <cell r="H1057" t="str">
            <v xml:space="preserve">  30  L-3000</v>
          </cell>
          <cell r="I1057">
            <v>1</v>
          </cell>
          <cell r="J1057">
            <v>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B1058" t="str">
            <v>1097 1</v>
          </cell>
          <cell r="C1058">
            <v>1097</v>
          </cell>
          <cell r="D1058" t="str">
            <v>ESC JOSE ARC38.000</v>
          </cell>
          <cell r="E1058">
            <v>1</v>
          </cell>
          <cell r="F1058" t="str">
            <v xml:space="preserve">   4  CAGUAS</v>
          </cell>
          <cell r="G1058" t="str">
            <v xml:space="preserve">  30  ESCUELAS</v>
          </cell>
          <cell r="H1058" t="str">
            <v xml:space="preserve">  41  L-4100</v>
          </cell>
          <cell r="I1058">
            <v>1</v>
          </cell>
          <cell r="J1058">
            <v>1</v>
          </cell>
          <cell r="K1058">
            <v>0.186</v>
          </cell>
          <cell r="L1058">
            <v>0.11749999999999999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B1059" t="str">
            <v>1098 1</v>
          </cell>
          <cell r="C1059">
            <v>1098</v>
          </cell>
          <cell r="D1059" t="str">
            <v>COLISEO AREC38.000</v>
          </cell>
          <cell r="E1059">
            <v>1</v>
          </cell>
          <cell r="F1059" t="str">
            <v xml:space="preserve">   7  ARECIBO</v>
          </cell>
          <cell r="G1059" t="str">
            <v xml:space="preserve">  54  COLISEOS</v>
          </cell>
          <cell r="H1059" t="str">
            <v xml:space="preserve"> 136  L-13600</v>
          </cell>
          <cell r="I1059">
            <v>1</v>
          </cell>
          <cell r="J1059">
            <v>1</v>
          </cell>
          <cell r="K1059">
            <v>1.4194</v>
          </cell>
          <cell r="L1059">
            <v>0.88100000000000001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</row>
        <row r="1060">
          <cell r="B1060" t="str">
            <v>1099 1</v>
          </cell>
          <cell r="C1060">
            <v>1099</v>
          </cell>
          <cell r="D1060" t="str">
            <v>ESC URB YAUC38.000</v>
          </cell>
          <cell r="E1060">
            <v>1</v>
          </cell>
          <cell r="F1060" t="str">
            <v xml:space="preserve">   6  PONCE OE</v>
          </cell>
          <cell r="G1060" t="str">
            <v xml:space="preserve">  30  ESCUELAS</v>
          </cell>
          <cell r="H1060" t="str">
            <v xml:space="preserve">   7  L-700</v>
          </cell>
          <cell r="I1060">
            <v>1</v>
          </cell>
          <cell r="J1060">
            <v>1</v>
          </cell>
          <cell r="K1060">
            <v>0.29370000000000002</v>
          </cell>
          <cell r="L1060">
            <v>0.1762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</row>
        <row r="1061">
          <cell r="B1061" t="str">
            <v>1100 1</v>
          </cell>
          <cell r="C1061">
            <v>1100</v>
          </cell>
          <cell r="D1061" t="str">
            <v>ESC LUIS MEL38.000</v>
          </cell>
          <cell r="E1061">
            <v>1</v>
          </cell>
          <cell r="F1061" t="str">
            <v xml:space="preserve">   7  ARECIBO</v>
          </cell>
          <cell r="G1061" t="str">
            <v xml:space="preserve">  30  ESCUELAS</v>
          </cell>
          <cell r="H1061" t="str">
            <v xml:space="preserve">  21  L-2100</v>
          </cell>
          <cell r="I1061">
            <v>1</v>
          </cell>
          <cell r="J1061">
            <v>1</v>
          </cell>
          <cell r="K1061">
            <v>0.2056</v>
          </cell>
          <cell r="L1061">
            <v>0.11749999999999999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B1062" t="str">
            <v>1101 1</v>
          </cell>
          <cell r="C1062">
            <v>1101</v>
          </cell>
          <cell r="D1062" t="str">
            <v>TRIBUNAL APE38.000</v>
          </cell>
          <cell r="E1062">
            <v>1</v>
          </cell>
          <cell r="F1062" t="str">
            <v xml:space="preserve">   1  S.JUAN</v>
          </cell>
          <cell r="G1062" t="str">
            <v xml:space="preserve">  31  GOBIERNO</v>
          </cell>
          <cell r="H1062" t="str">
            <v xml:space="preserve">  89  L-8900</v>
          </cell>
          <cell r="I1062">
            <v>1</v>
          </cell>
          <cell r="J1062">
            <v>1</v>
          </cell>
          <cell r="K1062">
            <v>1.0082</v>
          </cell>
          <cell r="L1062">
            <v>0.66559999999999997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B1063" t="str">
            <v>1112 1</v>
          </cell>
          <cell r="C1063">
            <v>1112</v>
          </cell>
          <cell r="D1063" t="str">
            <v>ISLAZUL PROV38.000</v>
          </cell>
          <cell r="E1063">
            <v>1</v>
          </cell>
          <cell r="F1063" t="str">
            <v xml:space="preserve">   7  ARECIBO</v>
          </cell>
          <cell r="G1063" t="str">
            <v xml:space="preserve">  84  IS-URB-RES</v>
          </cell>
          <cell r="H1063" t="str">
            <v xml:space="preserve">  27  L-2700</v>
          </cell>
          <cell r="I1063">
            <v>1</v>
          </cell>
          <cell r="J1063">
            <v>1</v>
          </cell>
          <cell r="K1063">
            <v>0.91039999999999999</v>
          </cell>
          <cell r="L1063">
            <v>0.41110000000000002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</row>
        <row r="1064">
          <cell r="B1064" t="str">
            <v>1113 1</v>
          </cell>
          <cell r="C1064">
            <v>1113</v>
          </cell>
          <cell r="D1064" t="str">
            <v>POLITECNICA 38.000</v>
          </cell>
          <cell r="E1064">
            <v>1</v>
          </cell>
          <cell r="F1064" t="str">
            <v xml:space="preserve">   1  S.JUAN</v>
          </cell>
          <cell r="G1064" t="str">
            <v xml:space="preserve">  30  ESCUELAS</v>
          </cell>
          <cell r="H1064" t="str">
            <v xml:space="preserve"> 105  L-10500</v>
          </cell>
          <cell r="I1064">
            <v>1</v>
          </cell>
          <cell r="J1064">
            <v>1</v>
          </cell>
          <cell r="K1064">
            <v>1.7914000000000001</v>
          </cell>
          <cell r="L1064">
            <v>0.91039999999999999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B1065" t="str">
            <v>1114 1</v>
          </cell>
          <cell r="C1065">
            <v>1114</v>
          </cell>
          <cell r="D1065" t="str">
            <v>UNIV.CENTRAL38.000</v>
          </cell>
          <cell r="E1065">
            <v>1</v>
          </cell>
          <cell r="F1065" t="str">
            <v xml:space="preserve">   2  BAYAMON</v>
          </cell>
          <cell r="G1065" t="str">
            <v xml:space="preserve">  30  ESCUELAS</v>
          </cell>
          <cell r="H1065" t="str">
            <v xml:space="preserve"> 100  L-10000</v>
          </cell>
          <cell r="I1065">
            <v>1</v>
          </cell>
          <cell r="J1065">
            <v>1</v>
          </cell>
          <cell r="K1065">
            <v>1.0963000000000001</v>
          </cell>
          <cell r="L1065">
            <v>0.56779999999999997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B1066" t="str">
            <v>1115 1</v>
          </cell>
          <cell r="C1066">
            <v>1115</v>
          </cell>
          <cell r="D1066" t="str">
            <v>ESC.JOSEFINA38.000</v>
          </cell>
          <cell r="E1066">
            <v>1</v>
          </cell>
          <cell r="F1066" t="str">
            <v xml:space="preserve">   8  MAYAGUEZ</v>
          </cell>
          <cell r="G1066" t="str">
            <v xml:space="preserve">  30  ESCUELAS</v>
          </cell>
          <cell r="H1066" t="str">
            <v xml:space="preserve">  19  L-1900</v>
          </cell>
          <cell r="I1066">
            <v>1</v>
          </cell>
          <cell r="J1066">
            <v>1</v>
          </cell>
          <cell r="K1066">
            <v>8.8099999999999998E-2</v>
          </cell>
          <cell r="L1066">
            <v>4.8899999999999999E-2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B1067" t="str">
            <v>1116 1</v>
          </cell>
          <cell r="C1067">
            <v>1116</v>
          </cell>
          <cell r="D1067" t="str">
            <v>PONCE CASH  38.000</v>
          </cell>
          <cell r="E1067">
            <v>1</v>
          </cell>
          <cell r="F1067" t="str">
            <v xml:space="preserve">   5  PONCE ES</v>
          </cell>
          <cell r="G1067" t="str">
            <v xml:space="preserve">  18  PROC MET</v>
          </cell>
          <cell r="H1067" t="str">
            <v xml:space="preserve">  48  L-4800</v>
          </cell>
          <cell r="I1067">
            <v>1</v>
          </cell>
          <cell r="J1067">
            <v>1</v>
          </cell>
          <cell r="K1067">
            <v>0.4894</v>
          </cell>
          <cell r="L1067">
            <v>0.30349999999999999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B1068" t="str">
            <v>1117 1</v>
          </cell>
          <cell r="C1068">
            <v>1117</v>
          </cell>
          <cell r="D1068" t="str">
            <v>ADS         38.000</v>
          </cell>
          <cell r="E1068">
            <v>1</v>
          </cell>
          <cell r="F1068" t="str">
            <v xml:space="preserve">   7  ARECIBO</v>
          </cell>
          <cell r="G1068" t="str">
            <v xml:space="preserve">  18  PROC MET</v>
          </cell>
          <cell r="H1068" t="str">
            <v xml:space="preserve">  22  L-2200</v>
          </cell>
          <cell r="I1068">
            <v>1</v>
          </cell>
          <cell r="J1068">
            <v>1</v>
          </cell>
          <cell r="K1068">
            <v>0.92989999999999995</v>
          </cell>
          <cell r="L1068">
            <v>0.57750000000000001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B1069" t="str">
            <v>1118 1</v>
          </cell>
          <cell r="C1069">
            <v>1118</v>
          </cell>
          <cell r="D1069" t="str">
            <v>FEDE.ACOSTA 38.000</v>
          </cell>
          <cell r="E1069">
            <v>1</v>
          </cell>
          <cell r="F1069" t="str">
            <v xml:space="preserve">   1  S.JUAN</v>
          </cell>
          <cell r="G1069" t="str">
            <v xml:space="preserve">  22  BANCOS</v>
          </cell>
          <cell r="H1069" t="str">
            <v xml:space="preserve">  75  L-7500</v>
          </cell>
          <cell r="I1069">
            <v>1</v>
          </cell>
          <cell r="J1069">
            <v>1</v>
          </cell>
          <cell r="K1069">
            <v>0.46010000000000001</v>
          </cell>
          <cell r="L1069">
            <v>0.28389999999999999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B1070" t="str">
            <v>1120 1</v>
          </cell>
          <cell r="C1070">
            <v>1120</v>
          </cell>
          <cell r="D1070" t="str">
            <v>MINILLAS    38.000</v>
          </cell>
          <cell r="E1070">
            <v>1</v>
          </cell>
          <cell r="F1070" t="str">
            <v xml:space="preserve">   1  S.JUAN</v>
          </cell>
          <cell r="G1070" t="str">
            <v xml:space="preserve">  88  MET-COMERCIA</v>
          </cell>
          <cell r="H1070" t="str">
            <v xml:space="preserve">  71  L-7100</v>
          </cell>
          <cell r="I1070">
            <v>1</v>
          </cell>
          <cell r="J1070">
            <v>1</v>
          </cell>
          <cell r="K1070">
            <v>10.992900000000001</v>
          </cell>
          <cell r="L1070">
            <v>3.1911999999999998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B1071" t="str">
            <v>1121 1</v>
          </cell>
          <cell r="C1071">
            <v>1121</v>
          </cell>
          <cell r="D1071" t="str">
            <v>SAN JOSE    38.000</v>
          </cell>
          <cell r="E1071">
            <v>1</v>
          </cell>
          <cell r="F1071" t="str">
            <v xml:space="preserve">   7  ARECIBO</v>
          </cell>
          <cell r="G1071" t="str">
            <v xml:space="preserve">  82  IS-RUR-COMER</v>
          </cell>
          <cell r="H1071" t="str">
            <v xml:space="preserve">  24  L-2400</v>
          </cell>
          <cell r="I1071">
            <v>1</v>
          </cell>
          <cell r="J1071">
            <v>1</v>
          </cell>
          <cell r="K1071">
            <v>3.3673999999999999</v>
          </cell>
          <cell r="L1071">
            <v>-1.1256999999999999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B1072" t="str">
            <v>1123 1</v>
          </cell>
          <cell r="C1072">
            <v>1123</v>
          </cell>
          <cell r="D1072" t="str">
            <v>H. PRODUCTS 38.000</v>
          </cell>
          <cell r="E1072">
            <v>1</v>
          </cell>
          <cell r="F1072" t="str">
            <v xml:space="preserve">   5  PONCE ES</v>
          </cell>
          <cell r="G1072" t="str">
            <v xml:space="preserve">  10  FARMACIA</v>
          </cell>
          <cell r="H1072" t="str">
            <v xml:space="preserve"> 109  L-10900</v>
          </cell>
          <cell r="I1072">
            <v>1</v>
          </cell>
          <cell r="J1072">
            <v>1</v>
          </cell>
          <cell r="K1072">
            <v>15.9656</v>
          </cell>
          <cell r="L1072">
            <v>5.2468000000000004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B1073" t="str">
            <v>1125 1</v>
          </cell>
          <cell r="C1073">
            <v>1125</v>
          </cell>
          <cell r="D1073" t="str">
            <v>IPR         38.000</v>
          </cell>
          <cell r="E1073">
            <v>1</v>
          </cell>
          <cell r="F1073" t="str">
            <v xml:space="preserve">   5  PONCE ES</v>
          </cell>
          <cell r="G1073" t="str">
            <v xml:space="preserve">  10  FARMACIA</v>
          </cell>
          <cell r="H1073" t="str">
            <v xml:space="preserve"> 109  L-10900</v>
          </cell>
          <cell r="I1073">
            <v>1</v>
          </cell>
          <cell r="J1073">
            <v>1</v>
          </cell>
          <cell r="K1073">
            <v>3.1031</v>
          </cell>
          <cell r="L1073">
            <v>1.4879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</row>
        <row r="1074">
          <cell r="B1074" t="str">
            <v>1127 1</v>
          </cell>
          <cell r="C1074">
            <v>1127</v>
          </cell>
          <cell r="D1074" t="str">
            <v>UTUADO      38.000</v>
          </cell>
          <cell r="E1074">
            <v>1</v>
          </cell>
          <cell r="F1074" t="str">
            <v xml:space="preserve">   7  ARECIBO</v>
          </cell>
          <cell r="G1074" t="str">
            <v xml:space="preserve">  82  IS-RUR-COMER</v>
          </cell>
          <cell r="H1074" t="str">
            <v xml:space="preserve">  24  L-2400</v>
          </cell>
          <cell r="I1074">
            <v>1</v>
          </cell>
          <cell r="J1074">
            <v>1</v>
          </cell>
          <cell r="K1074">
            <v>4.4539</v>
          </cell>
          <cell r="L1074">
            <v>2.0752000000000002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 t="str">
            <v>1136 1</v>
          </cell>
          <cell r="C1075">
            <v>1136</v>
          </cell>
          <cell r="D1075" t="str">
            <v>AAA 4478    38.000</v>
          </cell>
          <cell r="E1075">
            <v>1</v>
          </cell>
          <cell r="F1075" t="str">
            <v xml:space="preserve">   5  PONCE ES</v>
          </cell>
          <cell r="G1075" t="str">
            <v xml:space="preserve">  40  AAA</v>
          </cell>
          <cell r="H1075" t="str">
            <v xml:space="preserve">   2  L-200</v>
          </cell>
          <cell r="I1075">
            <v>1</v>
          </cell>
          <cell r="J1075">
            <v>1</v>
          </cell>
          <cell r="K1075">
            <v>0.56779999999999997</v>
          </cell>
          <cell r="L1075">
            <v>0.35239999999999999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</row>
        <row r="1076">
          <cell r="B1076" t="str">
            <v>1137 1</v>
          </cell>
          <cell r="C1076">
            <v>1137</v>
          </cell>
          <cell r="D1076" t="str">
            <v>GUIDANT ARE 38.000</v>
          </cell>
          <cell r="E1076">
            <v>1</v>
          </cell>
          <cell r="F1076" t="str">
            <v xml:space="preserve">   7  ARECIBO</v>
          </cell>
          <cell r="G1076" t="str">
            <v xml:space="preserve">  20  EQUI MED</v>
          </cell>
          <cell r="H1076" t="str">
            <v xml:space="preserve">  22  L-2200</v>
          </cell>
          <cell r="I1076">
            <v>1</v>
          </cell>
          <cell r="J1076">
            <v>1</v>
          </cell>
          <cell r="K1076">
            <v>1.1747000000000001</v>
          </cell>
          <cell r="L1076">
            <v>0.68520000000000003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B1077" t="str">
            <v>1138 1</v>
          </cell>
          <cell r="C1077">
            <v>1138</v>
          </cell>
          <cell r="D1077" t="str">
            <v>C DETENCION 38.000</v>
          </cell>
          <cell r="E1077">
            <v>1</v>
          </cell>
          <cell r="F1077" t="str">
            <v xml:space="preserve">   7  ARECIBO</v>
          </cell>
          <cell r="G1077" t="str">
            <v xml:space="preserve">  52  CARCELES</v>
          </cell>
          <cell r="H1077" t="str">
            <v xml:space="preserve">  22  L-2200</v>
          </cell>
          <cell r="I1077">
            <v>1</v>
          </cell>
          <cell r="J1077">
            <v>1</v>
          </cell>
          <cell r="K1077">
            <v>0.4894</v>
          </cell>
          <cell r="L1077">
            <v>0.30349999999999999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B1078" t="str">
            <v>1139 1</v>
          </cell>
          <cell r="C1078">
            <v>1139</v>
          </cell>
          <cell r="D1078" t="str">
            <v>AMERICAN UNI38.000</v>
          </cell>
          <cell r="E1078">
            <v>1</v>
          </cell>
          <cell r="F1078" t="str">
            <v xml:space="preserve">   7  ARECIBO</v>
          </cell>
          <cell r="G1078" t="str">
            <v xml:space="preserve">  30  ESCUELAS</v>
          </cell>
          <cell r="H1078" t="str">
            <v xml:space="preserve"> 147  L-14700</v>
          </cell>
          <cell r="I1078">
            <v>1</v>
          </cell>
          <cell r="J1078">
            <v>1</v>
          </cell>
          <cell r="K1078">
            <v>0.34260000000000002</v>
          </cell>
          <cell r="L1078">
            <v>0.1958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B1079" t="str">
            <v>1144 1</v>
          </cell>
          <cell r="C1079">
            <v>1144</v>
          </cell>
          <cell r="D1079" t="str">
            <v>COSTCO      38.000</v>
          </cell>
          <cell r="E1079">
            <v>1</v>
          </cell>
          <cell r="F1079" t="str">
            <v xml:space="preserve">   2  BAYAMON</v>
          </cell>
          <cell r="G1079" t="str">
            <v xml:space="preserve">  21  COMERCIO</v>
          </cell>
          <cell r="H1079" t="str">
            <v xml:space="preserve">  98  L-9800</v>
          </cell>
          <cell r="I1079">
            <v>1</v>
          </cell>
          <cell r="J1079">
            <v>1</v>
          </cell>
          <cell r="K1079">
            <v>0.96909999999999996</v>
          </cell>
          <cell r="L1079">
            <v>0.59709999999999996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B1080" t="str">
            <v>1145 1</v>
          </cell>
          <cell r="C1080">
            <v>1145</v>
          </cell>
          <cell r="D1080" t="str">
            <v>ESC.VOC.SL  38.000</v>
          </cell>
          <cell r="E1080">
            <v>1</v>
          </cell>
          <cell r="F1080" t="str">
            <v xml:space="preserve">   4  CAGUAS</v>
          </cell>
          <cell r="G1080" t="str">
            <v xml:space="preserve">  30  ESCUELAS</v>
          </cell>
          <cell r="H1080" t="str">
            <v xml:space="preserve">  93  L-9300</v>
          </cell>
          <cell r="I1080">
            <v>1</v>
          </cell>
          <cell r="J1080">
            <v>1</v>
          </cell>
          <cell r="K1080">
            <v>0.2545</v>
          </cell>
          <cell r="L1080">
            <v>0.14680000000000001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B1081" t="str">
            <v>1146 1</v>
          </cell>
          <cell r="C1081">
            <v>1146</v>
          </cell>
          <cell r="D1081" t="str">
            <v>VOC.VILLALBA38.000</v>
          </cell>
          <cell r="E1081">
            <v>1</v>
          </cell>
          <cell r="F1081" t="str">
            <v xml:space="preserve">   6  PONCE OE</v>
          </cell>
          <cell r="G1081" t="str">
            <v xml:space="preserve">  30  ESCUELAS</v>
          </cell>
          <cell r="H1081" t="str">
            <v xml:space="preserve">   3  L-300</v>
          </cell>
          <cell r="I1081">
            <v>1</v>
          </cell>
          <cell r="J1081">
            <v>1</v>
          </cell>
          <cell r="K1081">
            <v>0.22509999999999999</v>
          </cell>
          <cell r="L1081">
            <v>0.11749999999999999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1147 1</v>
          </cell>
          <cell r="C1082">
            <v>1147</v>
          </cell>
          <cell r="D1082" t="str">
            <v>VOC. GUAYAMA38.000</v>
          </cell>
          <cell r="E1082">
            <v>1</v>
          </cell>
          <cell r="F1082" t="str">
            <v xml:space="preserve">   5  PONCE ES</v>
          </cell>
          <cell r="G1082" t="str">
            <v xml:space="preserve">  30  ESCUELAS</v>
          </cell>
          <cell r="H1082" t="str">
            <v xml:space="preserve">  37  L-3700</v>
          </cell>
          <cell r="I1082">
            <v>1</v>
          </cell>
          <cell r="J1082">
            <v>1</v>
          </cell>
          <cell r="K1082">
            <v>4.8899999999999999E-2</v>
          </cell>
          <cell r="L1082">
            <v>2.9399999999999999E-2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B1083" t="str">
            <v>1149 1</v>
          </cell>
          <cell r="C1083">
            <v>1149</v>
          </cell>
          <cell r="D1083" t="str">
            <v>AAA USERAS  38.000</v>
          </cell>
          <cell r="E1083">
            <v>1</v>
          </cell>
          <cell r="F1083" t="str">
            <v xml:space="preserve">   5  PONCE ES</v>
          </cell>
          <cell r="G1083" t="str">
            <v xml:space="preserve">  40  AAA</v>
          </cell>
          <cell r="H1083" t="str">
            <v xml:space="preserve">  48  L-4800</v>
          </cell>
          <cell r="I1083">
            <v>1</v>
          </cell>
          <cell r="J1083">
            <v>1</v>
          </cell>
          <cell r="K1083">
            <v>0.31319999999999998</v>
          </cell>
          <cell r="L1083">
            <v>0.1958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B1084" t="str">
            <v>1150 1</v>
          </cell>
          <cell r="C1084">
            <v>1150</v>
          </cell>
          <cell r="D1084" t="str">
            <v>ESC NUEVA   38.000</v>
          </cell>
          <cell r="E1084">
            <v>1</v>
          </cell>
          <cell r="F1084" t="str">
            <v xml:space="preserve">   8  MAYAGUEZ</v>
          </cell>
          <cell r="G1084" t="str">
            <v xml:space="preserve">  30  ESCUELAS</v>
          </cell>
          <cell r="H1084" t="str">
            <v xml:space="preserve">  16  L-1600</v>
          </cell>
          <cell r="I1084">
            <v>1</v>
          </cell>
          <cell r="J1084">
            <v>1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B1085" t="str">
            <v>1151 1</v>
          </cell>
          <cell r="C1085">
            <v>1151</v>
          </cell>
          <cell r="D1085" t="str">
            <v>AAA V.BAJA  38.000</v>
          </cell>
          <cell r="E1085">
            <v>1</v>
          </cell>
          <cell r="F1085" t="str">
            <v xml:space="preserve">   2  BAYAMON</v>
          </cell>
          <cell r="G1085" t="str">
            <v xml:space="preserve">  40  AAA</v>
          </cell>
          <cell r="H1085" t="str">
            <v xml:space="preserve">  22  L-2200</v>
          </cell>
          <cell r="I1085">
            <v>1</v>
          </cell>
          <cell r="J1085">
            <v>1</v>
          </cell>
          <cell r="K1085">
            <v>3.9199999999999999E-2</v>
          </cell>
          <cell r="L1085">
            <v>1.9599999999999999E-2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B1086" t="str">
            <v>1157 1</v>
          </cell>
          <cell r="C1086">
            <v>1157</v>
          </cell>
          <cell r="D1086" t="str">
            <v>BO. LAPAS   38.000</v>
          </cell>
          <cell r="E1086">
            <v>1</v>
          </cell>
          <cell r="F1086" t="str">
            <v xml:space="preserve">   5  PONCE ES</v>
          </cell>
          <cell r="G1086" t="str">
            <v xml:space="preserve">   1  AEE</v>
          </cell>
          <cell r="H1086" t="str">
            <v xml:space="preserve">   2  L-200</v>
          </cell>
          <cell r="I1086">
            <v>1</v>
          </cell>
          <cell r="J1086">
            <v>1</v>
          </cell>
          <cell r="K1086">
            <v>3.4946000000000002</v>
          </cell>
          <cell r="L1086">
            <v>1.3411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B1087" t="str">
            <v>1162 1</v>
          </cell>
          <cell r="C1087">
            <v>1162</v>
          </cell>
          <cell r="D1087" t="str">
            <v>ULTRA PIER  38.000</v>
          </cell>
          <cell r="E1087">
            <v>1</v>
          </cell>
          <cell r="F1087" t="str">
            <v xml:space="preserve">   2  BAYAMON</v>
          </cell>
          <cell r="G1087" t="str">
            <v xml:space="preserve">  10  FARMACIA</v>
          </cell>
          <cell r="H1087" t="str">
            <v xml:space="preserve">  22  L-2200</v>
          </cell>
          <cell r="I1087">
            <v>1</v>
          </cell>
          <cell r="J1087">
            <v>1</v>
          </cell>
          <cell r="K1087">
            <v>0.1077</v>
          </cell>
          <cell r="L1087">
            <v>9.7900000000000001E-2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>
        <row r="150">
          <cell r="B150">
            <v>42005</v>
          </cell>
        </row>
      </sheetData>
      <sheetData sheetId="4" refreshError="1"/>
      <sheetData sheetId="5">
        <row r="141">
          <cell r="H141" t="str">
            <v>AES       1</v>
          </cell>
        </row>
      </sheetData>
      <sheetData sheetId="6" refreshError="1"/>
      <sheetData sheetId="7">
        <row r="4">
          <cell r="F4" t="str">
            <v>AES_1</v>
          </cell>
        </row>
        <row r="7">
          <cell r="B7" t="str">
            <v>AES_1</v>
          </cell>
          <cell r="C7" t="str">
            <v>AES</v>
          </cell>
          <cell r="D7">
            <v>1</v>
          </cell>
          <cell r="E7" t="str">
            <v>M</v>
          </cell>
          <cell r="F7">
            <v>42093</v>
          </cell>
          <cell r="G7">
            <v>42121</v>
          </cell>
          <cell r="I7" t="str">
            <v>Scheduled Maintenance</v>
          </cell>
          <cell r="L7" t="str">
            <v>x</v>
          </cell>
          <cell r="M7" t="str">
            <v>x</v>
          </cell>
        </row>
        <row r="8">
          <cell r="B8" t="str">
            <v>AES_2</v>
          </cell>
          <cell r="C8" t="str">
            <v>AES</v>
          </cell>
          <cell r="D8">
            <v>2</v>
          </cell>
          <cell r="E8" t="str">
            <v>M</v>
          </cell>
          <cell r="F8">
            <v>42065</v>
          </cell>
          <cell r="G8">
            <v>42093</v>
          </cell>
          <cell r="I8" t="str">
            <v>Scheduled Maintenance</v>
          </cell>
          <cell r="L8" t="str">
            <v>x</v>
          </cell>
          <cell r="M8" t="str">
            <v>x</v>
          </cell>
        </row>
        <row r="9">
          <cell r="B9" t="str">
            <v>AGUIRRE COMBINED CYCLE_1</v>
          </cell>
          <cell r="C9" t="str">
            <v>C.CYCLE</v>
          </cell>
          <cell r="D9">
            <v>1</v>
          </cell>
          <cell r="F9" t="str">
            <v>x</v>
          </cell>
          <cell r="G9" t="str">
            <v>x</v>
          </cell>
          <cell r="L9" t="str">
            <v>x</v>
          </cell>
          <cell r="M9" t="str">
            <v>x</v>
          </cell>
        </row>
        <row r="10">
          <cell r="B10" t="str">
            <v>AGUIRRE COMBINED CYCLE_2</v>
          </cell>
          <cell r="C10" t="str">
            <v>C.CYCLE</v>
          </cell>
          <cell r="D10">
            <v>2</v>
          </cell>
          <cell r="F10" t="str">
            <v>x</v>
          </cell>
          <cell r="G10" t="str">
            <v>x</v>
          </cell>
          <cell r="L10" t="str">
            <v>x</v>
          </cell>
          <cell r="M10" t="str">
            <v>x</v>
          </cell>
        </row>
        <row r="11">
          <cell r="B11" t="str">
            <v>AGUIRRE STEAM_1</v>
          </cell>
          <cell r="C11" t="str">
            <v>AGUIRRE</v>
          </cell>
          <cell r="D11">
            <v>1</v>
          </cell>
          <cell r="E11" t="str">
            <v>M</v>
          </cell>
          <cell r="F11">
            <v>41974</v>
          </cell>
          <cell r="G11">
            <v>42016</v>
          </cell>
          <cell r="I11" t="str">
            <v>Scheduled Maintenance</v>
          </cell>
          <cell r="L11" t="str">
            <v>x</v>
          </cell>
          <cell r="M11" t="str">
            <v>x</v>
          </cell>
        </row>
        <row r="12">
          <cell r="B12" t="str">
            <v>AGUIRRE STEAM_2</v>
          </cell>
          <cell r="C12" t="str">
            <v>AGUIRRE</v>
          </cell>
          <cell r="D12">
            <v>2</v>
          </cell>
          <cell r="E12" t="str">
            <v>M</v>
          </cell>
          <cell r="F12">
            <v>42156</v>
          </cell>
          <cell r="G12">
            <v>42184</v>
          </cell>
          <cell r="I12" t="str">
            <v>Scheduled Maintenance</v>
          </cell>
          <cell r="L12" t="str">
            <v>x</v>
          </cell>
          <cell r="M12" t="str">
            <v>x</v>
          </cell>
        </row>
        <row r="13">
          <cell r="B13" t="str">
            <v>CAMBALACHE CT_2</v>
          </cell>
          <cell r="C13" t="str">
            <v>CAMBALAC</v>
          </cell>
          <cell r="D13">
            <v>2</v>
          </cell>
          <cell r="E13" t="str">
            <v>M</v>
          </cell>
          <cell r="F13">
            <v>42023</v>
          </cell>
          <cell r="G13">
            <v>42037</v>
          </cell>
          <cell r="I13" t="str">
            <v>Scheduled Maintenance</v>
          </cell>
          <cell r="L13" t="str">
            <v>x</v>
          </cell>
          <cell r="M13" t="str">
            <v>x</v>
          </cell>
        </row>
        <row r="14">
          <cell r="B14" t="str">
            <v>CAMBALACHE CT_3</v>
          </cell>
          <cell r="C14" t="str">
            <v>CAMBALAC</v>
          </cell>
          <cell r="D14">
            <v>3</v>
          </cell>
          <cell r="E14" t="str">
            <v>M</v>
          </cell>
          <cell r="F14">
            <v>42023</v>
          </cell>
          <cell r="G14">
            <v>42037</v>
          </cell>
          <cell r="I14" t="str">
            <v>Scheduled Maintenance</v>
          </cell>
          <cell r="L14" t="str">
            <v>x</v>
          </cell>
          <cell r="M14" t="str">
            <v>x</v>
          </cell>
        </row>
        <row r="15">
          <cell r="B15" t="str">
            <v>EcoElectrica</v>
          </cell>
          <cell r="C15" t="str">
            <v>EcoElect</v>
          </cell>
          <cell r="D15">
            <v>1</v>
          </cell>
          <cell r="E15" t="str">
            <v>M</v>
          </cell>
          <cell r="F15">
            <v>42037</v>
          </cell>
          <cell r="G15">
            <v>42058</v>
          </cell>
          <cell r="I15" t="str">
            <v>Scheduled Maintenance</v>
          </cell>
          <cell r="L15" t="str">
            <v>x</v>
          </cell>
          <cell r="M15" t="str">
            <v>x</v>
          </cell>
        </row>
        <row r="16">
          <cell r="B16" t="str">
            <v>GS TURB_1 PALO SECO</v>
          </cell>
          <cell r="C16" t="str">
            <v>GS TURB</v>
          </cell>
          <cell r="D16">
            <v>1</v>
          </cell>
          <cell r="E16" t="str">
            <v>M</v>
          </cell>
          <cell r="F16">
            <v>42114</v>
          </cell>
          <cell r="G16">
            <v>42128</v>
          </cell>
          <cell r="I16" t="str">
            <v>Scheduled Maintenance</v>
          </cell>
          <cell r="L16" t="str">
            <v>x</v>
          </cell>
          <cell r="M16" t="str">
            <v>x</v>
          </cell>
        </row>
        <row r="17">
          <cell r="B17" t="str">
            <v>GS TURB_10 AGUIRRE</v>
          </cell>
          <cell r="C17" t="str">
            <v>GS TURB</v>
          </cell>
          <cell r="D17">
            <v>10</v>
          </cell>
          <cell r="E17" t="str">
            <v>M</v>
          </cell>
          <cell r="F17">
            <v>42331</v>
          </cell>
          <cell r="G17">
            <v>42345</v>
          </cell>
          <cell r="I17" t="str">
            <v>Scheduled Maintenance</v>
          </cell>
          <cell r="L17" t="str">
            <v>x</v>
          </cell>
          <cell r="M17" t="str">
            <v>x</v>
          </cell>
        </row>
        <row r="18">
          <cell r="B18" t="str">
            <v>GS TURB_11 VEGA BAJA</v>
          </cell>
          <cell r="C18" t="str">
            <v>GS TURB</v>
          </cell>
          <cell r="D18">
            <v>11</v>
          </cell>
          <cell r="E18" t="str">
            <v>M</v>
          </cell>
          <cell r="F18">
            <v>42317</v>
          </cell>
          <cell r="G18">
            <v>42331</v>
          </cell>
          <cell r="I18" t="str">
            <v>Scheduled Maintenance</v>
          </cell>
          <cell r="L18" t="str">
            <v>x</v>
          </cell>
          <cell r="M18" t="str">
            <v>x</v>
          </cell>
        </row>
        <row r="19">
          <cell r="B19" t="str">
            <v>GS TURB_12 VEGA BAJA</v>
          </cell>
          <cell r="C19" t="str">
            <v>GS TURB</v>
          </cell>
          <cell r="D19">
            <v>12</v>
          </cell>
          <cell r="E19" t="str">
            <v>M</v>
          </cell>
          <cell r="F19">
            <v>42107</v>
          </cell>
          <cell r="G19">
            <v>42121</v>
          </cell>
          <cell r="I19" t="str">
            <v>Scheduled Maintenance</v>
          </cell>
          <cell r="L19" t="str">
            <v>x</v>
          </cell>
          <cell r="M19" t="str">
            <v>x</v>
          </cell>
        </row>
        <row r="20">
          <cell r="B20" t="str">
            <v>GS TURB_13 YABUCOA</v>
          </cell>
          <cell r="C20" t="str">
            <v>GS TURB</v>
          </cell>
          <cell r="D20">
            <v>13</v>
          </cell>
          <cell r="E20" t="str">
            <v>M</v>
          </cell>
          <cell r="F20">
            <v>42345</v>
          </cell>
          <cell r="G20">
            <v>42366</v>
          </cell>
          <cell r="I20" t="str">
            <v>Scheduled Maintenance</v>
          </cell>
          <cell r="L20" t="str">
            <v>x</v>
          </cell>
          <cell r="M20" t="str">
            <v>x</v>
          </cell>
        </row>
        <row r="21">
          <cell r="B21" t="str">
            <v>GS TURB_14 YABUCOA</v>
          </cell>
          <cell r="C21" t="str">
            <v>GS TURB</v>
          </cell>
          <cell r="D21">
            <v>14</v>
          </cell>
          <cell r="E21" t="str">
            <v>M</v>
          </cell>
          <cell r="F21">
            <v>42086</v>
          </cell>
          <cell r="G21">
            <v>42100</v>
          </cell>
          <cell r="I21" t="str">
            <v>Scheduled Maintenance</v>
          </cell>
          <cell r="L21" t="str">
            <v>x</v>
          </cell>
          <cell r="M21" t="str">
            <v>x</v>
          </cell>
        </row>
        <row r="22">
          <cell r="B22" t="str">
            <v>GS TURB_19 JOBOS</v>
          </cell>
          <cell r="C22" t="str">
            <v>GS TURB</v>
          </cell>
          <cell r="D22">
            <v>19</v>
          </cell>
          <cell r="E22" t="str">
            <v>M</v>
          </cell>
          <cell r="F22">
            <v>42107</v>
          </cell>
          <cell r="G22">
            <v>42121</v>
          </cell>
          <cell r="I22" t="str">
            <v>Scheduled Maintenance</v>
          </cell>
          <cell r="L22" t="str">
            <v>x</v>
          </cell>
          <cell r="M22" t="str">
            <v>x</v>
          </cell>
        </row>
        <row r="23">
          <cell r="B23" t="str">
            <v>GS TURB_2 PALO SECO</v>
          </cell>
          <cell r="C23" t="str">
            <v>GS TURB</v>
          </cell>
          <cell r="D23">
            <v>2</v>
          </cell>
          <cell r="E23" t="str">
            <v>M</v>
          </cell>
          <cell r="F23">
            <v>42135</v>
          </cell>
          <cell r="G23">
            <v>42149</v>
          </cell>
          <cell r="I23" t="str">
            <v>Scheduled Maintenance</v>
          </cell>
          <cell r="L23" t="str">
            <v>x</v>
          </cell>
          <cell r="M23" t="str">
            <v>x</v>
          </cell>
        </row>
        <row r="24">
          <cell r="B24" t="str">
            <v>GS TURB_20 JOBOS</v>
          </cell>
          <cell r="C24" t="str">
            <v>GS TURB</v>
          </cell>
          <cell r="D24">
            <v>20</v>
          </cell>
          <cell r="E24" t="str">
            <v>M</v>
          </cell>
          <cell r="F24">
            <v>42261</v>
          </cell>
          <cell r="G24">
            <v>42274</v>
          </cell>
          <cell r="I24" t="str">
            <v>Automatic Maintenance</v>
          </cell>
          <cell r="L24" t="str">
            <v>x</v>
          </cell>
          <cell r="M24" t="str">
            <v>x</v>
          </cell>
        </row>
        <row r="25">
          <cell r="B25" t="str">
            <v>GS TURB_21 DAGUAO</v>
          </cell>
          <cell r="C25" t="str">
            <v>GS TURB</v>
          </cell>
          <cell r="D25">
            <v>21</v>
          </cell>
          <cell r="E25" t="str">
            <v>M</v>
          </cell>
          <cell r="F25">
            <v>42058</v>
          </cell>
          <cell r="G25">
            <v>42064</v>
          </cell>
          <cell r="I25" t="str">
            <v>Automatic Maintenance</v>
          </cell>
          <cell r="L25" t="str">
            <v>x</v>
          </cell>
          <cell r="M25" t="str">
            <v>x</v>
          </cell>
        </row>
        <row r="26">
          <cell r="B26" t="str">
            <v>GS TURB_22 DAGUAO</v>
          </cell>
          <cell r="C26" t="str">
            <v>GS TURB</v>
          </cell>
          <cell r="D26">
            <v>22</v>
          </cell>
          <cell r="E26" t="str">
            <v>M</v>
          </cell>
          <cell r="F26">
            <v>42016</v>
          </cell>
          <cell r="G26">
            <v>42107</v>
          </cell>
          <cell r="I26" t="str">
            <v>Scheduled Maintenance</v>
          </cell>
          <cell r="K26" t="str">
            <v>M</v>
          </cell>
          <cell r="L26">
            <v>42261</v>
          </cell>
          <cell r="M26">
            <v>42274</v>
          </cell>
          <cell r="O26" t="str">
            <v>Automatic Maintenance</v>
          </cell>
        </row>
        <row r="27">
          <cell r="B27" t="str">
            <v>GS TURB_3 PALO SECO</v>
          </cell>
          <cell r="C27" t="str">
            <v>GS TURB</v>
          </cell>
          <cell r="D27">
            <v>3</v>
          </cell>
          <cell r="E27" t="str">
            <v>M</v>
          </cell>
          <cell r="F27">
            <v>42317</v>
          </cell>
          <cell r="G27">
            <v>42338</v>
          </cell>
          <cell r="I27" t="str">
            <v>Scheduled Maintenance</v>
          </cell>
          <cell r="L27" t="str">
            <v>x</v>
          </cell>
          <cell r="M27" t="str">
            <v>x</v>
          </cell>
        </row>
        <row r="28">
          <cell r="B28" t="str">
            <v>GS TURB_4 PALO SECO</v>
          </cell>
          <cell r="C28" t="str">
            <v>GS TURB</v>
          </cell>
          <cell r="D28">
            <v>4</v>
          </cell>
          <cell r="E28" t="str">
            <v>M</v>
          </cell>
          <cell r="F28">
            <v>42100</v>
          </cell>
          <cell r="G28">
            <v>42114</v>
          </cell>
          <cell r="I28" t="str">
            <v>Scheduled Maintenance</v>
          </cell>
          <cell r="L28" t="str">
            <v>x</v>
          </cell>
          <cell r="M28" t="str">
            <v>x</v>
          </cell>
        </row>
        <row r="29">
          <cell r="B29" t="str">
            <v>GS TURB_5 PALO SECO</v>
          </cell>
          <cell r="C29" t="str">
            <v>GS TURB</v>
          </cell>
          <cell r="D29">
            <v>5</v>
          </cell>
          <cell r="E29" t="str">
            <v>M</v>
          </cell>
          <cell r="F29">
            <v>42030</v>
          </cell>
          <cell r="G29">
            <v>42051</v>
          </cell>
          <cell r="I29" t="str">
            <v>Scheduled Maintenance</v>
          </cell>
          <cell r="L29" t="str">
            <v>x</v>
          </cell>
          <cell r="M29" t="str">
            <v>x</v>
          </cell>
        </row>
        <row r="30">
          <cell r="B30" t="str">
            <v>GS TURB_6 PALO SECO</v>
          </cell>
          <cell r="C30" t="str">
            <v>GS TURB</v>
          </cell>
          <cell r="D30">
            <v>6</v>
          </cell>
          <cell r="E30" t="str">
            <v>M</v>
          </cell>
          <cell r="F30">
            <v>42114</v>
          </cell>
          <cell r="G30">
            <v>42128</v>
          </cell>
          <cell r="I30" t="str">
            <v>Scheduled Maintenance</v>
          </cell>
          <cell r="L30" t="str">
            <v>x</v>
          </cell>
          <cell r="M30" t="str">
            <v>x</v>
          </cell>
        </row>
        <row r="31">
          <cell r="B31" t="str">
            <v>GS TURB_7 COSTA SUR</v>
          </cell>
          <cell r="C31" t="str">
            <v>GS TURB</v>
          </cell>
          <cell r="D31">
            <v>7</v>
          </cell>
          <cell r="E31" t="str">
            <v>M</v>
          </cell>
          <cell r="F31">
            <v>42345</v>
          </cell>
          <cell r="G31">
            <v>42366</v>
          </cell>
          <cell r="I31" t="str">
            <v>Scheduled Maintenance</v>
          </cell>
          <cell r="L31" t="str">
            <v>x</v>
          </cell>
          <cell r="M31" t="str">
            <v>x</v>
          </cell>
        </row>
        <row r="32">
          <cell r="B32" t="str">
            <v>GS TURB_8 COSTA SUR</v>
          </cell>
          <cell r="C32" t="str">
            <v>GS TURB</v>
          </cell>
          <cell r="D32">
            <v>8</v>
          </cell>
          <cell r="E32" t="str">
            <v>M</v>
          </cell>
          <cell r="F32">
            <v>42135</v>
          </cell>
          <cell r="G32">
            <v>42149</v>
          </cell>
          <cell r="I32" t="str">
            <v>Scheduled Maintenance</v>
          </cell>
          <cell r="L32" t="str">
            <v>x</v>
          </cell>
          <cell r="M32" t="str">
            <v>x</v>
          </cell>
        </row>
        <row r="33">
          <cell r="B33" t="str">
            <v>GS TURB_9 AGUIRRE</v>
          </cell>
          <cell r="C33" t="str">
            <v>GS TURB</v>
          </cell>
          <cell r="D33">
            <v>9</v>
          </cell>
          <cell r="E33" t="str">
            <v>M</v>
          </cell>
          <cell r="F33">
            <v>42016</v>
          </cell>
          <cell r="G33">
            <v>42107</v>
          </cell>
          <cell r="I33" t="str">
            <v>Scheduled Maintenance</v>
          </cell>
          <cell r="K33" t="str">
            <v>M</v>
          </cell>
          <cell r="L33">
            <v>42317</v>
          </cell>
          <cell r="M33">
            <v>42324</v>
          </cell>
          <cell r="O33" t="str">
            <v>Scheduled Maintenance</v>
          </cell>
        </row>
        <row r="34">
          <cell r="B34" t="str">
            <v>MAYAGUEZ GT 1</v>
          </cell>
          <cell r="C34" t="str">
            <v>GT MAYAG</v>
          </cell>
          <cell r="D34">
            <v>1</v>
          </cell>
          <cell r="E34" t="str">
            <v>M</v>
          </cell>
          <cell r="F34">
            <v>42009</v>
          </cell>
          <cell r="G34">
            <v>42037</v>
          </cell>
          <cell r="I34" t="str">
            <v>Scheduled Maintenance</v>
          </cell>
          <cell r="K34" t="str">
            <v>M</v>
          </cell>
          <cell r="L34">
            <v>42338</v>
          </cell>
          <cell r="M34">
            <v>42366</v>
          </cell>
          <cell r="O34" t="str">
            <v>Scheduled Maintenance</v>
          </cell>
        </row>
        <row r="35">
          <cell r="B35" t="str">
            <v>MAYAGUEZ GT 2</v>
          </cell>
          <cell r="C35" t="str">
            <v>GT MAYAG</v>
          </cell>
          <cell r="D35">
            <v>2</v>
          </cell>
          <cell r="E35" t="str">
            <v>M</v>
          </cell>
          <cell r="F35">
            <v>42121</v>
          </cell>
          <cell r="G35">
            <v>42149</v>
          </cell>
          <cell r="I35" t="str">
            <v>Scheduled Maintenance</v>
          </cell>
          <cell r="L35" t="str">
            <v>x</v>
          </cell>
          <cell r="M35" t="str">
            <v>x</v>
          </cell>
        </row>
        <row r="36">
          <cell r="B36" t="str">
            <v>MAYAGUEZ GT 3</v>
          </cell>
          <cell r="C36" t="str">
            <v>GT MAYAG</v>
          </cell>
          <cell r="D36">
            <v>3</v>
          </cell>
          <cell r="E36" t="str">
            <v>M</v>
          </cell>
          <cell r="F36">
            <v>42030</v>
          </cell>
          <cell r="G36">
            <v>42058</v>
          </cell>
          <cell r="I36" t="str">
            <v>Scheduled Maintenance</v>
          </cell>
          <cell r="L36" t="str">
            <v>x</v>
          </cell>
          <cell r="M36" t="str">
            <v>x</v>
          </cell>
        </row>
        <row r="37">
          <cell r="B37" t="str">
            <v>MAYAGUEZ GT 4</v>
          </cell>
          <cell r="C37" t="str">
            <v>GT MAYAG</v>
          </cell>
          <cell r="D37">
            <v>4</v>
          </cell>
          <cell r="E37" t="str">
            <v>M</v>
          </cell>
          <cell r="F37">
            <v>42030</v>
          </cell>
          <cell r="G37">
            <v>42058</v>
          </cell>
          <cell r="I37" t="str">
            <v>Scheduled Maintenance</v>
          </cell>
          <cell r="L37" t="str">
            <v>x</v>
          </cell>
          <cell r="M37" t="str">
            <v>x</v>
          </cell>
        </row>
        <row r="38">
          <cell r="B38" t="str">
            <v>PSSP 3</v>
          </cell>
          <cell r="C38" t="str">
            <v>PSSP</v>
          </cell>
          <cell r="D38">
            <v>3</v>
          </cell>
          <cell r="E38" t="str">
            <v>M</v>
          </cell>
          <cell r="F38">
            <v>42036</v>
          </cell>
          <cell r="G38">
            <v>42148</v>
          </cell>
          <cell r="I38" t="str">
            <v>Scheduled Maintenance</v>
          </cell>
          <cell r="L38" t="str">
            <v>x</v>
          </cell>
          <cell r="M38" t="str">
            <v>x</v>
          </cell>
        </row>
        <row r="39">
          <cell r="B39" t="str">
            <v>PSSP 4</v>
          </cell>
          <cell r="C39" t="str">
            <v>PSSP</v>
          </cell>
          <cell r="D39">
            <v>4</v>
          </cell>
          <cell r="E39" t="str">
            <v>M</v>
          </cell>
          <cell r="F39">
            <v>42309</v>
          </cell>
          <cell r="G39">
            <v>42414</v>
          </cell>
          <cell r="I39" t="str">
            <v>Scheduled Maintenance</v>
          </cell>
          <cell r="L39" t="str">
            <v>x</v>
          </cell>
          <cell r="M39" t="str">
            <v>x</v>
          </cell>
        </row>
        <row r="40">
          <cell r="B40" t="str">
            <v>PUERTO RICO HYDRO PLANTS</v>
          </cell>
          <cell r="C40" t="str">
            <v>HYDRO</v>
          </cell>
          <cell r="D40">
            <v>1</v>
          </cell>
          <cell r="F40" t="str">
            <v>x</v>
          </cell>
          <cell r="G40" t="str">
            <v>x</v>
          </cell>
          <cell r="L40" t="str">
            <v>x</v>
          </cell>
          <cell r="M40" t="str">
            <v>x</v>
          </cell>
        </row>
        <row r="41">
          <cell r="B41" t="str">
            <v>SAN JUAN COMBINED CYCLE 1</v>
          </cell>
          <cell r="C41" t="str">
            <v>CC SJUAN</v>
          </cell>
          <cell r="D41">
            <v>1</v>
          </cell>
          <cell r="E41" t="str">
            <v>M</v>
          </cell>
          <cell r="F41">
            <v>42186</v>
          </cell>
          <cell r="G41">
            <v>42214</v>
          </cell>
          <cell r="I41" t="str">
            <v>Scheduled Maintenance</v>
          </cell>
          <cell r="L41" t="str">
            <v>x</v>
          </cell>
          <cell r="M41" t="str">
            <v>x</v>
          </cell>
        </row>
        <row r="42">
          <cell r="B42" t="str">
            <v>SAN JUAN COMBINED CYCLE 2</v>
          </cell>
          <cell r="C42" t="str">
            <v>CC SJUAN</v>
          </cell>
          <cell r="D42">
            <v>2</v>
          </cell>
          <cell r="E42" t="str">
            <v>M</v>
          </cell>
          <cell r="F42">
            <v>42217</v>
          </cell>
          <cell r="G42">
            <v>42245</v>
          </cell>
          <cell r="I42" t="str">
            <v>Scheduled Maintenance</v>
          </cell>
          <cell r="L42" t="str">
            <v>x</v>
          </cell>
          <cell r="M42" t="str">
            <v>x</v>
          </cell>
        </row>
        <row r="43">
          <cell r="B43" t="str">
            <v>SJSP 10</v>
          </cell>
          <cell r="C43" t="str">
            <v>SJSP</v>
          </cell>
          <cell r="D43">
            <v>10</v>
          </cell>
          <cell r="E43" t="str">
            <v>M</v>
          </cell>
          <cell r="F43">
            <v>42339</v>
          </cell>
          <cell r="G43">
            <v>42479</v>
          </cell>
          <cell r="I43" t="str">
            <v>Scheduled Maintenance</v>
          </cell>
          <cell r="L43" t="str">
            <v>x</v>
          </cell>
          <cell r="M43" t="str">
            <v>x</v>
          </cell>
        </row>
        <row r="44">
          <cell r="B44" t="str">
            <v>SJSP 9</v>
          </cell>
          <cell r="C44" t="str">
            <v>SJSP</v>
          </cell>
          <cell r="D44">
            <v>9</v>
          </cell>
          <cell r="E44" t="str">
            <v>M</v>
          </cell>
          <cell r="F44">
            <v>42095</v>
          </cell>
          <cell r="G44">
            <v>42137</v>
          </cell>
          <cell r="I44" t="str">
            <v>Scheduled Maintenance</v>
          </cell>
          <cell r="L44" t="str">
            <v>x</v>
          </cell>
          <cell r="M44" t="str">
            <v>x</v>
          </cell>
        </row>
        <row r="45">
          <cell r="B45" t="str">
            <v>SOUCO 5</v>
          </cell>
          <cell r="C45" t="str">
            <v>SOUCO</v>
          </cell>
          <cell r="D45">
            <v>5</v>
          </cell>
          <cell r="F45" t="str">
            <v>x</v>
          </cell>
          <cell r="G45" t="str">
            <v>x</v>
          </cell>
          <cell r="L45" t="str">
            <v>x</v>
          </cell>
          <cell r="M45" t="str">
            <v>x</v>
          </cell>
        </row>
        <row r="46">
          <cell r="B46" t="str">
            <v>SOUCO 6</v>
          </cell>
          <cell r="C46" t="str">
            <v>SOUCO</v>
          </cell>
          <cell r="D46">
            <v>6</v>
          </cell>
          <cell r="E46" t="str">
            <v>M</v>
          </cell>
          <cell r="F46">
            <v>42278</v>
          </cell>
          <cell r="G46">
            <v>42306</v>
          </cell>
          <cell r="I46" t="str">
            <v>Scheduled Maintenance</v>
          </cell>
          <cell r="L46" t="str">
            <v>x</v>
          </cell>
          <cell r="M46" t="str">
            <v>x</v>
          </cell>
        </row>
      </sheetData>
      <sheetData sheetId="8">
        <row r="4">
          <cell r="F4" t="str">
            <v>AES_1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up Cost Model"/>
      <sheetName val="Operating Cost Model"/>
      <sheetName val="FFH Charge"/>
      <sheetName val="Performance Summary"/>
      <sheetName val="Rio Start Matrix + Fuel"/>
      <sheetName val="GW Start Matrix + Fuel"/>
      <sheetName val="FFH-Lump Sum basis"/>
      <sheetName val="Rio Nogales O&amp;M RCE (2)"/>
      <sheetName val="Rio Nogales O&amp;M JU"/>
      <sheetName val="Rio Nogales O&amp;M RCE"/>
      <sheetName val="Rio Nogales Start JU"/>
      <sheetName val="2006 Start Cost Summary ALII"/>
      <sheetName val="2006 Start Cost Summary ALI (2)"/>
      <sheetName val="VA PL hrdata"/>
      <sheetName val="Generic BL Model"/>
      <sheetName val="Lookups"/>
      <sheetName val="PopCache"/>
      <sheetName val="PPS Estimate Summary"/>
      <sheetName val="RPL DETAIL"/>
      <sheetName val="PD Fixed Proforma"/>
      <sheetName val="Capital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2">
          <cell r="B12">
            <v>46.082110749406695</v>
          </cell>
        </row>
        <row r="16">
          <cell r="J16">
            <v>4.9999999999999996E-2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error"/>
      <sheetName val="dist branch adj"/>
      <sheetName val="year end adjustments"/>
      <sheetName val="990-999compressors"/>
      <sheetName val="990-999"/>
      <sheetName val="DISTBRANCH"/>
      <sheetName val="volumes"/>
      <sheetName val="390"/>
      <sheetName val="160"/>
      <sheetName val="560"/>
      <sheetName val="590"/>
      <sheetName val="149"/>
      <sheetName val="130"/>
      <sheetName val="100"/>
      <sheetName val="200"/>
      <sheetName val="111"/>
      <sheetName val="Sheet11"/>
      <sheetName val="210"/>
      <sheetName val="465"/>
      <sheetName val="460"/>
      <sheetName val="Sheet15"/>
      <sheetName val="trans pivot"/>
      <sheetName val="trans"/>
      <sheetName val="HISTCSHFL"/>
      <sheetName val="DIST-BRN"/>
      <sheetName val="Blended Forecast Formulas"/>
      <sheetName val="CONTINGENCIES"/>
      <sheetName val="AES_ECO_LNG"/>
      <sheetName val="AAP_ANALYSIS"/>
      <sheetName val="MONTHLY_ANALYSIS"/>
      <sheetName val="JULY_CONTRACTION"/>
      <sheetName val="CAPEX"/>
      <sheetName val="INVENTORY"/>
      <sheetName val="CIP_OLD"/>
      <sheetName val="Millstein_OLD"/>
      <sheetName val="Puma Aging_OLD"/>
      <sheetName val="Capitalization Table"/>
      <sheetName val="Generic BL Model"/>
      <sheetName val="Telecommunication Eng"/>
      <sheetName val="_ADFDI_LOV"/>
      <sheetName val="RPL DETAIL"/>
      <sheetName val="2-US_PRICE"/>
      <sheetName val="PopCa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Joseline.Estrada@Lumapr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F8EE-8E8F-4A78-A36C-7B01BBEAEC01}">
  <dimension ref="B1:K33"/>
  <sheetViews>
    <sheetView showGridLines="0" tabSelected="1" zoomScale="85" zoomScaleNormal="85" workbookViewId="0">
      <selection activeCell="D35" sqref="D35"/>
    </sheetView>
  </sheetViews>
  <sheetFormatPr defaultColWidth="8.765625" defaultRowHeight="15.5" x14ac:dyDescent="0.35"/>
  <cols>
    <col min="1" max="1" width="4.765625" style="261" customWidth="1"/>
    <col min="2" max="2" width="8.765625" style="261"/>
    <col min="3" max="3" width="10.4609375" style="261" customWidth="1"/>
    <col min="4" max="4" width="42.69140625" style="261" customWidth="1"/>
    <col min="5" max="7" width="3.53515625" style="261" customWidth="1"/>
    <col min="8" max="8" width="18.23046875" style="261" customWidth="1"/>
    <col min="9" max="9" width="10.69140625" style="261" customWidth="1"/>
    <col min="10" max="10" width="69.23046875" style="261" customWidth="1"/>
    <col min="11" max="16384" width="8.765625" style="261"/>
  </cols>
  <sheetData>
    <row r="1" spans="2:11" ht="16" thickBot="1" x14ac:dyDescent="0.4"/>
    <row r="2" spans="2:11" x14ac:dyDescent="0.35">
      <c r="B2" s="262"/>
      <c r="C2" s="263"/>
      <c r="D2" s="263"/>
      <c r="E2" s="263"/>
      <c r="F2" s="263"/>
      <c r="G2" s="263"/>
      <c r="H2" s="263"/>
      <c r="I2" s="263"/>
      <c r="J2" s="263"/>
      <c r="K2" s="264"/>
    </row>
    <row r="3" spans="2:11" x14ac:dyDescent="0.35">
      <c r="B3" s="265"/>
      <c r="C3" s="266"/>
      <c r="D3" s="266"/>
      <c r="E3" s="266"/>
      <c r="F3" s="266"/>
      <c r="G3" s="266"/>
      <c r="H3" s="266"/>
      <c r="I3" s="266"/>
      <c r="J3" s="266"/>
      <c r="K3" s="267"/>
    </row>
    <row r="4" spans="2:11" x14ac:dyDescent="0.35">
      <c r="B4" s="265"/>
      <c r="C4" s="266"/>
      <c r="D4" s="266"/>
      <c r="E4" s="266"/>
      <c r="F4" s="266"/>
      <c r="G4" s="266"/>
      <c r="H4" s="266"/>
      <c r="I4" s="266"/>
      <c r="J4" s="266"/>
      <c r="K4" s="267"/>
    </row>
    <row r="5" spans="2:11" ht="30" customHeight="1" x14ac:dyDescent="0.35">
      <c r="B5" s="265"/>
      <c r="C5" s="63" t="s">
        <v>0</v>
      </c>
      <c r="D5" s="268" t="s">
        <v>1</v>
      </c>
      <c r="E5" s="268"/>
      <c r="F5" s="268"/>
      <c r="G5" s="268"/>
      <c r="H5" s="268"/>
      <c r="I5" s="268"/>
      <c r="J5" s="269"/>
      <c r="K5" s="267"/>
    </row>
    <row r="6" spans="2:11" ht="30" customHeight="1" x14ac:dyDescent="0.35">
      <c r="B6" s="265"/>
      <c r="C6" s="64" t="s">
        <v>2</v>
      </c>
      <c r="D6" s="270"/>
      <c r="E6" s="270"/>
      <c r="F6" s="270"/>
      <c r="G6" s="270"/>
      <c r="H6" s="270"/>
      <c r="I6" s="270"/>
      <c r="J6" s="271"/>
      <c r="K6" s="267"/>
    </row>
    <row r="7" spans="2:11" x14ac:dyDescent="0.35">
      <c r="B7" s="265"/>
      <c r="C7" s="266"/>
      <c r="D7" s="266"/>
      <c r="E7" s="266"/>
      <c r="F7" s="266"/>
      <c r="G7" s="266"/>
      <c r="H7" s="266"/>
      <c r="I7" s="266"/>
      <c r="J7" s="272"/>
      <c r="K7" s="267"/>
    </row>
    <row r="8" spans="2:11" x14ac:dyDescent="0.35">
      <c r="B8" s="265"/>
      <c r="C8" s="65" t="s">
        <v>3</v>
      </c>
      <c r="D8" s="273">
        <f ca="1">TODAY()</f>
        <v>45939</v>
      </c>
      <c r="E8" s="274"/>
      <c r="F8" s="274"/>
      <c r="G8" s="274"/>
      <c r="H8" s="274"/>
      <c r="I8" s="66" t="s">
        <v>4</v>
      </c>
      <c r="J8" s="109"/>
      <c r="K8" s="267"/>
    </row>
    <row r="9" spans="2:11" x14ac:dyDescent="0.35">
      <c r="B9" s="265"/>
      <c r="C9" s="67"/>
      <c r="D9" s="275"/>
      <c r="E9" s="275"/>
      <c r="F9" s="275"/>
      <c r="G9" s="275"/>
      <c r="H9" s="275"/>
      <c r="I9" s="68"/>
      <c r="J9" s="276"/>
      <c r="K9" s="267"/>
    </row>
    <row r="10" spans="2:11" x14ac:dyDescent="0.35">
      <c r="B10" s="265"/>
      <c r="C10" s="266"/>
      <c r="D10" s="266"/>
      <c r="E10" s="266"/>
      <c r="F10" s="266"/>
      <c r="G10" s="266"/>
      <c r="H10" s="266"/>
      <c r="I10" s="266"/>
      <c r="J10" s="272"/>
      <c r="K10" s="267"/>
    </row>
    <row r="11" spans="2:11" x14ac:dyDescent="0.35">
      <c r="B11" s="265"/>
      <c r="C11" s="65" t="s">
        <v>5</v>
      </c>
      <c r="D11" s="274"/>
      <c r="E11" s="274"/>
      <c r="F11" s="274"/>
      <c r="G11" s="274"/>
      <c r="H11" s="274"/>
      <c r="I11" s="274"/>
      <c r="J11" s="277"/>
      <c r="K11" s="267"/>
    </row>
    <row r="12" spans="2:11" x14ac:dyDescent="0.35">
      <c r="B12" s="265"/>
      <c r="C12" s="69" t="s">
        <v>6</v>
      </c>
      <c r="D12" s="266"/>
      <c r="E12" s="266"/>
      <c r="F12" s="266"/>
      <c r="G12" s="266"/>
      <c r="H12" s="266"/>
      <c r="I12" s="70" t="s">
        <v>7</v>
      </c>
      <c r="J12" s="272"/>
      <c r="K12" s="267"/>
    </row>
    <row r="13" spans="2:11" x14ac:dyDescent="0.35">
      <c r="B13" s="265"/>
      <c r="C13" s="71" t="s">
        <v>8</v>
      </c>
      <c r="D13" s="266" t="s">
        <v>217</v>
      </c>
      <c r="E13" s="266"/>
      <c r="F13" s="266"/>
      <c r="G13" s="266"/>
      <c r="H13" s="266"/>
      <c r="I13" s="72" t="s">
        <v>8</v>
      </c>
      <c r="J13" s="272" t="s">
        <v>9</v>
      </c>
      <c r="K13" s="267"/>
    </row>
    <row r="14" spans="2:11" x14ac:dyDescent="0.35">
      <c r="B14" s="265"/>
      <c r="C14" s="71" t="s">
        <v>10</v>
      </c>
      <c r="E14" s="266"/>
      <c r="F14" s="266"/>
      <c r="G14" s="266"/>
      <c r="H14" s="266"/>
      <c r="I14" s="72" t="s">
        <v>10</v>
      </c>
      <c r="J14" s="303" t="s">
        <v>11</v>
      </c>
      <c r="K14" s="267"/>
    </row>
    <row r="15" spans="2:11" ht="6" customHeight="1" x14ac:dyDescent="0.35">
      <c r="B15" s="265"/>
      <c r="C15" s="278"/>
      <c r="D15" s="275"/>
      <c r="E15" s="275"/>
      <c r="F15" s="275"/>
      <c r="G15" s="275"/>
      <c r="H15" s="275"/>
      <c r="I15" s="275"/>
      <c r="J15" s="276"/>
      <c r="K15" s="267"/>
    </row>
    <row r="16" spans="2:11" x14ac:dyDescent="0.35">
      <c r="B16" s="265"/>
      <c r="C16" s="266"/>
      <c r="D16" s="266"/>
      <c r="E16" s="266"/>
      <c r="F16" s="266"/>
      <c r="G16" s="266"/>
      <c r="H16" s="266"/>
      <c r="I16" s="266"/>
      <c r="K16" s="267"/>
    </row>
    <row r="17" spans="2:11" x14ac:dyDescent="0.35">
      <c r="B17" s="265"/>
      <c r="C17" s="73" t="s">
        <v>12</v>
      </c>
      <c r="D17" s="74"/>
      <c r="E17" s="74"/>
      <c r="F17" s="74"/>
      <c r="G17" s="74"/>
      <c r="H17" s="75"/>
      <c r="I17" s="76"/>
      <c r="K17" s="267"/>
    </row>
    <row r="18" spans="2:11" ht="20" x14ac:dyDescent="0.8">
      <c r="B18" s="265"/>
      <c r="C18" s="77" t="s">
        <v>13</v>
      </c>
      <c r="D18" s="78" t="s">
        <v>14</v>
      </c>
      <c r="E18" s="79" t="s">
        <v>15</v>
      </c>
      <c r="F18" s="79" t="s">
        <v>16</v>
      </c>
      <c r="G18" s="79" t="s">
        <v>17</v>
      </c>
      <c r="H18" s="79" t="s">
        <v>18</v>
      </c>
      <c r="I18" s="266"/>
      <c r="K18" s="267"/>
    </row>
    <row r="19" spans="2:11" x14ac:dyDescent="0.35">
      <c r="B19" s="265"/>
      <c r="C19" s="80" t="s">
        <v>19</v>
      </c>
      <c r="D19" s="279" t="s">
        <v>20</v>
      </c>
      <c r="E19" s="280">
        <v>0</v>
      </c>
      <c r="F19" s="281">
        <v>0</v>
      </c>
      <c r="G19" s="280">
        <v>225</v>
      </c>
      <c r="H19" s="152" t="s">
        <v>21</v>
      </c>
      <c r="I19" s="266"/>
      <c r="K19" s="267"/>
    </row>
    <row r="20" spans="2:11" x14ac:dyDescent="0.35">
      <c r="B20" s="265"/>
      <c r="C20" s="279" t="s">
        <v>22</v>
      </c>
      <c r="D20" s="279" t="s">
        <v>23</v>
      </c>
      <c r="E20" s="280">
        <v>0</v>
      </c>
      <c r="F20" s="281">
        <v>0</v>
      </c>
      <c r="G20" s="280">
        <v>0</v>
      </c>
      <c r="H20" s="282" t="s">
        <v>24</v>
      </c>
      <c r="I20" s="266"/>
      <c r="K20" s="267"/>
    </row>
    <row r="21" spans="2:11" x14ac:dyDescent="0.35">
      <c r="B21" s="265"/>
      <c r="C21" s="81" t="s">
        <v>25</v>
      </c>
      <c r="D21" s="279" t="s">
        <v>26</v>
      </c>
      <c r="E21" s="280">
        <v>0</v>
      </c>
      <c r="F21" s="281">
        <v>145</v>
      </c>
      <c r="G21" s="280">
        <v>0</v>
      </c>
      <c r="H21" s="153" t="s">
        <v>27</v>
      </c>
      <c r="I21" s="266"/>
      <c r="K21" s="267"/>
    </row>
    <row r="22" spans="2:11" x14ac:dyDescent="0.35">
      <c r="B22" s="265"/>
      <c r="C22" s="82" t="s">
        <v>28</v>
      </c>
      <c r="D22" s="279" t="s">
        <v>29</v>
      </c>
      <c r="E22" s="280">
        <v>192</v>
      </c>
      <c r="F22" s="281">
        <v>0</v>
      </c>
      <c r="G22" s="280">
        <v>0</v>
      </c>
      <c r="H22" s="154" t="s">
        <v>30</v>
      </c>
      <c r="I22" s="266"/>
      <c r="K22" s="267"/>
    </row>
    <row r="23" spans="2:11" x14ac:dyDescent="0.35">
      <c r="B23" s="265"/>
      <c r="C23" s="83" t="s">
        <v>31</v>
      </c>
      <c r="D23" s="279" t="s">
        <v>32</v>
      </c>
      <c r="E23" s="280">
        <v>250</v>
      </c>
      <c r="F23" s="281">
        <v>105</v>
      </c>
      <c r="G23" s="280">
        <v>25</v>
      </c>
      <c r="H23" s="155" t="s">
        <v>33</v>
      </c>
      <c r="I23" s="266"/>
      <c r="K23" s="267"/>
    </row>
    <row r="24" spans="2:11" x14ac:dyDescent="0.35">
      <c r="B24" s="265"/>
      <c r="C24" s="84" t="s">
        <v>34</v>
      </c>
      <c r="D24" s="279" t="s">
        <v>35</v>
      </c>
      <c r="E24" s="280">
        <v>128</v>
      </c>
      <c r="F24" s="281">
        <v>0</v>
      </c>
      <c r="G24" s="280">
        <v>128</v>
      </c>
      <c r="H24" s="156" t="s">
        <v>36</v>
      </c>
      <c r="I24" s="266"/>
      <c r="K24" s="267"/>
    </row>
    <row r="25" spans="2:11" x14ac:dyDescent="0.35">
      <c r="B25" s="265"/>
      <c r="C25" s="266"/>
      <c r="D25" s="266"/>
      <c r="E25" s="266"/>
      <c r="F25" s="266"/>
      <c r="G25" s="266"/>
      <c r="H25" s="266"/>
      <c r="I25" s="266"/>
      <c r="J25" s="266"/>
      <c r="K25" s="267"/>
    </row>
    <row r="26" spans="2:11" ht="16" thickBot="1" x14ac:dyDescent="0.4">
      <c r="B26" s="283"/>
      <c r="C26" s="284"/>
      <c r="D26" s="284"/>
      <c r="E26" s="284"/>
      <c r="F26" s="284"/>
      <c r="G26" s="284"/>
      <c r="H26" s="284"/>
      <c r="I26" s="284"/>
      <c r="J26" s="284"/>
      <c r="K26" s="285"/>
    </row>
    <row r="33" spans="8:8" x14ac:dyDescent="0.35">
      <c r="H33" s="261" t="s">
        <v>37</v>
      </c>
    </row>
  </sheetData>
  <hyperlinks>
    <hyperlink ref="J14" r:id="rId1" xr:uid="{01EFC2EB-163D-4C12-87FB-E9FFAC9F6181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C561-6EB2-40CD-9EE1-008FB7C4A82B}">
  <sheetPr codeName="Sheet10"/>
  <dimension ref="A1:AD461"/>
  <sheetViews>
    <sheetView showGridLines="0" zoomScaleNormal="10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J90" sqref="J90"/>
    </sheetView>
  </sheetViews>
  <sheetFormatPr defaultColWidth="8.23046875" defaultRowHeight="15.5" x14ac:dyDescent="0.35"/>
  <cols>
    <col min="1" max="1" width="8.23046875" style="301"/>
    <col min="2" max="2" width="8.84375" style="301" bestFit="1" customWidth="1"/>
    <col min="3" max="3" width="12.84375" style="302" bestFit="1" customWidth="1"/>
    <col min="4" max="4" width="14.765625" style="314" bestFit="1" customWidth="1"/>
    <col min="5" max="5" width="10.07421875" style="301" customWidth="1"/>
    <col min="6" max="6" width="8.23046875" style="324" bestFit="1"/>
    <col min="7" max="18" width="8.23046875" style="301" bestFit="1"/>
    <col min="19" max="19" width="8.23046875" style="301" customWidth="1"/>
    <col min="20" max="16384" width="8.23046875" style="301"/>
  </cols>
  <sheetData>
    <row r="1" spans="1:30" x14ac:dyDescent="0.35">
      <c r="B1" s="226" t="s">
        <v>81</v>
      </c>
    </row>
    <row r="2" spans="1:30" x14ac:dyDescent="0.35">
      <c r="F2" s="301"/>
      <c r="M2" s="327"/>
      <c r="P2" s="327"/>
      <c r="AB2" s="327"/>
      <c r="AC2" s="327"/>
    </row>
    <row r="3" spans="1:30" x14ac:dyDescent="0.35">
      <c r="D3" s="227" t="s">
        <v>167</v>
      </c>
      <c r="E3" s="241">
        <v>-24.424153770901</v>
      </c>
      <c r="F3" s="241">
        <v>7.8794859670866094E-2</v>
      </c>
      <c r="G3" s="241">
        <v>-318.13315271956202</v>
      </c>
      <c r="H3" s="241">
        <v>-309.74752117031301</v>
      </c>
      <c r="I3" s="241">
        <v>-283.55154368583698</v>
      </c>
      <c r="J3" s="241">
        <v>-299.29516705169499</v>
      </c>
      <c r="K3" s="241">
        <v>-285.00554685791099</v>
      </c>
      <c r="L3" s="241">
        <v>-285.96668751389399</v>
      </c>
      <c r="M3" s="241">
        <v>-284.87052224096101</v>
      </c>
      <c r="N3" s="241">
        <v>-273.248907696054</v>
      </c>
      <c r="O3" s="241">
        <v>-282.95446828640797</v>
      </c>
      <c r="P3" s="241">
        <v>-279.84394070434598</v>
      </c>
      <c r="Q3" s="241">
        <v>-285.40065213198898</v>
      </c>
      <c r="R3" s="241">
        <v>-289.15450631467701</v>
      </c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</row>
    <row r="4" spans="1:30" ht="24" customHeight="1" x14ac:dyDescent="0.35">
      <c r="F4" s="230"/>
      <c r="G4" s="230"/>
      <c r="H4" s="230"/>
      <c r="I4" s="230"/>
      <c r="J4" s="230"/>
      <c r="K4" s="230"/>
      <c r="L4" s="230"/>
      <c r="M4" s="230"/>
    </row>
    <row r="5" spans="1:30" x14ac:dyDescent="0.35">
      <c r="C5" s="328" t="s">
        <v>168</v>
      </c>
      <c r="D5" s="301" t="s">
        <v>169</v>
      </c>
      <c r="E5" s="227" t="s">
        <v>179</v>
      </c>
      <c r="F5" s="231" t="s">
        <v>162</v>
      </c>
      <c r="G5" s="231" t="s">
        <v>61</v>
      </c>
      <c r="H5" s="231" t="s">
        <v>62</v>
      </c>
      <c r="I5" s="231" t="s">
        <v>63</v>
      </c>
      <c r="J5" s="231" t="s">
        <v>141</v>
      </c>
      <c r="K5" s="231" t="s">
        <v>65</v>
      </c>
      <c r="L5" s="231" t="s">
        <v>66</v>
      </c>
      <c r="M5" s="227" t="s">
        <v>55</v>
      </c>
      <c r="N5" s="227" t="s">
        <v>56</v>
      </c>
      <c r="O5" s="227" t="s">
        <v>166</v>
      </c>
      <c r="P5" s="231" t="s">
        <v>58</v>
      </c>
      <c r="Q5" s="231" t="s">
        <v>59</v>
      </c>
      <c r="R5" s="231" t="s">
        <v>60</v>
      </c>
    </row>
    <row r="6" spans="1:30" x14ac:dyDescent="0.35">
      <c r="A6" s="301">
        <v>2018</v>
      </c>
      <c r="B6" s="325">
        <v>42917</v>
      </c>
      <c r="C6" s="238">
        <v>200.786699</v>
      </c>
      <c r="D6" s="314">
        <f t="shared" ref="D6:D69" si="0">SUMPRODUCT($E$3:$R$3,E6:R6)</f>
        <v>185.58928977204857</v>
      </c>
      <c r="E6" s="143">
        <v>0</v>
      </c>
      <c r="F6" s="243">
        <f>Commercial!F6</f>
        <v>5970.6916666666666</v>
      </c>
      <c r="G6" s="233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1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</row>
    <row r="7" spans="1:30" x14ac:dyDescent="0.35">
      <c r="A7" s="301">
        <v>2018</v>
      </c>
      <c r="B7" s="325">
        <v>42948</v>
      </c>
      <c r="C7" s="238">
        <v>187.48827299999999</v>
      </c>
      <c r="D7" s="314">
        <f t="shared" si="0"/>
        <v>195.53979666810267</v>
      </c>
      <c r="E7" s="143">
        <v>0</v>
      </c>
      <c r="F7" s="243">
        <f>Commercial!F7</f>
        <v>5949.4833333333336</v>
      </c>
      <c r="G7" s="233">
        <v>0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1</v>
      </c>
      <c r="O7" s="233">
        <v>0</v>
      </c>
      <c r="P7" s="233">
        <v>0</v>
      </c>
      <c r="Q7" s="233">
        <v>0</v>
      </c>
      <c r="R7" s="233">
        <v>0</v>
      </c>
    </row>
    <row r="8" spans="1:30" x14ac:dyDescent="0.35">
      <c r="A8" s="301">
        <v>2018</v>
      </c>
      <c r="B8" s="325">
        <v>42979</v>
      </c>
      <c r="C8" s="238">
        <v>127.588672</v>
      </c>
      <c r="D8" s="314">
        <f t="shared" si="0"/>
        <v>184.16312842889579</v>
      </c>
      <c r="E8" s="143">
        <v>0</v>
      </c>
      <c r="F8" s="243">
        <f>Commercial!F8</f>
        <v>5928.2750000000005</v>
      </c>
      <c r="G8" s="233">
        <v>0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1</v>
      </c>
      <c r="P8" s="233">
        <v>0</v>
      </c>
      <c r="Q8" s="233">
        <v>0</v>
      </c>
      <c r="R8" s="233">
        <v>0</v>
      </c>
    </row>
    <row r="9" spans="1:30" x14ac:dyDescent="0.35">
      <c r="A9" s="301">
        <v>2018</v>
      </c>
      <c r="B9" s="325">
        <v>43009</v>
      </c>
      <c r="C9" s="238">
        <v>118.162587</v>
      </c>
      <c r="D9" s="314">
        <f t="shared" si="0"/>
        <v>185.60254836210481</v>
      </c>
      <c r="E9" s="143">
        <v>0</v>
      </c>
      <c r="F9" s="243">
        <f>Commercial!F9</f>
        <v>5907.0666666666675</v>
      </c>
      <c r="G9" s="233">
        <v>0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1</v>
      </c>
      <c r="Q9" s="233">
        <v>0</v>
      </c>
      <c r="R9" s="233">
        <v>0</v>
      </c>
    </row>
    <row r="10" spans="1:30" x14ac:dyDescent="0.35">
      <c r="A10" s="301">
        <v>2018</v>
      </c>
      <c r="B10" s="325">
        <v>43040</v>
      </c>
      <c r="C10" s="238">
        <v>-89.183679999999995</v>
      </c>
      <c r="D10" s="314">
        <f t="shared" si="0"/>
        <v>178.37472928560891</v>
      </c>
      <c r="E10" s="143">
        <v>0</v>
      </c>
      <c r="F10" s="243">
        <f>Commercial!F10</f>
        <v>5885.8583333333345</v>
      </c>
      <c r="G10" s="233">
        <v>0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1</v>
      </c>
      <c r="R10" s="233">
        <v>0</v>
      </c>
    </row>
    <row r="11" spans="1:30" x14ac:dyDescent="0.35">
      <c r="A11" s="301">
        <v>2018</v>
      </c>
      <c r="B11" s="325">
        <v>43070</v>
      </c>
      <c r="C11" s="238">
        <v>138.848906</v>
      </c>
      <c r="D11" s="314">
        <f t="shared" si="0"/>
        <v>172.94976745406797</v>
      </c>
      <c r="E11" s="143">
        <v>0</v>
      </c>
      <c r="F11" s="243">
        <f>Commercial!F11</f>
        <v>5864.6500000000015</v>
      </c>
      <c r="G11" s="233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1</v>
      </c>
    </row>
    <row r="12" spans="1:30" x14ac:dyDescent="0.35">
      <c r="A12" s="301">
        <v>2018</v>
      </c>
      <c r="B12" s="325">
        <v>43101</v>
      </c>
      <c r="C12" s="238">
        <v>141.78709900000001</v>
      </c>
      <c r="D12" s="314">
        <f t="shared" si="0"/>
        <v>142.30001340032999</v>
      </c>
      <c r="E12" s="143">
        <v>0</v>
      </c>
      <c r="F12" s="243">
        <f>Commercial!F12</f>
        <v>5843.4416666666684</v>
      </c>
      <c r="G12" s="233">
        <v>1</v>
      </c>
      <c r="H12" s="233">
        <v>0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</row>
    <row r="13" spans="1:30" x14ac:dyDescent="0.35">
      <c r="A13" s="301">
        <v>2018</v>
      </c>
      <c r="B13" s="325">
        <v>43132</v>
      </c>
      <c r="C13" s="238">
        <v>174.72022899999999</v>
      </c>
      <c r="D13" s="314">
        <f t="shared" si="0"/>
        <v>149.01453730072609</v>
      </c>
      <c r="E13" s="143">
        <v>0</v>
      </c>
      <c r="F13" s="243">
        <f>Commercial!F13</f>
        <v>5822.2333333333354</v>
      </c>
      <c r="G13" s="233">
        <v>0</v>
      </c>
      <c r="H13" s="233">
        <v>1</v>
      </c>
      <c r="I13" s="233">
        <v>0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</row>
    <row r="14" spans="1:30" x14ac:dyDescent="0.35">
      <c r="A14" s="301">
        <v>2018</v>
      </c>
      <c r="B14" s="325">
        <v>43160</v>
      </c>
      <c r="C14" s="238">
        <v>98.406188</v>
      </c>
      <c r="D14" s="314">
        <f t="shared" si="0"/>
        <v>173.53940713634921</v>
      </c>
      <c r="E14" s="143">
        <v>0</v>
      </c>
      <c r="F14" s="243">
        <f>Commercial!F14</f>
        <v>5801.0250000000024</v>
      </c>
      <c r="G14" s="233">
        <v>0</v>
      </c>
      <c r="H14" s="233">
        <v>0</v>
      </c>
      <c r="I14" s="233">
        <v>1</v>
      </c>
      <c r="J14" s="233">
        <v>0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</row>
    <row r="15" spans="1:30" x14ac:dyDescent="0.35">
      <c r="A15" s="301">
        <v>2018</v>
      </c>
      <c r="B15" s="325">
        <v>43191</v>
      </c>
      <c r="C15" s="238">
        <v>273.37709100000001</v>
      </c>
      <c r="D15" s="314">
        <f t="shared" si="0"/>
        <v>156.12467612163823</v>
      </c>
      <c r="E15" s="143">
        <v>0</v>
      </c>
      <c r="F15" s="243">
        <f>Commercial!F15</f>
        <v>5779.8166666666693</v>
      </c>
      <c r="G15" s="233">
        <v>0</v>
      </c>
      <c r="H15" s="233">
        <v>0</v>
      </c>
      <c r="I15" s="233">
        <v>0</v>
      </c>
      <c r="J15" s="233">
        <v>1</v>
      </c>
      <c r="K15" s="233">
        <v>0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</row>
    <row r="16" spans="1:30" x14ac:dyDescent="0.35">
      <c r="A16" s="301">
        <v>2018</v>
      </c>
      <c r="B16" s="325">
        <v>43221</v>
      </c>
      <c r="C16" s="238">
        <v>165.30010999999999</v>
      </c>
      <c r="D16" s="314">
        <f t="shared" si="0"/>
        <v>168.74318866656932</v>
      </c>
      <c r="E16" s="143">
        <v>0</v>
      </c>
      <c r="F16" s="243">
        <f>Commercial!F16</f>
        <v>5758.6083333333363</v>
      </c>
      <c r="G16" s="233">
        <v>0</v>
      </c>
      <c r="H16" s="233">
        <v>0</v>
      </c>
      <c r="I16" s="233">
        <v>0</v>
      </c>
      <c r="J16" s="233">
        <v>0</v>
      </c>
      <c r="K16" s="233">
        <v>1</v>
      </c>
      <c r="L16" s="233">
        <v>0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</row>
    <row r="17" spans="1:18" x14ac:dyDescent="0.35">
      <c r="A17" s="301">
        <v>2018</v>
      </c>
      <c r="B17" s="325">
        <v>43252</v>
      </c>
      <c r="C17" s="238">
        <v>208.431681</v>
      </c>
      <c r="D17" s="314">
        <f t="shared" si="0"/>
        <v>166.11094036173341</v>
      </c>
      <c r="E17" s="143">
        <v>0</v>
      </c>
      <c r="F17" s="243">
        <f>Commercial!F17</f>
        <v>5737.4000000000033</v>
      </c>
      <c r="G17" s="233">
        <v>0</v>
      </c>
      <c r="H17" s="233">
        <v>0</v>
      </c>
      <c r="I17" s="233">
        <v>0</v>
      </c>
      <c r="J17" s="233">
        <v>0</v>
      </c>
      <c r="K17" s="233">
        <v>0</v>
      </c>
      <c r="L17" s="233">
        <v>1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</row>
    <row r="18" spans="1:18" x14ac:dyDescent="0.35">
      <c r="A18" s="301">
        <v>2019</v>
      </c>
      <c r="B18" s="325">
        <v>43282</v>
      </c>
      <c r="C18" s="238">
        <v>145.33944700000001</v>
      </c>
      <c r="D18" s="314">
        <f t="shared" si="0"/>
        <v>168.00753008415631</v>
      </c>
      <c r="E18" s="143">
        <v>0</v>
      </c>
      <c r="F18" s="243">
        <f>Commercial!F18</f>
        <v>5747.558333333337</v>
      </c>
      <c r="G18" s="233">
        <v>0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1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</row>
    <row r="19" spans="1:18" x14ac:dyDescent="0.35">
      <c r="A19" s="301">
        <v>2019</v>
      </c>
      <c r="B19" s="325">
        <v>43313</v>
      </c>
      <c r="C19" s="238">
        <v>209.35264699999999</v>
      </c>
      <c r="D19" s="314">
        <f t="shared" si="0"/>
        <v>180.42956907855319</v>
      </c>
      <c r="E19" s="143">
        <v>0</v>
      </c>
      <c r="F19" s="243">
        <f>Commercial!F19</f>
        <v>5757.7166666666708</v>
      </c>
      <c r="G19" s="233">
        <v>0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1</v>
      </c>
      <c r="O19" s="233">
        <v>0</v>
      </c>
      <c r="P19" s="233">
        <v>0</v>
      </c>
      <c r="Q19" s="233">
        <v>0</v>
      </c>
      <c r="R19" s="233">
        <v>0</v>
      </c>
    </row>
    <row r="20" spans="1:18" x14ac:dyDescent="0.35">
      <c r="A20" s="301">
        <v>2019</v>
      </c>
      <c r="B20" s="325">
        <v>43344</v>
      </c>
      <c r="C20" s="238">
        <v>186.2167</v>
      </c>
      <c r="D20" s="314">
        <f t="shared" si="0"/>
        <v>171.52443293768914</v>
      </c>
      <c r="E20" s="143">
        <v>0</v>
      </c>
      <c r="F20" s="243">
        <f>Commercial!F20</f>
        <v>5767.8750000000045</v>
      </c>
      <c r="G20" s="233">
        <v>0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1</v>
      </c>
      <c r="P20" s="233">
        <v>0</v>
      </c>
      <c r="Q20" s="233">
        <v>0</v>
      </c>
      <c r="R20" s="233">
        <v>0</v>
      </c>
    </row>
    <row r="21" spans="1:18" x14ac:dyDescent="0.35">
      <c r="A21" s="301">
        <v>2019</v>
      </c>
      <c r="B21" s="325">
        <v>43374</v>
      </c>
      <c r="C21" s="238">
        <v>191.07846699999999</v>
      </c>
      <c r="D21" s="314">
        <f t="shared" si="0"/>
        <v>175.43538496924106</v>
      </c>
      <c r="E21" s="143">
        <v>0</v>
      </c>
      <c r="F21" s="243">
        <f>Commercial!F21</f>
        <v>5778.0333333333383</v>
      </c>
      <c r="G21" s="233">
        <v>0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1</v>
      </c>
      <c r="Q21" s="233">
        <v>0</v>
      </c>
      <c r="R21" s="233">
        <v>0</v>
      </c>
    </row>
    <row r="22" spans="1:18" x14ac:dyDescent="0.35">
      <c r="A22" s="301">
        <v>2019</v>
      </c>
      <c r="B22" s="325">
        <v>43405</v>
      </c>
      <c r="C22" s="238">
        <v>172.051479</v>
      </c>
      <c r="D22" s="314">
        <f t="shared" si="0"/>
        <v>170.67909799108799</v>
      </c>
      <c r="E22" s="143">
        <v>0</v>
      </c>
      <c r="F22" s="243">
        <f>Commercial!F22</f>
        <v>5788.1916666666721</v>
      </c>
      <c r="G22" s="233">
        <v>0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1</v>
      </c>
      <c r="R22" s="233">
        <v>0</v>
      </c>
    </row>
    <row r="23" spans="1:18" x14ac:dyDescent="0.35">
      <c r="A23" s="301">
        <v>2019</v>
      </c>
      <c r="B23" s="325">
        <v>43435</v>
      </c>
      <c r="C23" s="238">
        <v>162.292799</v>
      </c>
      <c r="D23" s="314">
        <f t="shared" si="0"/>
        <v>167.72566825788988</v>
      </c>
      <c r="E23" s="143">
        <v>0</v>
      </c>
      <c r="F23" s="243">
        <f>Commercial!F23</f>
        <v>5798.3500000000058</v>
      </c>
      <c r="G23" s="233">
        <v>0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1</v>
      </c>
    </row>
    <row r="24" spans="1:18" x14ac:dyDescent="0.35">
      <c r="A24" s="301">
        <v>2019</v>
      </c>
      <c r="B24" s="325">
        <v>43466</v>
      </c>
      <c r="C24" s="238">
        <v>154.09267600000001</v>
      </c>
      <c r="D24" s="314">
        <f t="shared" si="0"/>
        <v>139.54744630249479</v>
      </c>
      <c r="E24" s="143">
        <v>0</v>
      </c>
      <c r="F24" s="243">
        <f>Commercial!F24</f>
        <v>5808.5083333333396</v>
      </c>
      <c r="G24" s="233">
        <v>1</v>
      </c>
      <c r="H24" s="233">
        <v>0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</row>
    <row r="25" spans="1:18" x14ac:dyDescent="0.35">
      <c r="A25" s="301">
        <v>2019</v>
      </c>
      <c r="B25" s="325">
        <v>43497</v>
      </c>
      <c r="C25" s="238">
        <v>145.66952800000001</v>
      </c>
      <c r="D25" s="314">
        <f t="shared" si="0"/>
        <v>148.73350230123367</v>
      </c>
      <c r="E25" s="143">
        <v>0</v>
      </c>
      <c r="F25" s="243">
        <f>Commercial!F25</f>
        <v>5818.6666666666733</v>
      </c>
      <c r="G25" s="233">
        <v>0</v>
      </c>
      <c r="H25" s="233">
        <v>1</v>
      </c>
      <c r="I25" s="233">
        <v>0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</row>
    <row r="26" spans="1:18" x14ac:dyDescent="0.35">
      <c r="A26" s="301">
        <v>2019</v>
      </c>
      <c r="B26" s="325">
        <v>43525</v>
      </c>
      <c r="C26" s="238">
        <v>179.99862200000001</v>
      </c>
      <c r="D26" s="314">
        <f t="shared" si="0"/>
        <v>175.72990423519963</v>
      </c>
      <c r="E26" s="143">
        <v>0</v>
      </c>
      <c r="F26" s="243">
        <f>Commercial!F26</f>
        <v>5828.8250000000071</v>
      </c>
      <c r="G26" s="233">
        <v>0</v>
      </c>
      <c r="H26" s="233">
        <v>0</v>
      </c>
      <c r="I26" s="233">
        <v>1</v>
      </c>
      <c r="J26" s="233"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</row>
    <row r="27" spans="1:18" x14ac:dyDescent="0.35">
      <c r="A27" s="301">
        <v>2019</v>
      </c>
      <c r="B27" s="325">
        <v>43556</v>
      </c>
      <c r="C27" s="238">
        <v>164.587321</v>
      </c>
      <c r="D27" s="314">
        <f t="shared" si="0"/>
        <v>160.78670531883154</v>
      </c>
      <c r="E27" s="143">
        <v>0</v>
      </c>
      <c r="F27" s="243">
        <f>Commercial!F27</f>
        <v>5838.9833333333409</v>
      </c>
      <c r="G27" s="233">
        <v>0</v>
      </c>
      <c r="H27" s="233">
        <v>0</v>
      </c>
      <c r="I27" s="233">
        <v>0</v>
      </c>
      <c r="J27" s="233">
        <v>1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</row>
    <row r="28" spans="1:18" x14ac:dyDescent="0.35">
      <c r="A28" s="301">
        <v>2019</v>
      </c>
      <c r="B28" s="325">
        <v>43586</v>
      </c>
      <c r="C28" s="238">
        <v>188.52011999999999</v>
      </c>
      <c r="D28" s="314">
        <f t="shared" si="0"/>
        <v>175.87674996210546</v>
      </c>
      <c r="E28" s="143">
        <v>0</v>
      </c>
      <c r="F28" s="243">
        <f>Commercial!F28</f>
        <v>5849.1416666666746</v>
      </c>
      <c r="G28" s="233">
        <v>0</v>
      </c>
      <c r="H28" s="233">
        <v>0</v>
      </c>
      <c r="I28" s="233">
        <v>0</v>
      </c>
      <c r="J28" s="233">
        <v>0</v>
      </c>
      <c r="K28" s="233">
        <v>1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</row>
    <row r="29" spans="1:18" x14ac:dyDescent="0.35">
      <c r="A29" s="301">
        <v>2019</v>
      </c>
      <c r="B29" s="325">
        <v>43617</v>
      </c>
      <c r="C29" s="238">
        <v>170.67580799999999</v>
      </c>
      <c r="D29" s="314">
        <f t="shared" si="0"/>
        <v>175.71603375561239</v>
      </c>
      <c r="E29" s="143">
        <v>0</v>
      </c>
      <c r="F29" s="243">
        <f>Commercial!F29</f>
        <v>5859.3000000000084</v>
      </c>
      <c r="G29" s="233">
        <v>0</v>
      </c>
      <c r="H29" s="233">
        <v>0</v>
      </c>
      <c r="I29" s="233">
        <v>0</v>
      </c>
      <c r="J29" s="233">
        <v>0</v>
      </c>
      <c r="K29" s="233">
        <v>0</v>
      </c>
      <c r="L29" s="233">
        <v>1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</row>
    <row r="30" spans="1:18" x14ac:dyDescent="0.35">
      <c r="A30" s="301">
        <v>2020</v>
      </c>
      <c r="B30" s="325">
        <v>43647</v>
      </c>
      <c r="C30" s="238">
        <v>181.21837300000001</v>
      </c>
      <c r="D30" s="314">
        <f t="shared" si="0"/>
        <v>175.58562571300223</v>
      </c>
      <c r="E30" s="143">
        <v>0</v>
      </c>
      <c r="F30" s="243">
        <f>Commercial!F30</f>
        <v>5843.7333333333418</v>
      </c>
      <c r="G30" s="233">
        <v>0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1</v>
      </c>
      <c r="N30" s="233">
        <v>0</v>
      </c>
      <c r="O30" s="233">
        <v>0</v>
      </c>
      <c r="P30" s="233">
        <v>0</v>
      </c>
      <c r="Q30" s="233">
        <v>0</v>
      </c>
      <c r="R30" s="233">
        <v>0</v>
      </c>
    </row>
    <row r="31" spans="1:18" x14ac:dyDescent="0.35">
      <c r="A31" s="301">
        <v>2020</v>
      </c>
      <c r="B31" s="325">
        <v>43678</v>
      </c>
      <c r="C31" s="238">
        <v>175.07680999999999</v>
      </c>
      <c r="D31" s="314">
        <f t="shared" si="0"/>
        <v>185.98066694236604</v>
      </c>
      <c r="E31" s="143">
        <v>0</v>
      </c>
      <c r="F31" s="243">
        <f>Commercial!F31</f>
        <v>5828.1666666666752</v>
      </c>
      <c r="G31" s="233">
        <v>0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1</v>
      </c>
      <c r="O31" s="233">
        <v>0</v>
      </c>
      <c r="P31" s="233">
        <v>0</v>
      </c>
      <c r="Q31" s="233">
        <v>0</v>
      </c>
      <c r="R31" s="233">
        <v>0</v>
      </c>
    </row>
    <row r="32" spans="1:18" x14ac:dyDescent="0.35">
      <c r="A32" s="301">
        <v>2020</v>
      </c>
      <c r="B32" s="325">
        <v>43709</v>
      </c>
      <c r="C32" s="238">
        <v>165.75683799999999</v>
      </c>
      <c r="D32" s="314">
        <f t="shared" si="0"/>
        <v>175.04853303646894</v>
      </c>
      <c r="E32" s="143">
        <v>0</v>
      </c>
      <c r="F32" s="243">
        <f>Commercial!F32</f>
        <v>5812.6000000000085</v>
      </c>
      <c r="G32" s="233">
        <v>0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1</v>
      </c>
      <c r="P32" s="233">
        <v>0</v>
      </c>
      <c r="Q32" s="233">
        <v>0</v>
      </c>
      <c r="R32" s="233">
        <v>0</v>
      </c>
    </row>
    <row r="33" spans="1:18" x14ac:dyDescent="0.35">
      <c r="A33" s="301">
        <v>2020</v>
      </c>
      <c r="B33" s="325">
        <v>43739</v>
      </c>
      <c r="C33" s="238">
        <v>195.722388</v>
      </c>
      <c r="D33" s="314">
        <f t="shared" si="0"/>
        <v>176.93248730298779</v>
      </c>
      <c r="E33" s="143">
        <v>0</v>
      </c>
      <c r="F33" s="243">
        <f>Commercial!F33</f>
        <v>5797.0333333333419</v>
      </c>
      <c r="G33" s="233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1</v>
      </c>
      <c r="Q33" s="233">
        <v>0</v>
      </c>
      <c r="R33" s="233">
        <v>0</v>
      </c>
    </row>
    <row r="34" spans="1:18" x14ac:dyDescent="0.35">
      <c r="A34" s="301">
        <v>2020</v>
      </c>
      <c r="B34" s="325">
        <v>43770</v>
      </c>
      <c r="C34" s="238">
        <v>161.844517</v>
      </c>
      <c r="D34" s="314">
        <f t="shared" si="0"/>
        <v>170.14920255980167</v>
      </c>
      <c r="E34" s="143">
        <v>0</v>
      </c>
      <c r="F34" s="243">
        <f>Commercial!F34</f>
        <v>5781.4666666666753</v>
      </c>
      <c r="G34" s="233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1</v>
      </c>
      <c r="R34" s="233">
        <v>0</v>
      </c>
    </row>
    <row r="35" spans="1:18" x14ac:dyDescent="0.35">
      <c r="A35" s="301">
        <v>2020</v>
      </c>
      <c r="B35" s="325">
        <v>43800</v>
      </c>
      <c r="C35" s="238">
        <v>165.02929</v>
      </c>
      <c r="D35" s="314">
        <f t="shared" si="0"/>
        <v>165.1687750615705</v>
      </c>
      <c r="E35" s="143">
        <v>0</v>
      </c>
      <c r="F35" s="243">
        <f>Commercial!F35</f>
        <v>5765.9000000000087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1</v>
      </c>
    </row>
    <row r="36" spans="1:18" x14ac:dyDescent="0.35">
      <c r="A36" s="301">
        <v>2020</v>
      </c>
      <c r="B36" s="325">
        <v>43831</v>
      </c>
      <c r="C36" s="233">
        <v>137.17596900000001</v>
      </c>
      <c r="D36" s="314">
        <f t="shared" si="0"/>
        <v>134.96355534114235</v>
      </c>
      <c r="E36" s="143">
        <v>0</v>
      </c>
      <c r="F36" s="243">
        <f>Commercial!F36</f>
        <v>5750.3333333333421</v>
      </c>
      <c r="G36" s="233">
        <v>1</v>
      </c>
      <c r="H36" s="233">
        <v>0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</row>
    <row r="37" spans="1:18" x14ac:dyDescent="0.35">
      <c r="A37" s="301">
        <v>2020</v>
      </c>
      <c r="B37" s="325">
        <v>43862</v>
      </c>
      <c r="C37" s="233">
        <v>120.2844238</v>
      </c>
      <c r="D37" s="314">
        <f t="shared" si="0"/>
        <v>142.12261357484817</v>
      </c>
      <c r="E37" s="143">
        <v>0</v>
      </c>
      <c r="F37" s="243">
        <f>Commercial!F37</f>
        <v>5734.7666666666755</v>
      </c>
      <c r="G37" s="233">
        <v>0</v>
      </c>
      <c r="H37" s="233">
        <v>1</v>
      </c>
      <c r="I37" s="233">
        <v>0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</row>
    <row r="38" spans="1:18" x14ac:dyDescent="0.35">
      <c r="A38" s="301">
        <v>2020</v>
      </c>
      <c r="B38" s="325">
        <v>43891</v>
      </c>
      <c r="C38" s="233">
        <v>184.44753600000001</v>
      </c>
      <c r="D38" s="314">
        <f t="shared" si="0"/>
        <v>167.09201774378107</v>
      </c>
      <c r="E38" s="143">
        <v>0</v>
      </c>
      <c r="F38" s="243">
        <f>Commercial!F38</f>
        <v>5719.2000000000089</v>
      </c>
      <c r="G38" s="233">
        <v>0</v>
      </c>
      <c r="H38" s="233">
        <v>0</v>
      </c>
      <c r="I38" s="233">
        <v>1</v>
      </c>
      <c r="J38" s="233">
        <v>0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</row>
    <row r="39" spans="1:18" x14ac:dyDescent="0.35">
      <c r="A39" s="301">
        <v>2020</v>
      </c>
      <c r="B39" s="325">
        <v>43922</v>
      </c>
      <c r="C39" s="233">
        <v>138.22666899999999</v>
      </c>
      <c r="D39" s="314">
        <f t="shared" si="0"/>
        <v>150.12182106237992</v>
      </c>
      <c r="E39" s="143">
        <v>0</v>
      </c>
      <c r="F39" s="243">
        <f>Commercial!F39</f>
        <v>5703.6333333333423</v>
      </c>
      <c r="G39" s="233">
        <v>0</v>
      </c>
      <c r="H39" s="233">
        <v>0</v>
      </c>
      <c r="I39" s="233">
        <v>0</v>
      </c>
      <c r="J39" s="233">
        <v>1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</row>
    <row r="40" spans="1:18" x14ac:dyDescent="0.35">
      <c r="A40" s="301">
        <v>2020</v>
      </c>
      <c r="B40" s="325">
        <v>43952</v>
      </c>
      <c r="C40" s="233">
        <v>160.0051964542269</v>
      </c>
      <c r="D40" s="314">
        <f t="shared" si="0"/>
        <v>163.18486794062079</v>
      </c>
      <c r="E40" s="143">
        <v>0</v>
      </c>
      <c r="F40" s="243">
        <f>Commercial!F40</f>
        <v>5688.0666666666757</v>
      </c>
      <c r="G40" s="233">
        <v>0</v>
      </c>
      <c r="H40" s="233">
        <v>0</v>
      </c>
      <c r="I40" s="233">
        <v>0</v>
      </c>
      <c r="J40" s="233">
        <v>0</v>
      </c>
      <c r="K40" s="233">
        <v>1</v>
      </c>
      <c r="L40" s="233">
        <v>0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</row>
    <row r="41" spans="1:18" x14ac:dyDescent="0.35">
      <c r="A41" s="301">
        <v>2020</v>
      </c>
      <c r="B41" s="325">
        <v>43983</v>
      </c>
      <c r="C41" s="233">
        <v>173.06614230593252</v>
      </c>
      <c r="D41" s="314">
        <f t="shared" si="0"/>
        <v>160.99715396909465</v>
      </c>
      <c r="E41" s="143">
        <v>0</v>
      </c>
      <c r="F41" s="243">
        <f>Commercial!F41</f>
        <v>5672.5000000000091</v>
      </c>
      <c r="G41" s="233">
        <v>0</v>
      </c>
      <c r="H41" s="233">
        <v>0</v>
      </c>
      <c r="I41" s="233">
        <v>0</v>
      </c>
      <c r="J41" s="233">
        <v>0</v>
      </c>
      <c r="K41" s="233">
        <v>0</v>
      </c>
      <c r="L41" s="233">
        <v>1</v>
      </c>
      <c r="M41" s="233">
        <v>0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</row>
    <row r="42" spans="1:18" x14ac:dyDescent="0.35">
      <c r="A42" s="301">
        <v>2021</v>
      </c>
      <c r="B42" s="325">
        <v>44013</v>
      </c>
      <c r="C42" s="233">
        <v>171.51616597885612</v>
      </c>
      <c r="D42" s="314">
        <f t="shared" si="0"/>
        <v>162.47481768760076</v>
      </c>
      <c r="E42" s="143">
        <v>0</v>
      </c>
      <c r="F42" s="243">
        <f>Commercial!F42</f>
        <v>5677.3416666666762</v>
      </c>
      <c r="G42" s="233">
        <v>0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1</v>
      </c>
      <c r="N42" s="233">
        <v>0</v>
      </c>
      <c r="O42" s="233">
        <v>0</v>
      </c>
      <c r="P42" s="233">
        <v>0</v>
      </c>
      <c r="Q42" s="233">
        <v>0</v>
      </c>
      <c r="R42" s="233">
        <v>0</v>
      </c>
    </row>
    <row r="43" spans="1:18" x14ac:dyDescent="0.35">
      <c r="A43" s="301">
        <v>2021</v>
      </c>
      <c r="B43" s="325">
        <v>44044</v>
      </c>
      <c r="C43" s="233">
        <v>176.6458733368743</v>
      </c>
      <c r="D43" s="314">
        <f t="shared" si="0"/>
        <v>174.47793067808095</v>
      </c>
      <c r="E43" s="143">
        <v>0</v>
      </c>
      <c r="F43" s="243">
        <f>Commercial!F43</f>
        <v>5682.1833333333434</v>
      </c>
      <c r="G43" s="233">
        <v>0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1</v>
      </c>
      <c r="O43" s="233">
        <v>0</v>
      </c>
      <c r="P43" s="233">
        <v>0</v>
      </c>
      <c r="Q43" s="233">
        <v>0</v>
      </c>
      <c r="R43" s="233">
        <v>0</v>
      </c>
    </row>
    <row r="44" spans="1:18" x14ac:dyDescent="0.35">
      <c r="A44" s="301">
        <v>2021</v>
      </c>
      <c r="B44" s="325">
        <v>44075</v>
      </c>
      <c r="C44" s="233">
        <v>166.99889346290323</v>
      </c>
      <c r="D44" s="314">
        <f t="shared" si="0"/>
        <v>165.15386853330011</v>
      </c>
      <c r="E44" s="143">
        <v>0</v>
      </c>
      <c r="F44" s="243">
        <f>Commercial!F44</f>
        <v>5687.0250000000106</v>
      </c>
      <c r="G44" s="233">
        <v>0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1</v>
      </c>
      <c r="P44" s="233">
        <v>0</v>
      </c>
      <c r="Q44" s="233">
        <v>0</v>
      </c>
      <c r="R44" s="233">
        <v>0</v>
      </c>
    </row>
    <row r="45" spans="1:18" x14ac:dyDescent="0.35">
      <c r="A45" s="301">
        <v>2021</v>
      </c>
      <c r="B45" s="325">
        <v>44105</v>
      </c>
      <c r="C45" s="233">
        <v>157.24209766026138</v>
      </c>
      <c r="D45" s="314">
        <f t="shared" si="0"/>
        <v>168.64589456093523</v>
      </c>
      <c r="E45" s="143">
        <v>0</v>
      </c>
      <c r="F45" s="243">
        <f>Commercial!F45</f>
        <v>5691.8666666666777</v>
      </c>
      <c r="G45" s="233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1</v>
      </c>
      <c r="Q45" s="233">
        <v>0</v>
      </c>
      <c r="R45" s="233">
        <v>0</v>
      </c>
    </row>
    <row r="46" spans="1:18" x14ac:dyDescent="0.35">
      <c r="A46" s="301">
        <v>2021</v>
      </c>
      <c r="B46" s="325">
        <v>44136</v>
      </c>
      <c r="C46" s="233">
        <v>162.10885493823693</v>
      </c>
      <c r="D46" s="314">
        <f t="shared" si="0"/>
        <v>163.47068157886542</v>
      </c>
      <c r="E46" s="143">
        <v>0</v>
      </c>
      <c r="F46" s="243">
        <f>Commercial!F46</f>
        <v>5696.7083333333449</v>
      </c>
      <c r="G46" s="233">
        <v>0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1</v>
      </c>
      <c r="R46" s="233">
        <v>0</v>
      </c>
    </row>
    <row r="47" spans="1:18" x14ac:dyDescent="0.35">
      <c r="A47" s="301">
        <v>2021</v>
      </c>
      <c r="B47" s="325">
        <v>44166</v>
      </c>
      <c r="C47" s="233">
        <v>161.94228662971361</v>
      </c>
      <c r="D47" s="314">
        <f t="shared" si="0"/>
        <v>160.09832584175052</v>
      </c>
      <c r="E47" s="143">
        <v>0</v>
      </c>
      <c r="F47" s="243">
        <f>Commercial!F47</f>
        <v>5701.550000000012</v>
      </c>
      <c r="G47" s="233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1</v>
      </c>
    </row>
    <row r="48" spans="1:18" x14ac:dyDescent="0.35">
      <c r="A48" s="301">
        <v>2021</v>
      </c>
      <c r="B48" s="325">
        <v>44197</v>
      </c>
      <c r="C48" s="233">
        <v>131.7161043323832</v>
      </c>
      <c r="D48" s="314">
        <f t="shared" si="0"/>
        <v>131.50117788243864</v>
      </c>
      <c r="E48" s="143">
        <v>0</v>
      </c>
      <c r="F48" s="243">
        <f>Commercial!F48</f>
        <v>5706.3916666666792</v>
      </c>
      <c r="G48" s="233">
        <v>1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</row>
    <row r="49" spans="1:18" x14ac:dyDescent="0.35">
      <c r="A49" s="301">
        <v>2021</v>
      </c>
      <c r="B49" s="325">
        <v>44228</v>
      </c>
      <c r="C49" s="233">
        <v>147.03420335483872</v>
      </c>
      <c r="D49" s="314">
        <f t="shared" si="0"/>
        <v>140.26830787726084</v>
      </c>
      <c r="E49" s="143">
        <v>0</v>
      </c>
      <c r="F49" s="243">
        <f>Commercial!F49</f>
        <v>5711.2333333333463</v>
      </c>
      <c r="G49" s="233">
        <v>0</v>
      </c>
      <c r="H49" s="233">
        <v>1</v>
      </c>
      <c r="I49" s="233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</row>
    <row r="50" spans="1:18" x14ac:dyDescent="0.35">
      <c r="A50" s="301">
        <v>2021</v>
      </c>
      <c r="B50" s="325">
        <v>44256</v>
      </c>
      <c r="C50" s="233">
        <v>176.56135499999999</v>
      </c>
      <c r="D50" s="314">
        <f t="shared" si="0"/>
        <v>166.84578380731</v>
      </c>
      <c r="E50" s="143">
        <v>0</v>
      </c>
      <c r="F50" s="243">
        <f>Commercial!F50</f>
        <v>5716.0750000000135</v>
      </c>
      <c r="G50" s="233">
        <v>0</v>
      </c>
      <c r="H50" s="233">
        <v>0</v>
      </c>
      <c r="I50" s="233">
        <v>1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</row>
    <row r="51" spans="1:18" x14ac:dyDescent="0.35">
      <c r="A51" s="301">
        <v>2021</v>
      </c>
      <c r="B51" s="325">
        <v>44287</v>
      </c>
      <c r="C51" s="233">
        <v>139.00053656206896</v>
      </c>
      <c r="D51" s="314">
        <f t="shared" si="0"/>
        <v>151.48365888702511</v>
      </c>
      <c r="E51" s="143">
        <v>0</v>
      </c>
      <c r="F51" s="243">
        <f>Commercial!F51</f>
        <v>5720.9166666666806</v>
      </c>
      <c r="G51" s="233">
        <v>0</v>
      </c>
      <c r="H51" s="233">
        <v>0</v>
      </c>
      <c r="I51" s="233">
        <v>0</v>
      </c>
      <c r="J51" s="233">
        <v>1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</row>
    <row r="52" spans="1:18" x14ac:dyDescent="0.35">
      <c r="A52" s="301">
        <v>2021</v>
      </c>
      <c r="B52" s="325">
        <v>44317</v>
      </c>
      <c r="C52" s="233">
        <v>159.55808944285715</v>
      </c>
      <c r="D52" s="314">
        <f t="shared" si="0"/>
        <v>166.1547775263823</v>
      </c>
      <c r="E52" s="143">
        <v>0</v>
      </c>
      <c r="F52" s="243">
        <f>Commercial!F52</f>
        <v>5725.7583333333478</v>
      </c>
      <c r="G52" s="233">
        <v>0</v>
      </c>
      <c r="H52" s="233">
        <v>0</v>
      </c>
      <c r="I52" s="233">
        <v>0</v>
      </c>
      <c r="J52" s="233">
        <v>0</v>
      </c>
      <c r="K52" s="233">
        <v>1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</row>
    <row r="53" spans="1:18" x14ac:dyDescent="0.35">
      <c r="A53" s="301">
        <v>2021</v>
      </c>
      <c r="B53" s="325">
        <v>44348</v>
      </c>
      <c r="C53" s="233">
        <v>125.96362000000001</v>
      </c>
      <c r="D53" s="314">
        <f t="shared" si="0"/>
        <v>165.57513531597243</v>
      </c>
      <c r="E53" s="143">
        <v>0</v>
      </c>
      <c r="F53" s="243">
        <f>Commercial!F53</f>
        <v>5730.6000000000149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1</v>
      </c>
      <c r="M53" s="233">
        <v>0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</row>
    <row r="54" spans="1:18" x14ac:dyDescent="0.35">
      <c r="A54" s="301">
        <v>2022</v>
      </c>
      <c r="B54" s="325">
        <v>44378</v>
      </c>
      <c r="C54" s="233">
        <v>149.43183853694313</v>
      </c>
      <c r="D54" s="314">
        <f t="shared" si="0"/>
        <v>167.42151377894072</v>
      </c>
      <c r="E54" s="143">
        <v>0</v>
      </c>
      <c r="F54" s="243">
        <f>Commercial!F54</f>
        <v>5740.1210930404623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1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</row>
    <row r="55" spans="1:18" x14ac:dyDescent="0.35">
      <c r="A55" s="301">
        <v>2022</v>
      </c>
      <c r="B55" s="325">
        <v>44409</v>
      </c>
      <c r="C55" s="233">
        <v>221.80436938150871</v>
      </c>
      <c r="D55" s="314">
        <f t="shared" si="0"/>
        <v>179.79334151388304</v>
      </c>
      <c r="E55" s="143">
        <v>0</v>
      </c>
      <c r="F55" s="243">
        <f>Commercial!F55</f>
        <v>5749.6421860809096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1</v>
      </c>
      <c r="O55" s="233">
        <v>0</v>
      </c>
      <c r="P55" s="233">
        <v>0</v>
      </c>
      <c r="Q55" s="233">
        <v>0</v>
      </c>
      <c r="R55" s="233">
        <v>0</v>
      </c>
    </row>
    <row r="56" spans="1:18" x14ac:dyDescent="0.35">
      <c r="A56" s="301">
        <v>2022</v>
      </c>
      <c r="B56" s="325">
        <v>44440</v>
      </c>
      <c r="C56" s="233">
        <v>170.4591488659529</v>
      </c>
      <c r="D56" s="314">
        <f t="shared" si="0"/>
        <v>170.83799411356438</v>
      </c>
      <c r="E56" s="143">
        <v>0</v>
      </c>
      <c r="F56" s="243">
        <f>Commercial!F56</f>
        <v>5759.1632791213569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1</v>
      </c>
      <c r="P56" s="233">
        <v>0</v>
      </c>
      <c r="Q56" s="233">
        <v>0</v>
      </c>
      <c r="R56" s="233">
        <v>0</v>
      </c>
    </row>
    <row r="57" spans="1:18" x14ac:dyDescent="0.35">
      <c r="A57" s="301">
        <v>2022</v>
      </c>
      <c r="B57" s="325">
        <v>44470</v>
      </c>
      <c r="C57" s="233">
        <v>107.22226760321918</v>
      </c>
      <c r="D57" s="314">
        <f t="shared" si="0"/>
        <v>174.69873488566168</v>
      </c>
      <c r="E57" s="143">
        <v>0</v>
      </c>
      <c r="F57" s="243">
        <f>Commercial!F57</f>
        <v>5768.6843721618043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1</v>
      </c>
      <c r="Q57" s="233">
        <v>0</v>
      </c>
      <c r="R57" s="233">
        <v>0</v>
      </c>
    </row>
    <row r="58" spans="1:18" x14ac:dyDescent="0.35">
      <c r="A58" s="301">
        <v>2022</v>
      </c>
      <c r="B58" s="325">
        <v>44501</v>
      </c>
      <c r="C58" s="233">
        <v>171.3</v>
      </c>
      <c r="D58" s="314">
        <f t="shared" si="0"/>
        <v>169.89223664805399</v>
      </c>
      <c r="E58" s="143">
        <v>0</v>
      </c>
      <c r="F58" s="243">
        <f>Commercial!F58</f>
        <v>5778.2054652022516</v>
      </c>
      <c r="G58" s="233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1</v>
      </c>
      <c r="R58" s="233">
        <v>0</v>
      </c>
    </row>
    <row r="59" spans="1:18" x14ac:dyDescent="0.35">
      <c r="A59" s="301">
        <v>2022</v>
      </c>
      <c r="B59" s="325">
        <v>44531</v>
      </c>
      <c r="C59" s="233">
        <v>157.8397302236493</v>
      </c>
      <c r="D59" s="314">
        <f t="shared" si="0"/>
        <v>166.88859565540128</v>
      </c>
      <c r="E59" s="143">
        <v>0</v>
      </c>
      <c r="F59" s="243">
        <f>Commercial!F59</f>
        <v>5787.726558242699</v>
      </c>
      <c r="G59" s="233">
        <v>0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1</v>
      </c>
    </row>
    <row r="60" spans="1:18" x14ac:dyDescent="0.35">
      <c r="A60" s="301">
        <v>2022</v>
      </c>
      <c r="B60" s="325">
        <v>44562</v>
      </c>
      <c r="C60" s="233">
        <v>163.0519527268284</v>
      </c>
      <c r="D60" s="314">
        <f t="shared" si="0"/>
        <v>138.66016244055157</v>
      </c>
      <c r="E60" s="143">
        <v>0</v>
      </c>
      <c r="F60" s="243">
        <f>Commercial!F60</f>
        <v>5797.2476512831463</v>
      </c>
      <c r="G60" s="233">
        <v>1</v>
      </c>
      <c r="H60" s="233">
        <v>0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</row>
    <row r="61" spans="1:18" x14ac:dyDescent="0.35">
      <c r="A61" s="301">
        <v>2022</v>
      </c>
      <c r="B61" s="325">
        <v>44593</v>
      </c>
      <c r="C61" s="233">
        <v>141.25638797193412</v>
      </c>
      <c r="D61" s="314">
        <f t="shared" si="0"/>
        <v>147.79600717983584</v>
      </c>
      <c r="E61" s="143">
        <v>0</v>
      </c>
      <c r="F61" s="243">
        <f>Commercial!F61</f>
        <v>5806.7687443235936</v>
      </c>
      <c r="G61" s="233">
        <v>0</v>
      </c>
      <c r="H61" s="233">
        <v>1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</row>
    <row r="62" spans="1:18" x14ac:dyDescent="0.35">
      <c r="A62" s="301">
        <v>2022</v>
      </c>
      <c r="B62" s="325">
        <v>44621</v>
      </c>
      <c r="C62" s="233">
        <v>146.675534</v>
      </c>
      <c r="D62" s="314">
        <f t="shared" si="0"/>
        <v>150.31804408344618</v>
      </c>
      <c r="E62" s="143">
        <v>1</v>
      </c>
      <c r="F62" s="243">
        <f>Commercial!F62</f>
        <v>5816.289837364041</v>
      </c>
      <c r="G62" s="233">
        <v>0</v>
      </c>
      <c r="H62" s="233">
        <v>0</v>
      </c>
      <c r="I62" s="233">
        <v>1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</row>
    <row r="63" spans="1:18" x14ac:dyDescent="0.35">
      <c r="A63" s="301">
        <v>2022</v>
      </c>
      <c r="B63" s="325">
        <v>44652</v>
      </c>
      <c r="C63" s="233">
        <v>128.93520369083615</v>
      </c>
      <c r="D63" s="314">
        <f t="shared" si="0"/>
        <v>135.32463390762348</v>
      </c>
      <c r="E63" s="143">
        <v>1</v>
      </c>
      <c r="F63" s="243">
        <f>Commercial!F63</f>
        <v>5825.8109304044883</v>
      </c>
      <c r="G63" s="233">
        <v>0</v>
      </c>
      <c r="H63" s="233">
        <v>0</v>
      </c>
      <c r="I63" s="233">
        <v>0</v>
      </c>
      <c r="J63" s="233">
        <v>1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</row>
    <row r="64" spans="1:18" x14ac:dyDescent="0.35">
      <c r="A64" s="301">
        <v>2022</v>
      </c>
      <c r="B64" s="325">
        <v>44682</v>
      </c>
      <c r="C64" s="233">
        <v>178.45266643309122</v>
      </c>
      <c r="D64" s="314">
        <f t="shared" si="0"/>
        <v>150.36446729144279</v>
      </c>
      <c r="E64" s="143">
        <v>1</v>
      </c>
      <c r="F64" s="243">
        <f>Commercial!F64</f>
        <v>5835.3320234449357</v>
      </c>
      <c r="G64" s="233">
        <v>0</v>
      </c>
      <c r="H64" s="233">
        <v>0</v>
      </c>
      <c r="I64" s="233">
        <v>0</v>
      </c>
      <c r="J64" s="233">
        <v>0</v>
      </c>
      <c r="K64" s="233">
        <v>1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</row>
    <row r="65" spans="1:19" x14ac:dyDescent="0.35">
      <c r="A65" s="301">
        <v>2022</v>
      </c>
      <c r="B65" s="325">
        <v>44713</v>
      </c>
      <c r="C65" s="238">
        <v>137.23217</v>
      </c>
      <c r="D65" s="314">
        <f t="shared" si="0"/>
        <v>150.1535398254951</v>
      </c>
      <c r="E65" s="143">
        <v>1</v>
      </c>
      <c r="F65" s="243">
        <f>Commercial!F65</f>
        <v>5844.853116485383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1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</row>
    <row r="66" spans="1:19" x14ac:dyDescent="0.35">
      <c r="A66" s="321">
        <v>2023</v>
      </c>
      <c r="B66" s="326">
        <v>44743</v>
      </c>
      <c r="C66" s="238">
        <f t="array" ref="C66:C73">TRANSPOSE([10]DBASE!D102:K102)</f>
        <v>160.056017</v>
      </c>
      <c r="D66" s="314">
        <f t="shared" si="0"/>
        <v>150.97393322880902</v>
      </c>
      <c r="E66" s="143">
        <v>1</v>
      </c>
      <c r="F66" s="243">
        <f>Commercial!F66</f>
        <v>5841.353245164195</v>
      </c>
      <c r="G66" s="239">
        <v>0</v>
      </c>
      <c r="H66" s="239">
        <v>0</v>
      </c>
      <c r="I66" s="239">
        <v>0</v>
      </c>
      <c r="J66" s="239">
        <v>0</v>
      </c>
      <c r="K66" s="239">
        <v>0</v>
      </c>
      <c r="L66" s="239">
        <v>0</v>
      </c>
      <c r="M66" s="239">
        <v>1</v>
      </c>
      <c r="N66" s="239">
        <v>0</v>
      </c>
      <c r="O66" s="239">
        <v>0</v>
      </c>
      <c r="P66" s="239">
        <v>0</v>
      </c>
      <c r="Q66" s="239">
        <v>0</v>
      </c>
      <c r="R66" s="239">
        <v>0</v>
      </c>
    </row>
    <row r="67" spans="1:19" x14ac:dyDescent="0.35">
      <c r="A67" s="321">
        <v>2023</v>
      </c>
      <c r="B67" s="326">
        <v>44774</v>
      </c>
      <c r="C67" s="238">
        <v>159.04261600000001</v>
      </c>
      <c r="D67" s="314">
        <f t="shared" si="0"/>
        <v>162.3197759040969</v>
      </c>
      <c r="E67" s="143">
        <v>1</v>
      </c>
      <c r="F67" s="243">
        <f>Commercial!F67</f>
        <v>5837.8533738430069</v>
      </c>
      <c r="G67" s="239">
        <v>0</v>
      </c>
      <c r="H67" s="239">
        <v>0</v>
      </c>
      <c r="I67" s="239">
        <v>0</v>
      </c>
      <c r="J67" s="239">
        <v>0</v>
      </c>
      <c r="K67" s="239">
        <v>0</v>
      </c>
      <c r="L67" s="239">
        <v>0</v>
      </c>
      <c r="M67" s="239">
        <v>0</v>
      </c>
      <c r="N67" s="239">
        <v>1</v>
      </c>
      <c r="O67" s="239">
        <v>0</v>
      </c>
      <c r="P67" s="239">
        <v>0</v>
      </c>
      <c r="Q67" s="239">
        <v>0</v>
      </c>
      <c r="R67" s="239">
        <v>0</v>
      </c>
    </row>
    <row r="68" spans="1:19" x14ac:dyDescent="0.35">
      <c r="A68" s="321">
        <v>2023</v>
      </c>
      <c r="B68" s="326">
        <v>44805</v>
      </c>
      <c r="C68" s="238">
        <v>144.49641600000001</v>
      </c>
      <c r="D68" s="314">
        <f t="shared" si="0"/>
        <v>152.33844344412381</v>
      </c>
      <c r="E68" s="143">
        <v>1</v>
      </c>
      <c r="F68" s="243">
        <f>Commercial!F68</f>
        <v>5834.3535025218189</v>
      </c>
      <c r="G68" s="239">
        <v>0</v>
      </c>
      <c r="H68" s="239">
        <v>0</v>
      </c>
      <c r="I68" s="239">
        <v>0</v>
      </c>
      <c r="J68" s="239">
        <v>0</v>
      </c>
      <c r="K68" s="239">
        <v>0</v>
      </c>
      <c r="L68" s="239">
        <v>0</v>
      </c>
      <c r="M68" s="239">
        <v>0</v>
      </c>
      <c r="N68" s="239">
        <v>0</v>
      </c>
      <c r="O68" s="239">
        <v>1</v>
      </c>
      <c r="P68" s="239">
        <v>0</v>
      </c>
      <c r="Q68" s="239">
        <v>0</v>
      </c>
      <c r="R68" s="239">
        <v>0</v>
      </c>
    </row>
    <row r="69" spans="1:19" x14ac:dyDescent="0.35">
      <c r="A69" s="321">
        <v>2023</v>
      </c>
      <c r="B69" s="326">
        <v>44835</v>
      </c>
      <c r="C69" s="238">
        <v>116.066762</v>
      </c>
      <c r="D69" s="314">
        <f t="shared" si="0"/>
        <v>155.17319915656674</v>
      </c>
      <c r="E69" s="143">
        <v>1</v>
      </c>
      <c r="F69" s="243">
        <f>Commercial!F69</f>
        <v>5830.8536312006308</v>
      </c>
      <c r="G69" s="239">
        <v>0</v>
      </c>
      <c r="H69" s="239">
        <v>0</v>
      </c>
      <c r="I69" s="239">
        <v>0</v>
      </c>
      <c r="J69" s="239">
        <v>0</v>
      </c>
      <c r="K69" s="239">
        <v>0</v>
      </c>
      <c r="L69" s="239">
        <v>0</v>
      </c>
      <c r="M69" s="239">
        <v>0</v>
      </c>
      <c r="N69" s="239">
        <v>0</v>
      </c>
      <c r="O69" s="239">
        <v>0</v>
      </c>
      <c r="P69" s="239">
        <v>1</v>
      </c>
      <c r="Q69" s="239">
        <v>0</v>
      </c>
      <c r="R69" s="239">
        <v>0</v>
      </c>
    </row>
    <row r="70" spans="1:19" x14ac:dyDescent="0.35">
      <c r="A70" s="321">
        <v>2023</v>
      </c>
      <c r="B70" s="326">
        <v>44866</v>
      </c>
      <c r="C70" s="238">
        <v>149.59081699999999</v>
      </c>
      <c r="D70" s="314">
        <f t="shared" ref="D70:D133" si="1">SUMPRODUCT($E$3:$R$3,E70:R70)</f>
        <v>149.34071585930462</v>
      </c>
      <c r="E70" s="143">
        <v>1</v>
      </c>
      <c r="F70" s="243">
        <f>Commercial!F70</f>
        <v>5827.3537598794428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0</v>
      </c>
      <c r="O70" s="239">
        <v>0</v>
      </c>
      <c r="P70" s="239">
        <v>0</v>
      </c>
      <c r="Q70" s="239">
        <v>1</v>
      </c>
      <c r="R70" s="239">
        <v>0</v>
      </c>
    </row>
    <row r="71" spans="1:19" x14ac:dyDescent="0.35">
      <c r="A71" s="321">
        <v>2023</v>
      </c>
      <c r="B71" s="326">
        <v>44896</v>
      </c>
      <c r="C71" s="238">
        <v>143.53989000000001</v>
      </c>
      <c r="D71" s="314">
        <f t="shared" si="1"/>
        <v>145.31108980699747</v>
      </c>
      <c r="E71" s="143">
        <v>1</v>
      </c>
      <c r="F71" s="243">
        <f>Commercial!F71</f>
        <v>5823.8538885582548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39">
        <v>0</v>
      </c>
      <c r="R71" s="239">
        <v>1</v>
      </c>
    </row>
    <row r="72" spans="1:19" x14ac:dyDescent="0.35">
      <c r="A72" s="321">
        <v>2023</v>
      </c>
      <c r="B72" s="326">
        <v>44927</v>
      </c>
      <c r="C72" s="238">
        <v>125.87935299999999</v>
      </c>
      <c r="D72" s="314">
        <f t="shared" si="1"/>
        <v>116.0566715324934</v>
      </c>
      <c r="E72" s="143">
        <v>1</v>
      </c>
      <c r="F72" s="243">
        <f>Commercial!F72</f>
        <v>5820.3540172370667</v>
      </c>
      <c r="G72" s="239">
        <v>1</v>
      </c>
      <c r="H72" s="239">
        <v>0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39">
        <v>0</v>
      </c>
      <c r="R72" s="239">
        <v>0</v>
      </c>
    </row>
    <row r="73" spans="1:19" x14ac:dyDescent="0.35">
      <c r="A73" s="321">
        <v>2023</v>
      </c>
      <c r="B73" s="326">
        <v>44958</v>
      </c>
      <c r="C73" s="238">
        <v>123.76207700000001</v>
      </c>
      <c r="D73" s="314">
        <f t="shared" si="1"/>
        <v>124.16653121212329</v>
      </c>
      <c r="E73" s="143">
        <v>1</v>
      </c>
      <c r="F73" s="243">
        <f>Commercial!F73</f>
        <v>5816.8541459158787</v>
      </c>
      <c r="G73" s="239">
        <v>0</v>
      </c>
      <c r="H73" s="239">
        <v>1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39">
        <v>0</v>
      </c>
      <c r="P73" s="239">
        <v>0</v>
      </c>
      <c r="Q73" s="239">
        <v>0</v>
      </c>
      <c r="R73" s="239">
        <v>0</v>
      </c>
    </row>
    <row r="74" spans="1:19" x14ac:dyDescent="0.35">
      <c r="A74" s="321">
        <v>2023</v>
      </c>
      <c r="B74" s="326">
        <v>44986</v>
      </c>
      <c r="C74" s="238">
        <v>142.90988999999999</v>
      </c>
      <c r="D74" s="314">
        <f t="shared" si="1"/>
        <v>150.08673682698026</v>
      </c>
      <c r="E74" s="143">
        <v>1</v>
      </c>
      <c r="F74" s="243">
        <f>Commercial!F74</f>
        <v>5813.3542745946907</v>
      </c>
      <c r="G74" s="239">
        <v>0</v>
      </c>
      <c r="H74" s="239">
        <v>0</v>
      </c>
      <c r="I74" s="239">
        <v>1</v>
      </c>
      <c r="J74" s="239">
        <v>0</v>
      </c>
      <c r="K74" s="239">
        <v>0</v>
      </c>
      <c r="L74" s="239">
        <v>0</v>
      </c>
      <c r="M74" s="239">
        <v>0</v>
      </c>
      <c r="N74" s="239">
        <v>0</v>
      </c>
      <c r="O74" s="239">
        <v>0</v>
      </c>
      <c r="P74" s="239">
        <v>0</v>
      </c>
      <c r="Q74" s="239">
        <v>0</v>
      </c>
      <c r="R74" s="239">
        <v>0</v>
      </c>
      <c r="S74" s="320"/>
    </row>
    <row r="75" spans="1:19" x14ac:dyDescent="0.35">
      <c r="A75" s="321">
        <v>2023</v>
      </c>
      <c r="B75" s="326">
        <v>45017</v>
      </c>
      <c r="C75" s="238">
        <v>143.33326199999999</v>
      </c>
      <c r="D75" s="314">
        <f t="shared" si="1"/>
        <v>134.06734159150312</v>
      </c>
      <c r="E75" s="143">
        <v>1</v>
      </c>
      <c r="F75" s="243">
        <f>Commercial!F75</f>
        <v>5809.8544032735026</v>
      </c>
      <c r="G75" s="239">
        <v>0</v>
      </c>
      <c r="H75" s="239">
        <v>0</v>
      </c>
      <c r="I75" s="239">
        <v>0</v>
      </c>
      <c r="J75" s="239">
        <v>1</v>
      </c>
      <c r="K75" s="239">
        <v>0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320"/>
    </row>
    <row r="76" spans="1:19" x14ac:dyDescent="0.35">
      <c r="A76" s="321">
        <v>2023</v>
      </c>
      <c r="B76" s="326">
        <v>45047</v>
      </c>
      <c r="C76" s="238">
        <v>125.636025</v>
      </c>
      <c r="D76" s="314">
        <f t="shared" si="1"/>
        <v>148.08118991566801</v>
      </c>
      <c r="E76" s="143">
        <v>1</v>
      </c>
      <c r="F76" s="243">
        <f>Commercial!F76</f>
        <v>5806.3545319523146</v>
      </c>
      <c r="G76" s="239">
        <v>0</v>
      </c>
      <c r="H76" s="239">
        <v>0</v>
      </c>
      <c r="I76" s="239">
        <v>0</v>
      </c>
      <c r="J76" s="239">
        <v>0</v>
      </c>
      <c r="K76" s="239">
        <v>1</v>
      </c>
      <c r="L76" s="239">
        <v>0</v>
      </c>
      <c r="M76" s="239">
        <v>0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320"/>
    </row>
    <row r="77" spans="1:19" x14ac:dyDescent="0.35">
      <c r="A77" s="321">
        <v>2023</v>
      </c>
      <c r="B77" s="326">
        <v>45078</v>
      </c>
      <c r="C77" s="238">
        <v>145.89392699999999</v>
      </c>
      <c r="D77" s="314">
        <f t="shared" si="1"/>
        <v>146.84427739006594</v>
      </c>
      <c r="E77" s="143">
        <v>1</v>
      </c>
      <c r="F77" s="243">
        <f>Commercial!F77</f>
        <v>5802.8546606311265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1</v>
      </c>
      <c r="M77" s="239">
        <v>0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</row>
    <row r="78" spans="1:19" x14ac:dyDescent="0.35">
      <c r="A78" s="321">
        <v>2024</v>
      </c>
      <c r="B78" s="326">
        <v>45108</v>
      </c>
      <c r="C78" s="238">
        <v>146.19023999999999</v>
      </c>
      <c r="D78" s="314">
        <f t="shared" si="1"/>
        <v>147.8714484557749</v>
      </c>
      <c r="E78" s="143">
        <v>1</v>
      </c>
      <c r="F78" s="243">
        <f>Commercial!F78</f>
        <v>5801.9790425068959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1</v>
      </c>
      <c r="N78" s="239">
        <v>0</v>
      </c>
      <c r="O78" s="239">
        <v>0</v>
      </c>
      <c r="P78" s="239">
        <v>0</v>
      </c>
      <c r="Q78" s="239">
        <v>0</v>
      </c>
      <c r="R78" s="239">
        <v>0</v>
      </c>
    </row>
    <row r="79" spans="1:19" x14ac:dyDescent="0.35">
      <c r="A79" s="321">
        <v>2024</v>
      </c>
      <c r="B79" s="326">
        <v>45139</v>
      </c>
      <c r="C79" s="238">
        <v>163.154594</v>
      </c>
      <c r="D79" s="314">
        <f t="shared" si="1"/>
        <v>159.42406879345788</v>
      </c>
      <c r="E79" s="143">
        <v>1</v>
      </c>
      <c r="F79" s="243">
        <f>Commercial!F79</f>
        <v>5801.1034243826653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1</v>
      </c>
      <c r="O79" s="239">
        <v>0</v>
      </c>
      <c r="P79" s="239">
        <v>0</v>
      </c>
      <c r="Q79" s="239">
        <v>0</v>
      </c>
      <c r="R79" s="239">
        <v>0</v>
      </c>
    </row>
    <row r="80" spans="1:19" x14ac:dyDescent="0.35">
      <c r="A80" s="321">
        <v>2024</v>
      </c>
      <c r="B80" s="326">
        <v>45170</v>
      </c>
      <c r="C80" s="238">
        <v>146.11801600000001</v>
      </c>
      <c r="D80" s="314">
        <f t="shared" si="1"/>
        <v>149.64951399587989</v>
      </c>
      <c r="E80" s="143">
        <v>1</v>
      </c>
      <c r="F80" s="243">
        <f>Commercial!F80</f>
        <v>5800.2278062584346</v>
      </c>
      <c r="G80" s="239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1</v>
      </c>
      <c r="P80" s="239">
        <v>0</v>
      </c>
      <c r="Q80" s="239">
        <v>0</v>
      </c>
      <c r="R80" s="239">
        <v>0</v>
      </c>
    </row>
    <row r="81" spans="1:18" x14ac:dyDescent="0.35">
      <c r="A81" s="321">
        <v>2024</v>
      </c>
      <c r="B81" s="326">
        <v>45200</v>
      </c>
      <c r="C81" s="238">
        <v>149.437534</v>
      </c>
      <c r="D81" s="314">
        <f t="shared" si="1"/>
        <v>152.69104737071785</v>
      </c>
      <c r="E81" s="143">
        <v>1</v>
      </c>
      <c r="F81" s="243">
        <f>Commercial!F81</f>
        <v>5799.352188134204</v>
      </c>
      <c r="G81" s="239">
        <v>0</v>
      </c>
      <c r="H81" s="239">
        <v>0</v>
      </c>
      <c r="I81" s="239">
        <v>0</v>
      </c>
      <c r="J81" s="239">
        <v>0</v>
      </c>
      <c r="K81" s="239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1</v>
      </c>
      <c r="Q81" s="239">
        <v>0</v>
      </c>
      <c r="R81" s="239">
        <v>0</v>
      </c>
    </row>
    <row r="82" spans="1:18" x14ac:dyDescent="0.35">
      <c r="A82" s="321">
        <v>2024</v>
      </c>
      <c r="B82" s="326">
        <v>45231</v>
      </c>
      <c r="C82" s="238">
        <v>133.46675400000001</v>
      </c>
      <c r="D82" s="314">
        <f t="shared" si="1"/>
        <v>147.06534173585084</v>
      </c>
      <c r="E82" s="143">
        <v>1</v>
      </c>
      <c r="F82" s="243">
        <f>Commercial!F82</f>
        <v>5798.4765700099733</v>
      </c>
      <c r="G82" s="239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1</v>
      </c>
      <c r="R82" s="239">
        <v>0</v>
      </c>
    </row>
    <row r="83" spans="1:18" x14ac:dyDescent="0.35">
      <c r="A83" s="321">
        <v>2024</v>
      </c>
      <c r="B83" s="326">
        <v>45261</v>
      </c>
      <c r="C83" s="238">
        <v>138.220235</v>
      </c>
      <c r="D83" s="314">
        <f t="shared" si="1"/>
        <v>143.24249334593878</v>
      </c>
      <c r="E83" s="143">
        <v>1</v>
      </c>
      <c r="F83" s="243">
        <f>Commercial!F83</f>
        <v>5797.6009518857427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1</v>
      </c>
    </row>
    <row r="84" spans="1:18" x14ac:dyDescent="0.35">
      <c r="A84" s="321">
        <v>2024</v>
      </c>
      <c r="B84" s="326">
        <v>45292</v>
      </c>
      <c r="C84" s="238">
        <v>108.45736127590001</v>
      </c>
      <c r="D84" s="314">
        <f t="shared" si="1"/>
        <v>114.19485273382975</v>
      </c>
      <c r="E84" s="143">
        <v>1</v>
      </c>
      <c r="F84" s="243">
        <f>Commercial!F84</f>
        <v>5796.725333761512</v>
      </c>
      <c r="G84" s="239">
        <v>1</v>
      </c>
      <c r="H84" s="239">
        <v>0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</row>
    <row r="85" spans="1:18" x14ac:dyDescent="0.35">
      <c r="A85" s="321">
        <v>2024</v>
      </c>
      <c r="B85" s="326">
        <v>45323</v>
      </c>
      <c r="C85" s="323">
        <f t="shared" ref="C85:C147" si="2">D85</f>
        <v>122.51149007585474</v>
      </c>
      <c r="D85" s="314">
        <f t="shared" si="1"/>
        <v>122.51149007585474</v>
      </c>
      <c r="E85" s="143">
        <v>1</v>
      </c>
      <c r="F85" s="243">
        <f>Commercial!F85</f>
        <v>5795.8497156372814</v>
      </c>
      <c r="G85" s="239">
        <v>0</v>
      </c>
      <c r="H85" s="239">
        <v>1</v>
      </c>
      <c r="I85" s="239">
        <v>0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</row>
    <row r="86" spans="1:18" x14ac:dyDescent="0.35">
      <c r="A86" s="321">
        <v>2024</v>
      </c>
      <c r="B86" s="326">
        <v>45352</v>
      </c>
      <c r="C86" s="323">
        <f t="shared" si="2"/>
        <v>148.63847335310675</v>
      </c>
      <c r="D86" s="314">
        <f t="shared" si="1"/>
        <v>148.63847335310675</v>
      </c>
      <c r="E86" s="143">
        <v>1</v>
      </c>
      <c r="F86" s="243">
        <f>Commercial!F86</f>
        <v>5794.9740975130508</v>
      </c>
      <c r="G86" s="239">
        <v>0</v>
      </c>
      <c r="H86" s="239">
        <v>0</v>
      </c>
      <c r="I86" s="239">
        <v>1</v>
      </c>
      <c r="J86" s="239">
        <v>0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</row>
    <row r="87" spans="1:18" x14ac:dyDescent="0.35">
      <c r="A87" s="321">
        <v>2024</v>
      </c>
      <c r="B87" s="326">
        <v>45383</v>
      </c>
      <c r="C87" s="323">
        <f t="shared" si="2"/>
        <v>132.82585578002471</v>
      </c>
      <c r="D87" s="314">
        <f t="shared" si="1"/>
        <v>132.82585578002471</v>
      </c>
      <c r="E87" s="143">
        <v>1</v>
      </c>
      <c r="F87" s="243">
        <f>Commercial!F87</f>
        <v>5794.0984793888201</v>
      </c>
      <c r="G87" s="239">
        <v>0</v>
      </c>
      <c r="H87" s="239">
        <v>0</v>
      </c>
      <c r="I87" s="239">
        <v>0</v>
      </c>
      <c r="J87" s="239">
        <v>1</v>
      </c>
      <c r="K87" s="239">
        <v>0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</row>
    <row r="88" spans="1:18" x14ac:dyDescent="0.35">
      <c r="A88" s="321">
        <v>2024</v>
      </c>
      <c r="B88" s="326">
        <v>45413</v>
      </c>
      <c r="C88" s="323">
        <f t="shared" si="2"/>
        <v>147.04648176658469</v>
      </c>
      <c r="D88" s="314">
        <f t="shared" si="1"/>
        <v>147.04648176658469</v>
      </c>
      <c r="E88" s="143">
        <v>1</v>
      </c>
      <c r="F88" s="243">
        <f>Commercial!F88</f>
        <v>5793.2228612645895</v>
      </c>
      <c r="G88" s="239">
        <v>0</v>
      </c>
      <c r="H88" s="239">
        <v>0</v>
      </c>
      <c r="I88" s="239">
        <v>0</v>
      </c>
      <c r="J88" s="239">
        <v>0</v>
      </c>
      <c r="K88" s="239">
        <v>1</v>
      </c>
      <c r="L88" s="239">
        <v>0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</row>
    <row r="89" spans="1:18" x14ac:dyDescent="0.35">
      <c r="A89" s="321">
        <v>2024</v>
      </c>
      <c r="B89" s="326">
        <v>45444</v>
      </c>
      <c r="C89" s="323">
        <f t="shared" si="2"/>
        <v>146.01634690337767</v>
      </c>
      <c r="D89" s="314">
        <f t="shared" si="1"/>
        <v>146.01634690337767</v>
      </c>
      <c r="E89" s="143">
        <v>1</v>
      </c>
      <c r="F89" s="243">
        <f>Commercial!F89</f>
        <v>5792.3472431403588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1</v>
      </c>
      <c r="M89" s="239">
        <v>0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</row>
    <row r="90" spans="1:18" x14ac:dyDescent="0.35">
      <c r="A90" s="321">
        <v>2025</v>
      </c>
      <c r="B90" s="326">
        <v>45474</v>
      </c>
      <c r="C90" s="323">
        <f t="shared" si="2"/>
        <v>147.10651095123848</v>
      </c>
      <c r="D90" s="314">
        <f t="shared" si="1"/>
        <v>147.10651095123848</v>
      </c>
      <c r="E90" s="143">
        <v>1</v>
      </c>
      <c r="F90" s="243">
        <f>Commercial!F90</f>
        <v>5792.2710804934904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1</v>
      </c>
      <c r="N90" s="239">
        <v>0</v>
      </c>
      <c r="O90" s="239">
        <v>0</v>
      </c>
      <c r="P90" s="239">
        <v>0</v>
      </c>
      <c r="Q90" s="239">
        <v>0</v>
      </c>
      <c r="R90" s="239">
        <v>0</v>
      </c>
    </row>
    <row r="91" spans="1:18" x14ac:dyDescent="0.35">
      <c r="A91" s="321">
        <v>2025</v>
      </c>
      <c r="B91" s="326">
        <v>45505</v>
      </c>
      <c r="C91" s="323">
        <f t="shared" si="2"/>
        <v>158.72212427107337</v>
      </c>
      <c r="D91" s="314">
        <f t="shared" si="1"/>
        <v>158.72212427107337</v>
      </c>
      <c r="E91" s="143">
        <v>1</v>
      </c>
      <c r="F91" s="243">
        <f>Commercial!F91</f>
        <v>5792.194917846622</v>
      </c>
      <c r="G91" s="239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1</v>
      </c>
      <c r="O91" s="239">
        <v>0</v>
      </c>
      <c r="P91" s="239">
        <v>0</v>
      </c>
      <c r="Q91" s="239">
        <v>0</v>
      </c>
      <c r="R91" s="239">
        <v>0</v>
      </c>
    </row>
    <row r="92" spans="1:18" x14ac:dyDescent="0.35">
      <c r="A92" s="321">
        <v>2025</v>
      </c>
      <c r="B92" s="326">
        <v>45536</v>
      </c>
      <c r="C92" s="323">
        <f t="shared" si="2"/>
        <v>149.01056245564723</v>
      </c>
      <c r="D92" s="314">
        <f t="shared" si="1"/>
        <v>149.01056245564723</v>
      </c>
      <c r="E92" s="143">
        <v>1</v>
      </c>
      <c r="F92" s="243">
        <f>Commercial!F92</f>
        <v>5792.1187551997537</v>
      </c>
      <c r="G92" s="239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1</v>
      </c>
      <c r="P92" s="239">
        <v>0</v>
      </c>
      <c r="Q92" s="239">
        <v>0</v>
      </c>
      <c r="R92" s="239">
        <v>0</v>
      </c>
    </row>
    <row r="93" spans="1:18" x14ac:dyDescent="0.35">
      <c r="A93" s="321">
        <v>2025</v>
      </c>
      <c r="B93" s="326">
        <v>45566</v>
      </c>
      <c r="C93" s="323">
        <f t="shared" si="2"/>
        <v>152.11508881263705</v>
      </c>
      <c r="D93" s="314">
        <f t="shared" si="1"/>
        <v>152.11508881263705</v>
      </c>
      <c r="E93" s="143">
        <v>1</v>
      </c>
      <c r="F93" s="243">
        <f>Commercial!F93</f>
        <v>5792.0425925528853</v>
      </c>
      <c r="G93" s="239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1</v>
      </c>
      <c r="Q93" s="239">
        <v>0</v>
      </c>
      <c r="R93" s="239">
        <v>0</v>
      </c>
    </row>
    <row r="94" spans="1:18" x14ac:dyDescent="0.35">
      <c r="A94" s="321">
        <v>2025</v>
      </c>
      <c r="B94" s="326">
        <v>45597</v>
      </c>
      <c r="C94" s="323">
        <f t="shared" si="2"/>
        <v>146.55237615992189</v>
      </c>
      <c r="D94" s="314">
        <f t="shared" si="1"/>
        <v>146.55237615992189</v>
      </c>
      <c r="E94" s="143">
        <v>1</v>
      </c>
      <c r="F94" s="243">
        <f>Commercial!F94</f>
        <v>5791.9664299060169</v>
      </c>
      <c r="G94" s="239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1</v>
      </c>
      <c r="R94" s="239">
        <v>0</v>
      </c>
    </row>
    <row r="95" spans="1:18" x14ac:dyDescent="0.35">
      <c r="A95" s="321">
        <v>2025</v>
      </c>
      <c r="B95" s="326">
        <v>45627</v>
      </c>
      <c r="C95" s="323">
        <f t="shared" si="2"/>
        <v>142.79252075216169</v>
      </c>
      <c r="D95" s="314">
        <f t="shared" si="1"/>
        <v>142.79252075216169</v>
      </c>
      <c r="E95" s="143">
        <v>1</v>
      </c>
      <c r="F95" s="243">
        <f>Commercial!F95</f>
        <v>5791.8902672591485</v>
      </c>
      <c r="G95" s="239">
        <v>0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1</v>
      </c>
    </row>
    <row r="96" spans="1:18" x14ac:dyDescent="0.35">
      <c r="A96" s="321">
        <v>2025</v>
      </c>
      <c r="B96" s="326">
        <v>45658</v>
      </c>
      <c r="C96" s="323">
        <f t="shared" si="2"/>
        <v>113.80787312220457</v>
      </c>
      <c r="D96" s="314">
        <f t="shared" si="1"/>
        <v>113.80787312220457</v>
      </c>
      <c r="E96" s="143">
        <v>1</v>
      </c>
      <c r="F96" s="243">
        <f>Commercial!F96</f>
        <v>5791.8141046122801</v>
      </c>
      <c r="G96" s="239">
        <v>1</v>
      </c>
      <c r="H96" s="239">
        <v>0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</row>
    <row r="97" spans="1:18" x14ac:dyDescent="0.35">
      <c r="A97" s="321">
        <v>2025</v>
      </c>
      <c r="B97" s="326">
        <v>45689</v>
      </c>
      <c r="C97" s="323">
        <f t="shared" si="2"/>
        <v>122.18750344638141</v>
      </c>
      <c r="D97" s="314">
        <f t="shared" si="1"/>
        <v>122.18750344638141</v>
      </c>
      <c r="E97" s="143">
        <v>1</v>
      </c>
      <c r="F97" s="243">
        <f>Commercial!F97</f>
        <v>5791.7379419654117</v>
      </c>
      <c r="G97" s="239">
        <v>0</v>
      </c>
      <c r="H97" s="239">
        <v>1</v>
      </c>
      <c r="I97" s="239">
        <v>0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</row>
    <row r="98" spans="1:18" x14ac:dyDescent="0.35">
      <c r="A98" s="321">
        <v>2025</v>
      </c>
      <c r="B98" s="326">
        <v>45717</v>
      </c>
      <c r="C98" s="323">
        <f t="shared" si="2"/>
        <v>148.37747970578528</v>
      </c>
      <c r="D98" s="314">
        <f t="shared" si="1"/>
        <v>148.37747970578528</v>
      </c>
      <c r="E98" s="143">
        <v>1</v>
      </c>
      <c r="F98" s="243">
        <f>Commercial!F98</f>
        <v>5791.6617793185433</v>
      </c>
      <c r="G98" s="239">
        <v>0</v>
      </c>
      <c r="H98" s="239">
        <v>0</v>
      </c>
      <c r="I98" s="239">
        <v>1</v>
      </c>
      <c r="J98" s="239">
        <v>0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</row>
    <row r="99" spans="1:18" x14ac:dyDescent="0.35">
      <c r="A99" s="321">
        <v>2025</v>
      </c>
      <c r="B99" s="326">
        <v>45748</v>
      </c>
      <c r="C99" s="323">
        <f t="shared" si="2"/>
        <v>132.62785511485509</v>
      </c>
      <c r="D99" s="314">
        <f t="shared" si="1"/>
        <v>132.62785511485509</v>
      </c>
      <c r="E99" s="143">
        <v>1</v>
      </c>
      <c r="F99" s="243">
        <f>Commercial!F99</f>
        <v>5791.5856166716749</v>
      </c>
      <c r="G99" s="239">
        <v>0</v>
      </c>
      <c r="H99" s="239">
        <v>0</v>
      </c>
      <c r="I99" s="239">
        <v>0</v>
      </c>
      <c r="J99" s="239">
        <v>1</v>
      </c>
      <c r="K99" s="239">
        <v>0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</row>
    <row r="100" spans="1:18" x14ac:dyDescent="0.35">
      <c r="A100" s="321">
        <v>2025</v>
      </c>
      <c r="B100" s="326">
        <v>45778</v>
      </c>
      <c r="C100" s="323">
        <f t="shared" si="2"/>
        <v>146.91147408356693</v>
      </c>
      <c r="D100" s="314">
        <f t="shared" si="1"/>
        <v>146.91147408356693</v>
      </c>
      <c r="E100" s="143">
        <v>1</v>
      </c>
      <c r="F100" s="243">
        <f>Commercial!F100</f>
        <v>5791.5094540248065</v>
      </c>
      <c r="G100" s="239">
        <v>0</v>
      </c>
      <c r="H100" s="239">
        <v>0</v>
      </c>
      <c r="I100" s="239">
        <v>0</v>
      </c>
      <c r="J100" s="239">
        <v>0</v>
      </c>
      <c r="K100" s="239">
        <v>1</v>
      </c>
      <c r="L100" s="239">
        <v>0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</row>
    <row r="101" spans="1:18" x14ac:dyDescent="0.35">
      <c r="A101" s="321">
        <v>2025</v>
      </c>
      <c r="B101" s="326">
        <v>45809</v>
      </c>
      <c r="C101" s="323">
        <f t="shared" si="2"/>
        <v>145.94433220251176</v>
      </c>
      <c r="D101" s="314">
        <f t="shared" si="1"/>
        <v>145.94433220251176</v>
      </c>
      <c r="E101" s="143">
        <v>1</v>
      </c>
      <c r="F101" s="243">
        <f>Commercial!F101</f>
        <v>5791.4332913779381</v>
      </c>
      <c r="G101" s="239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1</v>
      </c>
      <c r="M101" s="239">
        <v>0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</row>
    <row r="102" spans="1:18" x14ac:dyDescent="0.35">
      <c r="A102" s="321">
        <v>2026</v>
      </c>
      <c r="B102" s="326">
        <v>45839</v>
      </c>
      <c r="C102" s="323">
        <f t="shared" si="2"/>
        <v>147.13746765973525</v>
      </c>
      <c r="D102" s="314">
        <f t="shared" si="1"/>
        <v>147.13746765973525</v>
      </c>
      <c r="E102" s="143">
        <v>1</v>
      </c>
      <c r="F102" s="243">
        <f>Commercial!F102</f>
        <v>5792.6639577525666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1</v>
      </c>
      <c r="N102" s="239">
        <v>0</v>
      </c>
      <c r="O102" s="239">
        <v>0</v>
      </c>
      <c r="P102" s="239">
        <v>0</v>
      </c>
      <c r="Q102" s="239">
        <v>0</v>
      </c>
      <c r="R102" s="239">
        <v>0</v>
      </c>
    </row>
    <row r="103" spans="1:18" x14ac:dyDescent="0.35">
      <c r="A103" s="321">
        <v>2026</v>
      </c>
      <c r="B103" s="326">
        <v>45870</v>
      </c>
      <c r="C103" s="323">
        <f t="shared" si="2"/>
        <v>158.85605238893277</v>
      </c>
      <c r="D103" s="314">
        <f t="shared" si="1"/>
        <v>158.85605238893277</v>
      </c>
      <c r="E103" s="143">
        <v>1</v>
      </c>
      <c r="F103" s="243">
        <f>Commercial!F103</f>
        <v>5793.8946241271951</v>
      </c>
      <c r="G103" s="239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1</v>
      </c>
      <c r="O103" s="239">
        <v>0</v>
      </c>
      <c r="P103" s="239">
        <v>0</v>
      </c>
      <c r="Q103" s="239">
        <v>0</v>
      </c>
      <c r="R103" s="239">
        <v>0</v>
      </c>
    </row>
    <row r="104" spans="1:18" x14ac:dyDescent="0.35">
      <c r="A104" s="321">
        <v>2026</v>
      </c>
      <c r="B104" s="326">
        <v>45901</v>
      </c>
      <c r="C104" s="323">
        <f t="shared" si="2"/>
        <v>149.24746198286931</v>
      </c>
      <c r="D104" s="314">
        <f t="shared" si="1"/>
        <v>149.24746198286931</v>
      </c>
      <c r="E104" s="143">
        <v>1</v>
      </c>
      <c r="F104" s="243">
        <f>Commercial!F104</f>
        <v>5795.1252905018237</v>
      </c>
      <c r="G104" s="239">
        <v>0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1</v>
      </c>
      <c r="P104" s="239">
        <v>0</v>
      </c>
      <c r="Q104" s="239">
        <v>0</v>
      </c>
      <c r="R104" s="239">
        <v>0</v>
      </c>
    </row>
    <row r="105" spans="1:18" x14ac:dyDescent="0.35">
      <c r="A105" s="321">
        <v>2026</v>
      </c>
      <c r="B105" s="326">
        <v>45931</v>
      </c>
      <c r="C105" s="323">
        <f t="shared" si="2"/>
        <v>152.45495974922181</v>
      </c>
      <c r="D105" s="314">
        <f t="shared" si="1"/>
        <v>152.45495974922181</v>
      </c>
      <c r="E105" s="143">
        <v>1</v>
      </c>
      <c r="F105" s="243">
        <f>Commercial!F105</f>
        <v>5796.3559568764522</v>
      </c>
      <c r="G105" s="239">
        <v>0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1</v>
      </c>
      <c r="Q105" s="239">
        <v>0</v>
      </c>
      <c r="R105" s="239">
        <v>0</v>
      </c>
    </row>
    <row r="106" spans="1:18" x14ac:dyDescent="0.35">
      <c r="A106" s="321">
        <v>2026</v>
      </c>
      <c r="B106" s="326">
        <v>45962</v>
      </c>
      <c r="C106" s="323">
        <f t="shared" si="2"/>
        <v>146.99521850586933</v>
      </c>
      <c r="D106" s="314">
        <f t="shared" si="1"/>
        <v>146.99521850586933</v>
      </c>
      <c r="E106" s="143">
        <v>1</v>
      </c>
      <c r="F106" s="243">
        <f>Commercial!F106</f>
        <v>5797.5866232510807</v>
      </c>
      <c r="G106" s="239">
        <v>0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1</v>
      </c>
      <c r="R106" s="239">
        <v>0</v>
      </c>
    </row>
    <row r="107" spans="1:18" x14ac:dyDescent="0.35">
      <c r="A107" s="321">
        <v>2026</v>
      </c>
      <c r="B107" s="326">
        <v>45992</v>
      </c>
      <c r="C107" s="323">
        <f t="shared" si="2"/>
        <v>143.33833450747181</v>
      </c>
      <c r="D107" s="314">
        <f t="shared" si="1"/>
        <v>143.33833450747181</v>
      </c>
      <c r="E107" s="143">
        <v>1</v>
      </c>
      <c r="F107" s="243">
        <f>Commercial!F107</f>
        <v>5798.8172896257092</v>
      </c>
      <c r="G107" s="239">
        <v>0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1</v>
      </c>
    </row>
    <row r="108" spans="1:18" x14ac:dyDescent="0.35">
      <c r="A108" s="321">
        <v>2026</v>
      </c>
      <c r="B108" s="326">
        <v>46023</v>
      </c>
      <c r="C108" s="323">
        <f t="shared" si="2"/>
        <v>114.45665828687731</v>
      </c>
      <c r="D108" s="314">
        <f t="shared" si="1"/>
        <v>114.45665828687731</v>
      </c>
      <c r="E108" s="143">
        <v>1</v>
      </c>
      <c r="F108" s="243">
        <f>Commercial!F108</f>
        <v>5800.0479560003378</v>
      </c>
      <c r="G108" s="239">
        <v>1</v>
      </c>
      <c r="H108" s="239">
        <v>0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</row>
    <row r="109" spans="1:18" x14ac:dyDescent="0.35">
      <c r="A109" s="321">
        <v>2026</v>
      </c>
      <c r="B109" s="326">
        <v>46054</v>
      </c>
      <c r="C109" s="323">
        <f t="shared" si="2"/>
        <v>122.93926002041684</v>
      </c>
      <c r="D109" s="314">
        <f t="shared" si="1"/>
        <v>122.93926002041684</v>
      </c>
      <c r="E109" s="143">
        <v>1</v>
      </c>
      <c r="F109" s="243">
        <f>Commercial!F109</f>
        <v>5801.2786223749663</v>
      </c>
      <c r="G109" s="239">
        <v>0</v>
      </c>
      <c r="H109" s="239">
        <v>1</v>
      </c>
      <c r="I109" s="239">
        <v>0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</row>
    <row r="110" spans="1:18" x14ac:dyDescent="0.35">
      <c r="A110" s="321">
        <v>2026</v>
      </c>
      <c r="B110" s="326">
        <v>46082</v>
      </c>
      <c r="C110" s="323">
        <f t="shared" si="2"/>
        <v>149.23220768918338</v>
      </c>
      <c r="D110" s="314">
        <f t="shared" si="1"/>
        <v>149.23220768918338</v>
      </c>
      <c r="E110" s="143">
        <v>1</v>
      </c>
      <c r="F110" s="243">
        <f>Commercial!F110</f>
        <v>5802.5092887495948</v>
      </c>
      <c r="G110" s="239">
        <v>0</v>
      </c>
      <c r="H110" s="239">
        <v>0</v>
      </c>
      <c r="I110" s="239">
        <v>1</v>
      </c>
      <c r="J110" s="239">
        <v>0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</row>
    <row r="111" spans="1:18" x14ac:dyDescent="0.35">
      <c r="A111" s="321">
        <v>2026</v>
      </c>
      <c r="B111" s="326">
        <v>46113</v>
      </c>
      <c r="C111" s="323">
        <f t="shared" si="2"/>
        <v>133.58555450761588</v>
      </c>
      <c r="D111" s="314">
        <f t="shared" si="1"/>
        <v>133.58555450761588</v>
      </c>
      <c r="E111" s="143">
        <v>1</v>
      </c>
      <c r="F111" s="243">
        <f>Commercial!F111</f>
        <v>5803.7399551242233</v>
      </c>
      <c r="G111" s="239">
        <v>0</v>
      </c>
      <c r="H111" s="239">
        <v>0</v>
      </c>
      <c r="I111" s="239">
        <v>0</v>
      </c>
      <c r="J111" s="239">
        <v>1</v>
      </c>
      <c r="K111" s="239">
        <v>0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</row>
    <row r="112" spans="1:18" x14ac:dyDescent="0.35">
      <c r="A112" s="321">
        <v>2026</v>
      </c>
      <c r="B112" s="326">
        <v>46143</v>
      </c>
      <c r="C112" s="323">
        <f t="shared" si="2"/>
        <v>147.9721448856904</v>
      </c>
      <c r="D112" s="314">
        <f t="shared" si="1"/>
        <v>147.9721448856904</v>
      </c>
      <c r="E112" s="143">
        <v>1</v>
      </c>
      <c r="F112" s="243">
        <f>Commercial!F112</f>
        <v>5804.9706214988519</v>
      </c>
      <c r="G112" s="239">
        <v>0</v>
      </c>
      <c r="H112" s="239">
        <v>0</v>
      </c>
      <c r="I112" s="239">
        <v>0</v>
      </c>
      <c r="J112" s="239">
        <v>0</v>
      </c>
      <c r="K112" s="239">
        <v>1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</row>
    <row r="113" spans="1:18" x14ac:dyDescent="0.35">
      <c r="A113" s="321">
        <v>2026</v>
      </c>
      <c r="B113" s="326">
        <v>46174</v>
      </c>
      <c r="C113" s="323">
        <f t="shared" si="2"/>
        <v>147.10797441399791</v>
      </c>
      <c r="D113" s="314">
        <f t="shared" si="1"/>
        <v>147.10797441399791</v>
      </c>
      <c r="E113" s="143">
        <v>1</v>
      </c>
      <c r="F113" s="243">
        <f>Commercial!F113</f>
        <v>5806.2012878734804</v>
      </c>
      <c r="G113" s="239">
        <v>0</v>
      </c>
      <c r="H113" s="239">
        <v>0</v>
      </c>
      <c r="I113" s="239">
        <v>0</v>
      </c>
      <c r="J113" s="239">
        <v>0</v>
      </c>
      <c r="K113" s="239">
        <v>0</v>
      </c>
      <c r="L113" s="239">
        <v>1</v>
      </c>
      <c r="M113" s="239">
        <v>0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</row>
    <row r="114" spans="1:18" x14ac:dyDescent="0.35">
      <c r="A114" s="321">
        <v>2027</v>
      </c>
      <c r="B114" s="326">
        <v>46204</v>
      </c>
      <c r="C114" s="323">
        <f t="shared" si="2"/>
        <v>148.84956509826429</v>
      </c>
      <c r="D114" s="314">
        <f t="shared" si="1"/>
        <v>148.84956509826429</v>
      </c>
      <c r="E114" s="143">
        <v>1</v>
      </c>
      <c r="F114" s="243">
        <f>Commercial!F114</f>
        <v>5814.3925000163717</v>
      </c>
      <c r="G114" s="239">
        <v>0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1</v>
      </c>
      <c r="N114" s="239">
        <v>0</v>
      </c>
      <c r="O114" s="239">
        <v>0</v>
      </c>
      <c r="P114" s="239">
        <v>0</v>
      </c>
      <c r="Q114" s="239">
        <v>0</v>
      </c>
      <c r="R114" s="239">
        <v>0</v>
      </c>
    </row>
    <row r="115" spans="1:18" x14ac:dyDescent="0.35">
      <c r="A115" s="321">
        <v>2027</v>
      </c>
      <c r="B115" s="326">
        <v>46235</v>
      </c>
      <c r="C115" s="323">
        <f t="shared" si="2"/>
        <v>161.1166050545047</v>
      </c>
      <c r="D115" s="314">
        <f t="shared" si="1"/>
        <v>161.1166050545047</v>
      </c>
      <c r="E115" s="143">
        <v>1</v>
      </c>
      <c r="F115" s="243">
        <f>Commercial!F115</f>
        <v>5822.5837121592631</v>
      </c>
      <c r="G115" s="239">
        <v>0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1</v>
      </c>
      <c r="O115" s="239">
        <v>0</v>
      </c>
      <c r="P115" s="239">
        <v>0</v>
      </c>
      <c r="Q115" s="239">
        <v>0</v>
      </c>
      <c r="R115" s="239">
        <v>0</v>
      </c>
    </row>
    <row r="116" spans="1:18" x14ac:dyDescent="0.35">
      <c r="A116" s="321">
        <v>2027</v>
      </c>
      <c r="B116" s="326">
        <v>46266</v>
      </c>
      <c r="C116" s="323">
        <f t="shared" si="2"/>
        <v>152.05646987548414</v>
      </c>
      <c r="D116" s="314">
        <f t="shared" si="1"/>
        <v>152.05646987548414</v>
      </c>
      <c r="E116" s="143">
        <v>1</v>
      </c>
      <c r="F116" s="243">
        <f>Commercial!F116</f>
        <v>5830.7749243021544</v>
      </c>
      <c r="G116" s="239">
        <v>0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1</v>
      </c>
      <c r="P116" s="239">
        <v>0</v>
      </c>
      <c r="Q116" s="239">
        <v>0</v>
      </c>
      <c r="R116" s="239">
        <v>0</v>
      </c>
    </row>
    <row r="117" spans="1:18" x14ac:dyDescent="0.35">
      <c r="A117" s="321">
        <v>2027</v>
      </c>
      <c r="B117" s="326">
        <v>46296</v>
      </c>
      <c r="C117" s="323">
        <f t="shared" si="2"/>
        <v>155.81242286887954</v>
      </c>
      <c r="D117" s="314">
        <f t="shared" si="1"/>
        <v>155.81242286887954</v>
      </c>
      <c r="E117" s="143">
        <v>1</v>
      </c>
      <c r="F117" s="243">
        <f>Commercial!F117</f>
        <v>5838.9661364450458</v>
      </c>
      <c r="G117" s="239">
        <v>0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1</v>
      </c>
      <c r="Q117" s="239">
        <v>0</v>
      </c>
      <c r="R117" s="239">
        <v>0</v>
      </c>
    </row>
    <row r="118" spans="1:18" x14ac:dyDescent="0.35">
      <c r="A118" s="321">
        <v>2027</v>
      </c>
      <c r="B118" s="326">
        <v>46327</v>
      </c>
      <c r="C118" s="323">
        <f t="shared" si="2"/>
        <v>150.90113685257</v>
      </c>
      <c r="D118" s="314">
        <f t="shared" si="1"/>
        <v>150.90113685257</v>
      </c>
      <c r="E118" s="143">
        <v>1</v>
      </c>
      <c r="F118" s="243">
        <f>Commercial!F118</f>
        <v>5847.1573485879371</v>
      </c>
      <c r="G118" s="239">
        <v>0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1</v>
      </c>
      <c r="R118" s="239">
        <v>0</v>
      </c>
    </row>
    <row r="119" spans="1:18" x14ac:dyDescent="0.35">
      <c r="A119" s="321">
        <v>2027</v>
      </c>
      <c r="B119" s="326">
        <v>46357</v>
      </c>
      <c r="C119" s="323">
        <f t="shared" si="2"/>
        <v>147.79270808121538</v>
      </c>
      <c r="D119" s="314">
        <f t="shared" si="1"/>
        <v>147.79270808121538</v>
      </c>
      <c r="E119" s="143">
        <v>1</v>
      </c>
      <c r="F119" s="243">
        <f>Commercial!F119</f>
        <v>5855.3485607308285</v>
      </c>
      <c r="G119" s="239">
        <v>0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1</v>
      </c>
    </row>
    <row r="120" spans="1:18" x14ac:dyDescent="0.35">
      <c r="A120" s="321">
        <v>2027</v>
      </c>
      <c r="B120" s="326">
        <v>46388</v>
      </c>
      <c r="C120" s="323">
        <f t="shared" si="2"/>
        <v>119.45948708766377</v>
      </c>
      <c r="D120" s="314">
        <f t="shared" si="1"/>
        <v>119.45948708766377</v>
      </c>
      <c r="E120" s="143">
        <v>1</v>
      </c>
      <c r="F120" s="243">
        <f>Commercial!F120</f>
        <v>5863.5397728737198</v>
      </c>
      <c r="G120" s="239">
        <v>1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</row>
    <row r="121" spans="1:18" x14ac:dyDescent="0.35">
      <c r="A121" s="321">
        <v>2027</v>
      </c>
      <c r="B121" s="326">
        <v>46419</v>
      </c>
      <c r="C121" s="323">
        <f t="shared" si="2"/>
        <v>128.49054404824619</v>
      </c>
      <c r="D121" s="314">
        <f t="shared" si="1"/>
        <v>128.49054404824619</v>
      </c>
      <c r="E121" s="143">
        <v>1</v>
      </c>
      <c r="F121" s="243">
        <f>Commercial!F121</f>
        <v>5871.7309850166112</v>
      </c>
      <c r="G121" s="239">
        <v>0</v>
      </c>
      <c r="H121" s="239">
        <v>1</v>
      </c>
      <c r="I121" s="239">
        <v>0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</row>
    <row r="122" spans="1:18" x14ac:dyDescent="0.35">
      <c r="A122" s="321">
        <v>2027</v>
      </c>
      <c r="B122" s="326">
        <v>46447</v>
      </c>
      <c r="C122" s="323">
        <f t="shared" si="2"/>
        <v>155.33194694405569</v>
      </c>
      <c r="D122" s="314">
        <f t="shared" si="1"/>
        <v>155.33194694405569</v>
      </c>
      <c r="E122" s="143">
        <v>1</v>
      </c>
      <c r="F122" s="243">
        <f>Commercial!F122</f>
        <v>5879.9221971595025</v>
      </c>
      <c r="G122" s="239">
        <v>0</v>
      </c>
      <c r="H122" s="239">
        <v>0</v>
      </c>
      <c r="I122" s="239">
        <v>1</v>
      </c>
      <c r="J122" s="239">
        <v>0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</row>
    <row r="123" spans="1:18" x14ac:dyDescent="0.35">
      <c r="A123" s="321">
        <v>2027</v>
      </c>
      <c r="B123" s="326">
        <v>46478</v>
      </c>
      <c r="C123" s="323">
        <f t="shared" si="2"/>
        <v>140.23374898953108</v>
      </c>
      <c r="D123" s="314">
        <f t="shared" si="1"/>
        <v>140.23374898953108</v>
      </c>
      <c r="E123" s="143">
        <v>1</v>
      </c>
      <c r="F123" s="243">
        <f>Commercial!F123</f>
        <v>5888.1134093023938</v>
      </c>
      <c r="G123" s="239">
        <v>0</v>
      </c>
      <c r="H123" s="239">
        <v>0</v>
      </c>
      <c r="I123" s="239">
        <v>0</v>
      </c>
      <c r="J123" s="239">
        <v>1</v>
      </c>
      <c r="K123" s="239">
        <v>0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</row>
    <row r="124" spans="1:18" x14ac:dyDescent="0.35">
      <c r="A124" s="321">
        <v>2027</v>
      </c>
      <c r="B124" s="326">
        <v>46508</v>
      </c>
      <c r="C124" s="323">
        <f t="shared" si="2"/>
        <v>155.16879459464849</v>
      </c>
      <c r="D124" s="314">
        <f t="shared" si="1"/>
        <v>155.16879459464849</v>
      </c>
      <c r="E124" s="143">
        <v>1</v>
      </c>
      <c r="F124" s="243">
        <f>Commercial!F124</f>
        <v>5896.3046214452852</v>
      </c>
      <c r="G124" s="239">
        <v>0</v>
      </c>
      <c r="H124" s="239">
        <v>0</v>
      </c>
      <c r="I124" s="239">
        <v>0</v>
      </c>
      <c r="J124" s="239">
        <v>0</v>
      </c>
      <c r="K124" s="239">
        <v>1</v>
      </c>
      <c r="L124" s="239">
        <v>0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</row>
    <row r="125" spans="1:18" x14ac:dyDescent="0.35">
      <c r="A125" s="321">
        <v>2027</v>
      </c>
      <c r="B125" s="326">
        <v>46539</v>
      </c>
      <c r="C125" s="323">
        <f t="shared" si="2"/>
        <v>154.85307934999889</v>
      </c>
      <c r="D125" s="314">
        <f t="shared" si="1"/>
        <v>154.85307934999889</v>
      </c>
      <c r="E125" s="143">
        <v>1</v>
      </c>
      <c r="F125" s="243">
        <f>Commercial!F125</f>
        <v>5904.4958335881765</v>
      </c>
      <c r="G125" s="239">
        <v>0</v>
      </c>
      <c r="H125" s="239">
        <v>0</v>
      </c>
      <c r="I125" s="239">
        <v>0</v>
      </c>
      <c r="J125" s="239">
        <v>0</v>
      </c>
      <c r="K125" s="239">
        <v>0</v>
      </c>
      <c r="L125" s="239">
        <v>1</v>
      </c>
      <c r="M125" s="239">
        <v>0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</row>
    <row r="126" spans="1:18" x14ac:dyDescent="0.35">
      <c r="A126" s="321">
        <v>2028</v>
      </c>
      <c r="B126" s="326">
        <v>46569</v>
      </c>
      <c r="C126" s="323">
        <f t="shared" si="2"/>
        <v>156.27766317029938</v>
      </c>
      <c r="D126" s="314">
        <f t="shared" si="1"/>
        <v>156.27766317029938</v>
      </c>
      <c r="E126" s="143">
        <v>1</v>
      </c>
      <c r="F126" s="243">
        <f>Commercial!F126</f>
        <v>5908.6638535420079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1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</row>
    <row r="127" spans="1:18" x14ac:dyDescent="0.35">
      <c r="A127" s="321">
        <v>2028</v>
      </c>
      <c r="B127" s="326">
        <v>46600</v>
      </c>
      <c r="C127" s="323">
        <f t="shared" si="2"/>
        <v>168.22769626257389</v>
      </c>
      <c r="D127" s="314">
        <f t="shared" si="1"/>
        <v>168.22769626257389</v>
      </c>
      <c r="E127" s="143">
        <v>1</v>
      </c>
      <c r="F127" s="243">
        <f>Commercial!F127</f>
        <v>5912.8318734958393</v>
      </c>
      <c r="G127" s="239">
        <v>0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1</v>
      </c>
      <c r="O127" s="239">
        <v>0</v>
      </c>
      <c r="P127" s="239">
        <v>0</v>
      </c>
      <c r="Q127" s="239">
        <v>0</v>
      </c>
      <c r="R127" s="239">
        <v>0</v>
      </c>
    </row>
    <row r="128" spans="1:18" x14ac:dyDescent="0.35">
      <c r="A128" s="321">
        <v>2028</v>
      </c>
      <c r="B128" s="326">
        <v>46631</v>
      </c>
      <c r="C128" s="323">
        <f t="shared" si="2"/>
        <v>158.85055421958748</v>
      </c>
      <c r="D128" s="314">
        <f t="shared" si="1"/>
        <v>158.85055421958748</v>
      </c>
      <c r="E128" s="143">
        <v>1</v>
      </c>
      <c r="F128" s="243">
        <f>Commercial!F128</f>
        <v>5916.9998934496707</v>
      </c>
      <c r="G128" s="239">
        <v>0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1</v>
      </c>
      <c r="P128" s="239">
        <v>0</v>
      </c>
      <c r="Q128" s="239">
        <v>0</v>
      </c>
      <c r="R128" s="239">
        <v>0</v>
      </c>
    </row>
    <row r="129" spans="1:18" x14ac:dyDescent="0.35">
      <c r="A129" s="321">
        <v>2028</v>
      </c>
      <c r="B129" s="326">
        <v>46661</v>
      </c>
      <c r="C129" s="323">
        <f t="shared" si="2"/>
        <v>162.28950034901698</v>
      </c>
      <c r="D129" s="314">
        <f t="shared" si="1"/>
        <v>162.28950034901698</v>
      </c>
      <c r="E129" s="143">
        <v>1</v>
      </c>
      <c r="F129" s="243">
        <f>Commercial!F129</f>
        <v>5921.1679134035021</v>
      </c>
      <c r="G129" s="239">
        <v>0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1</v>
      </c>
      <c r="Q129" s="239">
        <v>0</v>
      </c>
      <c r="R129" s="239">
        <v>0</v>
      </c>
    </row>
    <row r="130" spans="1:18" x14ac:dyDescent="0.35">
      <c r="A130" s="321">
        <v>2028</v>
      </c>
      <c r="B130" s="326">
        <v>46692</v>
      </c>
      <c r="C130" s="323">
        <f t="shared" si="2"/>
        <v>157.06120746874149</v>
      </c>
      <c r="D130" s="314">
        <f t="shared" si="1"/>
        <v>157.06120746874149</v>
      </c>
      <c r="E130" s="143">
        <v>1</v>
      </c>
      <c r="F130" s="243">
        <f>Commercial!F130</f>
        <v>5925.3359333573335</v>
      </c>
      <c r="G130" s="239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1</v>
      </c>
      <c r="R130" s="239">
        <v>0</v>
      </c>
    </row>
    <row r="131" spans="1:18" x14ac:dyDescent="0.35">
      <c r="A131" s="321">
        <v>2028</v>
      </c>
      <c r="B131" s="326">
        <v>46722</v>
      </c>
      <c r="C131" s="323">
        <f t="shared" si="2"/>
        <v>153.63577183342096</v>
      </c>
      <c r="D131" s="314">
        <f t="shared" si="1"/>
        <v>153.63577183342096</v>
      </c>
      <c r="E131" s="143">
        <v>1</v>
      </c>
      <c r="F131" s="243">
        <f>Commercial!F131</f>
        <v>5929.5039533111649</v>
      </c>
      <c r="G131" s="239">
        <v>0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1</v>
      </c>
    </row>
    <row r="132" spans="1:18" x14ac:dyDescent="0.35">
      <c r="A132" s="321">
        <v>2028</v>
      </c>
      <c r="B132" s="326">
        <v>46753</v>
      </c>
      <c r="C132" s="323">
        <f t="shared" si="2"/>
        <v>124.98554397590345</v>
      </c>
      <c r="D132" s="314">
        <f t="shared" si="1"/>
        <v>124.98554397590345</v>
      </c>
      <c r="E132" s="143">
        <v>1</v>
      </c>
      <c r="F132" s="243">
        <f>Commercial!F132</f>
        <v>5933.6719732649963</v>
      </c>
      <c r="G132" s="239">
        <v>1</v>
      </c>
      <c r="H132" s="239">
        <v>0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</row>
    <row r="133" spans="1:18" x14ac:dyDescent="0.35">
      <c r="A133" s="321">
        <v>2028</v>
      </c>
      <c r="B133" s="326">
        <v>46784</v>
      </c>
      <c r="C133" s="323">
        <f t="shared" si="2"/>
        <v>133.69959407251997</v>
      </c>
      <c r="D133" s="314">
        <f t="shared" si="1"/>
        <v>133.69959407251997</v>
      </c>
      <c r="E133" s="143">
        <v>1</v>
      </c>
      <c r="F133" s="243">
        <f>Commercial!F133</f>
        <v>5937.8399932188277</v>
      </c>
      <c r="G133" s="239">
        <v>0</v>
      </c>
      <c r="H133" s="239">
        <v>1</v>
      </c>
      <c r="I133" s="239">
        <v>0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</row>
    <row r="134" spans="1:18" x14ac:dyDescent="0.35">
      <c r="A134" s="321">
        <v>2028</v>
      </c>
      <c r="B134" s="326">
        <v>46813</v>
      </c>
      <c r="C134" s="323">
        <f t="shared" si="2"/>
        <v>160.22399010436357</v>
      </c>
      <c r="D134" s="314">
        <f t="shared" ref="D134:D197" si="3">SUMPRODUCT($E$3:$R$3,E134:R134)</f>
        <v>160.22399010436357</v>
      </c>
      <c r="E134" s="143">
        <v>1</v>
      </c>
      <c r="F134" s="243">
        <f>Commercial!F134</f>
        <v>5942.008013172659</v>
      </c>
      <c r="G134" s="239">
        <v>0</v>
      </c>
      <c r="H134" s="239">
        <v>0</v>
      </c>
      <c r="I134" s="239">
        <v>1</v>
      </c>
      <c r="J134" s="239">
        <v>0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</row>
    <row r="135" spans="1:18" x14ac:dyDescent="0.35">
      <c r="A135" s="321">
        <v>2028</v>
      </c>
      <c r="B135" s="326">
        <v>46844</v>
      </c>
      <c r="C135" s="323">
        <f t="shared" si="2"/>
        <v>144.80878528587306</v>
      </c>
      <c r="D135" s="314">
        <f t="shared" si="3"/>
        <v>144.80878528587306</v>
      </c>
      <c r="E135" s="143">
        <v>1</v>
      </c>
      <c r="F135" s="243">
        <f>Commercial!F135</f>
        <v>5946.1760331264904</v>
      </c>
      <c r="G135" s="239">
        <v>0</v>
      </c>
      <c r="H135" s="239">
        <v>0</v>
      </c>
      <c r="I135" s="239">
        <v>0</v>
      </c>
      <c r="J135" s="239">
        <v>1</v>
      </c>
      <c r="K135" s="239">
        <v>0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</row>
    <row r="136" spans="1:18" x14ac:dyDescent="0.35">
      <c r="A136" s="321">
        <v>2028</v>
      </c>
      <c r="B136" s="326">
        <v>46874</v>
      </c>
      <c r="C136" s="323">
        <f t="shared" si="2"/>
        <v>159.42682402702457</v>
      </c>
      <c r="D136" s="314">
        <f t="shared" si="3"/>
        <v>159.42682402702457</v>
      </c>
      <c r="E136" s="143">
        <v>1</v>
      </c>
      <c r="F136" s="243">
        <f>Commercial!F136</f>
        <v>5950.3440530803218</v>
      </c>
      <c r="G136" s="239">
        <v>0</v>
      </c>
      <c r="H136" s="239">
        <v>0</v>
      </c>
      <c r="I136" s="239">
        <v>0</v>
      </c>
      <c r="J136" s="239">
        <v>0</v>
      </c>
      <c r="K136" s="239">
        <v>1</v>
      </c>
      <c r="L136" s="239">
        <v>0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</row>
    <row r="137" spans="1:18" x14ac:dyDescent="0.35">
      <c r="A137" s="321">
        <v>2028</v>
      </c>
      <c r="B137" s="326">
        <v>46905</v>
      </c>
      <c r="C137" s="323">
        <f t="shared" si="2"/>
        <v>158.79410191840907</v>
      </c>
      <c r="D137" s="314">
        <f t="shared" si="3"/>
        <v>158.79410191840907</v>
      </c>
      <c r="E137" s="143">
        <v>1</v>
      </c>
      <c r="F137" s="243">
        <f>Commercial!F137</f>
        <v>5954.5120730341532</v>
      </c>
      <c r="G137" s="239">
        <v>0</v>
      </c>
      <c r="H137" s="239">
        <v>0</v>
      </c>
      <c r="I137" s="239">
        <v>0</v>
      </c>
      <c r="J137" s="239">
        <v>0</v>
      </c>
      <c r="K137" s="239">
        <v>0</v>
      </c>
      <c r="L137" s="239">
        <v>1</v>
      </c>
      <c r="M137" s="239">
        <v>0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</row>
    <row r="138" spans="1:18" x14ac:dyDescent="0.35">
      <c r="A138" s="321">
        <v>2029</v>
      </c>
      <c r="B138" s="326">
        <v>46935</v>
      </c>
      <c r="C138" s="323">
        <f t="shared" si="2"/>
        <v>159.94652950730165</v>
      </c>
      <c r="D138" s="314">
        <f t="shared" si="3"/>
        <v>159.94652950730165</v>
      </c>
      <c r="E138" s="143">
        <v>1</v>
      </c>
      <c r="F138" s="243">
        <f>Commercial!F138</f>
        <v>5955.2261083937519</v>
      </c>
      <c r="G138" s="239">
        <v>0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1</v>
      </c>
      <c r="N138" s="239">
        <v>0</v>
      </c>
      <c r="O138" s="239">
        <v>0</v>
      </c>
      <c r="P138" s="239">
        <v>0</v>
      </c>
      <c r="Q138" s="239">
        <v>0</v>
      </c>
      <c r="R138" s="239">
        <v>0</v>
      </c>
    </row>
    <row r="139" spans="1:18" x14ac:dyDescent="0.35">
      <c r="A139" s="321">
        <v>2029</v>
      </c>
      <c r="B139" s="326">
        <v>46966</v>
      </c>
      <c r="C139" s="323">
        <f t="shared" si="2"/>
        <v>171.62440636816831</v>
      </c>
      <c r="D139" s="314">
        <f t="shared" si="3"/>
        <v>171.62440636816831</v>
      </c>
      <c r="E139" s="143">
        <v>1</v>
      </c>
      <c r="F139" s="243">
        <f>Commercial!F139</f>
        <v>5955.9401437533506</v>
      </c>
      <c r="G139" s="239">
        <v>0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1</v>
      </c>
      <c r="O139" s="239">
        <v>0</v>
      </c>
      <c r="P139" s="239">
        <v>0</v>
      </c>
      <c r="Q139" s="239">
        <v>0</v>
      </c>
      <c r="R139" s="239">
        <v>0</v>
      </c>
    </row>
    <row r="140" spans="1:18" x14ac:dyDescent="0.35">
      <c r="A140" s="321">
        <v>2029</v>
      </c>
      <c r="B140" s="326">
        <v>46997</v>
      </c>
      <c r="C140" s="323">
        <f t="shared" si="2"/>
        <v>161.97510809377394</v>
      </c>
      <c r="D140" s="314">
        <f t="shared" si="3"/>
        <v>161.97510809377394</v>
      </c>
      <c r="E140" s="143">
        <v>1</v>
      </c>
      <c r="F140" s="243">
        <f>Commercial!F140</f>
        <v>5956.6541791129494</v>
      </c>
      <c r="G140" s="239">
        <v>0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1</v>
      </c>
      <c r="P140" s="239">
        <v>0</v>
      </c>
      <c r="Q140" s="239">
        <v>0</v>
      </c>
      <c r="R140" s="239">
        <v>0</v>
      </c>
    </row>
    <row r="141" spans="1:18" x14ac:dyDescent="0.35">
      <c r="A141" s="321">
        <v>2029</v>
      </c>
      <c r="B141" s="326">
        <v>47027</v>
      </c>
      <c r="C141" s="323">
        <f t="shared" si="2"/>
        <v>165.14189799179553</v>
      </c>
      <c r="D141" s="314">
        <f t="shared" si="3"/>
        <v>165.14189799179553</v>
      </c>
      <c r="E141" s="143">
        <v>1</v>
      </c>
      <c r="F141" s="243">
        <f>Commercial!F141</f>
        <v>5957.3682144725481</v>
      </c>
      <c r="G141" s="239">
        <v>0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1</v>
      </c>
      <c r="Q141" s="239">
        <v>0</v>
      </c>
      <c r="R141" s="239">
        <v>0</v>
      </c>
    </row>
    <row r="142" spans="1:18" x14ac:dyDescent="0.35">
      <c r="A142" s="321">
        <v>2029</v>
      </c>
      <c r="B142" s="326">
        <v>47058</v>
      </c>
      <c r="C142" s="323">
        <f t="shared" si="2"/>
        <v>159.64144888011219</v>
      </c>
      <c r="D142" s="314">
        <f t="shared" si="3"/>
        <v>159.64144888011219</v>
      </c>
      <c r="E142" s="143">
        <v>1</v>
      </c>
      <c r="F142" s="243">
        <f>Commercial!F142</f>
        <v>5958.0822498321468</v>
      </c>
      <c r="G142" s="239">
        <v>0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1</v>
      </c>
      <c r="R142" s="239">
        <v>0</v>
      </c>
    </row>
    <row r="143" spans="1:18" x14ac:dyDescent="0.35">
      <c r="A143" s="321">
        <v>2029</v>
      </c>
      <c r="B143" s="326">
        <v>47088</v>
      </c>
      <c r="C143" s="323">
        <f t="shared" si="2"/>
        <v>155.94385701338376</v>
      </c>
      <c r="D143" s="314">
        <f t="shared" si="3"/>
        <v>155.94385701338376</v>
      </c>
      <c r="E143" s="143">
        <v>1</v>
      </c>
      <c r="F143" s="243">
        <f>Commercial!F143</f>
        <v>5958.7962851917455</v>
      </c>
      <c r="G143" s="239">
        <v>0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1</v>
      </c>
    </row>
    <row r="144" spans="1:18" x14ac:dyDescent="0.35">
      <c r="A144" s="321">
        <v>2029</v>
      </c>
      <c r="B144" s="326">
        <v>47119</v>
      </c>
      <c r="C144" s="323">
        <f t="shared" si="2"/>
        <v>127.02147292445835</v>
      </c>
      <c r="D144" s="314">
        <f t="shared" si="3"/>
        <v>127.02147292445835</v>
      </c>
      <c r="E144" s="143">
        <v>1</v>
      </c>
      <c r="F144" s="243">
        <f>Commercial!F144</f>
        <v>5959.5103205513442</v>
      </c>
      <c r="G144" s="239">
        <v>1</v>
      </c>
      <c r="H144" s="239">
        <v>0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</row>
    <row r="145" spans="1:18" x14ac:dyDescent="0.35">
      <c r="A145" s="321">
        <v>2029</v>
      </c>
      <c r="B145" s="326">
        <v>47150</v>
      </c>
      <c r="C145" s="323">
        <f t="shared" si="2"/>
        <v>135.46336678966696</v>
      </c>
      <c r="D145" s="314">
        <f t="shared" si="3"/>
        <v>135.46336678966696</v>
      </c>
      <c r="E145" s="143">
        <v>1</v>
      </c>
      <c r="F145" s="243">
        <f>Commercial!F145</f>
        <v>5960.2243559109429</v>
      </c>
      <c r="G145" s="239">
        <v>0</v>
      </c>
      <c r="H145" s="239">
        <v>1</v>
      </c>
      <c r="I145" s="239">
        <v>0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</row>
    <row r="146" spans="1:18" x14ac:dyDescent="0.35">
      <c r="A146" s="321">
        <v>2029</v>
      </c>
      <c r="B146" s="326">
        <v>47178</v>
      </c>
      <c r="C146" s="323">
        <f t="shared" si="2"/>
        <v>161.71560659010265</v>
      </c>
      <c r="D146" s="314">
        <f t="shared" si="3"/>
        <v>161.71560659010265</v>
      </c>
      <c r="E146" s="143">
        <v>1</v>
      </c>
      <c r="F146" s="243">
        <f>Commercial!F146</f>
        <v>5960.9383912705416</v>
      </c>
      <c r="G146" s="239">
        <v>0</v>
      </c>
      <c r="H146" s="239">
        <v>0</v>
      </c>
      <c r="I146" s="239">
        <v>1</v>
      </c>
      <c r="J146" s="239">
        <v>0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</row>
    <row r="147" spans="1:18" x14ac:dyDescent="0.35">
      <c r="A147" s="321">
        <v>2029</v>
      </c>
      <c r="B147" s="326">
        <v>47209</v>
      </c>
      <c r="C147" s="323">
        <f t="shared" si="2"/>
        <v>146.02824554020424</v>
      </c>
      <c r="D147" s="314">
        <f t="shared" si="3"/>
        <v>146.02824554020424</v>
      </c>
      <c r="E147" s="143">
        <v>1</v>
      </c>
      <c r="F147" s="243">
        <f>Commercial!F147</f>
        <v>5961.6524266301403</v>
      </c>
      <c r="G147" s="239">
        <v>0</v>
      </c>
      <c r="H147" s="239">
        <v>0</v>
      </c>
      <c r="I147" s="239">
        <v>0</v>
      </c>
      <c r="J147" s="239">
        <v>1</v>
      </c>
      <c r="K147" s="239">
        <v>0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</row>
    <row r="148" spans="1:18" x14ac:dyDescent="0.35">
      <c r="A148" s="321">
        <v>2029</v>
      </c>
      <c r="B148" s="326">
        <v>47239</v>
      </c>
      <c r="C148" s="323">
        <f t="shared" ref="C148:C211" si="4">D148</f>
        <v>160.37412804994784</v>
      </c>
      <c r="D148" s="314">
        <f t="shared" si="3"/>
        <v>160.37412804994784</v>
      </c>
      <c r="E148" s="143">
        <v>1</v>
      </c>
      <c r="F148" s="243">
        <f>Commercial!F148</f>
        <v>5962.366461989739</v>
      </c>
      <c r="G148" s="239">
        <v>0</v>
      </c>
      <c r="H148" s="239">
        <v>0</v>
      </c>
      <c r="I148" s="239">
        <v>0</v>
      </c>
      <c r="J148" s="239">
        <v>0</v>
      </c>
      <c r="K148" s="239">
        <v>1</v>
      </c>
      <c r="L148" s="239">
        <v>0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</row>
    <row r="149" spans="1:18" x14ac:dyDescent="0.35">
      <c r="A149" s="321">
        <v>2029</v>
      </c>
      <c r="B149" s="326">
        <v>47270</v>
      </c>
      <c r="C149" s="323">
        <f t="shared" si="4"/>
        <v>159.4692497099245</v>
      </c>
      <c r="D149" s="314">
        <f t="shared" si="3"/>
        <v>159.4692497099245</v>
      </c>
      <c r="E149" s="143">
        <v>1</v>
      </c>
      <c r="F149" s="243">
        <f>Commercial!F149</f>
        <v>5963.0804973493377</v>
      </c>
      <c r="G149" s="239">
        <v>0</v>
      </c>
      <c r="H149" s="239">
        <v>0</v>
      </c>
      <c r="I149" s="239">
        <v>0</v>
      </c>
      <c r="J149" s="239">
        <v>0</v>
      </c>
      <c r="K149" s="239">
        <v>0</v>
      </c>
      <c r="L149" s="239">
        <v>1</v>
      </c>
      <c r="M149" s="239">
        <v>0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</row>
    <row r="150" spans="1:18" x14ac:dyDescent="0.35">
      <c r="A150" s="321">
        <v>2030</v>
      </c>
      <c r="B150" s="326">
        <v>47300</v>
      </c>
      <c r="C150" s="323">
        <f t="shared" si="4"/>
        <v>160.50021873072836</v>
      </c>
      <c r="D150" s="314">
        <f t="shared" si="3"/>
        <v>160.50021873072836</v>
      </c>
      <c r="E150" s="143">
        <v>1</v>
      </c>
      <c r="F150" s="243">
        <f>Commercial!F150</f>
        <v>5962.253079769036</v>
      </c>
      <c r="G150" s="239">
        <v>0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1</v>
      </c>
      <c r="N150" s="239">
        <v>0</v>
      </c>
      <c r="O150" s="239">
        <v>0</v>
      </c>
      <c r="P150" s="239">
        <v>0</v>
      </c>
      <c r="Q150" s="239">
        <v>0</v>
      </c>
      <c r="R150" s="239">
        <v>0</v>
      </c>
    </row>
    <row r="151" spans="1:18" x14ac:dyDescent="0.35">
      <c r="A151" s="321">
        <v>2030</v>
      </c>
      <c r="B151" s="326">
        <v>47331</v>
      </c>
      <c r="C151" s="323">
        <f t="shared" si="4"/>
        <v>172.05663702350631</v>
      </c>
      <c r="D151" s="314">
        <f t="shared" si="3"/>
        <v>172.05663702350631</v>
      </c>
      <c r="E151" s="143">
        <v>1</v>
      </c>
      <c r="F151" s="243">
        <f>Commercial!F151</f>
        <v>5961.4256621887343</v>
      </c>
      <c r="G151" s="239">
        <v>0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1</v>
      </c>
      <c r="O151" s="239">
        <v>0</v>
      </c>
      <c r="P151" s="239">
        <v>0</v>
      </c>
      <c r="Q151" s="239">
        <v>0</v>
      </c>
      <c r="R151" s="239">
        <v>0</v>
      </c>
    </row>
    <row r="152" spans="1:18" x14ac:dyDescent="0.35">
      <c r="A152" s="321">
        <v>2030</v>
      </c>
      <c r="B152" s="326">
        <v>47362</v>
      </c>
      <c r="C152" s="323">
        <f t="shared" si="4"/>
        <v>162.28588018102323</v>
      </c>
      <c r="D152" s="314">
        <f t="shared" si="3"/>
        <v>162.28588018102323</v>
      </c>
      <c r="E152" s="143">
        <v>1</v>
      </c>
      <c r="F152" s="243">
        <f>Commercial!F152</f>
        <v>5960.5982446084327</v>
      </c>
      <c r="G152" s="239">
        <v>0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1</v>
      </c>
      <c r="P152" s="239">
        <v>0</v>
      </c>
      <c r="Q152" s="239">
        <v>0</v>
      </c>
      <c r="R152" s="239">
        <v>0</v>
      </c>
    </row>
    <row r="153" spans="1:18" x14ac:dyDescent="0.35">
      <c r="A153" s="321">
        <v>2030</v>
      </c>
      <c r="B153" s="326">
        <v>47392</v>
      </c>
      <c r="C153" s="323">
        <f t="shared" si="4"/>
        <v>165.33121151095617</v>
      </c>
      <c r="D153" s="314">
        <f t="shared" si="3"/>
        <v>165.33121151095617</v>
      </c>
      <c r="E153" s="143">
        <v>1</v>
      </c>
      <c r="F153" s="243">
        <f>Commercial!F153</f>
        <v>5959.770827028131</v>
      </c>
      <c r="G153" s="239">
        <v>0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1</v>
      </c>
      <c r="Q153" s="239">
        <v>0</v>
      </c>
      <c r="R153" s="239">
        <v>0</v>
      </c>
    </row>
    <row r="154" spans="1:18" x14ac:dyDescent="0.35">
      <c r="A154" s="321">
        <v>2030</v>
      </c>
      <c r="B154" s="326">
        <v>47423</v>
      </c>
      <c r="C154" s="323">
        <f t="shared" si="4"/>
        <v>159.70930383118406</v>
      </c>
      <c r="D154" s="314">
        <f t="shared" si="3"/>
        <v>159.70930383118406</v>
      </c>
      <c r="E154" s="143">
        <v>1</v>
      </c>
      <c r="F154" s="243">
        <f>Commercial!F154</f>
        <v>5958.9434094478293</v>
      </c>
      <c r="G154" s="239">
        <v>0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1</v>
      </c>
      <c r="R154" s="239">
        <v>0</v>
      </c>
    </row>
    <row r="155" spans="1:18" x14ac:dyDescent="0.35">
      <c r="A155" s="321">
        <v>2030</v>
      </c>
      <c r="B155" s="326">
        <v>47453</v>
      </c>
      <c r="C155" s="323">
        <f t="shared" si="4"/>
        <v>155.89025339636697</v>
      </c>
      <c r="D155" s="314">
        <f t="shared" si="3"/>
        <v>155.89025339636697</v>
      </c>
      <c r="E155" s="143">
        <v>1</v>
      </c>
      <c r="F155" s="243">
        <f>Commercial!F155</f>
        <v>5958.1159918675276</v>
      </c>
      <c r="G155" s="239">
        <v>0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1</v>
      </c>
    </row>
    <row r="156" spans="1:18" x14ac:dyDescent="0.35">
      <c r="A156" s="321">
        <v>2030</v>
      </c>
      <c r="B156" s="326">
        <v>47484</v>
      </c>
      <c r="C156" s="323">
        <f t="shared" si="4"/>
        <v>126.8464107393529</v>
      </c>
      <c r="D156" s="314">
        <f t="shared" si="3"/>
        <v>126.8464107393529</v>
      </c>
      <c r="E156" s="143">
        <v>1</v>
      </c>
      <c r="F156" s="243">
        <f>Commercial!F156</f>
        <v>5957.2885742872259</v>
      </c>
      <c r="G156" s="239">
        <v>1</v>
      </c>
      <c r="H156" s="239">
        <v>0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</row>
    <row r="157" spans="1:18" x14ac:dyDescent="0.35">
      <c r="A157" s="321">
        <v>2030</v>
      </c>
      <c r="B157" s="326">
        <v>47515</v>
      </c>
      <c r="C157" s="323">
        <f t="shared" si="4"/>
        <v>135.1668460364728</v>
      </c>
      <c r="D157" s="314">
        <f t="shared" si="3"/>
        <v>135.1668460364728</v>
      </c>
      <c r="E157" s="143">
        <v>1</v>
      </c>
      <c r="F157" s="243">
        <f>Commercial!F157</f>
        <v>5956.4611567069242</v>
      </c>
      <c r="G157" s="239">
        <v>0</v>
      </c>
      <c r="H157" s="239">
        <v>1</v>
      </c>
      <c r="I157" s="239">
        <v>0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</row>
    <row r="158" spans="1:18" x14ac:dyDescent="0.35">
      <c r="A158" s="321">
        <v>2030</v>
      </c>
      <c r="B158" s="326">
        <v>47543</v>
      </c>
      <c r="C158" s="323">
        <f t="shared" si="4"/>
        <v>161.29762726881978</v>
      </c>
      <c r="D158" s="314">
        <f t="shared" si="3"/>
        <v>161.29762726881978</v>
      </c>
      <c r="E158" s="143">
        <v>1</v>
      </c>
      <c r="F158" s="243">
        <f>Commercial!F158</f>
        <v>5955.6337391266225</v>
      </c>
      <c r="G158" s="239">
        <v>0</v>
      </c>
      <c r="H158" s="239">
        <v>0</v>
      </c>
      <c r="I158" s="239">
        <v>1</v>
      </c>
      <c r="J158" s="239">
        <v>0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</row>
    <row r="159" spans="1:18" x14ac:dyDescent="0.35">
      <c r="A159" s="321">
        <v>2030</v>
      </c>
      <c r="B159" s="326">
        <v>47574</v>
      </c>
      <c r="C159" s="323">
        <f t="shared" si="4"/>
        <v>145.48880765083265</v>
      </c>
      <c r="D159" s="314">
        <f t="shared" si="3"/>
        <v>145.48880765083265</v>
      </c>
      <c r="E159" s="143">
        <v>1</v>
      </c>
      <c r="F159" s="243">
        <f>Commercial!F159</f>
        <v>5954.8063215463208</v>
      </c>
      <c r="G159" s="239">
        <v>0</v>
      </c>
      <c r="H159" s="239">
        <v>0</v>
      </c>
      <c r="I159" s="239">
        <v>0</v>
      </c>
      <c r="J159" s="239">
        <v>1</v>
      </c>
      <c r="K159" s="239">
        <v>0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</row>
    <row r="160" spans="1:18" x14ac:dyDescent="0.35">
      <c r="A160" s="321">
        <v>2030</v>
      </c>
      <c r="B160" s="326">
        <v>47604</v>
      </c>
      <c r="C160" s="323">
        <f t="shared" si="4"/>
        <v>159.7132315924876</v>
      </c>
      <c r="D160" s="314">
        <f t="shared" si="3"/>
        <v>159.7132315924876</v>
      </c>
      <c r="E160" s="143">
        <v>1</v>
      </c>
      <c r="F160" s="243">
        <f>Commercial!F160</f>
        <v>5953.9789039660191</v>
      </c>
      <c r="G160" s="239">
        <v>0</v>
      </c>
      <c r="H160" s="239">
        <v>0</v>
      </c>
      <c r="I160" s="239">
        <v>0</v>
      </c>
      <c r="J160" s="239">
        <v>0</v>
      </c>
      <c r="K160" s="239">
        <v>1</v>
      </c>
      <c r="L160" s="239">
        <v>0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</row>
    <row r="161" spans="1:18" x14ac:dyDescent="0.35">
      <c r="A161" s="321">
        <v>2030</v>
      </c>
      <c r="B161" s="326">
        <v>47635</v>
      </c>
      <c r="C161" s="323">
        <f t="shared" si="4"/>
        <v>158.68689468437549</v>
      </c>
      <c r="D161" s="314">
        <f t="shared" si="3"/>
        <v>158.68689468437549</v>
      </c>
      <c r="E161" s="143">
        <v>1</v>
      </c>
      <c r="F161" s="243">
        <f>Commercial!F161</f>
        <v>5953.1514863857174</v>
      </c>
      <c r="G161" s="239">
        <v>0</v>
      </c>
      <c r="H161" s="239">
        <v>0</v>
      </c>
      <c r="I161" s="239">
        <v>0</v>
      </c>
      <c r="J161" s="239">
        <v>0</v>
      </c>
      <c r="K161" s="239">
        <v>0</v>
      </c>
      <c r="L161" s="239">
        <v>1</v>
      </c>
      <c r="M161" s="239">
        <v>0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</row>
    <row r="162" spans="1:18" x14ac:dyDescent="0.35">
      <c r="A162" s="321">
        <v>2031</v>
      </c>
      <c r="B162" s="326">
        <v>47665</v>
      </c>
      <c r="C162" s="323">
        <f t="shared" si="4"/>
        <v>159.76095604407664</v>
      </c>
      <c r="D162" s="314">
        <f t="shared" si="3"/>
        <v>159.76095604407664</v>
      </c>
      <c r="E162" s="143">
        <v>1</v>
      </c>
      <c r="F162" s="243">
        <f>Commercial!F162</f>
        <v>5952.8709615732587</v>
      </c>
      <c r="G162" s="239">
        <v>0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1</v>
      </c>
      <c r="N162" s="239">
        <v>0</v>
      </c>
      <c r="O162" s="239">
        <v>0</v>
      </c>
      <c r="P162" s="239">
        <v>0</v>
      </c>
      <c r="Q162" s="239">
        <v>0</v>
      </c>
      <c r="R162" s="239">
        <v>0</v>
      </c>
    </row>
    <row r="163" spans="1:18" x14ac:dyDescent="0.35">
      <c r="A163" s="321">
        <v>2031</v>
      </c>
      <c r="B163" s="326">
        <v>47696</v>
      </c>
      <c r="C163" s="323">
        <f t="shared" si="4"/>
        <v>171.36046667575175</v>
      </c>
      <c r="D163" s="314">
        <f t="shared" si="3"/>
        <v>171.36046667575175</v>
      </c>
      <c r="E163" s="143">
        <v>1</v>
      </c>
      <c r="F163" s="243">
        <f>Commercial!F163</f>
        <v>5952.5904367608</v>
      </c>
      <c r="G163" s="239">
        <v>0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1</v>
      </c>
      <c r="O163" s="239">
        <v>0</v>
      </c>
      <c r="P163" s="239">
        <v>0</v>
      </c>
      <c r="Q163" s="239">
        <v>0</v>
      </c>
      <c r="R163" s="239">
        <v>0</v>
      </c>
    </row>
    <row r="164" spans="1:18" x14ac:dyDescent="0.35">
      <c r="A164" s="321">
        <v>2031</v>
      </c>
      <c r="B164" s="326">
        <v>47727</v>
      </c>
      <c r="C164" s="323">
        <f t="shared" si="4"/>
        <v>161.6328021721659</v>
      </c>
      <c r="D164" s="314">
        <f t="shared" si="3"/>
        <v>161.6328021721659</v>
      </c>
      <c r="E164" s="143">
        <v>1</v>
      </c>
      <c r="F164" s="243">
        <f>Commercial!F164</f>
        <v>5952.3099119483413</v>
      </c>
      <c r="G164" s="239">
        <v>0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1</v>
      </c>
      <c r="P164" s="239">
        <v>0</v>
      </c>
      <c r="Q164" s="239">
        <v>0</v>
      </c>
      <c r="R164" s="239">
        <v>0</v>
      </c>
    </row>
    <row r="165" spans="1:18" x14ac:dyDescent="0.35">
      <c r="A165" s="321">
        <v>2031</v>
      </c>
      <c r="B165" s="326">
        <v>47757</v>
      </c>
      <c r="C165" s="323">
        <f t="shared" si="4"/>
        <v>164.721225840996</v>
      </c>
      <c r="D165" s="314">
        <f t="shared" si="3"/>
        <v>164.721225840996</v>
      </c>
      <c r="E165" s="143">
        <v>1</v>
      </c>
      <c r="F165" s="243">
        <f>Commercial!F165</f>
        <v>5952.0293871358826</v>
      </c>
      <c r="G165" s="239">
        <v>0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1</v>
      </c>
      <c r="Q165" s="239">
        <v>0</v>
      </c>
      <c r="R165" s="239">
        <v>0</v>
      </c>
    </row>
    <row r="166" spans="1:18" x14ac:dyDescent="0.35">
      <c r="A166" s="321">
        <v>2031</v>
      </c>
      <c r="B166" s="326">
        <v>47788</v>
      </c>
      <c r="C166" s="323">
        <f t="shared" si="4"/>
        <v>159.14241050012112</v>
      </c>
      <c r="D166" s="314">
        <f t="shared" si="3"/>
        <v>159.14241050012112</v>
      </c>
      <c r="E166" s="143">
        <v>1</v>
      </c>
      <c r="F166" s="243">
        <f>Commercial!F166</f>
        <v>5951.748862323424</v>
      </c>
      <c r="G166" s="239">
        <v>0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1</v>
      </c>
      <c r="R166" s="239">
        <v>0</v>
      </c>
    </row>
    <row r="167" spans="1:18" x14ac:dyDescent="0.35">
      <c r="A167" s="321">
        <v>2031</v>
      </c>
      <c r="B167" s="326">
        <v>47818</v>
      </c>
      <c r="C167" s="323">
        <f t="shared" si="4"/>
        <v>155.36645240420125</v>
      </c>
      <c r="D167" s="314">
        <f t="shared" si="3"/>
        <v>155.36645240420125</v>
      </c>
      <c r="E167" s="143">
        <v>1</v>
      </c>
      <c r="F167" s="243">
        <f>Commercial!F167</f>
        <v>5951.4683375109653</v>
      </c>
      <c r="G167" s="239">
        <v>0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1</v>
      </c>
    </row>
    <row r="168" spans="1:18" x14ac:dyDescent="0.35">
      <c r="A168" s="321">
        <v>2031</v>
      </c>
      <c r="B168" s="326">
        <v>47849</v>
      </c>
      <c r="C168" s="323">
        <f t="shared" si="4"/>
        <v>126.36570208608435</v>
      </c>
      <c r="D168" s="314">
        <f t="shared" si="3"/>
        <v>126.36570208608435</v>
      </c>
      <c r="E168" s="143">
        <v>1</v>
      </c>
      <c r="F168" s="243">
        <f>Commercial!F168</f>
        <v>5951.1878126985066</v>
      </c>
      <c r="G168" s="239">
        <v>1</v>
      </c>
      <c r="H168" s="239">
        <v>0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</row>
    <row r="169" spans="1:18" x14ac:dyDescent="0.35">
      <c r="A169" s="321">
        <v>2031</v>
      </c>
      <c r="B169" s="326">
        <v>47880</v>
      </c>
      <c r="C169" s="323">
        <f t="shared" si="4"/>
        <v>134.72922972210148</v>
      </c>
      <c r="D169" s="314">
        <f t="shared" si="3"/>
        <v>134.72922972210148</v>
      </c>
      <c r="E169" s="143">
        <v>1</v>
      </c>
      <c r="F169" s="243">
        <f>Commercial!F169</f>
        <v>5950.9072878860479</v>
      </c>
      <c r="G169" s="239">
        <v>0</v>
      </c>
      <c r="H169" s="239">
        <v>1</v>
      </c>
      <c r="I169" s="239">
        <v>0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</row>
    <row r="170" spans="1:18" x14ac:dyDescent="0.35">
      <c r="A170" s="321">
        <v>2031</v>
      </c>
      <c r="B170" s="326">
        <v>47908</v>
      </c>
      <c r="C170" s="323">
        <f t="shared" si="4"/>
        <v>160.90310329334562</v>
      </c>
      <c r="D170" s="314">
        <f t="shared" si="3"/>
        <v>160.90310329334562</v>
      </c>
      <c r="E170" s="143">
        <v>1</v>
      </c>
      <c r="F170" s="243">
        <f>Commercial!F170</f>
        <v>5950.6267630735892</v>
      </c>
      <c r="G170" s="239">
        <v>0</v>
      </c>
      <c r="H170" s="239">
        <v>0</v>
      </c>
      <c r="I170" s="239">
        <v>1</v>
      </c>
      <c r="J170" s="239">
        <v>0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</row>
    <row r="171" spans="1:18" x14ac:dyDescent="0.35">
      <c r="A171" s="321">
        <v>2031</v>
      </c>
      <c r="B171" s="326">
        <v>47939</v>
      </c>
      <c r="C171" s="323">
        <f t="shared" si="4"/>
        <v>145.13737601425572</v>
      </c>
      <c r="D171" s="314">
        <f t="shared" si="3"/>
        <v>145.13737601425572</v>
      </c>
      <c r="E171" s="143">
        <v>1</v>
      </c>
      <c r="F171" s="243">
        <f>Commercial!F171</f>
        <v>5950.3462382611306</v>
      </c>
      <c r="G171" s="239">
        <v>0</v>
      </c>
      <c r="H171" s="239">
        <v>0</v>
      </c>
      <c r="I171" s="239">
        <v>0</v>
      </c>
      <c r="J171" s="239">
        <v>1</v>
      </c>
      <c r="K171" s="239">
        <v>0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</row>
    <row r="172" spans="1:18" x14ac:dyDescent="0.35">
      <c r="A172" s="321">
        <v>2031</v>
      </c>
      <c r="B172" s="326">
        <v>47969</v>
      </c>
      <c r="C172" s="323">
        <f t="shared" si="4"/>
        <v>159.40489229480784</v>
      </c>
      <c r="D172" s="314">
        <f t="shared" si="3"/>
        <v>159.40489229480784</v>
      </c>
      <c r="E172" s="143">
        <v>1</v>
      </c>
      <c r="F172" s="243">
        <f>Commercial!F172</f>
        <v>5950.0657134486719</v>
      </c>
      <c r="G172" s="239">
        <v>0</v>
      </c>
      <c r="H172" s="239">
        <v>0</v>
      </c>
      <c r="I172" s="239">
        <v>0</v>
      </c>
      <c r="J172" s="239">
        <v>0</v>
      </c>
      <c r="K172" s="239">
        <v>1</v>
      </c>
      <c r="L172" s="239">
        <v>0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</row>
    <row r="173" spans="1:18" x14ac:dyDescent="0.35">
      <c r="A173" s="321">
        <v>2031</v>
      </c>
      <c r="B173" s="326">
        <v>48000</v>
      </c>
      <c r="C173" s="323">
        <f t="shared" si="4"/>
        <v>158.421647725593</v>
      </c>
      <c r="D173" s="314">
        <f t="shared" si="3"/>
        <v>158.421647725593</v>
      </c>
      <c r="E173" s="143">
        <v>1</v>
      </c>
      <c r="F173" s="243">
        <f>Commercial!F173</f>
        <v>5949.7851886362132</v>
      </c>
      <c r="G173" s="239">
        <v>0</v>
      </c>
      <c r="H173" s="239">
        <v>0</v>
      </c>
      <c r="I173" s="239">
        <v>0</v>
      </c>
      <c r="J173" s="239">
        <v>0</v>
      </c>
      <c r="K173" s="239">
        <v>0</v>
      </c>
      <c r="L173" s="239">
        <v>1</v>
      </c>
      <c r="M173" s="239">
        <v>0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</row>
    <row r="174" spans="1:18" x14ac:dyDescent="0.35">
      <c r="A174" s="321">
        <v>2032</v>
      </c>
      <c r="B174" s="326">
        <v>48030</v>
      </c>
      <c r="C174" s="323">
        <f t="shared" si="4"/>
        <v>159.27109805748609</v>
      </c>
      <c r="D174" s="314">
        <f t="shared" si="3"/>
        <v>159.27109805748609</v>
      </c>
      <c r="E174" s="143">
        <v>1</v>
      </c>
      <c r="F174" s="243">
        <f>Commercial!F174</f>
        <v>5946.6540841191108</v>
      </c>
      <c r="G174" s="239">
        <v>0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1</v>
      </c>
      <c r="N174" s="239">
        <v>0</v>
      </c>
      <c r="O174" s="239">
        <v>0</v>
      </c>
      <c r="P174" s="239">
        <v>0</v>
      </c>
      <c r="Q174" s="239">
        <v>0</v>
      </c>
      <c r="R174" s="239">
        <v>0</v>
      </c>
    </row>
    <row r="175" spans="1:18" x14ac:dyDescent="0.35">
      <c r="A175" s="321">
        <v>2032</v>
      </c>
      <c r="B175" s="326">
        <v>48061</v>
      </c>
      <c r="C175" s="323">
        <f t="shared" si="4"/>
        <v>170.64599766135319</v>
      </c>
      <c r="D175" s="314">
        <f t="shared" si="3"/>
        <v>170.64599766135319</v>
      </c>
      <c r="E175" s="143">
        <v>1</v>
      </c>
      <c r="F175" s="243">
        <f>Commercial!F175</f>
        <v>5943.5229796020085</v>
      </c>
      <c r="G175" s="239">
        <v>0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1</v>
      </c>
      <c r="O175" s="239">
        <v>0</v>
      </c>
      <c r="P175" s="239">
        <v>0</v>
      </c>
      <c r="Q175" s="239">
        <v>0</v>
      </c>
      <c r="R175" s="239">
        <v>0</v>
      </c>
    </row>
    <row r="176" spans="1:18" x14ac:dyDescent="0.35">
      <c r="A176" s="321">
        <v>2032</v>
      </c>
      <c r="B176" s="326">
        <v>48092</v>
      </c>
      <c r="C176" s="323">
        <f t="shared" si="4"/>
        <v>160.69372212995933</v>
      </c>
      <c r="D176" s="314">
        <f t="shared" si="3"/>
        <v>160.69372212995933</v>
      </c>
      <c r="E176" s="143">
        <v>1</v>
      </c>
      <c r="F176" s="243">
        <f>Commercial!F176</f>
        <v>5940.3918750849061</v>
      </c>
      <c r="G176" s="239">
        <v>0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1</v>
      </c>
      <c r="P176" s="239">
        <v>0</v>
      </c>
      <c r="Q176" s="239">
        <v>0</v>
      </c>
      <c r="R176" s="239">
        <v>0</v>
      </c>
    </row>
    <row r="177" spans="1:18" x14ac:dyDescent="0.35">
      <c r="A177" s="321">
        <v>2032</v>
      </c>
      <c r="B177" s="326">
        <v>48122</v>
      </c>
      <c r="C177" s="323">
        <f t="shared" si="4"/>
        <v>163.55753477098142</v>
      </c>
      <c r="D177" s="314">
        <f t="shared" si="3"/>
        <v>163.55753477098142</v>
      </c>
      <c r="E177" s="143">
        <v>1</v>
      </c>
      <c r="F177" s="243">
        <f>Commercial!F177</f>
        <v>5937.2607705678038</v>
      </c>
      <c r="G177" s="239">
        <v>0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1</v>
      </c>
      <c r="Q177" s="239">
        <v>0</v>
      </c>
      <c r="R177" s="239">
        <v>0</v>
      </c>
    </row>
    <row r="178" spans="1:18" x14ac:dyDescent="0.35">
      <c r="A178" s="321">
        <v>2032</v>
      </c>
      <c r="B178" s="326">
        <v>48153</v>
      </c>
      <c r="C178" s="323">
        <f t="shared" si="4"/>
        <v>157.75410840229853</v>
      </c>
      <c r="D178" s="314">
        <f t="shared" si="3"/>
        <v>157.75410840229853</v>
      </c>
      <c r="E178" s="143">
        <v>1</v>
      </c>
      <c r="F178" s="243">
        <f>Commercial!F178</f>
        <v>5934.1296660507014</v>
      </c>
      <c r="G178" s="239">
        <v>0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1</v>
      </c>
      <c r="R178" s="239">
        <v>0</v>
      </c>
    </row>
    <row r="179" spans="1:18" x14ac:dyDescent="0.35">
      <c r="A179" s="321">
        <v>2032</v>
      </c>
      <c r="B179" s="326">
        <v>48183</v>
      </c>
      <c r="C179" s="323">
        <f t="shared" si="4"/>
        <v>153.7535392785706</v>
      </c>
      <c r="D179" s="314">
        <f t="shared" si="3"/>
        <v>153.7535392785706</v>
      </c>
      <c r="E179" s="143">
        <v>1</v>
      </c>
      <c r="F179" s="243">
        <f>Commercial!F179</f>
        <v>5930.9985615335991</v>
      </c>
      <c r="G179" s="239">
        <v>0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1</v>
      </c>
    </row>
    <row r="180" spans="1:18" x14ac:dyDescent="0.35">
      <c r="A180" s="321">
        <v>2032</v>
      </c>
      <c r="B180" s="326">
        <v>48214</v>
      </c>
      <c r="C180" s="323">
        <f t="shared" si="4"/>
        <v>124.52817793264569</v>
      </c>
      <c r="D180" s="314">
        <f t="shared" si="3"/>
        <v>124.52817793264569</v>
      </c>
      <c r="E180" s="143">
        <v>1</v>
      </c>
      <c r="F180" s="243">
        <f>Commercial!F180</f>
        <v>5927.8674570164967</v>
      </c>
      <c r="G180" s="239">
        <v>1</v>
      </c>
      <c r="H180" s="239">
        <v>0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</row>
    <row r="181" spans="1:18" x14ac:dyDescent="0.35">
      <c r="A181" s="321">
        <v>2032</v>
      </c>
      <c r="B181" s="326">
        <v>48245</v>
      </c>
      <c r="C181" s="323">
        <f t="shared" si="4"/>
        <v>132.66709454085481</v>
      </c>
      <c r="D181" s="314">
        <f t="shared" si="3"/>
        <v>132.66709454085481</v>
      </c>
      <c r="E181" s="143">
        <v>1</v>
      </c>
      <c r="F181" s="243">
        <f>Commercial!F181</f>
        <v>5924.7363524993943</v>
      </c>
      <c r="G181" s="239">
        <v>0</v>
      </c>
      <c r="H181" s="239">
        <v>1</v>
      </c>
      <c r="I181" s="239">
        <v>0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</row>
    <row r="182" spans="1:18" x14ac:dyDescent="0.35">
      <c r="A182" s="321">
        <v>2032</v>
      </c>
      <c r="B182" s="326">
        <v>48274</v>
      </c>
      <c r="C182" s="323">
        <f t="shared" si="4"/>
        <v>158.61635708429094</v>
      </c>
      <c r="D182" s="314">
        <f t="shared" si="3"/>
        <v>158.61635708429094</v>
      </c>
      <c r="E182" s="143">
        <v>1</v>
      </c>
      <c r="F182" s="243">
        <f>Commercial!F182</f>
        <v>5921.605247982292</v>
      </c>
      <c r="G182" s="239">
        <v>0</v>
      </c>
      <c r="H182" s="239">
        <v>0</v>
      </c>
      <c r="I182" s="239">
        <v>1</v>
      </c>
      <c r="J182" s="239">
        <v>0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</row>
    <row r="183" spans="1:18" x14ac:dyDescent="0.35">
      <c r="A183" s="321">
        <v>2032</v>
      </c>
      <c r="B183" s="326">
        <v>48305</v>
      </c>
      <c r="C183" s="323">
        <f t="shared" si="4"/>
        <v>142.62601877739303</v>
      </c>
      <c r="D183" s="314">
        <f t="shared" si="3"/>
        <v>142.62601877739303</v>
      </c>
      <c r="E183" s="143">
        <v>1</v>
      </c>
      <c r="F183" s="243">
        <f>Commercial!F183</f>
        <v>5918.4741434651896</v>
      </c>
      <c r="G183" s="239">
        <v>0</v>
      </c>
      <c r="H183" s="239">
        <v>0</v>
      </c>
      <c r="I183" s="239">
        <v>0</v>
      </c>
      <c r="J183" s="239">
        <v>1</v>
      </c>
      <c r="K183" s="239">
        <v>0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</row>
    <row r="184" spans="1:18" x14ac:dyDescent="0.35">
      <c r="A184" s="321">
        <v>2032</v>
      </c>
      <c r="B184" s="326">
        <v>48335</v>
      </c>
      <c r="C184" s="323">
        <f t="shared" si="4"/>
        <v>156.66892403013713</v>
      </c>
      <c r="D184" s="314">
        <f t="shared" si="3"/>
        <v>156.66892403013713</v>
      </c>
      <c r="E184" s="143">
        <v>1</v>
      </c>
      <c r="F184" s="243">
        <f>Commercial!F184</f>
        <v>5915.3430389480873</v>
      </c>
      <c r="G184" s="239">
        <v>0</v>
      </c>
      <c r="H184" s="239">
        <v>0</v>
      </c>
      <c r="I184" s="239">
        <v>0</v>
      </c>
      <c r="J184" s="239">
        <v>0</v>
      </c>
      <c r="K184" s="239">
        <v>1</v>
      </c>
      <c r="L184" s="239">
        <v>0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</row>
    <row r="185" spans="1:18" x14ac:dyDescent="0.35">
      <c r="A185" s="321">
        <v>2032</v>
      </c>
      <c r="B185" s="326">
        <v>48366</v>
      </c>
      <c r="C185" s="323">
        <f t="shared" si="4"/>
        <v>155.46106843311424</v>
      </c>
      <c r="D185" s="314">
        <f t="shared" si="3"/>
        <v>155.46106843311424</v>
      </c>
      <c r="E185" s="143">
        <v>1</v>
      </c>
      <c r="F185" s="243">
        <f>Commercial!F185</f>
        <v>5912.2119344309849</v>
      </c>
      <c r="G185" s="239">
        <v>0</v>
      </c>
      <c r="H185" s="239">
        <v>0</v>
      </c>
      <c r="I185" s="239">
        <v>0</v>
      </c>
      <c r="J185" s="239">
        <v>0</v>
      </c>
      <c r="K185" s="239">
        <v>0</v>
      </c>
      <c r="L185" s="239">
        <v>1</v>
      </c>
      <c r="M185" s="239">
        <v>0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</row>
    <row r="186" spans="1:18" x14ac:dyDescent="0.35">
      <c r="A186" s="321">
        <v>2033</v>
      </c>
      <c r="B186" s="326">
        <v>48396</v>
      </c>
      <c r="C186" s="323">
        <f t="shared" si="4"/>
        <v>156.3497891425539</v>
      </c>
      <c r="D186" s="314">
        <f t="shared" si="3"/>
        <v>156.3497891425539</v>
      </c>
      <c r="E186" s="143">
        <v>1</v>
      </c>
      <c r="F186" s="243">
        <f>Commercial!F186</f>
        <v>5909.5792174700073</v>
      </c>
      <c r="G186" s="239">
        <v>0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1</v>
      </c>
      <c r="N186" s="239">
        <v>0</v>
      </c>
      <c r="O186" s="239">
        <v>0</v>
      </c>
      <c r="P186" s="239">
        <v>0</v>
      </c>
      <c r="Q186" s="239">
        <v>0</v>
      </c>
      <c r="R186" s="239">
        <v>0</v>
      </c>
    </row>
    <row r="187" spans="1:18" x14ac:dyDescent="0.35">
      <c r="A187" s="321">
        <v>2033</v>
      </c>
      <c r="B187" s="326">
        <v>48427</v>
      </c>
      <c r="C187" s="323">
        <f t="shared" si="4"/>
        <v>167.76395912396754</v>
      </c>
      <c r="D187" s="314">
        <f t="shared" si="3"/>
        <v>167.76395912396754</v>
      </c>
      <c r="E187" s="143">
        <v>1</v>
      </c>
      <c r="F187" s="243">
        <f>Commercial!F187</f>
        <v>5906.9465005090296</v>
      </c>
      <c r="G187" s="239">
        <v>0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1</v>
      </c>
      <c r="O187" s="239">
        <v>0</v>
      </c>
      <c r="P187" s="239">
        <v>0</v>
      </c>
      <c r="Q187" s="239">
        <v>0</v>
      </c>
      <c r="R187" s="239">
        <v>0</v>
      </c>
    </row>
    <row r="188" spans="1:18" x14ac:dyDescent="0.35">
      <c r="A188" s="321">
        <v>2033</v>
      </c>
      <c r="B188" s="326">
        <v>48458</v>
      </c>
      <c r="C188" s="323">
        <f t="shared" si="4"/>
        <v>157.8509539701202</v>
      </c>
      <c r="D188" s="314">
        <f t="shared" si="3"/>
        <v>157.8509539701202</v>
      </c>
      <c r="E188" s="143">
        <v>1</v>
      </c>
      <c r="F188" s="243">
        <f>Commercial!F188</f>
        <v>5904.313783548052</v>
      </c>
      <c r="G188" s="239">
        <v>0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1</v>
      </c>
      <c r="P188" s="239">
        <v>0</v>
      </c>
      <c r="Q188" s="239">
        <v>0</v>
      </c>
      <c r="R188" s="239">
        <v>0</v>
      </c>
    </row>
    <row r="189" spans="1:18" x14ac:dyDescent="0.35">
      <c r="A189" s="321">
        <v>2033</v>
      </c>
      <c r="B189" s="326">
        <v>48488</v>
      </c>
      <c r="C189" s="323">
        <f t="shared" si="4"/>
        <v>160.75403698868888</v>
      </c>
      <c r="D189" s="314">
        <f t="shared" si="3"/>
        <v>160.75403698868888</v>
      </c>
      <c r="E189" s="143">
        <v>1</v>
      </c>
      <c r="F189" s="243">
        <f>Commercial!F189</f>
        <v>5901.6810665870744</v>
      </c>
      <c r="G189" s="239">
        <v>0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1</v>
      </c>
      <c r="Q189" s="239">
        <v>0</v>
      </c>
      <c r="R189" s="239">
        <v>0</v>
      </c>
    </row>
    <row r="190" spans="1:18" x14ac:dyDescent="0.35">
      <c r="A190" s="321">
        <v>2033</v>
      </c>
      <c r="B190" s="326">
        <v>48519</v>
      </c>
      <c r="C190" s="323">
        <f t="shared" si="4"/>
        <v>154.98988099755252</v>
      </c>
      <c r="D190" s="314">
        <f t="shared" si="3"/>
        <v>154.98988099755252</v>
      </c>
      <c r="E190" s="143">
        <v>1</v>
      </c>
      <c r="F190" s="243">
        <f>Commercial!F190</f>
        <v>5899.0483496260968</v>
      </c>
      <c r="G190" s="239">
        <v>0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1</v>
      </c>
      <c r="R190" s="239">
        <v>0</v>
      </c>
    </row>
    <row r="191" spans="1:18" x14ac:dyDescent="0.35">
      <c r="A191" s="321">
        <v>2033</v>
      </c>
      <c r="B191" s="326">
        <v>48549</v>
      </c>
      <c r="C191" s="323">
        <f t="shared" si="4"/>
        <v>151.02858225137118</v>
      </c>
      <c r="D191" s="314">
        <f t="shared" si="3"/>
        <v>151.02858225137118</v>
      </c>
      <c r="E191" s="143">
        <v>1</v>
      </c>
      <c r="F191" s="243">
        <f>Commercial!F191</f>
        <v>5896.4156326651191</v>
      </c>
      <c r="G191" s="239">
        <v>0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1</v>
      </c>
    </row>
    <row r="192" spans="1:18" x14ac:dyDescent="0.35">
      <c r="A192" s="321">
        <v>2033</v>
      </c>
      <c r="B192" s="326">
        <v>48580</v>
      </c>
      <c r="C192" s="323">
        <f t="shared" si="4"/>
        <v>121.8424912829928</v>
      </c>
      <c r="D192" s="314">
        <f t="shared" si="3"/>
        <v>121.8424912829928</v>
      </c>
      <c r="E192" s="143">
        <v>1</v>
      </c>
      <c r="F192" s="243">
        <f>Commercial!F192</f>
        <v>5893.7829157041415</v>
      </c>
      <c r="G192" s="239">
        <v>1</v>
      </c>
      <c r="H192" s="239">
        <v>0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</row>
    <row r="193" spans="1:18" x14ac:dyDescent="0.35">
      <c r="A193" s="321">
        <v>2033</v>
      </c>
      <c r="B193" s="326">
        <v>48611</v>
      </c>
      <c r="C193" s="323">
        <f t="shared" si="4"/>
        <v>130.0206782687485</v>
      </c>
      <c r="D193" s="314">
        <f t="shared" si="3"/>
        <v>130.0206782687485</v>
      </c>
      <c r="E193" s="143">
        <v>1</v>
      </c>
      <c r="F193" s="243">
        <f>Commercial!F193</f>
        <v>5891.1501987431639</v>
      </c>
      <c r="G193" s="239">
        <v>0</v>
      </c>
      <c r="H193" s="239">
        <v>1</v>
      </c>
      <c r="I193" s="239">
        <v>0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</row>
    <row r="194" spans="1:18" x14ac:dyDescent="0.35">
      <c r="A194" s="321">
        <v>2033</v>
      </c>
      <c r="B194" s="326">
        <v>48639</v>
      </c>
      <c r="C194" s="323">
        <f t="shared" si="4"/>
        <v>156.00921118973116</v>
      </c>
      <c r="D194" s="314">
        <f t="shared" si="3"/>
        <v>156.00921118973116</v>
      </c>
      <c r="E194" s="143">
        <v>1</v>
      </c>
      <c r="F194" s="243">
        <f>Commercial!F194</f>
        <v>5888.5174817821862</v>
      </c>
      <c r="G194" s="239">
        <v>0</v>
      </c>
      <c r="H194" s="239">
        <v>0</v>
      </c>
      <c r="I194" s="239">
        <v>1</v>
      </c>
      <c r="J194" s="239">
        <v>0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</row>
    <row r="195" spans="1:18" x14ac:dyDescent="0.35">
      <c r="A195" s="321">
        <v>2033</v>
      </c>
      <c r="B195" s="326">
        <v>48670</v>
      </c>
      <c r="C195" s="323">
        <f t="shared" si="4"/>
        <v>140.05814326037984</v>
      </c>
      <c r="D195" s="314">
        <f t="shared" si="3"/>
        <v>140.05814326037984</v>
      </c>
      <c r="E195" s="143">
        <v>1</v>
      </c>
      <c r="F195" s="243">
        <f>Commercial!F195</f>
        <v>5885.8847648212086</v>
      </c>
      <c r="G195" s="239">
        <v>0</v>
      </c>
      <c r="H195" s="239">
        <v>0</v>
      </c>
      <c r="I195" s="239">
        <v>0</v>
      </c>
      <c r="J195" s="239">
        <v>1</v>
      </c>
      <c r="K195" s="239">
        <v>0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</row>
    <row r="196" spans="1:18" x14ac:dyDescent="0.35">
      <c r="A196" s="321">
        <v>2033</v>
      </c>
      <c r="B196" s="326">
        <v>48700</v>
      </c>
      <c r="C196" s="323">
        <f t="shared" si="4"/>
        <v>154.14031889067047</v>
      </c>
      <c r="D196" s="314">
        <f t="shared" si="3"/>
        <v>154.14031889067047</v>
      </c>
      <c r="E196" s="143">
        <v>1</v>
      </c>
      <c r="F196" s="243">
        <f>Commercial!F196</f>
        <v>5883.252047860231</v>
      </c>
      <c r="G196" s="239">
        <v>0</v>
      </c>
      <c r="H196" s="239">
        <v>0</v>
      </c>
      <c r="I196" s="239">
        <v>0</v>
      </c>
      <c r="J196" s="239">
        <v>0</v>
      </c>
      <c r="K196" s="239">
        <v>1</v>
      </c>
      <c r="L196" s="239">
        <v>0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</row>
    <row r="197" spans="1:18" x14ac:dyDescent="0.35">
      <c r="A197" s="321">
        <v>2033</v>
      </c>
      <c r="B197" s="326">
        <v>48731</v>
      </c>
      <c r="C197" s="323">
        <f t="shared" si="4"/>
        <v>152.97173367119416</v>
      </c>
      <c r="D197" s="314">
        <f t="shared" si="3"/>
        <v>152.97173367119416</v>
      </c>
      <c r="E197" s="143">
        <v>1</v>
      </c>
      <c r="F197" s="243">
        <f>Commercial!F197</f>
        <v>5880.6193308992533</v>
      </c>
      <c r="G197" s="239">
        <v>0</v>
      </c>
      <c r="H197" s="239">
        <v>0</v>
      </c>
      <c r="I197" s="239">
        <v>0</v>
      </c>
      <c r="J197" s="239">
        <v>0</v>
      </c>
      <c r="K197" s="239">
        <v>0</v>
      </c>
      <c r="L197" s="239">
        <v>1</v>
      </c>
      <c r="M197" s="239">
        <v>0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</row>
    <row r="198" spans="1:18" x14ac:dyDescent="0.35">
      <c r="A198" s="321">
        <v>2034</v>
      </c>
      <c r="B198" s="326">
        <v>48761</v>
      </c>
      <c r="C198" s="323">
        <f t="shared" si="4"/>
        <v>153.87111175860048</v>
      </c>
      <c r="D198" s="314">
        <f t="shared" ref="D198:D261" si="5">SUMPRODUCT($E$3:$R$3,E198:R198)</f>
        <v>153.87111175860048</v>
      </c>
      <c r="E198" s="143">
        <v>1</v>
      </c>
      <c r="F198" s="243">
        <f>Commercial!F198</f>
        <v>5878.1218686745769</v>
      </c>
      <c r="G198" s="239">
        <v>0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1</v>
      </c>
      <c r="N198" s="239">
        <v>0</v>
      </c>
      <c r="O198" s="239">
        <v>0</v>
      </c>
      <c r="P198" s="239">
        <v>0</v>
      </c>
      <c r="Q198" s="239">
        <v>0</v>
      </c>
      <c r="R198" s="239">
        <v>0</v>
      </c>
    </row>
    <row r="199" spans="1:18" x14ac:dyDescent="0.35">
      <c r="A199" s="321">
        <v>2034</v>
      </c>
      <c r="B199" s="326">
        <v>48792</v>
      </c>
      <c r="C199" s="323">
        <f t="shared" si="4"/>
        <v>165.29593911798077</v>
      </c>
      <c r="D199" s="314">
        <f t="shared" si="5"/>
        <v>165.29593911798077</v>
      </c>
      <c r="E199" s="143">
        <v>1</v>
      </c>
      <c r="F199" s="243">
        <f>Commercial!F199</f>
        <v>5875.6244064499006</v>
      </c>
      <c r="G199" s="239">
        <v>0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1</v>
      </c>
      <c r="O199" s="239">
        <v>0</v>
      </c>
      <c r="P199" s="239">
        <v>0</v>
      </c>
      <c r="Q199" s="239">
        <v>0</v>
      </c>
      <c r="R199" s="239">
        <v>0</v>
      </c>
    </row>
    <row r="200" spans="1:18" x14ac:dyDescent="0.35">
      <c r="A200" s="321">
        <v>2034</v>
      </c>
      <c r="B200" s="326">
        <v>48823</v>
      </c>
      <c r="C200" s="323">
        <f t="shared" si="4"/>
        <v>155.39359134210014</v>
      </c>
      <c r="D200" s="314">
        <f t="shared" si="5"/>
        <v>155.39359134210014</v>
      </c>
      <c r="E200" s="143">
        <v>1</v>
      </c>
      <c r="F200" s="243">
        <f>Commercial!F200</f>
        <v>5873.1269442252242</v>
      </c>
      <c r="G200" s="239">
        <v>0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1</v>
      </c>
      <c r="P200" s="239">
        <v>0</v>
      </c>
      <c r="Q200" s="239">
        <v>0</v>
      </c>
      <c r="R200" s="239">
        <v>0</v>
      </c>
    </row>
    <row r="201" spans="1:18" x14ac:dyDescent="0.35">
      <c r="A201" s="321">
        <v>2034</v>
      </c>
      <c r="B201" s="326">
        <v>48853</v>
      </c>
      <c r="C201" s="323">
        <f t="shared" si="4"/>
        <v>158.30733173863547</v>
      </c>
      <c r="D201" s="314">
        <f t="shared" si="5"/>
        <v>158.30733173863547</v>
      </c>
      <c r="E201" s="143">
        <v>1</v>
      </c>
      <c r="F201" s="243">
        <f>Commercial!F201</f>
        <v>5870.6294820005478</v>
      </c>
      <c r="G201" s="239">
        <v>0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1</v>
      </c>
      <c r="Q201" s="239">
        <v>0</v>
      </c>
      <c r="R201" s="239">
        <v>0</v>
      </c>
    </row>
    <row r="202" spans="1:18" x14ac:dyDescent="0.35">
      <c r="A202" s="321">
        <v>2034</v>
      </c>
      <c r="B202" s="326">
        <v>48884</v>
      </c>
      <c r="C202" s="323">
        <f t="shared" si="4"/>
        <v>152.55383312546581</v>
      </c>
      <c r="D202" s="314">
        <f t="shared" si="5"/>
        <v>152.55383312546581</v>
      </c>
      <c r="E202" s="143">
        <v>1</v>
      </c>
      <c r="F202" s="243">
        <f>Commercial!F202</f>
        <v>5868.1320197758714</v>
      </c>
      <c r="G202" s="239">
        <v>0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1</v>
      </c>
      <c r="R202" s="239">
        <v>0</v>
      </c>
    </row>
    <row r="203" spans="1:18" x14ac:dyDescent="0.35">
      <c r="A203" s="321">
        <v>2034</v>
      </c>
      <c r="B203" s="326">
        <v>48914</v>
      </c>
      <c r="C203" s="323">
        <f t="shared" si="4"/>
        <v>148.60319175725112</v>
      </c>
      <c r="D203" s="314">
        <f t="shared" si="5"/>
        <v>148.60319175725112</v>
      </c>
      <c r="E203" s="143">
        <v>1</v>
      </c>
      <c r="F203" s="243">
        <f>Commercial!F203</f>
        <v>5865.634557551195</v>
      </c>
      <c r="G203" s="239">
        <v>0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1</v>
      </c>
    </row>
    <row r="204" spans="1:18" x14ac:dyDescent="0.35">
      <c r="A204" s="321">
        <v>2034</v>
      </c>
      <c r="B204" s="326">
        <v>48945</v>
      </c>
      <c r="C204" s="323">
        <f t="shared" si="4"/>
        <v>119.42775816683945</v>
      </c>
      <c r="D204" s="314">
        <f t="shared" si="5"/>
        <v>119.42775816683945</v>
      </c>
      <c r="E204" s="143">
        <v>1</v>
      </c>
      <c r="F204" s="243">
        <f>Commercial!F204</f>
        <v>5863.1370953265186</v>
      </c>
      <c r="G204" s="239">
        <v>1</v>
      </c>
      <c r="H204" s="239">
        <v>0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</row>
    <row r="205" spans="1:18" x14ac:dyDescent="0.35">
      <c r="A205" s="321">
        <v>2034</v>
      </c>
      <c r="B205" s="326">
        <v>48976</v>
      </c>
      <c r="C205" s="323">
        <f t="shared" si="4"/>
        <v>127.61660253056181</v>
      </c>
      <c r="D205" s="314">
        <f t="shared" si="5"/>
        <v>127.61660253056181</v>
      </c>
      <c r="E205" s="143">
        <v>1</v>
      </c>
      <c r="F205" s="243">
        <f>Commercial!F205</f>
        <v>5860.6396331018423</v>
      </c>
      <c r="G205" s="239">
        <v>0</v>
      </c>
      <c r="H205" s="239">
        <v>1</v>
      </c>
      <c r="I205" s="239">
        <v>0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</row>
    <row r="206" spans="1:18" x14ac:dyDescent="0.35">
      <c r="A206" s="321">
        <v>2034</v>
      </c>
      <c r="B206" s="326">
        <v>49004</v>
      </c>
      <c r="C206" s="323">
        <f t="shared" si="4"/>
        <v>153.61579282951118</v>
      </c>
      <c r="D206" s="314">
        <f t="shared" si="5"/>
        <v>153.61579282951118</v>
      </c>
      <c r="E206" s="143">
        <v>1</v>
      </c>
      <c r="F206" s="243">
        <f>Commercial!F206</f>
        <v>5858.1421708771659</v>
      </c>
      <c r="G206" s="239">
        <v>0</v>
      </c>
      <c r="H206" s="239">
        <v>0</v>
      </c>
      <c r="I206" s="239">
        <v>1</v>
      </c>
      <c r="J206" s="239">
        <v>0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</row>
    <row r="207" spans="1:18" x14ac:dyDescent="0.35">
      <c r="A207" s="321">
        <v>2034</v>
      </c>
      <c r="B207" s="326">
        <v>49035</v>
      </c>
      <c r="C207" s="323">
        <f t="shared" si="4"/>
        <v>137.67538227812651</v>
      </c>
      <c r="D207" s="314">
        <f t="shared" si="5"/>
        <v>137.67538227812651</v>
      </c>
      <c r="E207" s="143">
        <v>1</v>
      </c>
      <c r="F207" s="243">
        <f>Commercial!F207</f>
        <v>5855.6447086524895</v>
      </c>
      <c r="G207" s="239">
        <v>0</v>
      </c>
      <c r="H207" s="239">
        <v>0</v>
      </c>
      <c r="I207" s="239">
        <v>0</v>
      </c>
      <c r="J207" s="239">
        <v>1</v>
      </c>
      <c r="K207" s="239">
        <v>0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</row>
    <row r="208" spans="1:18" x14ac:dyDescent="0.35">
      <c r="A208" s="321">
        <v>2034</v>
      </c>
      <c r="B208" s="326">
        <v>49065</v>
      </c>
      <c r="C208" s="323">
        <f t="shared" si="4"/>
        <v>151.76821528638385</v>
      </c>
      <c r="D208" s="314">
        <f t="shared" si="5"/>
        <v>151.76821528638385</v>
      </c>
      <c r="E208" s="143">
        <v>1</v>
      </c>
      <c r="F208" s="243">
        <f>Commercial!F208</f>
        <v>5853.1472464278131</v>
      </c>
      <c r="G208" s="239">
        <v>0</v>
      </c>
      <c r="H208" s="239">
        <v>0</v>
      </c>
      <c r="I208" s="239">
        <v>0</v>
      </c>
      <c r="J208" s="239">
        <v>0</v>
      </c>
      <c r="K208" s="239">
        <v>1</v>
      </c>
      <c r="L208" s="239">
        <v>0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</row>
    <row r="209" spans="1:18" x14ac:dyDescent="0.35">
      <c r="A209" s="321">
        <v>2034</v>
      </c>
      <c r="B209" s="326">
        <v>49096</v>
      </c>
      <c r="C209" s="323">
        <f t="shared" si="4"/>
        <v>150.61028744487419</v>
      </c>
      <c r="D209" s="314">
        <f t="shared" si="5"/>
        <v>150.61028744487419</v>
      </c>
      <c r="E209" s="143">
        <v>1</v>
      </c>
      <c r="F209" s="243">
        <f>Commercial!F209</f>
        <v>5850.6497842031367</v>
      </c>
      <c r="G209" s="239">
        <v>0</v>
      </c>
      <c r="H209" s="239">
        <v>0</v>
      </c>
      <c r="I209" s="239">
        <v>0</v>
      </c>
      <c r="J209" s="239">
        <v>0</v>
      </c>
      <c r="K209" s="239">
        <v>0</v>
      </c>
      <c r="L209" s="239">
        <v>1</v>
      </c>
      <c r="M209" s="239">
        <v>0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</row>
    <row r="210" spans="1:18" x14ac:dyDescent="0.35">
      <c r="A210" s="321">
        <v>2035</v>
      </c>
      <c r="B210" s="326">
        <v>49126</v>
      </c>
      <c r="C210" s="323">
        <f t="shared" si="4"/>
        <v>151.51472789706344</v>
      </c>
      <c r="D210" s="314">
        <f t="shared" si="5"/>
        <v>151.51472789706344</v>
      </c>
      <c r="E210" s="143">
        <v>1</v>
      </c>
      <c r="F210" s="243">
        <f>Commercial!F210</f>
        <v>5848.2165693773914</v>
      </c>
      <c r="G210" s="239">
        <v>0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1</v>
      </c>
      <c r="N210" s="239">
        <v>0</v>
      </c>
      <c r="O210" s="239">
        <v>0</v>
      </c>
      <c r="P210" s="239">
        <v>0</v>
      </c>
      <c r="Q210" s="239">
        <v>0</v>
      </c>
      <c r="R210" s="239">
        <v>0</v>
      </c>
    </row>
    <row r="211" spans="1:18" x14ac:dyDescent="0.35">
      <c r="A211" s="321">
        <v>2035</v>
      </c>
      <c r="B211" s="326">
        <v>49157</v>
      </c>
      <c r="C211" s="323">
        <f t="shared" si="4"/>
        <v>162.94461762122677</v>
      </c>
      <c r="D211" s="314">
        <f t="shared" si="5"/>
        <v>162.94461762122677</v>
      </c>
      <c r="E211" s="143">
        <v>1</v>
      </c>
      <c r="F211" s="243">
        <f>Commercial!F211</f>
        <v>5845.783354551646</v>
      </c>
      <c r="G211" s="239">
        <v>0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1</v>
      </c>
      <c r="O211" s="239">
        <v>0</v>
      </c>
      <c r="P211" s="239">
        <v>0</v>
      </c>
      <c r="Q211" s="239">
        <v>0</v>
      </c>
      <c r="R211" s="239">
        <v>0</v>
      </c>
    </row>
    <row r="212" spans="1:18" x14ac:dyDescent="0.35">
      <c r="A212" s="321">
        <v>2035</v>
      </c>
      <c r="B212" s="326">
        <v>49188</v>
      </c>
      <c r="C212" s="323">
        <f t="shared" ref="C212:C275" si="6">D212</f>
        <v>153.04733221012913</v>
      </c>
      <c r="D212" s="314">
        <f t="shared" si="5"/>
        <v>153.04733221012913</v>
      </c>
      <c r="E212" s="143">
        <v>1</v>
      </c>
      <c r="F212" s="243">
        <f>Commercial!F212</f>
        <v>5843.3501397259006</v>
      </c>
      <c r="G212" s="239">
        <v>0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1</v>
      </c>
      <c r="P212" s="239">
        <v>0</v>
      </c>
      <c r="Q212" s="239">
        <v>0</v>
      </c>
      <c r="R212" s="239">
        <v>0</v>
      </c>
    </row>
    <row r="213" spans="1:18" x14ac:dyDescent="0.35">
      <c r="A213" s="321">
        <v>2035</v>
      </c>
      <c r="B213" s="326">
        <v>49218</v>
      </c>
      <c r="C213" s="323">
        <f t="shared" si="6"/>
        <v>155.96613497144745</v>
      </c>
      <c r="D213" s="314">
        <f t="shared" si="5"/>
        <v>155.96613497144745</v>
      </c>
      <c r="E213" s="143">
        <v>1</v>
      </c>
      <c r="F213" s="243">
        <f>Commercial!F213</f>
        <v>5840.9169249001552</v>
      </c>
      <c r="G213" s="239">
        <v>0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1</v>
      </c>
      <c r="Q213" s="239">
        <v>0</v>
      </c>
      <c r="R213" s="239">
        <v>0</v>
      </c>
    </row>
    <row r="214" spans="1:18" x14ac:dyDescent="0.35">
      <c r="A214" s="321">
        <v>2035</v>
      </c>
      <c r="B214" s="326">
        <v>49249</v>
      </c>
      <c r="C214" s="323">
        <f t="shared" si="6"/>
        <v>150.21769872306078</v>
      </c>
      <c r="D214" s="314">
        <f t="shared" si="5"/>
        <v>150.21769872306078</v>
      </c>
      <c r="E214" s="143">
        <v>1</v>
      </c>
      <c r="F214" s="243">
        <f>Commercial!F214</f>
        <v>5838.4837100744098</v>
      </c>
      <c r="G214" s="239">
        <v>0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1</v>
      </c>
      <c r="R214" s="239">
        <v>0</v>
      </c>
    </row>
    <row r="215" spans="1:18" x14ac:dyDescent="0.35">
      <c r="A215" s="321">
        <v>2035</v>
      </c>
      <c r="B215" s="326">
        <v>49279</v>
      </c>
      <c r="C215" s="323">
        <f t="shared" si="6"/>
        <v>146.27211971962907</v>
      </c>
      <c r="D215" s="314">
        <f t="shared" si="5"/>
        <v>146.27211971962907</v>
      </c>
      <c r="E215" s="143">
        <v>1</v>
      </c>
      <c r="F215" s="243">
        <f>Commercial!F215</f>
        <v>5836.0504952486644</v>
      </c>
      <c r="G215" s="239">
        <v>0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1</v>
      </c>
    </row>
    <row r="216" spans="1:18" x14ac:dyDescent="0.35">
      <c r="A216" s="321">
        <v>2035</v>
      </c>
      <c r="B216" s="326">
        <v>49310</v>
      </c>
      <c r="C216" s="323">
        <f t="shared" si="6"/>
        <v>117.10174849400039</v>
      </c>
      <c r="D216" s="314">
        <f t="shared" si="5"/>
        <v>117.10174849400039</v>
      </c>
      <c r="E216" s="143">
        <v>1</v>
      </c>
      <c r="F216" s="243">
        <f>Commercial!F216</f>
        <v>5833.6172804229191</v>
      </c>
      <c r="G216" s="239">
        <v>1</v>
      </c>
      <c r="H216" s="239">
        <v>0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</row>
    <row r="217" spans="1:18" x14ac:dyDescent="0.35">
      <c r="A217" s="321">
        <v>2035</v>
      </c>
      <c r="B217" s="326">
        <v>49341</v>
      </c>
      <c r="C217" s="323">
        <f t="shared" si="6"/>
        <v>125.29565522250573</v>
      </c>
      <c r="D217" s="314">
        <f t="shared" si="5"/>
        <v>125.29565522250573</v>
      </c>
      <c r="E217" s="143">
        <v>1</v>
      </c>
      <c r="F217" s="243">
        <f>Commercial!F217</f>
        <v>5831.1840655971737</v>
      </c>
      <c r="G217" s="239">
        <v>0</v>
      </c>
      <c r="H217" s="239">
        <v>1</v>
      </c>
      <c r="I217" s="239">
        <v>0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</row>
    <row r="218" spans="1:18" x14ac:dyDescent="0.35">
      <c r="A218" s="321">
        <v>2035</v>
      </c>
      <c r="B218" s="326">
        <v>49369</v>
      </c>
      <c r="C218" s="323">
        <f t="shared" si="6"/>
        <v>151.29990788623809</v>
      </c>
      <c r="D218" s="314">
        <f t="shared" si="5"/>
        <v>151.29990788623809</v>
      </c>
      <c r="E218" s="143">
        <v>1</v>
      </c>
      <c r="F218" s="243">
        <f>Commercial!F218</f>
        <v>5828.7508507714283</v>
      </c>
      <c r="G218" s="239">
        <v>0</v>
      </c>
      <c r="H218" s="239">
        <v>0</v>
      </c>
      <c r="I218" s="239">
        <v>1</v>
      </c>
      <c r="J218" s="239">
        <v>0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</row>
    <row r="219" spans="1:18" x14ac:dyDescent="0.35">
      <c r="A219" s="321">
        <v>2035</v>
      </c>
      <c r="B219" s="326">
        <v>49400</v>
      </c>
      <c r="C219" s="323">
        <f t="shared" si="6"/>
        <v>135.3645596996364</v>
      </c>
      <c r="D219" s="314">
        <f t="shared" si="5"/>
        <v>135.3645596996364</v>
      </c>
      <c r="E219" s="143">
        <v>1</v>
      </c>
      <c r="F219" s="243">
        <f>Commercial!F219</f>
        <v>5826.3176359456829</v>
      </c>
      <c r="G219" s="239">
        <v>0</v>
      </c>
      <c r="H219" s="239">
        <v>0</v>
      </c>
      <c r="I219" s="239">
        <v>0</v>
      </c>
      <c r="J219" s="239">
        <v>1</v>
      </c>
      <c r="K219" s="239">
        <v>0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</row>
    <row r="220" spans="1:18" x14ac:dyDescent="0.35">
      <c r="A220" s="321">
        <v>2035</v>
      </c>
      <c r="B220" s="326">
        <v>49430</v>
      </c>
      <c r="C220" s="323">
        <f t="shared" si="6"/>
        <v>149.46245507267673</v>
      </c>
      <c r="D220" s="314">
        <f t="shared" si="5"/>
        <v>149.46245507267673</v>
      </c>
      <c r="E220" s="143">
        <v>1</v>
      </c>
      <c r="F220" s="243">
        <f>Commercial!F220</f>
        <v>5823.8844211199375</v>
      </c>
      <c r="G220" s="239">
        <v>0</v>
      </c>
      <c r="H220" s="239">
        <v>0</v>
      </c>
      <c r="I220" s="239">
        <v>0</v>
      </c>
      <c r="J220" s="239">
        <v>0</v>
      </c>
      <c r="K220" s="239">
        <v>1</v>
      </c>
      <c r="L220" s="239">
        <v>0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</row>
    <row r="221" spans="1:18" x14ac:dyDescent="0.35">
      <c r="A221" s="321">
        <v>2035</v>
      </c>
      <c r="B221" s="326">
        <v>49461</v>
      </c>
      <c r="C221" s="323">
        <f t="shared" si="6"/>
        <v>148.30958959595</v>
      </c>
      <c r="D221" s="314">
        <f t="shared" si="5"/>
        <v>148.30958959595</v>
      </c>
      <c r="E221" s="143">
        <v>1</v>
      </c>
      <c r="F221" s="243">
        <f>Commercial!F221</f>
        <v>5821.4512062941922</v>
      </c>
      <c r="G221" s="239">
        <v>0</v>
      </c>
      <c r="H221" s="239">
        <v>0</v>
      </c>
      <c r="I221" s="239">
        <v>0</v>
      </c>
      <c r="J221" s="239">
        <v>0</v>
      </c>
      <c r="K221" s="239">
        <v>0</v>
      </c>
      <c r="L221" s="239">
        <v>1</v>
      </c>
      <c r="M221" s="239">
        <v>0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</row>
    <row r="222" spans="1:18" x14ac:dyDescent="0.35">
      <c r="A222" s="321">
        <v>2036</v>
      </c>
      <c r="B222" s="326">
        <v>49491</v>
      </c>
      <c r="C222" s="323">
        <f t="shared" si="6"/>
        <v>148.88934185200054</v>
      </c>
      <c r="D222" s="314">
        <f t="shared" si="5"/>
        <v>148.88934185200054</v>
      </c>
      <c r="E222" s="143">
        <v>1</v>
      </c>
      <c r="F222" s="243">
        <f>Commercial!F222</f>
        <v>5814.8973140854923</v>
      </c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1</v>
      </c>
      <c r="N222" s="239">
        <v>0</v>
      </c>
      <c r="O222" s="239">
        <v>0</v>
      </c>
      <c r="P222" s="239">
        <v>0</v>
      </c>
      <c r="Q222" s="239">
        <v>0</v>
      </c>
      <c r="R222" s="239">
        <v>0</v>
      </c>
    </row>
    <row r="223" spans="1:18" x14ac:dyDescent="0.35">
      <c r="A223" s="321">
        <v>2036</v>
      </c>
      <c r="B223" s="326">
        <v>49522</v>
      </c>
      <c r="C223" s="323">
        <f t="shared" si="6"/>
        <v>159.99454338002505</v>
      </c>
      <c r="D223" s="314">
        <f t="shared" si="5"/>
        <v>159.99454338002505</v>
      </c>
      <c r="E223" s="143">
        <v>1</v>
      </c>
      <c r="F223" s="243">
        <f>Commercial!F223</f>
        <v>5808.3434218767925</v>
      </c>
      <c r="G223" s="239">
        <v>0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1</v>
      </c>
      <c r="O223" s="239">
        <v>0</v>
      </c>
      <c r="P223" s="239">
        <v>0</v>
      </c>
      <c r="Q223" s="239">
        <v>0</v>
      </c>
      <c r="R223" s="239">
        <v>0</v>
      </c>
    </row>
    <row r="224" spans="1:18" x14ac:dyDescent="0.35">
      <c r="A224" s="321">
        <v>2036</v>
      </c>
      <c r="B224" s="326">
        <v>49553</v>
      </c>
      <c r="C224" s="323">
        <f t="shared" si="6"/>
        <v>149.77256977278859</v>
      </c>
      <c r="D224" s="314">
        <f t="shared" si="5"/>
        <v>149.77256977278859</v>
      </c>
      <c r="E224" s="143">
        <v>1</v>
      </c>
      <c r="F224" s="243">
        <f>Commercial!F224</f>
        <v>5801.7895296680927</v>
      </c>
      <c r="G224" s="239">
        <v>0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1</v>
      </c>
      <c r="P224" s="239">
        <v>0</v>
      </c>
      <c r="Q224" s="239">
        <v>0</v>
      </c>
      <c r="R224" s="239">
        <v>0</v>
      </c>
    </row>
    <row r="225" spans="1:18" x14ac:dyDescent="0.35">
      <c r="A225" s="321">
        <v>2036</v>
      </c>
      <c r="B225" s="326">
        <v>49583</v>
      </c>
      <c r="C225" s="323">
        <f t="shared" si="6"/>
        <v>152.36668433796808</v>
      </c>
      <c r="D225" s="314">
        <f t="shared" si="5"/>
        <v>152.36668433796808</v>
      </c>
      <c r="E225" s="143">
        <v>1</v>
      </c>
      <c r="F225" s="243">
        <f>Commercial!F225</f>
        <v>5795.2356374593928</v>
      </c>
      <c r="G225" s="239">
        <v>0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1</v>
      </c>
      <c r="Q225" s="239">
        <v>0</v>
      </c>
      <c r="R225" s="239">
        <v>0</v>
      </c>
    </row>
    <row r="226" spans="1:18" x14ac:dyDescent="0.35">
      <c r="A226" s="321">
        <v>2036</v>
      </c>
      <c r="B226" s="326">
        <v>49614</v>
      </c>
      <c r="C226" s="323">
        <f t="shared" si="6"/>
        <v>146.29355989344259</v>
      </c>
      <c r="D226" s="314">
        <f t="shared" si="5"/>
        <v>146.29355989344259</v>
      </c>
      <c r="E226" s="143">
        <v>1</v>
      </c>
      <c r="F226" s="243">
        <f>Commercial!F226</f>
        <v>5788.681745250693</v>
      </c>
      <c r="G226" s="239">
        <v>0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1</v>
      </c>
      <c r="R226" s="239">
        <v>0</v>
      </c>
    </row>
    <row r="227" spans="1:18" x14ac:dyDescent="0.35">
      <c r="A227" s="321">
        <v>2036</v>
      </c>
      <c r="B227" s="326">
        <v>49644</v>
      </c>
      <c r="C227" s="323">
        <f t="shared" si="6"/>
        <v>142.02329269387207</v>
      </c>
      <c r="D227" s="314">
        <f t="shared" si="5"/>
        <v>142.02329269387207</v>
      </c>
      <c r="E227" s="143">
        <v>1</v>
      </c>
      <c r="F227" s="243">
        <f>Commercial!F227</f>
        <v>5782.1278530419931</v>
      </c>
      <c r="G227" s="239">
        <v>0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1</v>
      </c>
    </row>
    <row r="228" spans="1:18" x14ac:dyDescent="0.35">
      <c r="A228" s="321">
        <v>2036</v>
      </c>
      <c r="B228" s="326">
        <v>49675</v>
      </c>
      <c r="C228" s="323">
        <f t="shared" si="6"/>
        <v>112.52823327210461</v>
      </c>
      <c r="D228" s="314">
        <f t="shared" si="5"/>
        <v>112.52823327210461</v>
      </c>
      <c r="E228" s="143">
        <v>1</v>
      </c>
      <c r="F228" s="243">
        <f>Commercial!F228</f>
        <v>5775.5739608332933</v>
      </c>
      <c r="G228" s="239">
        <v>1</v>
      </c>
      <c r="H228" s="239">
        <v>0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</row>
    <row r="229" spans="1:18" x14ac:dyDescent="0.35">
      <c r="A229" s="321">
        <v>2036</v>
      </c>
      <c r="B229" s="326">
        <v>49706</v>
      </c>
      <c r="C229" s="323">
        <f t="shared" si="6"/>
        <v>120.39745180447113</v>
      </c>
      <c r="D229" s="314">
        <f t="shared" si="5"/>
        <v>120.39745180447113</v>
      </c>
      <c r="E229" s="143">
        <v>1</v>
      </c>
      <c r="F229" s="243">
        <f>Commercial!F229</f>
        <v>5769.0200686245935</v>
      </c>
      <c r="G229" s="239">
        <v>0</v>
      </c>
      <c r="H229" s="239">
        <v>1</v>
      </c>
      <c r="I229" s="239">
        <v>0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</row>
    <row r="230" spans="1:18" x14ac:dyDescent="0.35">
      <c r="A230" s="321">
        <v>2036</v>
      </c>
      <c r="B230" s="326">
        <v>49735</v>
      </c>
      <c r="C230" s="323">
        <f t="shared" si="6"/>
        <v>146.07701627206467</v>
      </c>
      <c r="D230" s="314">
        <f t="shared" si="5"/>
        <v>146.07701627206467</v>
      </c>
      <c r="E230" s="143">
        <v>1</v>
      </c>
      <c r="F230" s="243">
        <f>Commercial!F230</f>
        <v>5762.4661764158936</v>
      </c>
      <c r="G230" s="239">
        <v>0</v>
      </c>
      <c r="H230" s="239">
        <v>0</v>
      </c>
      <c r="I230" s="239">
        <v>1</v>
      </c>
      <c r="J230" s="239">
        <v>0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</row>
    <row r="231" spans="1:18" x14ac:dyDescent="0.35">
      <c r="A231" s="321">
        <v>2036</v>
      </c>
      <c r="B231" s="326">
        <v>49766</v>
      </c>
      <c r="C231" s="323">
        <f t="shared" si="6"/>
        <v>129.81697988932416</v>
      </c>
      <c r="D231" s="314">
        <f t="shared" si="5"/>
        <v>129.81697988932416</v>
      </c>
      <c r="E231" s="143">
        <v>1</v>
      </c>
      <c r="F231" s="243">
        <f>Commercial!F231</f>
        <v>5755.9122842071938</v>
      </c>
      <c r="G231" s="239">
        <v>0</v>
      </c>
      <c r="H231" s="239">
        <v>0</v>
      </c>
      <c r="I231" s="239">
        <v>0</v>
      </c>
      <c r="J231" s="239">
        <v>1</v>
      </c>
      <c r="K231" s="239">
        <v>0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</row>
    <row r="232" spans="1:18" x14ac:dyDescent="0.35">
      <c r="A232" s="321">
        <v>2036</v>
      </c>
      <c r="B232" s="326">
        <v>49796</v>
      </c>
      <c r="C232" s="323">
        <f t="shared" si="6"/>
        <v>143.59018706622567</v>
      </c>
      <c r="D232" s="314">
        <f t="shared" si="5"/>
        <v>143.59018706622567</v>
      </c>
      <c r="E232" s="143">
        <v>1</v>
      </c>
      <c r="F232" s="243">
        <f>Commercial!F232</f>
        <v>5749.358391998494</v>
      </c>
      <c r="G232" s="239">
        <v>0</v>
      </c>
      <c r="H232" s="239">
        <v>0</v>
      </c>
      <c r="I232" s="239">
        <v>0</v>
      </c>
      <c r="J232" s="239">
        <v>0</v>
      </c>
      <c r="K232" s="239">
        <v>1</v>
      </c>
      <c r="L232" s="239">
        <v>0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</row>
    <row r="233" spans="1:18" x14ac:dyDescent="0.35">
      <c r="A233" s="321">
        <v>2036</v>
      </c>
      <c r="B233" s="326">
        <v>49827</v>
      </c>
      <c r="C233" s="323">
        <f t="shared" si="6"/>
        <v>142.11263339336017</v>
      </c>
      <c r="D233" s="314">
        <f t="shared" si="5"/>
        <v>142.11263339336017</v>
      </c>
      <c r="E233" s="143">
        <v>1</v>
      </c>
      <c r="F233" s="243">
        <f>Commercial!F233</f>
        <v>5742.8044997897941</v>
      </c>
      <c r="G233" s="239">
        <v>0</v>
      </c>
      <c r="H233" s="239">
        <v>0</v>
      </c>
      <c r="I233" s="239">
        <v>0</v>
      </c>
      <c r="J233" s="239">
        <v>0</v>
      </c>
      <c r="K233" s="239">
        <v>0</v>
      </c>
      <c r="L233" s="239">
        <v>1</v>
      </c>
      <c r="M233" s="239">
        <v>0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</row>
    <row r="234" spans="1:18" x14ac:dyDescent="0.35">
      <c r="A234" s="321">
        <v>2037</v>
      </c>
      <c r="B234" s="326">
        <v>49857</v>
      </c>
      <c r="C234" s="323">
        <f t="shared" si="6"/>
        <v>142.8260293805879</v>
      </c>
      <c r="D234" s="314">
        <f t="shared" si="5"/>
        <v>142.8260293805879</v>
      </c>
      <c r="E234" s="143">
        <v>1</v>
      </c>
      <c r="F234" s="243">
        <f>Commercial!F234</f>
        <v>5737.9467046581813</v>
      </c>
      <c r="G234" s="239">
        <v>0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1</v>
      </c>
      <c r="N234" s="239">
        <v>0</v>
      </c>
      <c r="O234" s="239">
        <v>0</v>
      </c>
      <c r="P234" s="239">
        <v>0</v>
      </c>
      <c r="Q234" s="239">
        <v>0</v>
      </c>
      <c r="R234" s="239">
        <v>0</v>
      </c>
    </row>
    <row r="235" spans="1:18" x14ac:dyDescent="0.35">
      <c r="A235" s="321">
        <v>2037</v>
      </c>
      <c r="B235" s="326">
        <v>49888</v>
      </c>
      <c r="C235" s="323">
        <f t="shared" si="6"/>
        <v>154.06487463978965</v>
      </c>
      <c r="D235" s="314">
        <f t="shared" si="5"/>
        <v>154.06487463978965</v>
      </c>
      <c r="E235" s="143">
        <v>1</v>
      </c>
      <c r="F235" s="243">
        <f>Commercial!F235</f>
        <v>5733.0889095265684</v>
      </c>
      <c r="G235" s="239">
        <v>0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1</v>
      </c>
      <c r="O235" s="239">
        <v>0</v>
      </c>
      <c r="P235" s="239">
        <v>0</v>
      </c>
      <c r="Q235" s="239">
        <v>0</v>
      </c>
      <c r="R235" s="239">
        <v>0</v>
      </c>
    </row>
    <row r="236" spans="1:18" x14ac:dyDescent="0.35">
      <c r="A236" s="321">
        <v>2037</v>
      </c>
      <c r="B236" s="326">
        <v>49919</v>
      </c>
      <c r="C236" s="323">
        <f t="shared" si="6"/>
        <v>143.97654476373043</v>
      </c>
      <c r="D236" s="314">
        <f t="shared" si="5"/>
        <v>143.97654476373043</v>
      </c>
      <c r="E236" s="143">
        <v>1</v>
      </c>
      <c r="F236" s="243">
        <f>Commercial!F236</f>
        <v>5728.2311143949555</v>
      </c>
      <c r="G236" s="239">
        <v>0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1</v>
      </c>
      <c r="P236" s="239">
        <v>0</v>
      </c>
      <c r="Q236" s="239">
        <v>0</v>
      </c>
      <c r="R236" s="239">
        <v>0</v>
      </c>
    </row>
    <row r="237" spans="1:18" x14ac:dyDescent="0.35">
      <c r="A237" s="321">
        <v>2037</v>
      </c>
      <c r="B237" s="326">
        <v>49949</v>
      </c>
      <c r="C237" s="323">
        <f t="shared" si="6"/>
        <v>146.70430306008717</v>
      </c>
      <c r="D237" s="314">
        <f t="shared" si="5"/>
        <v>146.70430306008717</v>
      </c>
      <c r="E237" s="143">
        <v>1</v>
      </c>
      <c r="F237" s="243">
        <f>Commercial!F237</f>
        <v>5723.3733192633426</v>
      </c>
      <c r="G237" s="239">
        <v>0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1</v>
      </c>
      <c r="Q237" s="239">
        <v>0</v>
      </c>
      <c r="R237" s="239">
        <v>0</v>
      </c>
    </row>
    <row r="238" spans="1:18" x14ac:dyDescent="0.35">
      <c r="A238" s="321">
        <v>2037</v>
      </c>
      <c r="B238" s="326">
        <v>49980</v>
      </c>
      <c r="C238" s="323">
        <f t="shared" si="6"/>
        <v>140.76482234673892</v>
      </c>
      <c r="D238" s="314">
        <f t="shared" si="5"/>
        <v>140.76482234673892</v>
      </c>
      <c r="E238" s="143">
        <v>1</v>
      </c>
      <c r="F238" s="243">
        <f>Commercial!F238</f>
        <v>5718.5155241317298</v>
      </c>
      <c r="G238" s="239">
        <v>0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1</v>
      </c>
      <c r="R238" s="239">
        <v>0</v>
      </c>
    </row>
    <row r="239" spans="1:18" x14ac:dyDescent="0.35">
      <c r="A239" s="321">
        <v>2037</v>
      </c>
      <c r="B239" s="326">
        <v>50010</v>
      </c>
      <c r="C239" s="323">
        <f t="shared" si="6"/>
        <v>136.62819887834564</v>
      </c>
      <c r="D239" s="314">
        <f t="shared" si="5"/>
        <v>136.62819887834564</v>
      </c>
      <c r="E239" s="143">
        <v>1</v>
      </c>
      <c r="F239" s="243">
        <f>Commercial!F239</f>
        <v>5713.6577290001169</v>
      </c>
      <c r="G239" s="239">
        <v>0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1</v>
      </c>
    </row>
    <row r="240" spans="1:18" x14ac:dyDescent="0.35">
      <c r="A240" s="321">
        <v>2037</v>
      </c>
      <c r="B240" s="326">
        <v>50041</v>
      </c>
      <c r="C240" s="323">
        <f t="shared" si="6"/>
        <v>107.26678318775538</v>
      </c>
      <c r="D240" s="314">
        <f t="shared" si="5"/>
        <v>107.26678318775538</v>
      </c>
      <c r="E240" s="143">
        <v>1</v>
      </c>
      <c r="F240" s="243">
        <f>Commercial!F240</f>
        <v>5708.799933868504</v>
      </c>
      <c r="G240" s="239">
        <v>1</v>
      </c>
      <c r="H240" s="239">
        <v>0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</row>
    <row r="241" spans="1:18" x14ac:dyDescent="0.35">
      <c r="A241" s="321">
        <v>2037</v>
      </c>
      <c r="B241" s="326">
        <v>50072</v>
      </c>
      <c r="C241" s="323">
        <f t="shared" si="6"/>
        <v>115.26964545129914</v>
      </c>
      <c r="D241" s="314">
        <f t="shared" si="5"/>
        <v>115.26964545129914</v>
      </c>
      <c r="E241" s="143">
        <v>1</v>
      </c>
      <c r="F241" s="243">
        <f>Commercial!F241</f>
        <v>5703.9421387368911</v>
      </c>
      <c r="G241" s="239">
        <v>0</v>
      </c>
      <c r="H241" s="239">
        <v>1</v>
      </c>
      <c r="I241" s="239">
        <v>0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</row>
    <row r="242" spans="1:18" x14ac:dyDescent="0.35">
      <c r="A242" s="321">
        <v>2037</v>
      </c>
      <c r="B242" s="326">
        <v>50100</v>
      </c>
      <c r="C242" s="323">
        <f t="shared" si="6"/>
        <v>141.08285365006992</v>
      </c>
      <c r="D242" s="314">
        <f t="shared" si="5"/>
        <v>141.08285365006992</v>
      </c>
      <c r="E242" s="143">
        <v>1</v>
      </c>
      <c r="F242" s="243">
        <f>Commercial!F242</f>
        <v>5699.0843436052783</v>
      </c>
      <c r="G242" s="239">
        <v>0</v>
      </c>
      <c r="H242" s="239">
        <v>0</v>
      </c>
      <c r="I242" s="239">
        <v>1</v>
      </c>
      <c r="J242" s="239">
        <v>0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</row>
    <row r="243" spans="1:18" x14ac:dyDescent="0.35">
      <c r="A243" s="321">
        <v>2037</v>
      </c>
      <c r="B243" s="326">
        <v>50131</v>
      </c>
      <c r="C243" s="323">
        <f t="shared" si="6"/>
        <v>124.95646099850666</v>
      </c>
      <c r="D243" s="314">
        <f t="shared" si="5"/>
        <v>124.95646099850666</v>
      </c>
      <c r="E243" s="143">
        <v>1</v>
      </c>
      <c r="F243" s="243">
        <f>Commercial!F243</f>
        <v>5694.2265484736654</v>
      </c>
      <c r="G243" s="239">
        <v>0</v>
      </c>
      <c r="H243" s="239">
        <v>0</v>
      </c>
      <c r="I243" s="239">
        <v>0</v>
      </c>
      <c r="J243" s="239">
        <v>1</v>
      </c>
      <c r="K243" s="239">
        <v>0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</row>
    <row r="244" spans="1:18" x14ac:dyDescent="0.35">
      <c r="A244" s="321">
        <v>2037</v>
      </c>
      <c r="B244" s="326">
        <v>50161</v>
      </c>
      <c r="C244" s="323">
        <f t="shared" si="6"/>
        <v>138.86331190658541</v>
      </c>
      <c r="D244" s="314">
        <f t="shared" si="5"/>
        <v>138.86331190658541</v>
      </c>
      <c r="E244" s="143">
        <v>1</v>
      </c>
      <c r="F244" s="243">
        <f>Commercial!F244</f>
        <v>5689.3687533420525</v>
      </c>
      <c r="G244" s="239">
        <v>0</v>
      </c>
      <c r="H244" s="239">
        <v>0</v>
      </c>
      <c r="I244" s="239">
        <v>0</v>
      </c>
      <c r="J244" s="239">
        <v>0</v>
      </c>
      <c r="K244" s="239">
        <v>1</v>
      </c>
      <c r="L244" s="239">
        <v>0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</row>
    <row r="245" spans="1:18" x14ac:dyDescent="0.35">
      <c r="A245" s="321">
        <v>2037</v>
      </c>
      <c r="B245" s="326">
        <v>50192</v>
      </c>
      <c r="C245" s="323">
        <f t="shared" si="6"/>
        <v>137.51940196489716</v>
      </c>
      <c r="D245" s="314">
        <f t="shared" si="5"/>
        <v>137.51940196489716</v>
      </c>
      <c r="E245" s="143">
        <v>1</v>
      </c>
      <c r="F245" s="243">
        <f>Commercial!F245</f>
        <v>5684.5109582104396</v>
      </c>
      <c r="G245" s="239">
        <v>0</v>
      </c>
      <c r="H245" s="239">
        <v>0</v>
      </c>
      <c r="I245" s="239">
        <v>0</v>
      </c>
      <c r="J245" s="239">
        <v>0</v>
      </c>
      <c r="K245" s="239">
        <v>0</v>
      </c>
      <c r="L245" s="239">
        <v>1</v>
      </c>
      <c r="M245" s="239">
        <v>0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</row>
    <row r="246" spans="1:18" x14ac:dyDescent="0.35">
      <c r="A246" s="321">
        <v>2038</v>
      </c>
      <c r="B246" s="326">
        <v>50222</v>
      </c>
      <c r="C246" s="323">
        <f t="shared" si="6"/>
        <v>138.29895758522201</v>
      </c>
      <c r="D246" s="314">
        <f t="shared" si="5"/>
        <v>138.29895758522201</v>
      </c>
      <c r="E246" s="143">
        <v>1</v>
      </c>
      <c r="F246" s="243">
        <f>Commercial!F246</f>
        <v>5680.4928071034938</v>
      </c>
      <c r="G246" s="239">
        <v>0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1</v>
      </c>
      <c r="N246" s="239">
        <v>0</v>
      </c>
      <c r="O246" s="239">
        <v>0</v>
      </c>
      <c r="P246" s="239">
        <v>0</v>
      </c>
      <c r="Q246" s="239">
        <v>0</v>
      </c>
      <c r="R246" s="239">
        <v>0</v>
      </c>
    </row>
    <row r="247" spans="1:18" x14ac:dyDescent="0.35">
      <c r="A247" s="321">
        <v>2038</v>
      </c>
      <c r="B247" s="326">
        <v>50253</v>
      </c>
      <c r="C247" s="323">
        <f t="shared" si="6"/>
        <v>149.60396247752089</v>
      </c>
      <c r="D247" s="314">
        <f t="shared" si="5"/>
        <v>149.60396247752089</v>
      </c>
      <c r="E247" s="143">
        <v>1</v>
      </c>
      <c r="F247" s="243">
        <f>Commercial!F247</f>
        <v>5676.4746559965479</v>
      </c>
      <c r="G247" s="239">
        <v>0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1</v>
      </c>
      <c r="O247" s="239">
        <v>0</v>
      </c>
      <c r="P247" s="239">
        <v>0</v>
      </c>
      <c r="Q247" s="239">
        <v>0</v>
      </c>
      <c r="R247" s="239">
        <v>0</v>
      </c>
    </row>
    <row r="248" spans="1:18" x14ac:dyDescent="0.35">
      <c r="A248" s="321">
        <v>2038</v>
      </c>
      <c r="B248" s="326">
        <v>50284</v>
      </c>
      <c r="C248" s="323">
        <f t="shared" si="6"/>
        <v>139.58179223455875</v>
      </c>
      <c r="D248" s="314">
        <f t="shared" si="5"/>
        <v>139.58179223455875</v>
      </c>
      <c r="E248" s="143">
        <v>1</v>
      </c>
      <c r="F248" s="243">
        <f>Commercial!F248</f>
        <v>5672.456504889602</v>
      </c>
      <c r="G248" s="239">
        <v>0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1</v>
      </c>
      <c r="P248" s="239">
        <v>0</v>
      </c>
      <c r="Q248" s="239">
        <v>0</v>
      </c>
      <c r="R248" s="239">
        <v>0</v>
      </c>
    </row>
    <row r="249" spans="1:18" x14ac:dyDescent="0.35">
      <c r="A249" s="321">
        <v>2038</v>
      </c>
      <c r="B249" s="326">
        <v>50314</v>
      </c>
      <c r="C249" s="323">
        <f t="shared" si="6"/>
        <v>142.37571016401262</v>
      </c>
      <c r="D249" s="314">
        <f t="shared" si="5"/>
        <v>142.37571016401262</v>
      </c>
      <c r="E249" s="143">
        <v>1</v>
      </c>
      <c r="F249" s="243">
        <f>Commercial!F249</f>
        <v>5668.4383537826561</v>
      </c>
      <c r="G249" s="239">
        <v>0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1</v>
      </c>
      <c r="Q249" s="239">
        <v>0</v>
      </c>
      <c r="R249" s="239">
        <v>0</v>
      </c>
    </row>
    <row r="250" spans="1:18" x14ac:dyDescent="0.35">
      <c r="A250" s="321">
        <v>2038</v>
      </c>
      <c r="B250" s="326">
        <v>50345</v>
      </c>
      <c r="C250" s="323">
        <f t="shared" si="6"/>
        <v>136.5023890837615</v>
      </c>
      <c r="D250" s="314">
        <f t="shared" si="5"/>
        <v>136.5023890837615</v>
      </c>
      <c r="E250" s="143">
        <v>1</v>
      </c>
      <c r="F250" s="243">
        <f>Commercial!F250</f>
        <v>5664.4202026757102</v>
      </c>
      <c r="G250" s="239">
        <v>0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1</v>
      </c>
      <c r="R250" s="239">
        <v>0</v>
      </c>
    </row>
    <row r="251" spans="1:18" x14ac:dyDescent="0.35">
      <c r="A251" s="321">
        <v>2038</v>
      </c>
      <c r="B251" s="326">
        <v>50375</v>
      </c>
      <c r="C251" s="323">
        <f t="shared" si="6"/>
        <v>132.43192524846535</v>
      </c>
      <c r="D251" s="314">
        <f t="shared" si="5"/>
        <v>132.43192524846535</v>
      </c>
      <c r="E251" s="143">
        <v>1</v>
      </c>
      <c r="F251" s="243">
        <f>Commercial!F251</f>
        <v>5660.4020515687644</v>
      </c>
      <c r="G251" s="239">
        <v>0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1</v>
      </c>
    </row>
    <row r="252" spans="1:18" x14ac:dyDescent="0.35">
      <c r="A252" s="321">
        <v>2038</v>
      </c>
      <c r="B252" s="326">
        <v>50406</v>
      </c>
      <c r="C252" s="323">
        <f t="shared" si="6"/>
        <v>103.13666919097216</v>
      </c>
      <c r="D252" s="314">
        <f t="shared" si="5"/>
        <v>103.13666919097216</v>
      </c>
      <c r="E252" s="143">
        <v>1</v>
      </c>
      <c r="F252" s="243">
        <f>Commercial!F252</f>
        <v>5656.3839004618185</v>
      </c>
      <c r="G252" s="239">
        <v>1</v>
      </c>
      <c r="H252" s="239">
        <v>0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</row>
    <row r="253" spans="1:18" x14ac:dyDescent="0.35">
      <c r="A253" s="321">
        <v>2038</v>
      </c>
      <c r="B253" s="326">
        <v>50437</v>
      </c>
      <c r="C253" s="323">
        <f t="shared" si="6"/>
        <v>111.20569108761305</v>
      </c>
      <c r="D253" s="314">
        <f t="shared" si="5"/>
        <v>111.20569108761305</v>
      </c>
      <c r="E253" s="143">
        <v>1</v>
      </c>
      <c r="F253" s="243">
        <f>Commercial!F253</f>
        <v>5652.3657493548726</v>
      </c>
      <c r="G253" s="239">
        <v>0</v>
      </c>
      <c r="H253" s="239">
        <v>1</v>
      </c>
      <c r="I253" s="239">
        <v>0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</row>
    <row r="254" spans="1:18" x14ac:dyDescent="0.35">
      <c r="A254" s="321">
        <v>2038</v>
      </c>
      <c r="B254" s="326">
        <v>50465</v>
      </c>
      <c r="C254" s="323">
        <f t="shared" si="6"/>
        <v>137.08505891948096</v>
      </c>
      <c r="D254" s="314">
        <f t="shared" si="5"/>
        <v>137.08505891948096</v>
      </c>
      <c r="E254" s="143">
        <v>1</v>
      </c>
      <c r="F254" s="243">
        <f>Commercial!F254</f>
        <v>5648.3475982479267</v>
      </c>
      <c r="G254" s="239">
        <v>0</v>
      </c>
      <c r="H254" s="239">
        <v>0</v>
      </c>
      <c r="I254" s="239">
        <v>1</v>
      </c>
      <c r="J254" s="239">
        <v>0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</row>
    <row r="255" spans="1:18" x14ac:dyDescent="0.35">
      <c r="A255" s="321">
        <v>2038</v>
      </c>
      <c r="B255" s="326">
        <v>50496</v>
      </c>
      <c r="C255" s="323">
        <f t="shared" si="6"/>
        <v>121.02482590101482</v>
      </c>
      <c r="D255" s="314">
        <f t="shared" si="5"/>
        <v>121.02482590101482</v>
      </c>
      <c r="E255" s="143">
        <v>1</v>
      </c>
      <c r="F255" s="243">
        <f>Commercial!F255</f>
        <v>5644.3294471409808</v>
      </c>
      <c r="G255" s="239">
        <v>0</v>
      </c>
      <c r="H255" s="239">
        <v>0</v>
      </c>
      <c r="I255" s="239">
        <v>0</v>
      </c>
      <c r="J255" s="239">
        <v>1</v>
      </c>
      <c r="K255" s="239">
        <v>0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</row>
    <row r="256" spans="1:18" x14ac:dyDescent="0.35">
      <c r="A256" s="321">
        <v>2038</v>
      </c>
      <c r="B256" s="326">
        <v>50526</v>
      </c>
      <c r="C256" s="323">
        <f t="shared" si="6"/>
        <v>134.99783644219065</v>
      </c>
      <c r="D256" s="314">
        <f t="shared" si="5"/>
        <v>134.99783644219065</v>
      </c>
      <c r="E256" s="143">
        <v>1</v>
      </c>
      <c r="F256" s="243">
        <f>Commercial!F256</f>
        <v>5640.311296034035</v>
      </c>
      <c r="G256" s="239">
        <v>0</v>
      </c>
      <c r="H256" s="239">
        <v>0</v>
      </c>
      <c r="I256" s="239">
        <v>0</v>
      </c>
      <c r="J256" s="239">
        <v>0</v>
      </c>
      <c r="K256" s="239">
        <v>1</v>
      </c>
      <c r="L256" s="239">
        <v>0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</row>
    <row r="257" spans="1:18" x14ac:dyDescent="0.35">
      <c r="A257" s="321">
        <v>2038</v>
      </c>
      <c r="B257" s="326">
        <v>50557</v>
      </c>
      <c r="C257" s="323">
        <f t="shared" si="6"/>
        <v>133.72008613359952</v>
      </c>
      <c r="D257" s="314">
        <f t="shared" si="5"/>
        <v>133.72008613359952</v>
      </c>
      <c r="E257" s="143">
        <v>1</v>
      </c>
      <c r="F257" s="243">
        <f>Commercial!F257</f>
        <v>5636.2931449270891</v>
      </c>
      <c r="G257" s="239">
        <v>0</v>
      </c>
      <c r="H257" s="239">
        <v>0</v>
      </c>
      <c r="I257" s="239">
        <v>0</v>
      </c>
      <c r="J257" s="239">
        <v>0</v>
      </c>
      <c r="K257" s="239">
        <v>0</v>
      </c>
      <c r="L257" s="239">
        <v>1</v>
      </c>
      <c r="M257" s="239">
        <v>0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</row>
    <row r="258" spans="1:18" x14ac:dyDescent="0.35">
      <c r="A258" s="321">
        <v>2039</v>
      </c>
      <c r="B258" s="326">
        <v>50587</v>
      </c>
      <c r="C258" s="323">
        <f t="shared" si="6"/>
        <v>134.55514977779552</v>
      </c>
      <c r="D258" s="314">
        <f t="shared" si="5"/>
        <v>134.55514977779552</v>
      </c>
      <c r="E258" s="143">
        <v>1</v>
      </c>
      <c r="F258" s="243">
        <f>Commercial!F258</f>
        <v>5632.9794563206542</v>
      </c>
      <c r="G258" s="239">
        <v>0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1</v>
      </c>
      <c r="N258" s="239">
        <v>0</v>
      </c>
      <c r="O258" s="239">
        <v>0</v>
      </c>
      <c r="P258" s="239">
        <v>0</v>
      </c>
      <c r="Q258" s="239">
        <v>0</v>
      </c>
      <c r="R258" s="239">
        <v>0</v>
      </c>
    </row>
    <row r="259" spans="1:18" x14ac:dyDescent="0.35">
      <c r="A259" s="321">
        <v>2039</v>
      </c>
      <c r="B259" s="326">
        <v>50618</v>
      </c>
      <c r="C259" s="323">
        <f t="shared" si="6"/>
        <v>145.91566269396554</v>
      </c>
      <c r="D259" s="314">
        <f t="shared" si="5"/>
        <v>145.91566269396554</v>
      </c>
      <c r="E259" s="143">
        <v>1</v>
      </c>
      <c r="F259" s="243">
        <f>Commercial!F259</f>
        <v>5629.6657677142193</v>
      </c>
      <c r="G259" s="239">
        <v>0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1</v>
      </c>
      <c r="O259" s="239">
        <v>0</v>
      </c>
      <c r="P259" s="239">
        <v>0</v>
      </c>
      <c r="Q259" s="239">
        <v>0</v>
      </c>
      <c r="R259" s="239">
        <v>0</v>
      </c>
    </row>
    <row r="260" spans="1:18" x14ac:dyDescent="0.35">
      <c r="A260" s="321">
        <v>2039</v>
      </c>
      <c r="B260" s="326">
        <v>50649</v>
      </c>
      <c r="C260" s="323">
        <f t="shared" si="6"/>
        <v>135.94900047487459</v>
      </c>
      <c r="D260" s="314">
        <f t="shared" si="5"/>
        <v>135.94900047487459</v>
      </c>
      <c r="E260" s="143">
        <v>1</v>
      </c>
      <c r="F260" s="243">
        <f>Commercial!F260</f>
        <v>5626.3520791077844</v>
      </c>
      <c r="G260" s="239">
        <v>0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1</v>
      </c>
      <c r="P260" s="239">
        <v>0</v>
      </c>
      <c r="Q260" s="239">
        <v>0</v>
      </c>
      <c r="R260" s="239">
        <v>0</v>
      </c>
    </row>
    <row r="261" spans="1:18" x14ac:dyDescent="0.35">
      <c r="A261" s="321">
        <v>2039</v>
      </c>
      <c r="B261" s="326">
        <v>50679</v>
      </c>
      <c r="C261" s="323">
        <f t="shared" si="6"/>
        <v>138.7984264281996</v>
      </c>
      <c r="D261" s="314">
        <f t="shared" si="5"/>
        <v>138.7984264281996</v>
      </c>
      <c r="E261" s="143">
        <v>1</v>
      </c>
      <c r="F261" s="243">
        <f>Commercial!F261</f>
        <v>5623.0383905013496</v>
      </c>
      <c r="G261" s="239">
        <v>0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1</v>
      </c>
      <c r="Q261" s="239">
        <v>0</v>
      </c>
      <c r="R261" s="239">
        <v>0</v>
      </c>
    </row>
    <row r="262" spans="1:18" x14ac:dyDescent="0.35">
      <c r="A262" s="321">
        <v>2039</v>
      </c>
      <c r="B262" s="326">
        <v>50710</v>
      </c>
      <c r="C262" s="323">
        <f t="shared" si="6"/>
        <v>132.98061337181963</v>
      </c>
      <c r="D262" s="314">
        <f t="shared" ref="D262:D325" si="7">SUMPRODUCT($E$3:$R$3,E262:R262)</f>
        <v>132.98061337181963</v>
      </c>
      <c r="E262" s="143">
        <v>1</v>
      </c>
      <c r="F262" s="243">
        <f>Commercial!F262</f>
        <v>5619.7247018949147</v>
      </c>
      <c r="G262" s="239">
        <v>0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1</v>
      </c>
      <c r="R262" s="239">
        <v>0</v>
      </c>
    </row>
    <row r="263" spans="1:18" x14ac:dyDescent="0.35">
      <c r="A263" s="321">
        <v>2039</v>
      </c>
      <c r="B263" s="326">
        <v>50740</v>
      </c>
      <c r="C263" s="323">
        <f t="shared" si="6"/>
        <v>128.96565756039462</v>
      </c>
      <c r="D263" s="314">
        <f t="shared" si="7"/>
        <v>128.96565756039462</v>
      </c>
      <c r="E263" s="143">
        <v>1</v>
      </c>
      <c r="F263" s="243">
        <f>Commercial!F263</f>
        <v>5616.4110132884798</v>
      </c>
      <c r="G263" s="239">
        <v>0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1</v>
      </c>
    </row>
    <row r="264" spans="1:18" x14ac:dyDescent="0.35">
      <c r="A264" s="321">
        <v>2039</v>
      </c>
      <c r="B264" s="326">
        <v>50771</v>
      </c>
      <c r="C264" s="323">
        <f t="shared" si="6"/>
        <v>99.725909526772625</v>
      </c>
      <c r="D264" s="314">
        <f t="shared" si="7"/>
        <v>99.725909526772625</v>
      </c>
      <c r="E264" s="143">
        <v>1</v>
      </c>
      <c r="F264" s="243">
        <f>Commercial!F264</f>
        <v>5613.0973246820449</v>
      </c>
      <c r="G264" s="239">
        <v>1</v>
      </c>
      <c r="H264" s="239">
        <v>0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</row>
    <row r="265" spans="1:18" x14ac:dyDescent="0.35">
      <c r="A265" s="321">
        <v>2039</v>
      </c>
      <c r="B265" s="326">
        <v>50802</v>
      </c>
      <c r="C265" s="323">
        <f t="shared" si="6"/>
        <v>107.85043944728466</v>
      </c>
      <c r="D265" s="314">
        <f t="shared" si="7"/>
        <v>107.85043944728466</v>
      </c>
      <c r="E265" s="143">
        <v>1</v>
      </c>
      <c r="F265" s="243">
        <f>Commercial!F265</f>
        <v>5609.78363607561</v>
      </c>
      <c r="G265" s="239">
        <v>0</v>
      </c>
      <c r="H265" s="239">
        <v>1</v>
      </c>
      <c r="I265" s="239">
        <v>0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</row>
    <row r="266" spans="1:18" x14ac:dyDescent="0.35">
      <c r="A266" s="321">
        <v>2039</v>
      </c>
      <c r="B266" s="326">
        <v>50830</v>
      </c>
      <c r="C266" s="323">
        <f t="shared" si="6"/>
        <v>133.78531530302371</v>
      </c>
      <c r="D266" s="314">
        <f t="shared" si="7"/>
        <v>133.78531530302371</v>
      </c>
      <c r="E266" s="143">
        <v>1</v>
      </c>
      <c r="F266" s="243">
        <f>Commercial!F266</f>
        <v>5606.4699474691752</v>
      </c>
      <c r="G266" s="239">
        <v>0</v>
      </c>
      <c r="H266" s="239">
        <v>0</v>
      </c>
      <c r="I266" s="239">
        <v>1</v>
      </c>
      <c r="J266" s="239">
        <v>0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</row>
    <row r="267" spans="1:18" x14ac:dyDescent="0.35">
      <c r="A267" s="321">
        <v>2039</v>
      </c>
      <c r="B267" s="326">
        <v>50861</v>
      </c>
      <c r="C267" s="323">
        <f t="shared" si="6"/>
        <v>117.78059030842866</v>
      </c>
      <c r="D267" s="314">
        <f t="shared" si="7"/>
        <v>117.78059030842866</v>
      </c>
      <c r="E267" s="143">
        <v>1</v>
      </c>
      <c r="F267" s="243">
        <f>Commercial!F267</f>
        <v>5603.1562588627403</v>
      </c>
      <c r="G267" s="239">
        <v>0</v>
      </c>
      <c r="H267" s="239">
        <v>0</v>
      </c>
      <c r="I267" s="239">
        <v>0</v>
      </c>
      <c r="J267" s="239">
        <v>1</v>
      </c>
      <c r="K267" s="239">
        <v>0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</row>
    <row r="268" spans="1:18" ht="15" customHeight="1" x14ac:dyDescent="0.35">
      <c r="A268" s="321">
        <v>2039</v>
      </c>
      <c r="B268" s="326">
        <v>50891</v>
      </c>
      <c r="C268" s="323">
        <f t="shared" si="6"/>
        <v>131.80910887347568</v>
      </c>
      <c r="D268" s="314">
        <f t="shared" si="7"/>
        <v>131.80910887347568</v>
      </c>
      <c r="E268" s="143">
        <v>1</v>
      </c>
      <c r="F268" s="243">
        <f>Commercial!F268</f>
        <v>5599.8425702563054</v>
      </c>
      <c r="G268" s="239">
        <v>0</v>
      </c>
      <c r="H268" s="239">
        <v>0</v>
      </c>
      <c r="I268" s="239">
        <v>0</v>
      </c>
      <c r="J268" s="239">
        <v>0</v>
      </c>
      <c r="K268" s="239">
        <v>1</v>
      </c>
      <c r="L268" s="239">
        <v>0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</row>
    <row r="269" spans="1:18" x14ac:dyDescent="0.35">
      <c r="A269" s="321">
        <v>2039</v>
      </c>
      <c r="B269" s="326">
        <v>50922</v>
      </c>
      <c r="C269" s="323">
        <f t="shared" si="6"/>
        <v>130.5868665887557</v>
      </c>
      <c r="D269" s="314">
        <f t="shared" si="7"/>
        <v>130.5868665887557</v>
      </c>
      <c r="E269" s="143">
        <v>1</v>
      </c>
      <c r="F269" s="243">
        <f>Commercial!F269</f>
        <v>5596.5288816498705</v>
      </c>
      <c r="G269" s="239">
        <v>0</v>
      </c>
      <c r="H269" s="239">
        <v>0</v>
      </c>
      <c r="I269" s="239">
        <v>0</v>
      </c>
      <c r="J269" s="239">
        <v>0</v>
      </c>
      <c r="K269" s="239">
        <v>0</v>
      </c>
      <c r="L269" s="239">
        <v>1</v>
      </c>
      <c r="M269" s="239">
        <v>0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</row>
    <row r="270" spans="1:18" x14ac:dyDescent="0.35">
      <c r="A270" s="321">
        <v>2040</v>
      </c>
      <c r="B270" s="326">
        <v>50952</v>
      </c>
      <c r="C270" s="323">
        <f t="shared" si="6"/>
        <v>131.4571488587178</v>
      </c>
      <c r="D270" s="314">
        <f t="shared" si="7"/>
        <v>131.4571488587178</v>
      </c>
      <c r="E270" s="143">
        <v>1</v>
      </c>
      <c r="F270" s="243">
        <f>Commercial!F270</f>
        <v>5593.6621590753975</v>
      </c>
      <c r="G270" s="239">
        <v>0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1</v>
      </c>
      <c r="N270" s="239">
        <v>0</v>
      </c>
      <c r="O270" s="239">
        <v>0</v>
      </c>
      <c r="P270" s="239">
        <v>0</v>
      </c>
      <c r="Q270" s="239">
        <v>0</v>
      </c>
      <c r="R270" s="239">
        <v>0</v>
      </c>
    </row>
    <row r="271" spans="1:18" x14ac:dyDescent="0.35">
      <c r="A271" s="321">
        <v>2040</v>
      </c>
      <c r="B271" s="326">
        <v>50983</v>
      </c>
      <c r="C271" s="323">
        <f t="shared" si="6"/>
        <v>142.85288040065387</v>
      </c>
      <c r="D271" s="314">
        <f t="shared" si="7"/>
        <v>142.85288040065387</v>
      </c>
      <c r="E271" s="143">
        <v>1</v>
      </c>
      <c r="F271" s="243">
        <f>Commercial!F271</f>
        <v>5590.7954365009246</v>
      </c>
      <c r="G271" s="239">
        <v>0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1</v>
      </c>
      <c r="O271" s="239">
        <v>0</v>
      </c>
      <c r="P271" s="239">
        <v>0</v>
      </c>
      <c r="Q271" s="239">
        <v>0</v>
      </c>
      <c r="R271" s="239">
        <v>0</v>
      </c>
    </row>
    <row r="272" spans="1:18" x14ac:dyDescent="0.35">
      <c r="A272" s="321">
        <v>2040</v>
      </c>
      <c r="B272" s="326">
        <v>51014</v>
      </c>
      <c r="C272" s="323">
        <f t="shared" si="6"/>
        <v>132.92143680732903</v>
      </c>
      <c r="D272" s="314">
        <f t="shared" si="7"/>
        <v>132.92143680732903</v>
      </c>
      <c r="E272" s="143">
        <v>1</v>
      </c>
      <c r="F272" s="243">
        <f>Commercial!F272</f>
        <v>5587.9287139264516</v>
      </c>
      <c r="G272" s="239">
        <v>0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1</v>
      </c>
      <c r="P272" s="239">
        <v>0</v>
      </c>
      <c r="Q272" s="239">
        <v>0</v>
      </c>
      <c r="R272" s="239">
        <v>0</v>
      </c>
    </row>
    <row r="273" spans="1:18" x14ac:dyDescent="0.35">
      <c r="A273" s="321">
        <v>2040</v>
      </c>
      <c r="B273" s="326">
        <v>51044</v>
      </c>
      <c r="C273" s="323">
        <f t="shared" si="6"/>
        <v>135.80608138642009</v>
      </c>
      <c r="D273" s="314">
        <f t="shared" si="7"/>
        <v>135.80608138642009</v>
      </c>
      <c r="E273" s="143">
        <v>1</v>
      </c>
      <c r="F273" s="243">
        <f>Commercial!F273</f>
        <v>5585.0619913519786</v>
      </c>
      <c r="G273" s="239">
        <v>0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1</v>
      </c>
      <c r="Q273" s="239">
        <v>0</v>
      </c>
      <c r="R273" s="239">
        <v>0</v>
      </c>
    </row>
    <row r="274" spans="1:18" x14ac:dyDescent="0.35">
      <c r="A274" s="321">
        <v>2040</v>
      </c>
      <c r="B274" s="326">
        <v>51075</v>
      </c>
      <c r="C274" s="323">
        <f t="shared" si="6"/>
        <v>130.02348695580622</v>
      </c>
      <c r="D274" s="314">
        <f t="shared" si="7"/>
        <v>130.02348695580622</v>
      </c>
      <c r="E274" s="143">
        <v>1</v>
      </c>
      <c r="F274" s="243">
        <f>Commercial!F274</f>
        <v>5582.1952687775056</v>
      </c>
      <c r="G274" s="239">
        <v>0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1</v>
      </c>
      <c r="R274" s="239">
        <v>0</v>
      </c>
    </row>
    <row r="275" spans="1:18" x14ac:dyDescent="0.35">
      <c r="A275" s="321">
        <v>2040</v>
      </c>
      <c r="B275" s="326">
        <v>51105</v>
      </c>
      <c r="C275" s="323">
        <f t="shared" si="6"/>
        <v>126.04374977014726</v>
      </c>
      <c r="D275" s="314">
        <f t="shared" si="7"/>
        <v>126.04374977014726</v>
      </c>
      <c r="E275" s="143">
        <v>1</v>
      </c>
      <c r="F275" s="243">
        <f>Commercial!F275</f>
        <v>5579.3285462030326</v>
      </c>
      <c r="G275" s="239">
        <v>0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1</v>
      </c>
    </row>
    <row r="276" spans="1:18" x14ac:dyDescent="0.35">
      <c r="A276" s="321">
        <v>2040</v>
      </c>
      <c r="B276" s="326">
        <v>51136</v>
      </c>
      <c r="C276" s="323">
        <f t="shared" ref="C276:C339" si="8">D276</f>
        <v>96.839220362291371</v>
      </c>
      <c r="D276" s="314">
        <f t="shared" si="7"/>
        <v>96.839220362291371</v>
      </c>
      <c r="E276" s="143">
        <v>1</v>
      </c>
      <c r="F276" s="243">
        <f>Commercial!F276</f>
        <v>5576.4618236285596</v>
      </c>
      <c r="G276" s="239">
        <v>1</v>
      </c>
      <c r="H276" s="239">
        <v>0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</row>
    <row r="277" spans="1:18" x14ac:dyDescent="0.35">
      <c r="A277" s="321">
        <v>2040</v>
      </c>
      <c r="B277" s="326">
        <v>51167</v>
      </c>
      <c r="C277" s="323">
        <f t="shared" si="8"/>
        <v>104.99896890856945</v>
      </c>
      <c r="D277" s="314">
        <f t="shared" si="7"/>
        <v>104.99896890856945</v>
      </c>
      <c r="E277" s="143">
        <v>1</v>
      </c>
      <c r="F277" s="243">
        <f>Commercial!F277</f>
        <v>5573.5951010540866</v>
      </c>
      <c r="G277" s="239">
        <v>0</v>
      </c>
      <c r="H277" s="239">
        <v>1</v>
      </c>
      <c r="I277" s="239">
        <v>0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</row>
    <row r="278" spans="1:18" x14ac:dyDescent="0.35">
      <c r="A278" s="321">
        <v>2040</v>
      </c>
      <c r="B278" s="326">
        <v>51196</v>
      </c>
      <c r="C278" s="323">
        <f t="shared" si="8"/>
        <v>130.96906339007461</v>
      </c>
      <c r="D278" s="314">
        <f t="shared" si="7"/>
        <v>130.96906339007461</v>
      </c>
      <c r="E278" s="143">
        <v>1</v>
      </c>
      <c r="F278" s="243">
        <f>Commercial!F278</f>
        <v>5570.7283784796136</v>
      </c>
      <c r="G278" s="239">
        <v>0</v>
      </c>
      <c r="H278" s="239">
        <v>0</v>
      </c>
      <c r="I278" s="239">
        <v>1</v>
      </c>
      <c r="J278" s="239">
        <v>0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</row>
    <row r="279" spans="1:18" x14ac:dyDescent="0.35">
      <c r="A279" s="321">
        <v>2040</v>
      </c>
      <c r="B279" s="326">
        <v>51227</v>
      </c>
      <c r="C279" s="323">
        <f t="shared" si="8"/>
        <v>114.99955702124566</v>
      </c>
      <c r="D279" s="314">
        <f t="shared" si="7"/>
        <v>114.99955702124566</v>
      </c>
      <c r="E279" s="143">
        <v>1</v>
      </c>
      <c r="F279" s="243">
        <f>Commercial!F279</f>
        <v>5567.8616559051407</v>
      </c>
      <c r="G279" s="239">
        <v>0</v>
      </c>
      <c r="H279" s="239">
        <v>0</v>
      </c>
      <c r="I279" s="239">
        <v>0</v>
      </c>
      <c r="J279" s="239">
        <v>1</v>
      </c>
      <c r="K279" s="239">
        <v>0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</row>
    <row r="280" spans="1:18" x14ac:dyDescent="0.35">
      <c r="A280" s="321">
        <v>2040</v>
      </c>
      <c r="B280" s="326">
        <v>51257</v>
      </c>
      <c r="C280" s="323">
        <f t="shared" si="8"/>
        <v>129.06329421205879</v>
      </c>
      <c r="D280" s="314">
        <f t="shared" si="7"/>
        <v>129.06329421205879</v>
      </c>
      <c r="E280" s="143">
        <v>1</v>
      </c>
      <c r="F280" s="243">
        <f>Commercial!F280</f>
        <v>5564.9949333306677</v>
      </c>
      <c r="G280" s="239">
        <v>0</v>
      </c>
      <c r="H280" s="239">
        <v>0</v>
      </c>
      <c r="I280" s="239">
        <v>0</v>
      </c>
      <c r="J280" s="239">
        <v>0</v>
      </c>
      <c r="K280" s="239">
        <v>1</v>
      </c>
      <c r="L280" s="239">
        <v>0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</row>
    <row r="281" spans="1:18" x14ac:dyDescent="0.35">
      <c r="A281" s="321">
        <v>2040</v>
      </c>
      <c r="B281" s="326">
        <v>51288</v>
      </c>
      <c r="C281" s="323">
        <f t="shared" si="8"/>
        <v>127.87627055310486</v>
      </c>
      <c r="D281" s="314">
        <f t="shared" si="7"/>
        <v>127.87627055310486</v>
      </c>
      <c r="E281" s="143">
        <v>1</v>
      </c>
      <c r="F281" s="243">
        <f>Commercial!F281</f>
        <v>5562.1282107561947</v>
      </c>
      <c r="G281" s="239">
        <v>0</v>
      </c>
      <c r="H281" s="239">
        <v>0</v>
      </c>
      <c r="I281" s="239">
        <v>0</v>
      </c>
      <c r="J281" s="239">
        <v>0</v>
      </c>
      <c r="K281" s="239">
        <v>0</v>
      </c>
      <c r="L281" s="239">
        <v>1</v>
      </c>
      <c r="M281" s="239">
        <v>0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</row>
    <row r="282" spans="1:18" x14ac:dyDescent="0.35">
      <c r="A282" s="321">
        <v>2041</v>
      </c>
      <c r="B282" s="326">
        <v>51318</v>
      </c>
      <c r="C282" s="323">
        <f t="shared" si="8"/>
        <v>128.98599561454324</v>
      </c>
      <c r="D282" s="314">
        <f t="shared" si="7"/>
        <v>128.98599561454324</v>
      </c>
      <c r="E282" s="143">
        <v>1</v>
      </c>
      <c r="F282" s="243">
        <f>Commercial!F282</f>
        <v>5562.3003005163901</v>
      </c>
      <c r="G282" s="239">
        <v>0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1</v>
      </c>
      <c r="N282" s="239">
        <v>0</v>
      </c>
      <c r="O282" s="239">
        <v>0</v>
      </c>
      <c r="P282" s="239">
        <v>0</v>
      </c>
      <c r="Q282" s="239">
        <v>0</v>
      </c>
      <c r="R282" s="239">
        <v>0</v>
      </c>
    </row>
    <row r="283" spans="1:18" x14ac:dyDescent="0.35">
      <c r="A283" s="321">
        <v>2041</v>
      </c>
      <c r="B283" s="326">
        <v>51349</v>
      </c>
      <c r="C283" s="323">
        <f t="shared" si="8"/>
        <v>140.62116994795565</v>
      </c>
      <c r="D283" s="314">
        <f t="shared" si="7"/>
        <v>140.62116994795565</v>
      </c>
      <c r="E283" s="143">
        <v>1</v>
      </c>
      <c r="F283" s="243">
        <f>Commercial!F283</f>
        <v>5562.4723902765854</v>
      </c>
      <c r="G283" s="239">
        <v>0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1</v>
      </c>
      <c r="O283" s="239">
        <v>0</v>
      </c>
      <c r="P283" s="239">
        <v>0</v>
      </c>
      <c r="Q283" s="239">
        <v>0</v>
      </c>
      <c r="R283" s="239">
        <v>0</v>
      </c>
    </row>
    <row r="284" spans="1:18" x14ac:dyDescent="0.35">
      <c r="A284" s="321">
        <v>2041</v>
      </c>
      <c r="B284" s="326">
        <v>51380</v>
      </c>
      <c r="C284" s="323">
        <f t="shared" si="8"/>
        <v>130.92916914610709</v>
      </c>
      <c r="D284" s="314">
        <f t="shared" si="7"/>
        <v>130.92916914610709</v>
      </c>
      <c r="E284" s="143">
        <v>1</v>
      </c>
      <c r="F284" s="243">
        <f>Commercial!F284</f>
        <v>5562.6444800367808</v>
      </c>
      <c r="G284" s="239">
        <v>0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1</v>
      </c>
      <c r="P284" s="239">
        <v>0</v>
      </c>
      <c r="Q284" s="239">
        <v>0</v>
      </c>
      <c r="R284" s="239">
        <v>0</v>
      </c>
    </row>
    <row r="285" spans="1:18" x14ac:dyDescent="0.35">
      <c r="A285" s="321">
        <v>2041</v>
      </c>
      <c r="B285" s="326">
        <v>51410</v>
      </c>
      <c r="C285" s="323">
        <f t="shared" si="8"/>
        <v>134.05325651667442</v>
      </c>
      <c r="D285" s="314">
        <f t="shared" si="7"/>
        <v>134.05325651667442</v>
      </c>
      <c r="E285" s="143">
        <v>1</v>
      </c>
      <c r="F285" s="243">
        <f>Commercial!F285</f>
        <v>5562.8165697969762</v>
      </c>
      <c r="G285" s="239">
        <v>0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1</v>
      </c>
      <c r="Q285" s="239">
        <v>0</v>
      </c>
      <c r="R285" s="239">
        <v>0</v>
      </c>
    </row>
    <row r="286" spans="1:18" x14ac:dyDescent="0.35">
      <c r="A286" s="321">
        <v>2041</v>
      </c>
      <c r="B286" s="326">
        <v>51441</v>
      </c>
      <c r="C286" s="323">
        <f t="shared" si="8"/>
        <v>128.51010487753683</v>
      </c>
      <c r="D286" s="314">
        <f t="shared" si="7"/>
        <v>128.51010487753683</v>
      </c>
      <c r="E286" s="143">
        <v>1</v>
      </c>
      <c r="F286" s="243">
        <f>Commercial!F286</f>
        <v>5562.9886595571716</v>
      </c>
      <c r="G286" s="239">
        <v>0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1</v>
      </c>
      <c r="R286" s="239">
        <v>0</v>
      </c>
    </row>
    <row r="287" spans="1:18" x14ac:dyDescent="0.35">
      <c r="A287" s="321">
        <v>2041</v>
      </c>
      <c r="B287" s="326">
        <v>51471</v>
      </c>
      <c r="C287" s="323">
        <f t="shared" si="8"/>
        <v>124.76981048335421</v>
      </c>
      <c r="D287" s="314">
        <f t="shared" si="7"/>
        <v>124.76981048335421</v>
      </c>
      <c r="E287" s="143">
        <v>1</v>
      </c>
      <c r="F287" s="243">
        <f>Commercial!F287</f>
        <v>5563.1607493173669</v>
      </c>
      <c r="G287" s="239">
        <v>0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1</v>
      </c>
    </row>
    <row r="288" spans="1:18" x14ac:dyDescent="0.35">
      <c r="A288" s="321">
        <v>2041</v>
      </c>
      <c r="B288" s="326">
        <v>51502</v>
      </c>
      <c r="C288" s="323">
        <f t="shared" si="8"/>
        <v>95.804723866974541</v>
      </c>
      <c r="D288" s="314">
        <f t="shared" si="7"/>
        <v>95.804723866974541</v>
      </c>
      <c r="E288" s="143">
        <v>1</v>
      </c>
      <c r="F288" s="243">
        <f>Commercial!F288</f>
        <v>5563.3328390775623</v>
      </c>
      <c r="G288" s="239">
        <v>1</v>
      </c>
      <c r="H288" s="239">
        <v>0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</row>
    <row r="289" spans="1:18" x14ac:dyDescent="0.35">
      <c r="A289" s="321">
        <v>2041</v>
      </c>
      <c r="B289" s="326">
        <v>51533</v>
      </c>
      <c r="C289" s="323">
        <f t="shared" si="8"/>
        <v>104.20391520472896</v>
      </c>
      <c r="D289" s="314">
        <f t="shared" si="7"/>
        <v>104.20391520472896</v>
      </c>
      <c r="E289" s="143">
        <v>1</v>
      </c>
      <c r="F289" s="243">
        <f>Commercial!F289</f>
        <v>5563.5049288377577</v>
      </c>
      <c r="G289" s="239">
        <v>0</v>
      </c>
      <c r="H289" s="239">
        <v>1</v>
      </c>
      <c r="I289" s="239">
        <v>0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</row>
    <row r="290" spans="1:18" x14ac:dyDescent="0.35">
      <c r="A290" s="321">
        <v>2041</v>
      </c>
      <c r="B290" s="326">
        <v>51561</v>
      </c>
      <c r="C290" s="323">
        <f t="shared" si="8"/>
        <v>130.41345247771039</v>
      </c>
      <c r="D290" s="314">
        <f t="shared" si="7"/>
        <v>130.41345247771039</v>
      </c>
      <c r="E290" s="143">
        <v>1</v>
      </c>
      <c r="F290" s="243">
        <f>Commercial!F290</f>
        <v>5563.6770185979531</v>
      </c>
      <c r="G290" s="239">
        <v>0</v>
      </c>
      <c r="H290" s="239">
        <v>0</v>
      </c>
      <c r="I290" s="239">
        <v>1</v>
      </c>
      <c r="J290" s="239">
        <v>0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</row>
    <row r="291" spans="1:18" x14ac:dyDescent="0.35">
      <c r="A291" s="321">
        <v>2041</v>
      </c>
      <c r="B291" s="326">
        <v>51592</v>
      </c>
      <c r="C291" s="323">
        <f t="shared" si="8"/>
        <v>114.68338890035778</v>
      </c>
      <c r="D291" s="314">
        <f t="shared" si="7"/>
        <v>114.68338890035778</v>
      </c>
      <c r="E291" s="143">
        <v>1</v>
      </c>
      <c r="F291" s="243">
        <f>Commercial!F291</f>
        <v>5563.8491083581484</v>
      </c>
      <c r="G291" s="239">
        <v>0</v>
      </c>
      <c r="H291" s="239">
        <v>0</v>
      </c>
      <c r="I291" s="239">
        <v>0</v>
      </c>
      <c r="J291" s="239">
        <v>1</v>
      </c>
      <c r="K291" s="239">
        <v>0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</row>
    <row r="292" spans="1:18" x14ac:dyDescent="0.35">
      <c r="A292" s="321">
        <v>2041</v>
      </c>
      <c r="B292" s="326">
        <v>51622</v>
      </c>
      <c r="C292" s="323">
        <f t="shared" si="8"/>
        <v>128.98656888264713</v>
      </c>
      <c r="D292" s="314">
        <f t="shared" si="7"/>
        <v>128.98656888264713</v>
      </c>
      <c r="E292" s="143">
        <v>1</v>
      </c>
      <c r="F292" s="243">
        <f>Commercial!F292</f>
        <v>5564.0211981183438</v>
      </c>
      <c r="G292" s="239">
        <v>0</v>
      </c>
      <c r="H292" s="239">
        <v>0</v>
      </c>
      <c r="I292" s="239">
        <v>0</v>
      </c>
      <c r="J292" s="239">
        <v>0</v>
      </c>
      <c r="K292" s="239">
        <v>1</v>
      </c>
      <c r="L292" s="239">
        <v>0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</row>
    <row r="293" spans="1:18" x14ac:dyDescent="0.35">
      <c r="A293" s="321">
        <v>2041</v>
      </c>
      <c r="B293" s="326">
        <v>51653</v>
      </c>
      <c r="C293" s="323">
        <f t="shared" si="8"/>
        <v>128.03898801516954</v>
      </c>
      <c r="D293" s="314">
        <f t="shared" si="7"/>
        <v>128.03898801516954</v>
      </c>
      <c r="E293" s="143">
        <v>1</v>
      </c>
      <c r="F293" s="243">
        <f>Commercial!F293</f>
        <v>5564.1932878785392</v>
      </c>
      <c r="G293" s="239">
        <v>0</v>
      </c>
      <c r="H293" s="239">
        <v>0</v>
      </c>
      <c r="I293" s="239">
        <v>0</v>
      </c>
      <c r="J293" s="239">
        <v>0</v>
      </c>
      <c r="K293" s="239">
        <v>0</v>
      </c>
      <c r="L293" s="239">
        <v>1</v>
      </c>
      <c r="M293" s="239">
        <v>0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</row>
    <row r="294" spans="1:18" x14ac:dyDescent="0.35">
      <c r="A294" s="321">
        <v>2042</v>
      </c>
      <c r="B294" s="326">
        <v>51683</v>
      </c>
      <c r="C294" s="323">
        <f t="shared" si="8"/>
        <v>128.71209462923883</v>
      </c>
      <c r="D294" s="314">
        <f t="shared" si="7"/>
        <v>128.71209462923883</v>
      </c>
      <c r="E294" s="143">
        <v>1</v>
      </c>
      <c r="F294" s="243">
        <f>Commercial!F294</f>
        <v>5558.824172930802</v>
      </c>
      <c r="G294" s="239">
        <v>0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1</v>
      </c>
      <c r="N294" s="239">
        <v>0</v>
      </c>
      <c r="O294" s="239">
        <v>0</v>
      </c>
      <c r="P294" s="239">
        <v>0</v>
      </c>
      <c r="Q294" s="239">
        <v>0</v>
      </c>
      <c r="R294" s="239">
        <v>0</v>
      </c>
    </row>
    <row r="295" spans="1:18" x14ac:dyDescent="0.35">
      <c r="A295" s="321">
        <v>2042</v>
      </c>
      <c r="B295" s="326">
        <v>51714</v>
      </c>
      <c r="C295" s="323">
        <f t="shared" si="8"/>
        <v>139.9106505152821</v>
      </c>
      <c r="D295" s="314">
        <f t="shared" si="7"/>
        <v>139.9106505152821</v>
      </c>
      <c r="E295" s="143">
        <v>1</v>
      </c>
      <c r="F295" s="243">
        <f>Commercial!F295</f>
        <v>5553.4550579830648</v>
      </c>
      <c r="G295" s="239">
        <v>0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1</v>
      </c>
      <c r="O295" s="239">
        <v>0</v>
      </c>
      <c r="P295" s="239">
        <v>0</v>
      </c>
      <c r="Q295" s="239">
        <v>0</v>
      </c>
      <c r="R295" s="239">
        <v>0</v>
      </c>
    </row>
    <row r="296" spans="1:18" x14ac:dyDescent="0.35">
      <c r="A296" s="321">
        <v>2042</v>
      </c>
      <c r="B296" s="326">
        <v>51745</v>
      </c>
      <c r="C296" s="323">
        <f t="shared" si="8"/>
        <v>129.78203126606445</v>
      </c>
      <c r="D296" s="314">
        <f t="shared" si="7"/>
        <v>129.78203126606445</v>
      </c>
      <c r="E296" s="143">
        <v>1</v>
      </c>
      <c r="F296" s="243">
        <f>Commercial!F296</f>
        <v>5548.0859430353275</v>
      </c>
      <c r="G296" s="239">
        <v>0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1</v>
      </c>
      <c r="P296" s="239">
        <v>0</v>
      </c>
      <c r="Q296" s="239">
        <v>0</v>
      </c>
      <c r="R296" s="239">
        <v>0</v>
      </c>
    </row>
    <row r="297" spans="1:18" x14ac:dyDescent="0.35">
      <c r="A297" s="321">
        <v>2042</v>
      </c>
      <c r="B297" s="326">
        <v>51775</v>
      </c>
      <c r="C297" s="323">
        <f t="shared" si="8"/>
        <v>132.4695001892627</v>
      </c>
      <c r="D297" s="314">
        <f t="shared" si="7"/>
        <v>132.4695001892627</v>
      </c>
      <c r="E297" s="143">
        <v>1</v>
      </c>
      <c r="F297" s="243">
        <f>Commercial!F297</f>
        <v>5542.7168280875903</v>
      </c>
      <c r="G297" s="239">
        <v>0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1</v>
      </c>
      <c r="Q297" s="239">
        <v>0</v>
      </c>
      <c r="R297" s="239">
        <v>0</v>
      </c>
    </row>
    <row r="298" spans="1:18" x14ac:dyDescent="0.35">
      <c r="A298" s="321">
        <v>2042</v>
      </c>
      <c r="B298" s="326">
        <v>51806</v>
      </c>
      <c r="C298" s="323">
        <f t="shared" si="8"/>
        <v>126.48973010275603</v>
      </c>
      <c r="D298" s="314">
        <f t="shared" si="7"/>
        <v>126.48973010275603</v>
      </c>
      <c r="E298" s="143">
        <v>1</v>
      </c>
      <c r="F298" s="243">
        <f>Commercial!F298</f>
        <v>5537.3477131398531</v>
      </c>
      <c r="G298" s="239">
        <v>0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1</v>
      </c>
      <c r="R298" s="239">
        <v>0</v>
      </c>
    </row>
    <row r="299" spans="1:18" x14ac:dyDescent="0.35">
      <c r="A299" s="321">
        <v>2042</v>
      </c>
      <c r="B299" s="326">
        <v>51836</v>
      </c>
      <c r="C299" s="323">
        <f t="shared" si="8"/>
        <v>122.31281726120432</v>
      </c>
      <c r="D299" s="314">
        <f t="shared" si="7"/>
        <v>122.31281726120432</v>
      </c>
      <c r="E299" s="143">
        <v>1</v>
      </c>
      <c r="F299" s="243">
        <f>Commercial!F299</f>
        <v>5531.9785981921159</v>
      </c>
      <c r="G299" s="239">
        <v>0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1</v>
      </c>
    </row>
    <row r="300" spans="1:18" x14ac:dyDescent="0.35">
      <c r="A300" s="321">
        <v>2042</v>
      </c>
      <c r="B300" s="326">
        <v>51867</v>
      </c>
      <c r="C300" s="323">
        <f t="shared" si="8"/>
        <v>92.911112197455566</v>
      </c>
      <c r="D300" s="314">
        <f t="shared" si="7"/>
        <v>92.911112197455566</v>
      </c>
      <c r="E300" s="143">
        <v>1</v>
      </c>
      <c r="F300" s="243">
        <f>Commercial!F300</f>
        <v>5526.6094832443787</v>
      </c>
      <c r="G300" s="239">
        <v>1</v>
      </c>
      <c r="H300" s="239">
        <v>0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</row>
    <row r="301" spans="1:18" x14ac:dyDescent="0.35">
      <c r="A301" s="321">
        <v>2042</v>
      </c>
      <c r="B301" s="326">
        <v>51898</v>
      </c>
      <c r="C301" s="323">
        <f t="shared" si="8"/>
        <v>100.8736850878409</v>
      </c>
      <c r="D301" s="314">
        <f t="shared" si="7"/>
        <v>100.8736850878409</v>
      </c>
      <c r="E301" s="143">
        <v>1</v>
      </c>
      <c r="F301" s="243">
        <f>Commercial!F301</f>
        <v>5521.2403682966415</v>
      </c>
      <c r="G301" s="239">
        <v>0</v>
      </c>
      <c r="H301" s="239">
        <v>1</v>
      </c>
      <c r="I301" s="239">
        <v>0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</row>
    <row r="302" spans="1:18" x14ac:dyDescent="0.35">
      <c r="A302" s="321">
        <v>2042</v>
      </c>
      <c r="B302" s="326">
        <v>51926</v>
      </c>
      <c r="C302" s="323">
        <f t="shared" si="8"/>
        <v>126.64660391345319</v>
      </c>
      <c r="D302" s="314">
        <f t="shared" si="7"/>
        <v>126.64660391345319</v>
      </c>
      <c r="E302" s="143">
        <v>1</v>
      </c>
      <c r="F302" s="243">
        <f>Commercial!F302</f>
        <v>5515.8712533489042</v>
      </c>
      <c r="G302" s="239">
        <v>0</v>
      </c>
      <c r="H302" s="239">
        <v>0</v>
      </c>
      <c r="I302" s="239">
        <v>1</v>
      </c>
      <c r="J302" s="239">
        <v>0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</row>
    <row r="303" spans="1:18" x14ac:dyDescent="0.35">
      <c r="A303" s="321">
        <v>2042</v>
      </c>
      <c r="B303" s="326">
        <v>51957</v>
      </c>
      <c r="C303" s="323">
        <f t="shared" si="8"/>
        <v>110.4799218887315</v>
      </c>
      <c r="D303" s="314">
        <f t="shared" si="7"/>
        <v>110.4799218887315</v>
      </c>
      <c r="E303" s="143">
        <v>1</v>
      </c>
      <c r="F303" s="243">
        <f>Commercial!F303</f>
        <v>5510.502138401167</v>
      </c>
      <c r="G303" s="239">
        <v>0</v>
      </c>
      <c r="H303" s="239">
        <v>0</v>
      </c>
      <c r="I303" s="239">
        <v>0</v>
      </c>
      <c r="J303" s="239">
        <v>1</v>
      </c>
      <c r="K303" s="239">
        <v>0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</row>
    <row r="304" spans="1:18" x14ac:dyDescent="0.35">
      <c r="A304" s="321">
        <v>2042</v>
      </c>
      <c r="B304" s="326">
        <v>51987</v>
      </c>
      <c r="C304" s="323">
        <f t="shared" si="8"/>
        <v>124.34648342365182</v>
      </c>
      <c r="D304" s="314">
        <f t="shared" si="7"/>
        <v>124.34648342365182</v>
      </c>
      <c r="E304" s="143">
        <v>1</v>
      </c>
      <c r="F304" s="243">
        <f>Commercial!F304</f>
        <v>5505.1330234534298</v>
      </c>
      <c r="G304" s="239">
        <v>0</v>
      </c>
      <c r="H304" s="239">
        <v>0</v>
      </c>
      <c r="I304" s="239">
        <v>0</v>
      </c>
      <c r="J304" s="239">
        <v>0</v>
      </c>
      <c r="K304" s="239">
        <v>1</v>
      </c>
      <c r="L304" s="239">
        <v>0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</row>
    <row r="305" spans="1:18" x14ac:dyDescent="0.35">
      <c r="A305" s="321">
        <v>2042</v>
      </c>
      <c r="B305" s="326">
        <v>52018</v>
      </c>
      <c r="C305" s="323">
        <f t="shared" si="8"/>
        <v>122.96228410880508</v>
      </c>
      <c r="D305" s="314">
        <f t="shared" si="7"/>
        <v>122.96228410880508</v>
      </c>
      <c r="E305" s="143">
        <v>1</v>
      </c>
      <c r="F305" s="243">
        <f>Commercial!F305</f>
        <v>5499.7639085056926</v>
      </c>
      <c r="G305" s="239">
        <v>0</v>
      </c>
      <c r="H305" s="239">
        <v>0</v>
      </c>
      <c r="I305" s="239">
        <v>0</v>
      </c>
      <c r="J305" s="239">
        <v>0</v>
      </c>
      <c r="K305" s="239">
        <v>0</v>
      </c>
      <c r="L305" s="239">
        <v>1</v>
      </c>
      <c r="M305" s="239">
        <v>0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</row>
    <row r="306" spans="1:18" x14ac:dyDescent="0.35">
      <c r="A306" s="321">
        <v>2043</v>
      </c>
      <c r="B306" s="326">
        <v>52048</v>
      </c>
      <c r="C306" s="323">
        <f t="shared" si="8"/>
        <v>123.87747417743196</v>
      </c>
      <c r="D306" s="314">
        <f t="shared" si="7"/>
        <v>123.87747417743196</v>
      </c>
      <c r="E306" s="143">
        <v>1</v>
      </c>
      <c r="F306" s="243">
        <f>Commercial!F306</f>
        <v>5497.4671190315812</v>
      </c>
      <c r="G306" s="239">
        <v>0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1</v>
      </c>
      <c r="N306" s="239">
        <v>0</v>
      </c>
      <c r="O306" s="239">
        <v>0</v>
      </c>
      <c r="P306" s="239">
        <v>0</v>
      </c>
      <c r="Q306" s="239">
        <v>0</v>
      </c>
      <c r="R306" s="239">
        <v>0</v>
      </c>
    </row>
    <row r="307" spans="1:18" x14ac:dyDescent="0.35">
      <c r="A307" s="321">
        <v>2043</v>
      </c>
      <c r="B307" s="326">
        <v>52079</v>
      </c>
      <c r="C307" s="323">
        <f t="shared" si="8"/>
        <v>135.31811351803282</v>
      </c>
      <c r="D307" s="314">
        <f t="shared" si="7"/>
        <v>135.31811351803282</v>
      </c>
      <c r="E307" s="143">
        <v>1</v>
      </c>
      <c r="F307" s="243">
        <f>Commercial!F307</f>
        <v>5495.1703295574698</v>
      </c>
      <c r="G307" s="239">
        <v>0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1</v>
      </c>
      <c r="O307" s="239">
        <v>0</v>
      </c>
      <c r="P307" s="239">
        <v>0</v>
      </c>
      <c r="Q307" s="239">
        <v>0</v>
      </c>
      <c r="R307" s="239">
        <v>0</v>
      </c>
    </row>
    <row r="308" spans="1:18" x14ac:dyDescent="0.35">
      <c r="A308" s="321">
        <v>2043</v>
      </c>
      <c r="B308" s="326">
        <v>52110</v>
      </c>
      <c r="C308" s="323">
        <f t="shared" si="8"/>
        <v>125.4315777233727</v>
      </c>
      <c r="D308" s="314">
        <f t="shared" si="7"/>
        <v>125.4315777233727</v>
      </c>
      <c r="E308" s="143">
        <v>1</v>
      </c>
      <c r="F308" s="243">
        <f>Commercial!F308</f>
        <v>5492.8735400833584</v>
      </c>
      <c r="G308" s="239">
        <v>0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1</v>
      </c>
      <c r="P308" s="239">
        <v>0</v>
      </c>
      <c r="Q308" s="239">
        <v>0</v>
      </c>
      <c r="R308" s="239">
        <v>0</v>
      </c>
    </row>
    <row r="309" spans="1:18" x14ac:dyDescent="0.35">
      <c r="A309" s="321">
        <v>2043</v>
      </c>
      <c r="B309" s="326">
        <v>52140</v>
      </c>
      <c r="C309" s="323">
        <f t="shared" si="8"/>
        <v>128.36113010112859</v>
      </c>
      <c r="D309" s="314">
        <f t="shared" si="7"/>
        <v>128.36113010112859</v>
      </c>
      <c r="E309" s="143">
        <v>1</v>
      </c>
      <c r="F309" s="243">
        <f>Commercial!F309</f>
        <v>5490.576750609247</v>
      </c>
      <c r="G309" s="239">
        <v>0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1</v>
      </c>
      <c r="Q309" s="239">
        <v>0</v>
      </c>
      <c r="R309" s="239">
        <v>0</v>
      </c>
    </row>
    <row r="310" spans="1:18" x14ac:dyDescent="0.35">
      <c r="A310" s="321">
        <v>2043</v>
      </c>
      <c r="B310" s="326">
        <v>52171</v>
      </c>
      <c r="C310" s="323">
        <f t="shared" si="8"/>
        <v>122.62344346917945</v>
      </c>
      <c r="D310" s="314">
        <f t="shared" si="7"/>
        <v>122.62344346917945</v>
      </c>
      <c r="E310" s="143">
        <v>1</v>
      </c>
      <c r="F310" s="243">
        <f>Commercial!F310</f>
        <v>5488.2799611351356</v>
      </c>
      <c r="G310" s="239">
        <v>0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1</v>
      </c>
      <c r="R310" s="239">
        <v>0</v>
      </c>
    </row>
    <row r="311" spans="1:18" x14ac:dyDescent="0.35">
      <c r="A311" s="321">
        <v>2043</v>
      </c>
      <c r="B311" s="326">
        <v>52201</v>
      </c>
      <c r="C311" s="323">
        <f t="shared" si="8"/>
        <v>118.68861408218527</v>
      </c>
      <c r="D311" s="314">
        <f t="shared" si="7"/>
        <v>118.68861408218527</v>
      </c>
      <c r="E311" s="143">
        <v>1</v>
      </c>
      <c r="F311" s="243">
        <f>Commercial!F311</f>
        <v>5485.9831716610242</v>
      </c>
      <c r="G311" s="239">
        <v>0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1</v>
      </c>
    </row>
    <row r="312" spans="1:18" x14ac:dyDescent="0.35">
      <c r="A312" s="321">
        <v>2043</v>
      </c>
      <c r="B312" s="326">
        <v>52232</v>
      </c>
      <c r="C312" s="323">
        <f t="shared" si="8"/>
        <v>89.528992472994162</v>
      </c>
      <c r="D312" s="314">
        <f t="shared" si="7"/>
        <v>89.528992472994162</v>
      </c>
      <c r="E312" s="143">
        <v>1</v>
      </c>
      <c r="F312" s="243">
        <f>Commercial!F312</f>
        <v>5483.6863821869129</v>
      </c>
      <c r="G312" s="239">
        <v>1</v>
      </c>
      <c r="H312" s="239">
        <v>0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</row>
    <row r="313" spans="1:18" x14ac:dyDescent="0.35">
      <c r="A313" s="321">
        <v>2043</v>
      </c>
      <c r="B313" s="326">
        <v>52263</v>
      </c>
      <c r="C313" s="323">
        <f t="shared" si="8"/>
        <v>97.733648817937024</v>
      </c>
      <c r="D313" s="314">
        <f t="shared" si="7"/>
        <v>97.733648817937024</v>
      </c>
      <c r="E313" s="143">
        <v>1</v>
      </c>
      <c r="F313" s="243">
        <f>Commercial!F313</f>
        <v>5481.3895927128015</v>
      </c>
      <c r="G313" s="239">
        <v>0</v>
      </c>
      <c r="H313" s="239">
        <v>1</v>
      </c>
      <c r="I313" s="239">
        <v>0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</row>
    <row r="314" spans="1:18" x14ac:dyDescent="0.35">
      <c r="A314" s="321">
        <v>2043</v>
      </c>
      <c r="B314" s="326">
        <v>52291</v>
      </c>
      <c r="C314" s="323">
        <f t="shared" si="8"/>
        <v>123.74865109810696</v>
      </c>
      <c r="D314" s="314">
        <f t="shared" si="7"/>
        <v>123.74865109810696</v>
      </c>
      <c r="E314" s="143">
        <v>1</v>
      </c>
      <c r="F314" s="243">
        <f>Commercial!F314</f>
        <v>5479.0928032386901</v>
      </c>
      <c r="G314" s="239">
        <v>0</v>
      </c>
      <c r="H314" s="239">
        <v>0</v>
      </c>
      <c r="I314" s="239">
        <v>1</v>
      </c>
      <c r="J314" s="239">
        <v>0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</row>
    <row r="315" spans="1:18" x14ac:dyDescent="0.35">
      <c r="A315" s="321">
        <v>2043</v>
      </c>
      <c r="B315" s="326">
        <v>52322</v>
      </c>
      <c r="C315" s="323">
        <f t="shared" si="8"/>
        <v>107.8240525279428</v>
      </c>
      <c r="D315" s="314">
        <f t="shared" si="7"/>
        <v>107.8240525279428</v>
      </c>
      <c r="E315" s="143">
        <v>1</v>
      </c>
      <c r="F315" s="243">
        <f>Commercial!F315</f>
        <v>5476.7960137645787</v>
      </c>
      <c r="G315" s="239">
        <v>0</v>
      </c>
      <c r="H315" s="239">
        <v>0</v>
      </c>
      <c r="I315" s="239">
        <v>0</v>
      </c>
      <c r="J315" s="239">
        <v>1</v>
      </c>
      <c r="K315" s="239">
        <v>0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</row>
    <row r="316" spans="1:18" x14ac:dyDescent="0.35">
      <c r="A316" s="321">
        <v>2043</v>
      </c>
      <c r="B316" s="326">
        <v>52352</v>
      </c>
      <c r="C316" s="323">
        <f t="shared" si="8"/>
        <v>121.93269751742065</v>
      </c>
      <c r="D316" s="314">
        <f t="shared" si="7"/>
        <v>121.93269751742065</v>
      </c>
      <c r="E316" s="143">
        <v>1</v>
      </c>
      <c r="F316" s="243">
        <f>Commercial!F316</f>
        <v>5474.4992242904673</v>
      </c>
      <c r="G316" s="239">
        <v>0</v>
      </c>
      <c r="H316" s="239">
        <v>0</v>
      </c>
      <c r="I316" s="239">
        <v>0</v>
      </c>
      <c r="J316" s="239">
        <v>0</v>
      </c>
      <c r="K316" s="239">
        <v>1</v>
      </c>
      <c r="L316" s="239">
        <v>0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</row>
    <row r="317" spans="1:18" x14ac:dyDescent="0.35">
      <c r="A317" s="321">
        <v>2043</v>
      </c>
      <c r="B317" s="326">
        <v>52383</v>
      </c>
      <c r="C317" s="323">
        <f t="shared" si="8"/>
        <v>120.79058165713155</v>
      </c>
      <c r="D317" s="314">
        <f t="shared" si="7"/>
        <v>120.79058165713155</v>
      </c>
      <c r="E317" s="143">
        <v>1</v>
      </c>
      <c r="F317" s="243">
        <f>Commercial!F317</f>
        <v>5472.2024348163559</v>
      </c>
      <c r="G317" s="239">
        <v>0</v>
      </c>
      <c r="H317" s="239">
        <v>0</v>
      </c>
      <c r="I317" s="239">
        <v>0</v>
      </c>
      <c r="J317" s="239">
        <v>0</v>
      </c>
      <c r="K317" s="239">
        <v>0</v>
      </c>
      <c r="L317" s="239">
        <v>1</v>
      </c>
      <c r="M317" s="239">
        <v>0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</row>
    <row r="318" spans="1:18" x14ac:dyDescent="0.35">
      <c r="A318" s="321">
        <v>2044</v>
      </c>
      <c r="B318" s="326">
        <v>52413</v>
      </c>
      <c r="C318" s="323">
        <f t="shared" si="8"/>
        <v>121.71210116133551</v>
      </c>
      <c r="D318" s="314">
        <f t="shared" si="7"/>
        <v>121.71210116133551</v>
      </c>
      <c r="E318" s="143">
        <v>1</v>
      </c>
      <c r="F318" s="243">
        <f>Commercial!F318</f>
        <v>5469.9859733687626</v>
      </c>
      <c r="G318" s="239">
        <v>0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1</v>
      </c>
      <c r="N318" s="239">
        <v>0</v>
      </c>
      <c r="O318" s="239">
        <v>0</v>
      </c>
      <c r="P318" s="239">
        <v>0</v>
      </c>
      <c r="Q318" s="239">
        <v>0</v>
      </c>
      <c r="R318" s="239">
        <v>0</v>
      </c>
    </row>
    <row r="319" spans="1:18" x14ac:dyDescent="0.35">
      <c r="A319" s="321">
        <v>2044</v>
      </c>
      <c r="B319" s="326">
        <v>52444</v>
      </c>
      <c r="C319" s="323">
        <f t="shared" si="8"/>
        <v>133.15906993751355</v>
      </c>
      <c r="D319" s="314">
        <f t="shared" si="7"/>
        <v>133.15906993751355</v>
      </c>
      <c r="E319" s="143">
        <v>1</v>
      </c>
      <c r="F319" s="243">
        <f>Commercial!F319</f>
        <v>5467.7695119211694</v>
      </c>
      <c r="G319" s="239">
        <v>0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1</v>
      </c>
      <c r="O319" s="239">
        <v>0</v>
      </c>
      <c r="P319" s="239">
        <v>0</v>
      </c>
      <c r="Q319" s="239">
        <v>0</v>
      </c>
      <c r="R319" s="239">
        <v>0</v>
      </c>
    </row>
    <row r="320" spans="1:18" x14ac:dyDescent="0.35">
      <c r="A320" s="321">
        <v>2044</v>
      </c>
      <c r="B320" s="326">
        <v>52475</v>
      </c>
      <c r="C320" s="323">
        <f t="shared" si="8"/>
        <v>123.27886357843056</v>
      </c>
      <c r="D320" s="314">
        <f t="shared" si="7"/>
        <v>123.27886357843056</v>
      </c>
      <c r="E320" s="143">
        <v>1</v>
      </c>
      <c r="F320" s="243">
        <f>Commercial!F320</f>
        <v>5465.5530504735761</v>
      </c>
      <c r="G320" s="239">
        <v>0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1</v>
      </c>
      <c r="P320" s="239">
        <v>0</v>
      </c>
      <c r="Q320" s="239">
        <v>0</v>
      </c>
      <c r="R320" s="239">
        <v>0</v>
      </c>
    </row>
    <row r="321" spans="1:18" x14ac:dyDescent="0.35">
      <c r="A321" s="321">
        <v>2044</v>
      </c>
      <c r="B321" s="326">
        <v>52505</v>
      </c>
      <c r="C321" s="323">
        <f t="shared" si="8"/>
        <v>126.21474539176359</v>
      </c>
      <c r="D321" s="314">
        <f t="shared" si="7"/>
        <v>126.21474539176359</v>
      </c>
      <c r="E321" s="143">
        <v>1</v>
      </c>
      <c r="F321" s="243">
        <f>Commercial!F321</f>
        <v>5463.3365890259829</v>
      </c>
      <c r="G321" s="239">
        <v>0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1</v>
      </c>
      <c r="Q321" s="239">
        <v>0</v>
      </c>
      <c r="R321" s="239">
        <v>0</v>
      </c>
    </row>
    <row r="322" spans="1:18" x14ac:dyDescent="0.35">
      <c r="A322" s="321">
        <v>2044</v>
      </c>
      <c r="B322" s="326">
        <v>52536</v>
      </c>
      <c r="C322" s="323">
        <f t="shared" si="8"/>
        <v>120.48338819539157</v>
      </c>
      <c r="D322" s="314">
        <f t="shared" si="7"/>
        <v>120.48338819539157</v>
      </c>
      <c r="E322" s="143">
        <v>1</v>
      </c>
      <c r="F322" s="243">
        <f>Commercial!F322</f>
        <v>5461.1201275783897</v>
      </c>
      <c r="G322" s="239">
        <v>0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1</v>
      </c>
      <c r="R322" s="239">
        <v>0</v>
      </c>
    </row>
    <row r="323" spans="1:18" x14ac:dyDescent="0.35">
      <c r="A323" s="321">
        <v>2044</v>
      </c>
      <c r="B323" s="326">
        <v>52566</v>
      </c>
      <c r="C323" s="323">
        <f t="shared" si="8"/>
        <v>116.55488824397457</v>
      </c>
      <c r="D323" s="314">
        <f t="shared" si="7"/>
        <v>116.55488824397457</v>
      </c>
      <c r="E323" s="143">
        <v>1</v>
      </c>
      <c r="F323" s="243">
        <f>Commercial!F323</f>
        <v>5458.9036661307964</v>
      </c>
      <c r="G323" s="239">
        <v>0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1</v>
      </c>
    </row>
    <row r="324" spans="1:18" x14ac:dyDescent="0.35">
      <c r="A324" s="321">
        <v>2044</v>
      </c>
      <c r="B324" s="326">
        <v>52597</v>
      </c>
      <c r="C324" s="323">
        <f t="shared" si="8"/>
        <v>87.40159607036054</v>
      </c>
      <c r="D324" s="314">
        <f t="shared" si="7"/>
        <v>87.40159607036054</v>
      </c>
      <c r="E324" s="143">
        <v>1</v>
      </c>
      <c r="F324" s="243">
        <f>Commercial!F324</f>
        <v>5456.6872046832032</v>
      </c>
      <c r="G324" s="239">
        <v>1</v>
      </c>
      <c r="H324" s="239">
        <v>0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</row>
    <row r="325" spans="1:18" x14ac:dyDescent="0.35">
      <c r="A325" s="321">
        <v>2044</v>
      </c>
      <c r="B325" s="326">
        <v>52628</v>
      </c>
      <c r="C325" s="323">
        <f t="shared" si="8"/>
        <v>95.612581850880588</v>
      </c>
      <c r="D325" s="314">
        <f t="shared" si="7"/>
        <v>95.612581850880588</v>
      </c>
      <c r="E325" s="143">
        <v>1</v>
      </c>
      <c r="F325" s="243">
        <f>Commercial!F325</f>
        <v>5454.4707432356099</v>
      </c>
      <c r="G325" s="239">
        <v>0</v>
      </c>
      <c r="H325" s="239">
        <v>1</v>
      </c>
      <c r="I325" s="239">
        <v>0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</row>
    <row r="326" spans="1:18" x14ac:dyDescent="0.35">
      <c r="A326" s="321">
        <v>2044</v>
      </c>
      <c r="B326" s="326">
        <v>52657</v>
      </c>
      <c r="C326" s="323">
        <f t="shared" si="8"/>
        <v>121.6339135666276</v>
      </c>
      <c r="D326" s="314">
        <f t="shared" ref="D326:D389" si="9">SUMPRODUCT($E$3:$R$3,E326:R326)</f>
        <v>121.6339135666276</v>
      </c>
      <c r="E326" s="143">
        <v>1</v>
      </c>
      <c r="F326" s="243">
        <f>Commercial!F326</f>
        <v>5452.2542817880167</v>
      </c>
      <c r="G326" s="239">
        <v>0</v>
      </c>
      <c r="H326" s="239">
        <v>0</v>
      </c>
      <c r="I326" s="239">
        <v>1</v>
      </c>
      <c r="J326" s="239">
        <v>0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</row>
    <row r="327" spans="1:18" x14ac:dyDescent="0.35">
      <c r="A327" s="321">
        <v>2044</v>
      </c>
      <c r="B327" s="326">
        <v>52688</v>
      </c>
      <c r="C327" s="323">
        <f t="shared" si="8"/>
        <v>105.71564443204056</v>
      </c>
      <c r="D327" s="314">
        <f t="shared" si="9"/>
        <v>105.71564443204056</v>
      </c>
      <c r="E327" s="143">
        <v>1</v>
      </c>
      <c r="F327" s="243">
        <f>Commercial!F327</f>
        <v>5450.0378203404234</v>
      </c>
      <c r="G327" s="239">
        <v>0</v>
      </c>
      <c r="H327" s="239">
        <v>0</v>
      </c>
      <c r="I327" s="239">
        <v>0</v>
      </c>
      <c r="J327" s="239">
        <v>1</v>
      </c>
      <c r="K327" s="239">
        <v>0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</row>
    <row r="328" spans="1:18" x14ac:dyDescent="0.35">
      <c r="A328" s="321">
        <v>2044</v>
      </c>
      <c r="B328" s="326">
        <v>52718</v>
      </c>
      <c r="C328" s="323">
        <f t="shared" si="8"/>
        <v>119.8306188570956</v>
      </c>
      <c r="D328" s="314">
        <f t="shared" si="9"/>
        <v>119.8306188570956</v>
      </c>
      <c r="E328" s="143">
        <v>1</v>
      </c>
      <c r="F328" s="243">
        <f>Commercial!F328</f>
        <v>5447.8213588928302</v>
      </c>
      <c r="G328" s="239">
        <v>0</v>
      </c>
      <c r="H328" s="239">
        <v>0</v>
      </c>
      <c r="I328" s="239">
        <v>0</v>
      </c>
      <c r="J328" s="239">
        <v>0</v>
      </c>
      <c r="K328" s="239">
        <v>1</v>
      </c>
      <c r="L328" s="239">
        <v>0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</row>
    <row r="329" spans="1:18" x14ac:dyDescent="0.35">
      <c r="A329" s="321">
        <v>2044</v>
      </c>
      <c r="B329" s="326">
        <v>52749</v>
      </c>
      <c r="C329" s="323">
        <f t="shared" si="8"/>
        <v>118.69483243238358</v>
      </c>
      <c r="D329" s="314">
        <f t="shared" si="9"/>
        <v>118.69483243238358</v>
      </c>
      <c r="E329" s="143">
        <v>1</v>
      </c>
      <c r="F329" s="243">
        <f>Commercial!F329</f>
        <v>5445.6048974452369</v>
      </c>
      <c r="G329" s="239">
        <v>0</v>
      </c>
      <c r="H329" s="239">
        <v>0</v>
      </c>
      <c r="I329" s="239">
        <v>0</v>
      </c>
      <c r="J329" s="239">
        <v>0</v>
      </c>
      <c r="K329" s="239">
        <v>0</v>
      </c>
      <c r="L329" s="239">
        <v>1</v>
      </c>
      <c r="M329" s="239">
        <v>0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</row>
    <row r="330" spans="1:18" x14ac:dyDescent="0.35">
      <c r="A330" s="321">
        <v>2045</v>
      </c>
      <c r="B330" s="326">
        <v>52779</v>
      </c>
      <c r="C330" s="323">
        <f t="shared" si="8"/>
        <v>119.62754122406989</v>
      </c>
      <c r="D330" s="314">
        <f t="shared" si="9"/>
        <v>119.62754122406989</v>
      </c>
      <c r="E330" s="143">
        <v>1</v>
      </c>
      <c r="F330" s="243">
        <f>Commercial!F330</f>
        <v>5443.5304412950582</v>
      </c>
      <c r="G330" s="239">
        <v>0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1</v>
      </c>
      <c r="N330" s="239">
        <v>0</v>
      </c>
      <c r="O330" s="239">
        <v>0</v>
      </c>
      <c r="P330" s="239">
        <v>0</v>
      </c>
      <c r="Q330" s="239">
        <v>0</v>
      </c>
      <c r="R330" s="239">
        <v>0</v>
      </c>
    </row>
    <row r="331" spans="1:18" x14ac:dyDescent="0.35">
      <c r="A331" s="321">
        <v>2045</v>
      </c>
      <c r="B331" s="326">
        <v>52810</v>
      </c>
      <c r="C331" s="323">
        <f t="shared" si="8"/>
        <v>131.08569928773016</v>
      </c>
      <c r="D331" s="314">
        <f t="shared" si="9"/>
        <v>131.08569928773016</v>
      </c>
      <c r="E331" s="143">
        <v>1</v>
      </c>
      <c r="F331" s="243">
        <f>Commercial!F331</f>
        <v>5441.4559851448794</v>
      </c>
      <c r="G331" s="239">
        <v>0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1</v>
      </c>
      <c r="O331" s="239">
        <v>0</v>
      </c>
      <c r="P331" s="239">
        <v>0</v>
      </c>
      <c r="Q331" s="239">
        <v>0</v>
      </c>
      <c r="R331" s="239">
        <v>0</v>
      </c>
    </row>
    <row r="332" spans="1:18" x14ac:dyDescent="0.35">
      <c r="A332" s="321">
        <v>2045</v>
      </c>
      <c r="B332" s="326">
        <v>52841</v>
      </c>
      <c r="C332" s="323">
        <f t="shared" si="8"/>
        <v>121.21668221612953</v>
      </c>
      <c r="D332" s="314">
        <f t="shared" si="9"/>
        <v>121.21668221612953</v>
      </c>
      <c r="E332" s="143">
        <v>1</v>
      </c>
      <c r="F332" s="243">
        <f>Commercial!F332</f>
        <v>5439.3815289947006</v>
      </c>
      <c r="G332" s="239">
        <v>0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1</v>
      </c>
      <c r="P332" s="239">
        <v>0</v>
      </c>
      <c r="Q332" s="239">
        <v>0</v>
      </c>
      <c r="R332" s="239">
        <v>0</v>
      </c>
    </row>
    <row r="333" spans="1:18" x14ac:dyDescent="0.35">
      <c r="A333" s="321">
        <v>2045</v>
      </c>
      <c r="B333" s="326">
        <v>52871</v>
      </c>
      <c r="C333" s="323">
        <f t="shared" si="8"/>
        <v>124.16375331694479</v>
      </c>
      <c r="D333" s="314">
        <f t="shared" si="9"/>
        <v>124.16375331694479</v>
      </c>
      <c r="E333" s="143">
        <v>1</v>
      </c>
      <c r="F333" s="243">
        <f>Commercial!F333</f>
        <v>5437.3070728445218</v>
      </c>
      <c r="G333" s="239">
        <v>0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1</v>
      </c>
      <c r="Q333" s="239">
        <v>0</v>
      </c>
      <c r="R333" s="239">
        <v>0</v>
      </c>
    </row>
    <row r="334" spans="1:18" x14ac:dyDescent="0.35">
      <c r="A334" s="321">
        <v>2045</v>
      </c>
      <c r="B334" s="326">
        <v>52902</v>
      </c>
      <c r="C334" s="323">
        <f t="shared" si="8"/>
        <v>118.44358540805513</v>
      </c>
      <c r="D334" s="314">
        <f t="shared" si="9"/>
        <v>118.44358540805513</v>
      </c>
      <c r="E334" s="143">
        <v>1</v>
      </c>
      <c r="F334" s="243">
        <f>Commercial!F334</f>
        <v>5435.2326166943431</v>
      </c>
      <c r="G334" s="239">
        <v>0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1</v>
      </c>
      <c r="R334" s="239">
        <v>0</v>
      </c>
    </row>
    <row r="335" spans="1:18" x14ac:dyDescent="0.35">
      <c r="A335" s="321">
        <v>2045</v>
      </c>
      <c r="B335" s="326">
        <v>52932</v>
      </c>
      <c r="C335" s="323">
        <f t="shared" si="8"/>
        <v>114.52627474412037</v>
      </c>
      <c r="D335" s="314">
        <f t="shared" si="9"/>
        <v>114.52627474412037</v>
      </c>
      <c r="E335" s="143">
        <v>1</v>
      </c>
      <c r="F335" s="243">
        <f>Commercial!F335</f>
        <v>5433.1581605441643</v>
      </c>
      <c r="G335" s="239">
        <v>0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1</v>
      </c>
    </row>
    <row r="336" spans="1:18" x14ac:dyDescent="0.35">
      <c r="A336" s="321">
        <v>2045</v>
      </c>
      <c r="B336" s="326">
        <v>52963</v>
      </c>
      <c r="C336" s="323">
        <f t="shared" si="8"/>
        <v>85.384171857988633</v>
      </c>
      <c r="D336" s="314">
        <f t="shared" si="9"/>
        <v>85.384171857988633</v>
      </c>
      <c r="E336" s="143">
        <v>1</v>
      </c>
      <c r="F336" s="243">
        <f>Commercial!F336</f>
        <v>5431.0837043939855</v>
      </c>
      <c r="G336" s="239">
        <v>1</v>
      </c>
      <c r="H336" s="239">
        <v>0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</row>
    <row r="337" spans="1:18" x14ac:dyDescent="0.35">
      <c r="A337" s="321">
        <v>2045</v>
      </c>
      <c r="B337" s="326">
        <v>52994</v>
      </c>
      <c r="C337" s="323">
        <f t="shared" si="8"/>
        <v>93.606346925990977</v>
      </c>
      <c r="D337" s="314">
        <f t="shared" si="9"/>
        <v>93.606346925990977</v>
      </c>
      <c r="E337" s="143">
        <v>1</v>
      </c>
      <c r="F337" s="243">
        <f>Commercial!F337</f>
        <v>5429.0092482438067</v>
      </c>
      <c r="G337" s="239">
        <v>0</v>
      </c>
      <c r="H337" s="239">
        <v>1</v>
      </c>
      <c r="I337" s="239">
        <v>0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</row>
    <row r="338" spans="1:18" x14ac:dyDescent="0.35">
      <c r="A338" s="321">
        <v>2045</v>
      </c>
      <c r="B338" s="326">
        <v>53022</v>
      </c>
      <c r="C338" s="323">
        <f t="shared" si="8"/>
        <v>119.63886792922028</v>
      </c>
      <c r="D338" s="314">
        <f t="shared" si="9"/>
        <v>119.63886792922028</v>
      </c>
      <c r="E338" s="143">
        <v>1</v>
      </c>
      <c r="F338" s="243">
        <f>Commercial!F338</f>
        <v>5426.9347920936279</v>
      </c>
      <c r="G338" s="239">
        <v>0</v>
      </c>
      <c r="H338" s="239">
        <v>0</v>
      </c>
      <c r="I338" s="239">
        <v>1</v>
      </c>
      <c r="J338" s="239">
        <v>0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</row>
    <row r="339" spans="1:18" x14ac:dyDescent="0.35">
      <c r="A339" s="321">
        <v>2045</v>
      </c>
      <c r="B339" s="326">
        <v>53053</v>
      </c>
      <c r="C339" s="323">
        <f t="shared" si="8"/>
        <v>103.7317880821156</v>
      </c>
      <c r="D339" s="314">
        <f t="shared" si="9"/>
        <v>103.7317880821156</v>
      </c>
      <c r="E339" s="143">
        <v>1</v>
      </c>
      <c r="F339" s="243">
        <f>Commercial!F339</f>
        <v>5424.8603359434492</v>
      </c>
      <c r="G339" s="239">
        <v>0</v>
      </c>
      <c r="H339" s="239">
        <v>0</v>
      </c>
      <c r="I339" s="239">
        <v>0</v>
      </c>
      <c r="J339" s="239">
        <v>1</v>
      </c>
      <c r="K339" s="239">
        <v>0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</row>
    <row r="340" spans="1:18" x14ac:dyDescent="0.35">
      <c r="A340" s="321">
        <v>2045</v>
      </c>
      <c r="B340" s="326">
        <v>53083</v>
      </c>
      <c r="C340" s="323">
        <f t="shared" ref="C340:C403" si="10">D340</f>
        <v>117.85795179465288</v>
      </c>
      <c r="D340" s="314">
        <f t="shared" si="9"/>
        <v>117.85795179465288</v>
      </c>
      <c r="E340" s="143">
        <v>1</v>
      </c>
      <c r="F340" s="243">
        <f>Commercial!F340</f>
        <v>5422.7858797932704</v>
      </c>
      <c r="G340" s="239">
        <v>0</v>
      </c>
      <c r="H340" s="239">
        <v>0</v>
      </c>
      <c r="I340" s="239">
        <v>0</v>
      </c>
      <c r="J340" s="239">
        <v>0</v>
      </c>
      <c r="K340" s="239">
        <v>1</v>
      </c>
      <c r="L340" s="239">
        <v>0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</row>
    <row r="341" spans="1:18" x14ac:dyDescent="0.35">
      <c r="A341" s="321">
        <v>2045</v>
      </c>
      <c r="B341" s="326">
        <v>53114</v>
      </c>
      <c r="C341" s="323">
        <f t="shared" si="10"/>
        <v>116.73335465742321</v>
      </c>
      <c r="D341" s="314">
        <f t="shared" si="9"/>
        <v>116.73335465742321</v>
      </c>
      <c r="E341" s="143">
        <v>1</v>
      </c>
      <c r="F341" s="243">
        <f>Commercial!F341</f>
        <v>5420.7114236430916</v>
      </c>
      <c r="G341" s="239">
        <v>0</v>
      </c>
      <c r="H341" s="239">
        <v>0</v>
      </c>
      <c r="I341" s="239">
        <v>0</v>
      </c>
      <c r="J341" s="239">
        <v>0</v>
      </c>
      <c r="K341" s="239">
        <v>0</v>
      </c>
      <c r="L341" s="239">
        <v>1</v>
      </c>
      <c r="M341" s="239">
        <v>0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</row>
    <row r="342" spans="1:18" x14ac:dyDescent="0.35">
      <c r="A342" s="321">
        <v>2046</v>
      </c>
      <c r="B342" s="326">
        <v>53144</v>
      </c>
      <c r="C342" s="323">
        <f t="shared" si="10"/>
        <v>117.67179385489595</v>
      </c>
      <c r="D342" s="314">
        <f t="shared" si="9"/>
        <v>117.67179385489595</v>
      </c>
      <c r="E342" s="143">
        <v>1</v>
      </c>
      <c r="F342" s="243">
        <f>Commercial!F342</f>
        <v>5418.7096931226106</v>
      </c>
      <c r="G342" s="239">
        <v>0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1</v>
      </c>
      <c r="N342" s="239">
        <v>0</v>
      </c>
      <c r="O342" s="239">
        <v>0</v>
      </c>
      <c r="P342" s="239">
        <v>0</v>
      </c>
      <c r="Q342" s="239">
        <v>0</v>
      </c>
      <c r="R342" s="239">
        <v>0</v>
      </c>
    </row>
    <row r="343" spans="1:18" x14ac:dyDescent="0.35">
      <c r="A343" s="321">
        <v>2046</v>
      </c>
      <c r="B343" s="326">
        <v>53175</v>
      </c>
      <c r="C343" s="323">
        <f t="shared" si="10"/>
        <v>129.13568232434278</v>
      </c>
      <c r="D343" s="314">
        <f t="shared" si="9"/>
        <v>129.13568232434278</v>
      </c>
      <c r="E343" s="143">
        <v>1</v>
      </c>
      <c r="F343" s="243">
        <f>Commercial!F343</f>
        <v>5416.7079626021296</v>
      </c>
      <c r="G343" s="239">
        <v>0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1</v>
      </c>
      <c r="O343" s="239">
        <v>0</v>
      </c>
      <c r="P343" s="239">
        <v>0</v>
      </c>
      <c r="Q343" s="239">
        <v>0</v>
      </c>
      <c r="R343" s="239">
        <v>0</v>
      </c>
    </row>
    <row r="344" spans="1:18" x14ac:dyDescent="0.35">
      <c r="A344" s="321">
        <v>2046</v>
      </c>
      <c r="B344" s="326">
        <v>53206</v>
      </c>
      <c r="C344" s="323">
        <f t="shared" si="10"/>
        <v>119.27239565852864</v>
      </c>
      <c r="D344" s="314">
        <f t="shared" si="9"/>
        <v>119.27239565852864</v>
      </c>
      <c r="E344" s="143">
        <v>1</v>
      </c>
      <c r="F344" s="243">
        <f>Commercial!F344</f>
        <v>5414.7062320816485</v>
      </c>
      <c r="G344" s="239">
        <v>0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1</v>
      </c>
      <c r="P344" s="239">
        <v>0</v>
      </c>
      <c r="Q344" s="239">
        <v>0</v>
      </c>
      <c r="R344" s="239">
        <v>0</v>
      </c>
    </row>
    <row r="345" spans="1:18" x14ac:dyDescent="0.35">
      <c r="A345" s="321">
        <v>2046</v>
      </c>
      <c r="B345" s="326">
        <v>53236</v>
      </c>
      <c r="C345" s="323">
        <f t="shared" si="10"/>
        <v>122.2251971651304</v>
      </c>
      <c r="D345" s="314">
        <f t="shared" si="9"/>
        <v>122.2251971651304</v>
      </c>
      <c r="E345" s="143">
        <v>1</v>
      </c>
      <c r="F345" s="243">
        <f>Commercial!F345</f>
        <v>5412.7045015611675</v>
      </c>
      <c r="G345" s="239">
        <v>0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1</v>
      </c>
      <c r="Q345" s="239">
        <v>0</v>
      </c>
      <c r="R345" s="239">
        <v>0</v>
      </c>
    </row>
    <row r="346" spans="1:18" x14ac:dyDescent="0.35">
      <c r="A346" s="321">
        <v>2046</v>
      </c>
      <c r="B346" s="326">
        <v>53267</v>
      </c>
      <c r="C346" s="323">
        <f t="shared" si="10"/>
        <v>116.51075966202723</v>
      </c>
      <c r="D346" s="314">
        <f t="shared" si="9"/>
        <v>116.51075966202723</v>
      </c>
      <c r="E346" s="143">
        <v>1</v>
      </c>
      <c r="F346" s="243">
        <f>Commercial!F346</f>
        <v>5410.7027710406865</v>
      </c>
      <c r="G346" s="239">
        <v>0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1</v>
      </c>
      <c r="R346" s="239">
        <v>0</v>
      </c>
    </row>
    <row r="347" spans="1:18" x14ac:dyDescent="0.35">
      <c r="A347" s="321">
        <v>2046</v>
      </c>
      <c r="B347" s="326">
        <v>53297</v>
      </c>
      <c r="C347" s="323">
        <f t="shared" si="10"/>
        <v>112.59917940387902</v>
      </c>
      <c r="D347" s="314">
        <f t="shared" si="9"/>
        <v>112.59917940387902</v>
      </c>
      <c r="E347" s="143">
        <v>1</v>
      </c>
      <c r="F347" s="243">
        <f>Commercial!F347</f>
        <v>5408.7010405202054</v>
      </c>
      <c r="G347" s="239">
        <v>0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1</v>
      </c>
    </row>
    <row r="348" spans="1:18" x14ac:dyDescent="0.35">
      <c r="A348" s="321">
        <v>2046</v>
      </c>
      <c r="B348" s="326">
        <v>53328</v>
      </c>
      <c r="C348" s="323">
        <f t="shared" si="10"/>
        <v>83.462806923533776</v>
      </c>
      <c r="D348" s="314">
        <f t="shared" si="9"/>
        <v>83.462806923533776</v>
      </c>
      <c r="E348" s="143">
        <v>1</v>
      </c>
      <c r="F348" s="243">
        <f>Commercial!F348</f>
        <v>5406.6993099997244</v>
      </c>
      <c r="G348" s="239">
        <v>1</v>
      </c>
      <c r="H348" s="239">
        <v>0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</row>
    <row r="349" spans="1:18" x14ac:dyDescent="0.35">
      <c r="A349" s="321">
        <v>2046</v>
      </c>
      <c r="B349" s="326">
        <v>53359</v>
      </c>
      <c r="C349" s="323">
        <f t="shared" si="10"/>
        <v>91.690712397322613</v>
      </c>
      <c r="D349" s="314">
        <f t="shared" si="9"/>
        <v>91.690712397322613</v>
      </c>
      <c r="E349" s="143">
        <v>1</v>
      </c>
      <c r="F349" s="243">
        <f>Commercial!F349</f>
        <v>5404.6975794792434</v>
      </c>
      <c r="G349" s="239">
        <v>0</v>
      </c>
      <c r="H349" s="239">
        <v>1</v>
      </c>
      <c r="I349" s="239">
        <v>0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</row>
    <row r="350" spans="1:18" x14ac:dyDescent="0.35">
      <c r="A350" s="321">
        <v>2046</v>
      </c>
      <c r="B350" s="326">
        <v>53387</v>
      </c>
      <c r="C350" s="323">
        <f t="shared" si="10"/>
        <v>117.72896380633847</v>
      </c>
      <c r="D350" s="314">
        <f t="shared" si="9"/>
        <v>117.72896380633847</v>
      </c>
      <c r="E350" s="143">
        <v>1</v>
      </c>
      <c r="F350" s="243">
        <f>Commercial!F350</f>
        <v>5402.6958489587623</v>
      </c>
      <c r="G350" s="239">
        <v>0</v>
      </c>
      <c r="H350" s="239">
        <v>0</v>
      </c>
      <c r="I350" s="239">
        <v>1</v>
      </c>
      <c r="J350" s="239">
        <v>0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</row>
    <row r="351" spans="1:18" x14ac:dyDescent="0.35">
      <c r="A351" s="321">
        <v>2046</v>
      </c>
      <c r="B351" s="326">
        <v>53418</v>
      </c>
      <c r="C351" s="323">
        <f t="shared" si="10"/>
        <v>101.82761436502022</v>
      </c>
      <c r="D351" s="314">
        <f t="shared" si="9"/>
        <v>101.82761436502022</v>
      </c>
      <c r="E351" s="143">
        <v>1</v>
      </c>
      <c r="F351" s="243">
        <f>Commercial!F351</f>
        <v>5400.6941184382813</v>
      </c>
      <c r="G351" s="239">
        <v>0</v>
      </c>
      <c r="H351" s="239">
        <v>0</v>
      </c>
      <c r="I351" s="239">
        <v>0</v>
      </c>
      <c r="J351" s="239">
        <v>1</v>
      </c>
      <c r="K351" s="239">
        <v>0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</row>
    <row r="352" spans="1:18" x14ac:dyDescent="0.35">
      <c r="A352" s="321">
        <v>2046</v>
      </c>
      <c r="B352" s="326">
        <v>53448</v>
      </c>
      <c r="C352" s="323">
        <f t="shared" si="10"/>
        <v>115.95950848334405</v>
      </c>
      <c r="D352" s="314">
        <f t="shared" si="9"/>
        <v>115.95950848334405</v>
      </c>
      <c r="E352" s="143">
        <v>1</v>
      </c>
      <c r="F352" s="243">
        <f>Commercial!F352</f>
        <v>5398.6923879178003</v>
      </c>
      <c r="G352" s="239">
        <v>0</v>
      </c>
      <c r="H352" s="239">
        <v>0</v>
      </c>
      <c r="I352" s="239">
        <v>0</v>
      </c>
      <c r="J352" s="239">
        <v>0</v>
      </c>
      <c r="K352" s="239">
        <v>1</v>
      </c>
      <c r="L352" s="239">
        <v>0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</row>
    <row r="353" spans="1:18" x14ac:dyDescent="0.35">
      <c r="A353" s="321">
        <v>2046</v>
      </c>
      <c r="B353" s="326">
        <v>53479</v>
      </c>
      <c r="C353" s="323">
        <f t="shared" si="10"/>
        <v>114.84064175190088</v>
      </c>
      <c r="D353" s="314">
        <f t="shared" si="9"/>
        <v>114.84064175190088</v>
      </c>
      <c r="E353" s="143">
        <v>1</v>
      </c>
      <c r="F353" s="243">
        <f>Commercial!F353</f>
        <v>5396.6906573973192</v>
      </c>
      <c r="G353" s="239">
        <v>0</v>
      </c>
      <c r="H353" s="239">
        <v>0</v>
      </c>
      <c r="I353" s="239">
        <v>0</v>
      </c>
      <c r="J353" s="239">
        <v>0</v>
      </c>
      <c r="K353" s="239">
        <v>0</v>
      </c>
      <c r="L353" s="239">
        <v>1</v>
      </c>
      <c r="M353" s="239">
        <v>0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</row>
    <row r="354" spans="1:18" x14ac:dyDescent="0.35">
      <c r="A354" s="321">
        <v>2047</v>
      </c>
      <c r="B354" s="326">
        <v>53509</v>
      </c>
      <c r="C354" s="323">
        <f t="shared" si="10"/>
        <v>115.82781388078524</v>
      </c>
      <c r="D354" s="314">
        <f t="shared" si="9"/>
        <v>115.82781388078524</v>
      </c>
      <c r="E354" s="143">
        <v>1</v>
      </c>
      <c r="F354" s="243">
        <f>Commercial!F354</f>
        <v>5395.3074054376875</v>
      </c>
      <c r="G354" s="239">
        <v>0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1</v>
      </c>
      <c r="N354" s="239">
        <v>0</v>
      </c>
      <c r="O354" s="239">
        <v>0</v>
      </c>
      <c r="P354" s="239">
        <v>0</v>
      </c>
      <c r="Q354" s="239">
        <v>0</v>
      </c>
      <c r="R354" s="239">
        <v>0</v>
      </c>
    </row>
    <row r="355" spans="1:18" x14ac:dyDescent="0.35">
      <c r="A355" s="321">
        <v>2047</v>
      </c>
      <c r="B355" s="326">
        <v>53540</v>
      </c>
      <c r="C355" s="323">
        <f t="shared" si="10"/>
        <v>127.34043528164358</v>
      </c>
      <c r="D355" s="314">
        <f t="shared" si="9"/>
        <v>127.34043528164358</v>
      </c>
      <c r="E355" s="143">
        <v>1</v>
      </c>
      <c r="F355" s="243">
        <f>Commercial!F355</f>
        <v>5393.9241534780558</v>
      </c>
      <c r="G355" s="239">
        <v>0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1</v>
      </c>
      <c r="O355" s="239">
        <v>0</v>
      </c>
      <c r="P355" s="239">
        <v>0</v>
      </c>
      <c r="Q355" s="239">
        <v>0</v>
      </c>
      <c r="R355" s="239">
        <v>0</v>
      </c>
    </row>
    <row r="356" spans="1:18" x14ac:dyDescent="0.35">
      <c r="A356" s="321">
        <v>2047</v>
      </c>
      <c r="B356" s="326">
        <v>53571</v>
      </c>
      <c r="C356" s="323">
        <f t="shared" si="10"/>
        <v>117.525881547241</v>
      </c>
      <c r="D356" s="314">
        <f t="shared" si="9"/>
        <v>117.525881547241</v>
      </c>
      <c r="E356" s="143">
        <v>1</v>
      </c>
      <c r="F356" s="243">
        <f>Commercial!F356</f>
        <v>5392.5409015184241</v>
      </c>
      <c r="G356" s="239">
        <v>0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1</v>
      </c>
      <c r="P356" s="239">
        <v>0</v>
      </c>
      <c r="Q356" s="239">
        <v>0</v>
      </c>
      <c r="R356" s="239">
        <v>0</v>
      </c>
    </row>
    <row r="357" spans="1:18" x14ac:dyDescent="0.35">
      <c r="A357" s="321">
        <v>2047</v>
      </c>
      <c r="B357" s="326">
        <v>53601</v>
      </c>
      <c r="C357" s="323">
        <f t="shared" si="10"/>
        <v>120.52741598525432</v>
      </c>
      <c r="D357" s="314">
        <f t="shared" si="9"/>
        <v>120.52741598525432</v>
      </c>
      <c r="E357" s="143">
        <v>1</v>
      </c>
      <c r="F357" s="243">
        <f>Commercial!F357</f>
        <v>5391.1576495587924</v>
      </c>
      <c r="G357" s="239">
        <v>0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1</v>
      </c>
      <c r="Q357" s="239">
        <v>0</v>
      </c>
      <c r="R357" s="239">
        <v>0</v>
      </c>
    </row>
    <row r="358" spans="1:18" x14ac:dyDescent="0.35">
      <c r="A358" s="321">
        <v>2047</v>
      </c>
      <c r="B358" s="326">
        <v>53632</v>
      </c>
      <c r="C358" s="323">
        <f t="shared" si="10"/>
        <v>114.86171141356272</v>
      </c>
      <c r="D358" s="314">
        <f t="shared" si="9"/>
        <v>114.86171141356272</v>
      </c>
      <c r="E358" s="143">
        <v>1</v>
      </c>
      <c r="F358" s="243">
        <f>Commercial!F358</f>
        <v>5389.7743975991607</v>
      </c>
      <c r="G358" s="239">
        <v>0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1</v>
      </c>
      <c r="R358" s="239">
        <v>0</v>
      </c>
    </row>
    <row r="359" spans="1:18" x14ac:dyDescent="0.35">
      <c r="A359" s="321">
        <v>2047</v>
      </c>
      <c r="B359" s="326">
        <v>53662</v>
      </c>
      <c r="C359" s="323">
        <f t="shared" si="10"/>
        <v>110.99886408682607</v>
      </c>
      <c r="D359" s="314">
        <f t="shared" si="9"/>
        <v>110.99886408682607</v>
      </c>
      <c r="E359" s="143">
        <v>1</v>
      </c>
      <c r="F359" s="243">
        <f>Commercial!F359</f>
        <v>5388.391145639529</v>
      </c>
      <c r="G359" s="239">
        <v>0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1</v>
      </c>
    </row>
    <row r="360" spans="1:18" x14ac:dyDescent="0.35">
      <c r="A360" s="321">
        <v>2047</v>
      </c>
      <c r="B360" s="326">
        <v>53693</v>
      </c>
      <c r="C360" s="323">
        <f t="shared" si="10"/>
        <v>81.911224537892394</v>
      </c>
      <c r="D360" s="314">
        <f t="shared" si="9"/>
        <v>81.911224537892394</v>
      </c>
      <c r="E360" s="143">
        <v>1</v>
      </c>
      <c r="F360" s="243">
        <f>Commercial!F360</f>
        <v>5387.0078936798973</v>
      </c>
      <c r="G360" s="239">
        <v>1</v>
      </c>
      <c r="H360" s="239">
        <v>0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</row>
    <row r="361" spans="1:18" x14ac:dyDescent="0.35">
      <c r="A361" s="321">
        <v>2047</v>
      </c>
      <c r="B361" s="326">
        <v>53724</v>
      </c>
      <c r="C361" s="323">
        <f t="shared" si="10"/>
        <v>90.187862943092796</v>
      </c>
      <c r="D361" s="314">
        <f t="shared" si="9"/>
        <v>90.187862943092796</v>
      </c>
      <c r="E361" s="143">
        <v>1</v>
      </c>
      <c r="F361" s="243">
        <f>Commercial!F361</f>
        <v>5385.6246417202656</v>
      </c>
      <c r="G361" s="239">
        <v>0</v>
      </c>
      <c r="H361" s="239">
        <v>1</v>
      </c>
      <c r="I361" s="239">
        <v>0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</row>
    <row r="362" spans="1:18" x14ac:dyDescent="0.35">
      <c r="A362" s="321">
        <v>2047</v>
      </c>
      <c r="B362" s="326">
        <v>53752</v>
      </c>
      <c r="C362" s="323">
        <f t="shared" si="10"/>
        <v>116.27484728352022</v>
      </c>
      <c r="D362" s="314">
        <f t="shared" si="9"/>
        <v>116.27484728352022</v>
      </c>
      <c r="E362" s="143">
        <v>1</v>
      </c>
      <c r="F362" s="243">
        <f>Commercial!F362</f>
        <v>5384.2413897606339</v>
      </c>
      <c r="G362" s="239">
        <v>0</v>
      </c>
      <c r="H362" s="239">
        <v>0</v>
      </c>
      <c r="I362" s="239">
        <v>1</v>
      </c>
      <c r="J362" s="239">
        <v>0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</row>
    <row r="363" spans="1:18" x14ac:dyDescent="0.35">
      <c r="A363" s="321">
        <v>2047</v>
      </c>
      <c r="B363" s="326">
        <v>53783</v>
      </c>
      <c r="C363" s="323">
        <f t="shared" si="10"/>
        <v>100.42223077361353</v>
      </c>
      <c r="D363" s="314">
        <f t="shared" si="9"/>
        <v>100.42223077361353</v>
      </c>
      <c r="E363" s="143">
        <v>1</v>
      </c>
      <c r="F363" s="243">
        <f>Commercial!F363</f>
        <v>5382.8581378010022</v>
      </c>
      <c r="G363" s="239">
        <v>0</v>
      </c>
      <c r="H363" s="239">
        <v>0</v>
      </c>
      <c r="I363" s="239">
        <v>0</v>
      </c>
      <c r="J363" s="239">
        <v>1</v>
      </c>
      <c r="K363" s="239">
        <v>0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</row>
    <row r="364" spans="1:18" x14ac:dyDescent="0.35">
      <c r="A364" s="321">
        <v>2047</v>
      </c>
      <c r="B364" s="326">
        <v>53813</v>
      </c>
      <c r="C364" s="323">
        <f t="shared" si="10"/>
        <v>114.60285782334893</v>
      </c>
      <c r="D364" s="314">
        <f t="shared" si="9"/>
        <v>114.60285782334893</v>
      </c>
      <c r="E364" s="143">
        <v>1</v>
      </c>
      <c r="F364" s="243">
        <f>Commercial!F364</f>
        <v>5381.4748858413705</v>
      </c>
      <c r="G364" s="239">
        <v>0</v>
      </c>
      <c r="H364" s="239">
        <v>0</v>
      </c>
      <c r="I364" s="239">
        <v>0</v>
      </c>
      <c r="J364" s="239">
        <v>0</v>
      </c>
      <c r="K364" s="239">
        <v>1</v>
      </c>
      <c r="L364" s="239">
        <v>0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</row>
    <row r="365" spans="1:18" x14ac:dyDescent="0.35">
      <c r="A365" s="321">
        <v>2047</v>
      </c>
      <c r="B365" s="326">
        <v>53844</v>
      </c>
      <c r="C365" s="323">
        <f t="shared" si="10"/>
        <v>113.53272402331731</v>
      </c>
      <c r="D365" s="314">
        <f t="shared" si="9"/>
        <v>113.53272402331731</v>
      </c>
      <c r="E365" s="143">
        <v>1</v>
      </c>
      <c r="F365" s="243">
        <f>Commercial!F365</f>
        <v>5380.0916338817387</v>
      </c>
      <c r="G365" s="239">
        <v>0</v>
      </c>
      <c r="H365" s="239">
        <v>0</v>
      </c>
      <c r="I365" s="239">
        <v>0</v>
      </c>
      <c r="J365" s="239">
        <v>0</v>
      </c>
      <c r="K365" s="239">
        <v>0</v>
      </c>
      <c r="L365" s="239">
        <v>1</v>
      </c>
      <c r="M365" s="239">
        <v>0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</row>
    <row r="366" spans="1:18" x14ac:dyDescent="0.35">
      <c r="A366" s="321">
        <v>2048</v>
      </c>
      <c r="B366" s="326">
        <v>53874</v>
      </c>
      <c r="C366" s="323">
        <f t="shared" si="10"/>
        <v>114.49215442405233</v>
      </c>
      <c r="D366" s="314">
        <f t="shared" si="9"/>
        <v>114.49215442405233</v>
      </c>
      <c r="E366" s="143">
        <v>1</v>
      </c>
      <c r="F366" s="243">
        <f>Commercial!F366</f>
        <v>5378.3563065676335</v>
      </c>
      <c r="G366" s="239">
        <v>0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1</v>
      </c>
      <c r="N366" s="239">
        <v>0</v>
      </c>
      <c r="O366" s="239">
        <v>0</v>
      </c>
      <c r="P366" s="239">
        <v>0</v>
      </c>
      <c r="Q366" s="239">
        <v>0</v>
      </c>
      <c r="R366" s="239">
        <v>0</v>
      </c>
    </row>
    <row r="367" spans="1:18" x14ac:dyDescent="0.35">
      <c r="A367" s="321">
        <v>2048</v>
      </c>
      <c r="B367" s="326">
        <v>53905</v>
      </c>
      <c r="C367" s="323">
        <f t="shared" si="10"/>
        <v>125.97703409676137</v>
      </c>
      <c r="D367" s="314">
        <f t="shared" si="9"/>
        <v>125.97703409676137</v>
      </c>
      <c r="E367" s="143">
        <v>1</v>
      </c>
      <c r="F367" s="243">
        <f>Commercial!F367</f>
        <v>5376.6209792535283</v>
      </c>
      <c r="G367" s="239">
        <v>0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1</v>
      </c>
      <c r="O367" s="239">
        <v>0</v>
      </c>
      <c r="P367" s="239">
        <v>0</v>
      </c>
      <c r="Q367" s="239">
        <v>0</v>
      </c>
      <c r="R367" s="239">
        <v>0</v>
      </c>
    </row>
    <row r="368" spans="1:18" x14ac:dyDescent="0.35">
      <c r="A368" s="321">
        <v>2048</v>
      </c>
      <c r="B368" s="326">
        <v>53936</v>
      </c>
      <c r="C368" s="323">
        <f t="shared" si="10"/>
        <v>116.1347386342095</v>
      </c>
      <c r="D368" s="314">
        <f t="shared" si="9"/>
        <v>116.1347386342095</v>
      </c>
      <c r="E368" s="143">
        <v>1</v>
      </c>
      <c r="F368" s="243">
        <f>Commercial!F368</f>
        <v>5374.885651939423</v>
      </c>
      <c r="G368" s="239">
        <v>0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1</v>
      </c>
      <c r="P368" s="239">
        <v>0</v>
      </c>
      <c r="Q368" s="239">
        <v>0</v>
      </c>
      <c r="R368" s="239">
        <v>0</v>
      </c>
    </row>
    <row r="369" spans="1:18" x14ac:dyDescent="0.35">
      <c r="A369" s="321">
        <v>2048</v>
      </c>
      <c r="B369" s="326">
        <v>53966</v>
      </c>
      <c r="C369" s="323">
        <f t="shared" si="10"/>
        <v>119.10853134407353</v>
      </c>
      <c r="D369" s="314">
        <f t="shared" si="9"/>
        <v>119.10853134407353</v>
      </c>
      <c r="E369" s="143">
        <v>1</v>
      </c>
      <c r="F369" s="243">
        <f>Commercial!F369</f>
        <v>5373.1503246253178</v>
      </c>
      <c r="G369" s="239">
        <v>0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1</v>
      </c>
      <c r="Q369" s="239">
        <v>0</v>
      </c>
      <c r="R369" s="239">
        <v>0</v>
      </c>
    </row>
    <row r="370" spans="1:18" x14ac:dyDescent="0.35">
      <c r="A370" s="321">
        <v>2048</v>
      </c>
      <c r="B370" s="326">
        <v>53997</v>
      </c>
      <c r="C370" s="323">
        <f t="shared" si="10"/>
        <v>113.41508504423257</v>
      </c>
      <c r="D370" s="314">
        <f t="shared" si="9"/>
        <v>113.41508504423257</v>
      </c>
      <c r="E370" s="143">
        <v>1</v>
      </c>
      <c r="F370" s="243">
        <f>Commercial!F370</f>
        <v>5371.4149973112126</v>
      </c>
      <c r="G370" s="239">
        <v>0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1</v>
      </c>
      <c r="R370" s="239">
        <v>0</v>
      </c>
    </row>
    <row r="371" spans="1:18" x14ac:dyDescent="0.35">
      <c r="A371" s="321">
        <v>2048</v>
      </c>
      <c r="B371" s="326">
        <v>54027</v>
      </c>
      <c r="C371" s="323">
        <f t="shared" si="10"/>
        <v>109.52449598934663</v>
      </c>
      <c r="D371" s="314">
        <f t="shared" si="9"/>
        <v>109.52449598934663</v>
      </c>
      <c r="E371" s="143">
        <v>1</v>
      </c>
      <c r="F371" s="243">
        <f>Commercial!F371</f>
        <v>5369.6796699971073</v>
      </c>
      <c r="G371" s="239">
        <v>0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1</v>
      </c>
    </row>
    <row r="372" spans="1:18" x14ac:dyDescent="0.35">
      <c r="A372" s="321">
        <v>2048</v>
      </c>
      <c r="B372" s="326">
        <v>54058</v>
      </c>
      <c r="C372" s="323">
        <f t="shared" si="10"/>
        <v>80.409114712263658</v>
      </c>
      <c r="D372" s="314">
        <f t="shared" si="9"/>
        <v>80.409114712263658</v>
      </c>
      <c r="E372" s="143">
        <v>1</v>
      </c>
      <c r="F372" s="243">
        <f>Commercial!F372</f>
        <v>5367.9443426830021</v>
      </c>
      <c r="G372" s="239">
        <v>1</v>
      </c>
      <c r="H372" s="239">
        <v>0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</row>
    <row r="373" spans="1:18" x14ac:dyDescent="0.35">
      <c r="A373" s="321">
        <v>2048</v>
      </c>
      <c r="B373" s="326">
        <v>54089</v>
      </c>
      <c r="C373" s="323">
        <f t="shared" si="10"/>
        <v>88.658011389314709</v>
      </c>
      <c r="D373" s="314">
        <f t="shared" si="9"/>
        <v>88.658011389314709</v>
      </c>
      <c r="E373" s="143">
        <v>1</v>
      </c>
      <c r="F373" s="243">
        <f>Commercial!F373</f>
        <v>5366.2090153688969</v>
      </c>
      <c r="G373" s="239">
        <v>0</v>
      </c>
      <c r="H373" s="239">
        <v>1</v>
      </c>
      <c r="I373" s="239">
        <v>0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</row>
    <row r="374" spans="1:18" x14ac:dyDescent="0.35">
      <c r="A374" s="321">
        <v>2048</v>
      </c>
      <c r="B374" s="326">
        <v>54118</v>
      </c>
      <c r="C374" s="323">
        <f t="shared" si="10"/>
        <v>114.71725400159283</v>
      </c>
      <c r="D374" s="314">
        <f t="shared" si="9"/>
        <v>114.71725400159283</v>
      </c>
      <c r="E374" s="143">
        <v>1</v>
      </c>
      <c r="F374" s="243">
        <f>Commercial!F374</f>
        <v>5364.4736880547916</v>
      </c>
      <c r="G374" s="239">
        <v>0</v>
      </c>
      <c r="H374" s="239">
        <v>0</v>
      </c>
      <c r="I374" s="239">
        <v>1</v>
      </c>
      <c r="J374" s="239">
        <v>0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</row>
    <row r="375" spans="1:18" x14ac:dyDescent="0.35">
      <c r="A375" s="321">
        <v>2048</v>
      </c>
      <c r="B375" s="326">
        <v>54149</v>
      </c>
      <c r="C375" s="323">
        <f t="shared" si="10"/>
        <v>98.836895763536859</v>
      </c>
      <c r="D375" s="314">
        <f t="shared" si="9"/>
        <v>98.836895763536859</v>
      </c>
      <c r="E375" s="143">
        <v>1</v>
      </c>
      <c r="F375" s="243">
        <f>Commercial!F375</f>
        <v>5362.7383607406864</v>
      </c>
      <c r="G375" s="239">
        <v>0</v>
      </c>
      <c r="H375" s="239">
        <v>0</v>
      </c>
      <c r="I375" s="239">
        <v>0</v>
      </c>
      <c r="J375" s="239">
        <v>1</v>
      </c>
      <c r="K375" s="239">
        <v>0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</row>
    <row r="376" spans="1:18" x14ac:dyDescent="0.35">
      <c r="A376" s="321">
        <v>2048</v>
      </c>
      <c r="B376" s="326">
        <v>54179</v>
      </c>
      <c r="C376" s="323">
        <f t="shared" si="10"/>
        <v>112.9897810851229</v>
      </c>
      <c r="D376" s="314">
        <f t="shared" si="9"/>
        <v>112.9897810851229</v>
      </c>
      <c r="E376" s="143">
        <v>1</v>
      </c>
      <c r="F376" s="243">
        <f>Commercial!F376</f>
        <v>5361.0030334265812</v>
      </c>
      <c r="G376" s="239">
        <v>0</v>
      </c>
      <c r="H376" s="239">
        <v>0</v>
      </c>
      <c r="I376" s="239">
        <v>0</v>
      </c>
      <c r="J376" s="239">
        <v>0</v>
      </c>
      <c r="K376" s="239">
        <v>1</v>
      </c>
      <c r="L376" s="239">
        <v>0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</row>
    <row r="377" spans="1:18" x14ac:dyDescent="0.35">
      <c r="A377" s="321">
        <v>2048</v>
      </c>
      <c r="B377" s="326">
        <v>54210</v>
      </c>
      <c r="C377" s="323">
        <f t="shared" si="10"/>
        <v>111.89190555694199</v>
      </c>
      <c r="D377" s="314">
        <f t="shared" si="9"/>
        <v>111.89190555694199</v>
      </c>
      <c r="E377" s="143">
        <v>1</v>
      </c>
      <c r="F377" s="243">
        <f>Commercial!F377</f>
        <v>5359.2677061124759</v>
      </c>
      <c r="G377" s="239">
        <v>0</v>
      </c>
      <c r="H377" s="239">
        <v>0</v>
      </c>
      <c r="I377" s="239">
        <v>0</v>
      </c>
      <c r="J377" s="239">
        <v>0</v>
      </c>
      <c r="K377" s="239">
        <v>0</v>
      </c>
      <c r="L377" s="239">
        <v>1</v>
      </c>
      <c r="M377" s="239">
        <v>0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</row>
    <row r="378" spans="1:18" x14ac:dyDescent="0.35">
      <c r="A378" s="321">
        <v>2049</v>
      </c>
      <c r="B378" s="326">
        <v>54240</v>
      </c>
      <c r="C378" s="323">
        <f t="shared" si="10"/>
        <v>112.85731844044432</v>
      </c>
      <c r="D378" s="314">
        <f t="shared" si="9"/>
        <v>112.85731844044432</v>
      </c>
      <c r="E378" s="143">
        <v>1</v>
      </c>
      <c r="F378" s="243">
        <f>Commercial!F378</f>
        <v>5357.6083035832144</v>
      </c>
      <c r="G378" s="239">
        <v>0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1</v>
      </c>
      <c r="N378" s="239">
        <v>0</v>
      </c>
      <c r="O378" s="239">
        <v>0</v>
      </c>
      <c r="P378" s="239">
        <v>0</v>
      </c>
      <c r="Q378" s="239">
        <v>0</v>
      </c>
      <c r="R378" s="239">
        <v>0</v>
      </c>
    </row>
    <row r="379" spans="1:18" x14ac:dyDescent="0.35">
      <c r="A379" s="321">
        <v>2049</v>
      </c>
      <c r="B379" s="326">
        <v>54271</v>
      </c>
      <c r="C379" s="323">
        <f t="shared" si="10"/>
        <v>124.34818059592067</v>
      </c>
      <c r="D379" s="314">
        <f t="shared" si="9"/>
        <v>124.34818059592067</v>
      </c>
      <c r="E379" s="143">
        <v>1</v>
      </c>
      <c r="F379" s="243">
        <f>Commercial!F379</f>
        <v>5355.9489010539528</v>
      </c>
      <c r="G379" s="239">
        <v>0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1</v>
      </c>
      <c r="O379" s="239">
        <v>0</v>
      </c>
      <c r="P379" s="239">
        <v>0</v>
      </c>
      <c r="Q379" s="239">
        <v>0</v>
      </c>
      <c r="R379" s="239">
        <v>0</v>
      </c>
    </row>
    <row r="380" spans="1:18" x14ac:dyDescent="0.35">
      <c r="A380" s="321">
        <v>2049</v>
      </c>
      <c r="B380" s="326">
        <v>54302</v>
      </c>
      <c r="C380" s="323">
        <f t="shared" si="10"/>
        <v>114.51186761613604</v>
      </c>
      <c r="D380" s="314">
        <f t="shared" si="9"/>
        <v>114.51186761613604</v>
      </c>
      <c r="E380" s="143">
        <v>1</v>
      </c>
      <c r="F380" s="243">
        <f>Commercial!F380</f>
        <v>5354.2894985246912</v>
      </c>
      <c r="G380" s="239">
        <v>0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1</v>
      </c>
      <c r="P380" s="239">
        <v>0</v>
      </c>
      <c r="Q380" s="239">
        <v>0</v>
      </c>
      <c r="R380" s="239">
        <v>0</v>
      </c>
    </row>
    <row r="381" spans="1:18" x14ac:dyDescent="0.35">
      <c r="A381" s="321">
        <v>2049</v>
      </c>
      <c r="B381" s="326">
        <v>54332</v>
      </c>
      <c r="C381" s="323">
        <f t="shared" si="10"/>
        <v>117.49164280876738</v>
      </c>
      <c r="D381" s="314">
        <f t="shared" si="9"/>
        <v>117.49164280876738</v>
      </c>
      <c r="E381" s="143">
        <v>1</v>
      </c>
      <c r="F381" s="243">
        <f>Commercial!F381</f>
        <v>5352.6300959954297</v>
      </c>
      <c r="G381" s="239">
        <v>0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1</v>
      </c>
      <c r="Q381" s="239">
        <v>0</v>
      </c>
      <c r="R381" s="239">
        <v>0</v>
      </c>
    </row>
    <row r="382" spans="1:18" x14ac:dyDescent="0.35">
      <c r="A382" s="321">
        <v>2049</v>
      </c>
      <c r="B382" s="326">
        <v>54363</v>
      </c>
      <c r="C382" s="323">
        <f t="shared" si="10"/>
        <v>111.80417899169379</v>
      </c>
      <c r="D382" s="314">
        <f t="shared" si="9"/>
        <v>111.80417899169379</v>
      </c>
      <c r="E382" s="143">
        <v>1</v>
      </c>
      <c r="F382" s="243">
        <f>Commercial!F382</f>
        <v>5350.9706934661681</v>
      </c>
      <c r="G382" s="239">
        <v>0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1</v>
      </c>
      <c r="R382" s="239">
        <v>0</v>
      </c>
    </row>
    <row r="383" spans="1:18" x14ac:dyDescent="0.35">
      <c r="A383" s="321">
        <v>2049</v>
      </c>
      <c r="B383" s="326">
        <v>54393</v>
      </c>
      <c r="C383" s="323">
        <f t="shared" si="10"/>
        <v>107.9195724195751</v>
      </c>
      <c r="D383" s="314">
        <f t="shared" si="9"/>
        <v>107.9195724195751</v>
      </c>
      <c r="E383" s="143">
        <v>1</v>
      </c>
      <c r="F383" s="243">
        <f>Commercial!F383</f>
        <v>5349.3112909369065</v>
      </c>
      <c r="G383" s="239">
        <v>0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1</v>
      </c>
    </row>
    <row r="384" spans="1:18" x14ac:dyDescent="0.35">
      <c r="A384" s="321">
        <v>2049</v>
      </c>
      <c r="B384" s="326">
        <v>54424</v>
      </c>
      <c r="C384" s="323">
        <f t="shared" si="10"/>
        <v>78.810173625259438</v>
      </c>
      <c r="D384" s="314">
        <f t="shared" si="9"/>
        <v>78.810173625259438</v>
      </c>
      <c r="E384" s="143">
        <v>1</v>
      </c>
      <c r="F384" s="243">
        <f>Commercial!F384</f>
        <v>5347.6518884076449</v>
      </c>
      <c r="G384" s="239">
        <v>1</v>
      </c>
      <c r="H384" s="239">
        <v>0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</row>
    <row r="385" spans="1:18" x14ac:dyDescent="0.35">
      <c r="A385" s="321">
        <v>2049</v>
      </c>
      <c r="B385" s="326">
        <v>54455</v>
      </c>
      <c r="C385" s="323">
        <f t="shared" si="10"/>
        <v>87.065052785077796</v>
      </c>
      <c r="D385" s="314">
        <f t="shared" si="9"/>
        <v>87.065052785077796</v>
      </c>
      <c r="E385" s="143">
        <v>1</v>
      </c>
      <c r="F385" s="243">
        <f>Commercial!F385</f>
        <v>5345.9924858783834</v>
      </c>
      <c r="G385" s="239">
        <v>0</v>
      </c>
      <c r="H385" s="239">
        <v>1</v>
      </c>
      <c r="I385" s="239">
        <v>0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</row>
    <row r="386" spans="1:18" x14ac:dyDescent="0.35">
      <c r="A386" s="321">
        <v>2049</v>
      </c>
      <c r="B386" s="326">
        <v>54483</v>
      </c>
      <c r="C386" s="323">
        <f t="shared" si="10"/>
        <v>113.13027788012317</v>
      </c>
      <c r="D386" s="314">
        <f t="shared" si="9"/>
        <v>113.13027788012317</v>
      </c>
      <c r="E386" s="143">
        <v>1</v>
      </c>
      <c r="F386" s="243">
        <f>Commercial!F386</f>
        <v>5344.3330833491218</v>
      </c>
      <c r="G386" s="239">
        <v>0</v>
      </c>
      <c r="H386" s="239">
        <v>0</v>
      </c>
      <c r="I386" s="239">
        <v>1</v>
      </c>
      <c r="J386" s="239">
        <v>0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</row>
    <row r="387" spans="1:18" x14ac:dyDescent="0.35">
      <c r="A387" s="321">
        <v>2049</v>
      </c>
      <c r="B387" s="326">
        <v>54514</v>
      </c>
      <c r="C387" s="323">
        <f t="shared" si="10"/>
        <v>97.255902124834506</v>
      </c>
      <c r="D387" s="314">
        <f t="shared" si="9"/>
        <v>97.255902124834506</v>
      </c>
      <c r="E387" s="143">
        <v>1</v>
      </c>
      <c r="F387" s="243">
        <f>Commercial!F387</f>
        <v>5342.6736808198602</v>
      </c>
      <c r="G387" s="239">
        <v>0</v>
      </c>
      <c r="H387" s="239">
        <v>0</v>
      </c>
      <c r="I387" s="239">
        <v>0</v>
      </c>
      <c r="J387" s="239">
        <v>1</v>
      </c>
      <c r="K387" s="239">
        <v>0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</row>
    <row r="388" spans="1:18" x14ac:dyDescent="0.35">
      <c r="A388" s="321">
        <v>2049</v>
      </c>
      <c r="B388" s="326">
        <v>54544</v>
      </c>
      <c r="C388" s="323">
        <f t="shared" si="10"/>
        <v>111.41476992918786</v>
      </c>
      <c r="D388" s="314">
        <f t="shared" si="9"/>
        <v>111.41476992918786</v>
      </c>
      <c r="E388" s="143">
        <v>1</v>
      </c>
      <c r="F388" s="243">
        <f>Commercial!F388</f>
        <v>5341.0142782905987</v>
      </c>
      <c r="G388" s="239">
        <v>0</v>
      </c>
      <c r="H388" s="239">
        <v>0</v>
      </c>
      <c r="I388" s="239">
        <v>0</v>
      </c>
      <c r="J388" s="239">
        <v>0</v>
      </c>
      <c r="K388" s="239">
        <v>1</v>
      </c>
      <c r="L388" s="239">
        <v>0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</row>
    <row r="389" spans="1:18" x14ac:dyDescent="0.35">
      <c r="A389" s="321">
        <v>2049</v>
      </c>
      <c r="B389" s="326">
        <v>54575</v>
      </c>
      <c r="C389" s="323">
        <f t="shared" si="10"/>
        <v>110.32287688377426</v>
      </c>
      <c r="D389" s="314">
        <f t="shared" si="9"/>
        <v>110.32287688377426</v>
      </c>
      <c r="E389" s="143">
        <v>1</v>
      </c>
      <c r="F389" s="243">
        <f>Commercial!F389</f>
        <v>5339.3548757613371</v>
      </c>
      <c r="G389" s="239">
        <v>0</v>
      </c>
      <c r="H389" s="239">
        <v>0</v>
      </c>
      <c r="I389" s="239">
        <v>0</v>
      </c>
      <c r="J389" s="239">
        <v>0</v>
      </c>
      <c r="K389" s="239">
        <v>0</v>
      </c>
      <c r="L389" s="239">
        <v>1</v>
      </c>
      <c r="M389" s="239">
        <v>0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</row>
    <row r="390" spans="1:18" x14ac:dyDescent="0.35">
      <c r="A390" s="321">
        <v>2050</v>
      </c>
      <c r="B390" s="326">
        <v>54605</v>
      </c>
      <c r="C390" s="323">
        <f t="shared" si="10"/>
        <v>111.30580934072441</v>
      </c>
      <c r="D390" s="314">
        <f t="shared" ref="D390:D425" si="11">SUMPRODUCT($E$3:$R$3,E390:R390)</f>
        <v>111.30580934072441</v>
      </c>
      <c r="E390" s="143">
        <v>1</v>
      </c>
      <c r="F390" s="243">
        <f>Commercial!F390</f>
        <v>5337.9178173484434</v>
      </c>
      <c r="G390" s="239">
        <v>0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1</v>
      </c>
      <c r="N390" s="239">
        <v>0</v>
      </c>
      <c r="O390" s="239">
        <v>0</v>
      </c>
      <c r="P390" s="239">
        <v>0</v>
      </c>
      <c r="Q390" s="239">
        <v>0</v>
      </c>
      <c r="R390" s="239">
        <v>0</v>
      </c>
    </row>
    <row r="391" spans="1:18" x14ac:dyDescent="0.35">
      <c r="A391" s="321">
        <v>2050</v>
      </c>
      <c r="B391" s="326">
        <v>54636</v>
      </c>
      <c r="C391" s="323">
        <f t="shared" si="10"/>
        <v>122.81419106964864</v>
      </c>
      <c r="D391" s="314">
        <f t="shared" si="11"/>
        <v>122.81419106964864</v>
      </c>
      <c r="E391" s="143">
        <v>1</v>
      </c>
      <c r="F391" s="243">
        <f>Commercial!F391</f>
        <v>5336.4807589355496</v>
      </c>
      <c r="G391" s="239">
        <v>0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1</v>
      </c>
      <c r="O391" s="239">
        <v>0</v>
      </c>
      <c r="P391" s="239">
        <v>0</v>
      </c>
      <c r="Q391" s="239">
        <v>0</v>
      </c>
      <c r="R391" s="239">
        <v>0</v>
      </c>
    </row>
    <row r="392" spans="1:18" x14ac:dyDescent="0.35">
      <c r="A392" s="321">
        <v>2050</v>
      </c>
      <c r="B392" s="326">
        <v>54667</v>
      </c>
      <c r="C392" s="323">
        <f t="shared" si="10"/>
        <v>112.99539766331185</v>
      </c>
      <c r="D392" s="314">
        <f t="shared" si="11"/>
        <v>112.99539766331185</v>
      </c>
      <c r="E392" s="143">
        <v>1</v>
      </c>
      <c r="F392" s="243">
        <f>Commercial!F392</f>
        <v>5335.0437005226559</v>
      </c>
      <c r="G392" s="239">
        <v>0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1</v>
      </c>
      <c r="P392" s="239">
        <v>0</v>
      </c>
      <c r="Q392" s="239">
        <v>0</v>
      </c>
      <c r="R392" s="239">
        <v>0</v>
      </c>
    </row>
    <row r="393" spans="1:18" x14ac:dyDescent="0.35">
      <c r="A393" s="321">
        <v>2050</v>
      </c>
      <c r="B393" s="326">
        <v>54697</v>
      </c>
      <c r="C393" s="323">
        <f t="shared" si="10"/>
        <v>115.99269242939101</v>
      </c>
      <c r="D393" s="314">
        <f t="shared" si="11"/>
        <v>115.99269242939101</v>
      </c>
      <c r="E393" s="143">
        <v>1</v>
      </c>
      <c r="F393" s="243">
        <f>Commercial!F393</f>
        <v>5333.6066421097621</v>
      </c>
      <c r="G393" s="239">
        <v>0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1</v>
      </c>
      <c r="Q393" s="239">
        <v>0</v>
      </c>
      <c r="R393" s="239">
        <v>0</v>
      </c>
    </row>
    <row r="394" spans="1:18" x14ac:dyDescent="0.35">
      <c r="A394" s="321">
        <v>2050</v>
      </c>
      <c r="B394" s="326">
        <v>54728</v>
      </c>
      <c r="C394" s="323">
        <f t="shared" si="10"/>
        <v>110.32274818576525</v>
      </c>
      <c r="D394" s="314">
        <f t="shared" si="11"/>
        <v>110.32274818576525</v>
      </c>
      <c r="E394" s="143">
        <v>1</v>
      </c>
      <c r="F394" s="243">
        <f>Commercial!F394</f>
        <v>5332.1695836968684</v>
      </c>
      <c r="G394" s="239">
        <v>0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1</v>
      </c>
      <c r="R394" s="239">
        <v>0</v>
      </c>
    </row>
    <row r="395" spans="1:18" x14ac:dyDescent="0.35">
      <c r="A395" s="321">
        <v>2050</v>
      </c>
      <c r="B395" s="326">
        <v>54758</v>
      </c>
      <c r="C395" s="323">
        <f t="shared" si="10"/>
        <v>106.45566118709439</v>
      </c>
      <c r="D395" s="314">
        <f t="shared" si="11"/>
        <v>106.45566118709439</v>
      </c>
      <c r="E395" s="143">
        <v>1</v>
      </c>
      <c r="F395" s="243">
        <f>Commercial!F395</f>
        <v>5330.7325252839746</v>
      </c>
      <c r="G395" s="239">
        <v>0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1</v>
      </c>
    </row>
    <row r="396" spans="1:18" x14ac:dyDescent="0.35">
      <c r="A396" s="321">
        <v>2050</v>
      </c>
      <c r="B396" s="326">
        <v>54789</v>
      </c>
      <c r="C396" s="323">
        <f t="shared" si="10"/>
        <v>77.363781966226611</v>
      </c>
      <c r="D396" s="314">
        <f t="shared" si="11"/>
        <v>77.363781966226611</v>
      </c>
      <c r="E396" s="143">
        <v>1</v>
      </c>
      <c r="F396" s="243">
        <f>Commercial!F396</f>
        <v>5329.2954668710809</v>
      </c>
      <c r="G396" s="239">
        <v>1</v>
      </c>
      <c r="H396" s="239">
        <v>0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</row>
    <row r="397" spans="1:18" x14ac:dyDescent="0.35">
      <c r="A397" s="321">
        <v>2050</v>
      </c>
      <c r="B397" s="326">
        <v>54820</v>
      </c>
      <c r="C397" s="323">
        <f t="shared" si="10"/>
        <v>85.636180699492797</v>
      </c>
      <c r="D397" s="314">
        <f t="shared" si="11"/>
        <v>85.636180699492797</v>
      </c>
      <c r="E397" s="143">
        <v>1</v>
      </c>
      <c r="F397" s="243">
        <f>Commercial!F397</f>
        <v>5327.8584084581871</v>
      </c>
      <c r="G397" s="239">
        <v>0</v>
      </c>
      <c r="H397" s="239">
        <v>1</v>
      </c>
      <c r="I397" s="239">
        <v>0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</row>
    <row r="398" spans="1:18" x14ac:dyDescent="0.35">
      <c r="A398" s="321">
        <v>2050</v>
      </c>
      <c r="B398" s="326">
        <v>54848</v>
      </c>
      <c r="C398" s="323">
        <f t="shared" si="10"/>
        <v>111.71892536798606</v>
      </c>
      <c r="D398" s="314">
        <f t="shared" si="11"/>
        <v>111.71892536798606</v>
      </c>
      <c r="E398" s="143">
        <v>1</v>
      </c>
      <c r="F398" s="243">
        <f>Commercial!F398</f>
        <v>5326.4213500452934</v>
      </c>
      <c r="G398" s="239">
        <v>0</v>
      </c>
      <c r="H398" s="239">
        <v>0</v>
      </c>
      <c r="I398" s="239">
        <v>1</v>
      </c>
      <c r="J398" s="239">
        <v>0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</row>
    <row r="399" spans="1:18" x14ac:dyDescent="0.35">
      <c r="A399" s="321">
        <v>2050</v>
      </c>
      <c r="B399" s="326">
        <v>54879</v>
      </c>
      <c r="C399" s="323">
        <f t="shared" si="10"/>
        <v>95.86206918614522</v>
      </c>
      <c r="D399" s="314">
        <f t="shared" si="11"/>
        <v>95.86206918614522</v>
      </c>
      <c r="E399" s="143">
        <v>1</v>
      </c>
      <c r="F399" s="243">
        <f>Commercial!F399</f>
        <v>5324.9842916323996</v>
      </c>
      <c r="G399" s="239">
        <v>0</v>
      </c>
      <c r="H399" s="239">
        <v>0</v>
      </c>
      <c r="I399" s="239">
        <v>0</v>
      </c>
      <c r="J399" s="239">
        <v>1</v>
      </c>
      <c r="K399" s="239">
        <v>0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</row>
    <row r="400" spans="1:18" x14ac:dyDescent="0.35">
      <c r="A400" s="321">
        <v>2050</v>
      </c>
      <c r="B400" s="326">
        <v>54909</v>
      </c>
      <c r="C400" s="323">
        <f t="shared" si="10"/>
        <v>110.03845656394645</v>
      </c>
      <c r="D400" s="314">
        <f t="shared" si="11"/>
        <v>110.03845656394645</v>
      </c>
      <c r="E400" s="143">
        <v>1</v>
      </c>
      <c r="F400" s="243">
        <f>Commercial!F400</f>
        <v>5323.5472332195059</v>
      </c>
      <c r="G400" s="239">
        <v>0</v>
      </c>
      <c r="H400" s="239">
        <v>0</v>
      </c>
      <c r="I400" s="239">
        <v>0</v>
      </c>
      <c r="J400" s="239">
        <v>0</v>
      </c>
      <c r="K400" s="239">
        <v>1</v>
      </c>
      <c r="L400" s="239">
        <v>0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</row>
    <row r="401" spans="1:18" x14ac:dyDescent="0.35">
      <c r="A401" s="321">
        <v>2050</v>
      </c>
      <c r="B401" s="326">
        <v>54940</v>
      </c>
      <c r="C401" s="323">
        <f t="shared" si="10"/>
        <v>108.96408309198063</v>
      </c>
      <c r="D401" s="314">
        <f t="shared" si="11"/>
        <v>108.96408309198063</v>
      </c>
      <c r="E401" s="143">
        <v>1</v>
      </c>
      <c r="F401" s="243">
        <f>Commercial!F401</f>
        <v>5322.1101748066121</v>
      </c>
      <c r="G401" s="239">
        <v>0</v>
      </c>
      <c r="H401" s="239">
        <v>0</v>
      </c>
      <c r="I401" s="239">
        <v>0</v>
      </c>
      <c r="J401" s="239">
        <v>0</v>
      </c>
      <c r="K401" s="239">
        <v>0</v>
      </c>
      <c r="L401" s="239">
        <v>1</v>
      </c>
      <c r="M401" s="239">
        <v>0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</row>
    <row r="402" spans="1:18" x14ac:dyDescent="0.35">
      <c r="A402" s="321">
        <v>2051</v>
      </c>
      <c r="B402" s="326">
        <v>54970</v>
      </c>
      <c r="C402" s="323">
        <f t="shared" si="10"/>
        <v>109.95157050169882</v>
      </c>
      <c r="D402" s="314">
        <f t="shared" si="11"/>
        <v>109.95157050169882</v>
      </c>
      <c r="E402" s="143">
        <v>1</v>
      </c>
      <c r="F402" s="243">
        <f>Commercial!F402</f>
        <v>5320.7309241338053</v>
      </c>
      <c r="G402" s="239">
        <v>0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1</v>
      </c>
      <c r="N402" s="239">
        <v>0</v>
      </c>
      <c r="O402" s="239">
        <v>0</v>
      </c>
      <c r="P402" s="239">
        <v>0</v>
      </c>
      <c r="Q402" s="239">
        <v>0</v>
      </c>
      <c r="R402" s="239">
        <v>0</v>
      </c>
    </row>
    <row r="403" spans="1:18" x14ac:dyDescent="0.35">
      <c r="A403" s="321">
        <v>2051</v>
      </c>
      <c r="B403" s="326">
        <v>55001</v>
      </c>
      <c r="C403" s="323">
        <f t="shared" si="10"/>
        <v>121.46450718339111</v>
      </c>
      <c r="D403" s="314">
        <f t="shared" si="11"/>
        <v>121.46450718339111</v>
      </c>
      <c r="E403" s="143">
        <v>1</v>
      </c>
      <c r="F403" s="243">
        <f>Commercial!F403</f>
        <v>5319.3516734609984</v>
      </c>
      <c r="G403" s="239">
        <v>0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1</v>
      </c>
      <c r="O403" s="239">
        <v>0</v>
      </c>
      <c r="P403" s="239">
        <v>0</v>
      </c>
      <c r="Q403" s="239">
        <v>0</v>
      </c>
      <c r="R403" s="239">
        <v>0</v>
      </c>
    </row>
    <row r="404" spans="1:18" x14ac:dyDescent="0.35">
      <c r="A404" s="321">
        <v>2051</v>
      </c>
      <c r="B404" s="326">
        <v>55032</v>
      </c>
      <c r="C404" s="323">
        <f t="shared" ref="C404:C425" si="12">D404</f>
        <v>111.65026872982236</v>
      </c>
      <c r="D404" s="314">
        <f t="shared" si="11"/>
        <v>111.65026872982236</v>
      </c>
      <c r="E404" s="143">
        <v>1</v>
      </c>
      <c r="F404" s="243">
        <f>Commercial!F404</f>
        <v>5317.9724227881916</v>
      </c>
      <c r="G404" s="239">
        <v>0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1</v>
      </c>
      <c r="P404" s="239">
        <v>0</v>
      </c>
      <c r="Q404" s="239">
        <v>0</v>
      </c>
      <c r="R404" s="239">
        <v>0</v>
      </c>
    </row>
    <row r="405" spans="1:18" x14ac:dyDescent="0.35">
      <c r="A405" s="321">
        <v>2051</v>
      </c>
      <c r="B405" s="326">
        <v>55062</v>
      </c>
      <c r="C405" s="323">
        <f t="shared" si="12"/>
        <v>114.65211844866957</v>
      </c>
      <c r="D405" s="314">
        <f t="shared" si="11"/>
        <v>114.65211844866957</v>
      </c>
      <c r="E405" s="143">
        <v>1</v>
      </c>
      <c r="F405" s="243">
        <f>Commercial!F405</f>
        <v>5316.5931721153847</v>
      </c>
      <c r="G405" s="239">
        <v>0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1</v>
      </c>
      <c r="Q405" s="239">
        <v>0</v>
      </c>
      <c r="R405" s="239">
        <v>0</v>
      </c>
    </row>
    <row r="406" spans="1:18" x14ac:dyDescent="0.35">
      <c r="A406" s="321">
        <v>2051</v>
      </c>
      <c r="B406" s="326">
        <v>55093</v>
      </c>
      <c r="C406" s="323">
        <f t="shared" si="12"/>
        <v>108.98672915781185</v>
      </c>
      <c r="D406" s="314">
        <f t="shared" si="11"/>
        <v>108.98672915781185</v>
      </c>
      <c r="E406" s="143">
        <v>1</v>
      </c>
      <c r="F406" s="243">
        <f>Commercial!F406</f>
        <v>5315.2139214425779</v>
      </c>
      <c r="G406" s="239">
        <v>0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1</v>
      </c>
      <c r="R406" s="239">
        <v>0</v>
      </c>
    </row>
    <row r="407" spans="1:18" x14ac:dyDescent="0.35">
      <c r="A407" s="321">
        <v>2051</v>
      </c>
      <c r="B407" s="326">
        <v>55123</v>
      </c>
      <c r="C407" s="323">
        <f t="shared" si="12"/>
        <v>105.12419711190904</v>
      </c>
      <c r="D407" s="314">
        <f t="shared" si="11"/>
        <v>105.12419711190904</v>
      </c>
      <c r="E407" s="143">
        <v>1</v>
      </c>
      <c r="F407" s="243">
        <f>Commercial!F407</f>
        <v>5313.834670769771</v>
      </c>
      <c r="G407" s="239">
        <v>0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1</v>
      </c>
    </row>
    <row r="408" spans="1:18" x14ac:dyDescent="0.35">
      <c r="A408" s="321">
        <v>2051</v>
      </c>
      <c r="B408" s="326">
        <v>55154</v>
      </c>
      <c r="C408" s="323">
        <f t="shared" si="12"/>
        <v>76.036872843809249</v>
      </c>
      <c r="D408" s="314">
        <f t="shared" si="11"/>
        <v>76.036872843809249</v>
      </c>
      <c r="E408" s="143">
        <v>1</v>
      </c>
      <c r="F408" s="243">
        <f>Commercial!F408</f>
        <v>5312.4554200969642</v>
      </c>
      <c r="G408" s="239">
        <v>1</v>
      </c>
      <c r="H408" s="239">
        <v>0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</row>
    <row r="409" spans="1:18" x14ac:dyDescent="0.35">
      <c r="A409" s="321">
        <v>2051</v>
      </c>
      <c r="B409" s="326">
        <v>55185</v>
      </c>
      <c r="C409" s="323">
        <f t="shared" si="12"/>
        <v>84.313826529843482</v>
      </c>
      <c r="D409" s="314">
        <f t="shared" si="11"/>
        <v>84.313826529843482</v>
      </c>
      <c r="E409" s="143">
        <v>1</v>
      </c>
      <c r="F409" s="243">
        <f>Commercial!F409</f>
        <v>5311.0761694241573</v>
      </c>
      <c r="G409" s="239">
        <v>0</v>
      </c>
      <c r="H409" s="239">
        <v>1</v>
      </c>
      <c r="I409" s="239">
        <v>0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</row>
    <row r="410" spans="1:18" x14ac:dyDescent="0.35">
      <c r="A410" s="321">
        <v>2051</v>
      </c>
      <c r="B410" s="326">
        <v>55213</v>
      </c>
      <c r="C410" s="323">
        <f t="shared" si="12"/>
        <v>110.40112615110479</v>
      </c>
      <c r="D410" s="314">
        <f t="shared" si="11"/>
        <v>110.40112615110479</v>
      </c>
      <c r="E410" s="143">
        <v>1</v>
      </c>
      <c r="F410" s="243">
        <f>Commercial!F410</f>
        <v>5309.6969187513505</v>
      </c>
      <c r="G410" s="239">
        <v>0</v>
      </c>
      <c r="H410" s="239">
        <v>0</v>
      </c>
      <c r="I410" s="239">
        <v>1</v>
      </c>
      <c r="J410" s="239">
        <v>0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</row>
    <row r="411" spans="1:18" x14ac:dyDescent="0.35">
      <c r="A411" s="321">
        <v>2051</v>
      </c>
      <c r="B411" s="326">
        <v>55244</v>
      </c>
      <c r="C411" s="323">
        <f t="shared" si="12"/>
        <v>94.548824922031997</v>
      </c>
      <c r="D411" s="314">
        <f t="shared" si="11"/>
        <v>94.548824922031997</v>
      </c>
      <c r="E411" s="143">
        <v>1</v>
      </c>
      <c r="F411" s="243">
        <f>Commercial!F411</f>
        <v>5308.3176680785436</v>
      </c>
      <c r="G411" s="239">
        <v>0</v>
      </c>
      <c r="H411" s="239">
        <v>0</v>
      </c>
      <c r="I411" s="239">
        <v>0</v>
      </c>
      <c r="J411" s="239">
        <v>1</v>
      </c>
      <c r="K411" s="239">
        <v>0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</row>
    <row r="412" spans="1:18" x14ac:dyDescent="0.35">
      <c r="A412" s="321">
        <v>2051</v>
      </c>
      <c r="B412" s="326">
        <v>55274</v>
      </c>
      <c r="C412" s="323">
        <f t="shared" si="12"/>
        <v>108.72976725260122</v>
      </c>
      <c r="D412" s="314">
        <f t="shared" si="11"/>
        <v>108.72976725260122</v>
      </c>
      <c r="E412" s="143">
        <v>1</v>
      </c>
      <c r="F412" s="243">
        <f>Commercial!F412</f>
        <v>5306.9384174057368</v>
      </c>
      <c r="G412" s="239">
        <v>0</v>
      </c>
      <c r="H412" s="239">
        <v>0</v>
      </c>
      <c r="I412" s="239">
        <v>0</v>
      </c>
      <c r="J412" s="239">
        <v>0</v>
      </c>
      <c r="K412" s="239">
        <v>1</v>
      </c>
      <c r="L412" s="239">
        <v>0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</row>
    <row r="413" spans="1:18" x14ac:dyDescent="0.35">
      <c r="A413" s="321">
        <v>2051</v>
      </c>
      <c r="B413" s="326">
        <v>55305</v>
      </c>
      <c r="C413" s="323">
        <f t="shared" si="12"/>
        <v>107.6599487334035</v>
      </c>
      <c r="D413" s="314">
        <f t="shared" si="11"/>
        <v>107.6599487334035</v>
      </c>
      <c r="E413" s="143">
        <v>1</v>
      </c>
      <c r="F413" s="243">
        <f>Commercial!F413</f>
        <v>5305.55916673293</v>
      </c>
      <c r="G413" s="239">
        <v>0</v>
      </c>
      <c r="H413" s="239">
        <v>0</v>
      </c>
      <c r="I413" s="239">
        <v>0</v>
      </c>
      <c r="J413" s="239">
        <v>0</v>
      </c>
      <c r="K413" s="239">
        <v>0</v>
      </c>
      <c r="L413" s="239">
        <v>1</v>
      </c>
      <c r="M413" s="239">
        <v>0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</row>
    <row r="414" spans="1:18" x14ac:dyDescent="0.35">
      <c r="A414" s="301">
        <f>+A413+1</f>
        <v>2052</v>
      </c>
      <c r="B414" s="326">
        <v>55335</v>
      </c>
      <c r="C414" s="323">
        <f t="shared" si="12"/>
        <v>108.67931191483257</v>
      </c>
      <c r="D414" s="314">
        <f t="shared" si="11"/>
        <v>108.67931191483257</v>
      </c>
      <c r="E414" s="143">
        <v>1</v>
      </c>
      <c r="F414" s="243">
        <f>Commercial!F414</f>
        <v>5304.5844573188297</v>
      </c>
      <c r="G414" s="239">
        <v>0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1</v>
      </c>
      <c r="N414" s="239">
        <v>0</v>
      </c>
      <c r="O414" s="239">
        <v>0</v>
      </c>
      <c r="P414" s="239">
        <v>0</v>
      </c>
      <c r="Q414" s="239">
        <v>0</v>
      </c>
      <c r="R414" s="239">
        <v>0</v>
      </c>
    </row>
    <row r="415" spans="1:18" x14ac:dyDescent="0.35">
      <c r="A415" s="301">
        <f t="shared" ref="A415:A425" si="13">+A414</f>
        <v>2052</v>
      </c>
      <c r="B415" s="326">
        <v>55366</v>
      </c>
      <c r="C415" s="323">
        <f t="shared" si="12"/>
        <v>120.22412436823566</v>
      </c>
      <c r="D415" s="314">
        <f t="shared" si="11"/>
        <v>120.22412436823566</v>
      </c>
      <c r="E415" s="143">
        <v>1</v>
      </c>
      <c r="F415" s="243">
        <f>Commercial!F415</f>
        <v>5303.6097479047294</v>
      </c>
      <c r="G415" s="239">
        <v>0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1</v>
      </c>
      <c r="O415" s="239">
        <v>0</v>
      </c>
      <c r="P415" s="239">
        <v>0</v>
      </c>
      <c r="Q415" s="239">
        <v>0</v>
      </c>
      <c r="R415" s="239">
        <v>0</v>
      </c>
    </row>
    <row r="416" spans="1:18" x14ac:dyDescent="0.35">
      <c r="A416" s="301">
        <f t="shared" si="13"/>
        <v>2052</v>
      </c>
      <c r="B416" s="326">
        <v>55397</v>
      </c>
      <c r="C416" s="323">
        <f t="shared" si="12"/>
        <v>110.44176168637779</v>
      </c>
      <c r="D416" s="314">
        <f t="shared" si="11"/>
        <v>110.44176168637779</v>
      </c>
      <c r="E416" s="143">
        <v>1</v>
      </c>
      <c r="F416" s="243">
        <f>Commercial!F416</f>
        <v>5302.6350384906291</v>
      </c>
      <c r="G416" s="239">
        <v>0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1</v>
      </c>
      <c r="P416" s="239">
        <v>0</v>
      </c>
      <c r="Q416" s="239">
        <v>0</v>
      </c>
      <c r="R416" s="239">
        <v>0</v>
      </c>
    </row>
    <row r="417" spans="1:18" x14ac:dyDescent="0.35">
      <c r="A417" s="301">
        <f t="shared" si="13"/>
        <v>2052</v>
      </c>
      <c r="B417" s="326">
        <v>55427</v>
      </c>
      <c r="C417" s="323">
        <f t="shared" si="12"/>
        <v>113.47548717693587</v>
      </c>
      <c r="D417" s="314">
        <f t="shared" si="11"/>
        <v>113.47548717693587</v>
      </c>
      <c r="E417" s="143">
        <v>1</v>
      </c>
      <c r="F417" s="243">
        <f>Commercial!F417</f>
        <v>5301.6603290765288</v>
      </c>
      <c r="G417" s="239">
        <v>0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1</v>
      </c>
      <c r="Q417" s="239">
        <v>0</v>
      </c>
      <c r="R417" s="239">
        <v>0</v>
      </c>
    </row>
    <row r="418" spans="1:18" x14ac:dyDescent="0.35">
      <c r="A418" s="301">
        <f t="shared" si="13"/>
        <v>2052</v>
      </c>
      <c r="B418" s="326">
        <v>55458</v>
      </c>
      <c r="C418" s="323">
        <f t="shared" si="12"/>
        <v>107.84197365778897</v>
      </c>
      <c r="D418" s="314">
        <f t="shared" si="11"/>
        <v>107.84197365778897</v>
      </c>
      <c r="E418" s="143">
        <v>1</v>
      </c>
      <c r="F418" s="243">
        <f>Commercial!F418</f>
        <v>5300.6856196624285</v>
      </c>
      <c r="G418" s="239">
        <v>0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1</v>
      </c>
      <c r="R418" s="239">
        <v>0</v>
      </c>
    </row>
    <row r="419" spans="1:18" x14ac:dyDescent="0.35">
      <c r="A419" s="301">
        <f t="shared" si="13"/>
        <v>2052</v>
      </c>
      <c r="B419" s="326">
        <v>55488</v>
      </c>
      <c r="C419" s="323">
        <f t="shared" si="12"/>
        <v>104.01131738359703</v>
      </c>
      <c r="D419" s="314">
        <f t="shared" si="11"/>
        <v>104.01131738359703</v>
      </c>
      <c r="E419" s="143">
        <v>1</v>
      </c>
      <c r="F419" s="243">
        <f>Commercial!F419</f>
        <v>5299.7109102483282</v>
      </c>
      <c r="G419" s="239">
        <v>0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1</v>
      </c>
    </row>
    <row r="420" spans="1:18" x14ac:dyDescent="0.35">
      <c r="A420" s="301">
        <f t="shared" si="13"/>
        <v>2052</v>
      </c>
      <c r="B420" s="326">
        <v>55519</v>
      </c>
      <c r="C420" s="323">
        <f t="shared" si="12"/>
        <v>74.955868887208112</v>
      </c>
      <c r="D420" s="314">
        <f t="shared" si="11"/>
        <v>74.955868887208112</v>
      </c>
      <c r="E420" s="143">
        <v>1</v>
      </c>
      <c r="F420" s="243">
        <f>Commercial!F420</f>
        <v>5298.7362008342279</v>
      </c>
      <c r="G420" s="239">
        <v>1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</row>
    <row r="421" spans="1:18" x14ac:dyDescent="0.35">
      <c r="A421" s="301">
        <f t="shared" si="13"/>
        <v>2052</v>
      </c>
      <c r="B421" s="326">
        <v>55550</v>
      </c>
      <c r="C421" s="323">
        <f t="shared" si="12"/>
        <v>83.264698344953217</v>
      </c>
      <c r="D421" s="314">
        <f t="shared" si="11"/>
        <v>83.264698344953217</v>
      </c>
      <c r="E421" s="143">
        <v>1</v>
      </c>
      <c r="F421" s="243">
        <f>Commercial!F421</f>
        <v>5297.7614914201276</v>
      </c>
      <c r="G421" s="239">
        <v>0</v>
      </c>
      <c r="H421" s="239">
        <v>1</v>
      </c>
      <c r="I421" s="239">
        <v>0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</row>
    <row r="422" spans="1:18" x14ac:dyDescent="0.35">
      <c r="A422" s="301">
        <f t="shared" si="13"/>
        <v>2052</v>
      </c>
      <c r="B422" s="326">
        <v>55579</v>
      </c>
      <c r="C422" s="323">
        <f t="shared" si="12"/>
        <v>109.38387373792534</v>
      </c>
      <c r="D422" s="314">
        <f t="shared" si="11"/>
        <v>109.38387373792534</v>
      </c>
      <c r="E422" s="143">
        <v>1</v>
      </c>
      <c r="F422" s="243">
        <f>Commercial!F422</f>
        <v>5296.7867820060274</v>
      </c>
      <c r="G422" s="239">
        <v>0</v>
      </c>
      <c r="H422" s="239">
        <v>0</v>
      </c>
      <c r="I422" s="239">
        <v>1</v>
      </c>
      <c r="J422" s="239">
        <v>0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</row>
    <row r="423" spans="1:18" x14ac:dyDescent="0.35">
      <c r="A423" s="301">
        <f t="shared" si="13"/>
        <v>2052</v>
      </c>
      <c r="B423" s="326">
        <v>55610</v>
      </c>
      <c r="C423" s="323">
        <f t="shared" si="12"/>
        <v>93.563448280563421</v>
      </c>
      <c r="D423" s="314">
        <f t="shared" si="11"/>
        <v>93.563448280563421</v>
      </c>
      <c r="E423" s="143">
        <v>1</v>
      </c>
      <c r="F423" s="243">
        <f>Commercial!F423</f>
        <v>5295.8120725919271</v>
      </c>
      <c r="G423" s="239">
        <v>0</v>
      </c>
      <c r="H423" s="239">
        <v>0</v>
      </c>
      <c r="I423" s="239">
        <v>0</v>
      </c>
      <c r="J423" s="239">
        <v>1</v>
      </c>
      <c r="K423" s="239">
        <v>0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</row>
    <row r="424" spans="1:18" x14ac:dyDescent="0.35">
      <c r="A424" s="301">
        <f t="shared" si="13"/>
        <v>2052</v>
      </c>
      <c r="B424" s="326">
        <v>55640</v>
      </c>
      <c r="C424" s="323">
        <f t="shared" si="12"/>
        <v>107.77626638284352</v>
      </c>
      <c r="D424" s="314">
        <f t="shared" si="11"/>
        <v>107.77626638284352</v>
      </c>
      <c r="E424" s="143">
        <v>1</v>
      </c>
      <c r="F424" s="243">
        <f>Commercial!F424</f>
        <v>5294.8373631778268</v>
      </c>
      <c r="G424" s="239">
        <v>0</v>
      </c>
      <c r="H424" s="239">
        <v>0</v>
      </c>
      <c r="I424" s="239">
        <v>0</v>
      </c>
      <c r="J424" s="239">
        <v>0</v>
      </c>
      <c r="K424" s="239">
        <v>1</v>
      </c>
      <c r="L424" s="239">
        <v>0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</row>
    <row r="425" spans="1:18" x14ac:dyDescent="0.35">
      <c r="A425" s="301">
        <f t="shared" si="13"/>
        <v>2052</v>
      </c>
      <c r="B425" s="326">
        <v>55671</v>
      </c>
      <c r="C425" s="323">
        <f t="shared" si="12"/>
        <v>106.73832363535661</v>
      </c>
      <c r="D425" s="314">
        <f t="shared" si="11"/>
        <v>106.73832363535661</v>
      </c>
      <c r="E425" s="143">
        <v>1</v>
      </c>
      <c r="F425" s="243">
        <f>Commercial!F425</f>
        <v>5293.8626537637265</v>
      </c>
      <c r="G425" s="239">
        <v>0</v>
      </c>
      <c r="H425" s="239">
        <v>0</v>
      </c>
      <c r="I425" s="239">
        <v>0</v>
      </c>
      <c r="J425" s="239">
        <v>0</v>
      </c>
      <c r="K425" s="239">
        <v>0</v>
      </c>
      <c r="L425" s="239">
        <v>1</v>
      </c>
      <c r="M425" s="239">
        <v>0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</row>
    <row r="426" spans="1:18" x14ac:dyDescent="0.35">
      <c r="B426" s="326"/>
      <c r="E426" s="143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</row>
    <row r="427" spans="1:18" x14ac:dyDescent="0.35">
      <c r="E427" s="143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</row>
    <row r="428" spans="1:18" x14ac:dyDescent="0.35">
      <c r="E428" s="143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</row>
    <row r="429" spans="1:18" x14ac:dyDescent="0.35">
      <c r="E429" s="143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</row>
    <row r="430" spans="1:18" x14ac:dyDescent="0.35">
      <c r="E430" s="143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</row>
    <row r="431" spans="1:18" x14ac:dyDescent="0.35">
      <c r="E431" s="143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</row>
    <row r="432" spans="1:18" x14ac:dyDescent="0.35">
      <c r="E432" s="143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</row>
    <row r="433" spans="5:18" x14ac:dyDescent="0.35">
      <c r="E433" s="143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</row>
    <row r="434" spans="5:18" x14ac:dyDescent="0.35">
      <c r="E434" s="143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</row>
    <row r="435" spans="5:18" x14ac:dyDescent="0.35">
      <c r="E435" s="143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</row>
    <row r="436" spans="5:18" x14ac:dyDescent="0.35">
      <c r="E436" s="143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</row>
    <row r="437" spans="5:18" x14ac:dyDescent="0.35">
      <c r="E437" s="143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</row>
    <row r="438" spans="5:18" x14ac:dyDescent="0.35">
      <c r="E438" s="143"/>
    </row>
    <row r="439" spans="5:18" x14ac:dyDescent="0.35">
      <c r="E439" s="143"/>
    </row>
    <row r="440" spans="5:18" x14ac:dyDescent="0.35">
      <c r="E440" s="143"/>
    </row>
    <row r="441" spans="5:18" x14ac:dyDescent="0.35">
      <c r="E441" s="143"/>
    </row>
    <row r="442" spans="5:18" x14ac:dyDescent="0.35">
      <c r="E442" s="143"/>
    </row>
    <row r="443" spans="5:18" x14ac:dyDescent="0.35">
      <c r="E443" s="143"/>
    </row>
    <row r="444" spans="5:18" x14ac:dyDescent="0.35">
      <c r="E444" s="321"/>
    </row>
    <row r="445" spans="5:18" x14ac:dyDescent="0.35">
      <c r="E445" s="321"/>
    </row>
    <row r="446" spans="5:18" x14ac:dyDescent="0.35">
      <c r="E446" s="321"/>
    </row>
    <row r="447" spans="5:18" x14ac:dyDescent="0.35">
      <c r="E447" s="321"/>
    </row>
    <row r="448" spans="5:18" x14ac:dyDescent="0.35">
      <c r="E448" s="321"/>
    </row>
    <row r="449" spans="5:5" x14ac:dyDescent="0.35">
      <c r="E449" s="321"/>
    </row>
    <row r="450" spans="5:5" x14ac:dyDescent="0.35">
      <c r="E450" s="321"/>
    </row>
    <row r="451" spans="5:5" x14ac:dyDescent="0.35">
      <c r="E451" s="321"/>
    </row>
    <row r="452" spans="5:5" x14ac:dyDescent="0.35">
      <c r="E452" s="321"/>
    </row>
    <row r="453" spans="5:5" x14ac:dyDescent="0.35">
      <c r="E453" s="321"/>
    </row>
    <row r="454" spans="5:5" x14ac:dyDescent="0.35">
      <c r="E454" s="321"/>
    </row>
    <row r="455" spans="5:5" x14ac:dyDescent="0.35">
      <c r="E455" s="321"/>
    </row>
    <row r="456" spans="5:5" x14ac:dyDescent="0.35">
      <c r="E456" s="321"/>
    </row>
    <row r="457" spans="5:5" x14ac:dyDescent="0.35">
      <c r="E457" s="321"/>
    </row>
    <row r="458" spans="5:5" x14ac:dyDescent="0.35">
      <c r="E458" s="321"/>
    </row>
    <row r="459" spans="5:5" x14ac:dyDescent="0.35">
      <c r="E459" s="321"/>
    </row>
    <row r="460" spans="5:5" x14ac:dyDescent="0.35">
      <c r="E460" s="321"/>
    </row>
    <row r="461" spans="5:5" x14ac:dyDescent="0.35">
      <c r="E461" s="32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84C7-FECC-4C6C-B10C-231289C4EA9B}">
  <sheetPr codeName="Sheet11"/>
  <dimension ref="B2:F34"/>
  <sheetViews>
    <sheetView showGridLines="0" zoomScale="115" zoomScaleNormal="115" workbookViewId="0">
      <selection activeCell="C5" sqref="C5"/>
    </sheetView>
  </sheetViews>
  <sheetFormatPr defaultColWidth="8.765625" defaultRowHeight="15.5" x14ac:dyDescent="0.35"/>
  <cols>
    <col min="1" max="1" width="5.53515625" style="301" customWidth="1"/>
    <col min="2" max="2" width="7.53515625" style="301" customWidth="1"/>
    <col min="3" max="3" width="9.84375" style="301" customWidth="1"/>
    <col min="4" max="4" width="10.69140625" style="301" customWidth="1"/>
    <col min="5" max="5" width="13.23046875" style="301" customWidth="1"/>
    <col min="6" max="6" width="9.4609375" style="301" customWidth="1"/>
    <col min="7" max="16384" width="8.765625" style="301"/>
  </cols>
  <sheetData>
    <row r="2" spans="2:6" x14ac:dyDescent="0.35">
      <c r="C2" s="301" t="s">
        <v>77</v>
      </c>
      <c r="D2" s="301" t="s">
        <v>79</v>
      </c>
      <c r="E2" s="301" t="s">
        <v>81</v>
      </c>
    </row>
    <row r="3" spans="2:6" x14ac:dyDescent="0.35">
      <c r="B3" s="301">
        <v>2022</v>
      </c>
      <c r="C3" s="302">
        <f>SUMIFS(Residential!$C:$C,Residential!$A:$A,Yearly!B3)</f>
        <v>6875.0638200000003</v>
      </c>
      <c r="D3" s="302">
        <f>SUMIFS(Commercial!$C:$C,Commercial!$A:$A,Yearly!$B3)</f>
        <v>7240.1418870344833</v>
      </c>
      <c r="E3" s="302">
        <f>SUMIFS(Industrial!$C:$C,Industrial!$A:$A,Yearly!$B3)</f>
        <v>1873.6612694339633</v>
      </c>
      <c r="F3" s="54"/>
    </row>
    <row r="4" spans="2:6" x14ac:dyDescent="0.35">
      <c r="B4" s="301">
        <f>+B3+1</f>
        <v>2023</v>
      </c>
      <c r="C4" s="302">
        <f>SUMIFS(Residential!$C:$C,Residential!$A:$A,Yearly!B4)</f>
        <v>6315.8856180000002</v>
      </c>
      <c r="D4" s="302">
        <f>SUMIFS(Commercial!$C:$C,Commercial!$A:$A,Yearly!$B4)</f>
        <v>7204.6592819999996</v>
      </c>
      <c r="E4" s="302">
        <f>SUMIFS(Industrial!$C:$C,Industrial!$A:$A,Yearly!$B4)</f>
        <v>1680.207052</v>
      </c>
      <c r="F4" s="54"/>
    </row>
    <row r="5" spans="2:6" x14ac:dyDescent="0.35">
      <c r="B5" s="301">
        <f t="shared" ref="B5:B34" si="0">+B4+1</f>
        <v>2024</v>
      </c>
      <c r="C5" s="302">
        <f>SUMIFS(Residential!$C:$C,Residential!$A:$A,Yearly!B5)</f>
        <v>6905.2324562329577</v>
      </c>
      <c r="D5" s="302">
        <f>SUMIFS(Commercial!$C:$C,Commercial!$A:$A,Yearly!$B5)</f>
        <v>7753.0196964902552</v>
      </c>
      <c r="E5" s="302">
        <f>SUMIFS(Industrial!$C:$C,Industrial!$A:$A,Yearly!$B5)</f>
        <v>1682.0833821548486</v>
      </c>
      <c r="F5" s="54"/>
    </row>
    <row r="6" spans="2:6" x14ac:dyDescent="0.35">
      <c r="B6" s="301">
        <f t="shared" si="0"/>
        <v>2025</v>
      </c>
      <c r="C6" s="302">
        <f>SUMIFS(Residential!$C:$C,Residential!$A:$A,Yearly!B6)</f>
        <v>6580.0092849589564</v>
      </c>
      <c r="D6" s="302">
        <f>SUMIFS(Commercial!$C:$C,Commercial!$A:$A,Yearly!$B6)</f>
        <v>7461.1886618806839</v>
      </c>
      <c r="E6" s="302">
        <f>SUMIFS(Industrial!$C:$C,Industrial!$A:$A,Yearly!$B6)</f>
        <v>1706.1557010779848</v>
      </c>
      <c r="F6" s="54"/>
    </row>
    <row r="7" spans="2:6" x14ac:dyDescent="0.35">
      <c r="B7" s="301">
        <f t="shared" si="0"/>
        <v>2026</v>
      </c>
      <c r="C7" s="302">
        <f>SUMIFS(Residential!$C:$C,Residential!$A:$A,Yearly!B7)</f>
        <v>6478.1992308373046</v>
      </c>
      <c r="D7" s="302">
        <f>SUMIFS(Commercial!$C:$C,Commercial!$A:$A,Yearly!$B7)</f>
        <v>7480.5705036459149</v>
      </c>
      <c r="E7" s="302">
        <f>SUMIFS(Industrial!$C:$C,Industrial!$A:$A,Yearly!$B7)</f>
        <v>1713.3232945978818</v>
      </c>
      <c r="F7" s="54"/>
    </row>
    <row r="8" spans="2:6" x14ac:dyDescent="0.35">
      <c r="B8" s="301">
        <f t="shared" si="0"/>
        <v>2027</v>
      </c>
      <c r="C8" s="302">
        <f>SUMIFS(Residential!$C:$C,Residential!$A:$A,Yearly!B8)</f>
        <v>6372.1194251995585</v>
      </c>
      <c r="D8" s="302">
        <f>SUMIFS(Commercial!$C:$C,Commercial!$A:$A,Yearly!$B8)</f>
        <v>7593.1123167627375</v>
      </c>
      <c r="E8" s="302">
        <f>SUMIFS(Industrial!$C:$C,Industrial!$A:$A,Yearly!$B8)</f>
        <v>1770.0665088450623</v>
      </c>
      <c r="F8" s="54"/>
    </row>
    <row r="9" spans="2:6" x14ac:dyDescent="0.35">
      <c r="B9" s="301">
        <f t="shared" si="0"/>
        <v>2028</v>
      </c>
      <c r="C9" s="302">
        <f>SUMIFS(Residential!$C:$C,Residential!$A:$A,Yearly!B9)</f>
        <v>6261.3204297863304</v>
      </c>
      <c r="D9" s="302">
        <f>SUMIFS(Commercial!$C:$C,Commercial!$A:$A,Yearly!$B9)</f>
        <v>7727.2347636503082</v>
      </c>
      <c r="E9" s="302">
        <f>SUMIFS(Industrial!$C:$C,Industrial!$A:$A,Yearly!$B9)</f>
        <v>1838.281232687734</v>
      </c>
      <c r="F9" s="54"/>
    </row>
    <row r="10" spans="2:6" x14ac:dyDescent="0.35">
      <c r="B10" s="301">
        <f t="shared" si="0"/>
        <v>2029</v>
      </c>
      <c r="C10" s="302">
        <f>SUMIFS(Residential!$C:$C,Residential!$A:$A,Yearly!B10)</f>
        <v>6169.1182191094313</v>
      </c>
      <c r="D10" s="302">
        <f>SUMIFS(Commercial!$C:$C,Commercial!$A:$A,Yearly!$B10)</f>
        <v>7782.2074877541909</v>
      </c>
      <c r="E10" s="302">
        <f>SUMIFS(Industrial!$C:$C,Industrial!$A:$A,Yearly!$B10)</f>
        <v>1864.3453174588396</v>
      </c>
      <c r="F10" s="54"/>
    </row>
    <row r="11" spans="2:6" x14ac:dyDescent="0.35">
      <c r="B11" s="301">
        <f t="shared" si="0"/>
        <v>2030</v>
      </c>
      <c r="C11" s="302">
        <f>SUMIFS(Residential!$C:$C,Residential!$A:$A,Yearly!B11)</f>
        <v>6153.2503086007691</v>
      </c>
      <c r="D11" s="302">
        <f>SUMIFS(Commercial!$C:$C,Commercial!$A:$A,Yearly!$B11)</f>
        <v>7785.6723427433008</v>
      </c>
      <c r="E11" s="302">
        <f>SUMIFS(Industrial!$C:$C,Industrial!$A:$A,Yearly!$B11)</f>
        <v>1862.9733226461062</v>
      </c>
      <c r="F11" s="54"/>
    </row>
    <row r="12" spans="2:6" x14ac:dyDescent="0.35">
      <c r="B12" s="301">
        <f t="shared" si="0"/>
        <v>2031</v>
      </c>
      <c r="C12" s="302">
        <f>SUMIFS(Residential!$C:$C,Residential!$A:$A,Yearly!B12)</f>
        <v>6134.0422718039172</v>
      </c>
      <c r="D12" s="302">
        <f>SUMIFS(Commercial!$C:$C,Commercial!$A:$A,Yearly!$B12)</f>
        <v>7780.424224037256</v>
      </c>
      <c r="E12" s="302">
        <f>SUMIFS(Industrial!$C:$C,Industrial!$A:$A,Yearly!$B12)</f>
        <v>1856.9462647735006</v>
      </c>
      <c r="F12" s="54"/>
    </row>
    <row r="13" spans="2:6" x14ac:dyDescent="0.35">
      <c r="B13" s="301">
        <f t="shared" si="0"/>
        <v>2032</v>
      </c>
      <c r="C13" s="302">
        <f>SUMIFS(Residential!$C:$C,Residential!$A:$A,Yearly!B13)</f>
        <v>6112.4955277955842</v>
      </c>
      <c r="D13" s="302">
        <f>SUMIFS(Commercial!$C:$C,Commercial!$A:$A,Yearly!$B13)</f>
        <v>7747.6395570231434</v>
      </c>
      <c r="E13" s="302">
        <f>SUMIFS(Industrial!$C:$C,Industrial!$A:$A,Yearly!$B13)</f>
        <v>1836.2436410990849</v>
      </c>
      <c r="F13" s="54"/>
    </row>
    <row r="14" spans="2:6" x14ac:dyDescent="0.35">
      <c r="B14" s="301">
        <f t="shared" si="0"/>
        <v>2033</v>
      </c>
      <c r="C14" s="302">
        <f>SUMIFS(Residential!$C:$C,Residential!$A:$A,Yearly!B14)</f>
        <v>6090.0743075013834</v>
      </c>
      <c r="D14" s="302">
        <f>SUMIFS(Commercial!$C:$C,Commercial!$A:$A,Yearly!$B14)</f>
        <v>7692.7931690682544</v>
      </c>
      <c r="E14" s="302">
        <f>SUMIFS(Industrial!$C:$C,Industrial!$A:$A,Yearly!$B14)</f>
        <v>1803.7797790379711</v>
      </c>
      <c r="F14" s="54"/>
    </row>
    <row r="15" spans="2:6" x14ac:dyDescent="0.35">
      <c r="B15" s="301">
        <f t="shared" si="0"/>
        <v>2034</v>
      </c>
      <c r="C15" s="302">
        <f>SUMIFS(Residential!$C:$C,Residential!$A:$A,Yearly!B15)</f>
        <v>6067.7419961462019</v>
      </c>
      <c r="D15" s="302">
        <f>SUMIFS(Commercial!$C:$C,Commercial!$A:$A,Yearly!$B15)</f>
        <v>7644.4094484442576</v>
      </c>
      <c r="E15" s="302">
        <f>SUMIFS(Industrial!$C:$C,Industrial!$A:$A,Yearly!$B15)</f>
        <v>1774.7390373763305</v>
      </c>
      <c r="F15" s="54"/>
    </row>
    <row r="16" spans="2:6" x14ac:dyDescent="0.35">
      <c r="B16" s="301">
        <f t="shared" si="0"/>
        <v>2035</v>
      </c>
      <c r="C16" s="302">
        <f>SUMIFS(Residential!$C:$C,Residential!$A:$A,Yearly!B16)</f>
        <v>6045.709813927012</v>
      </c>
      <c r="D16" s="302">
        <f>SUMIFS(Commercial!$C:$C,Commercial!$A:$A,Yearly!$B16)</f>
        <v>7598.121263997491</v>
      </c>
      <c r="E16" s="302">
        <f>SUMIFS(Industrial!$C:$C,Industrial!$A:$A,Yearly!$B16)</f>
        <v>1746.796547113564</v>
      </c>
      <c r="F16" s="54"/>
    </row>
    <row r="17" spans="2:6" x14ac:dyDescent="0.35">
      <c r="B17" s="301">
        <f t="shared" si="0"/>
        <v>2036</v>
      </c>
      <c r="C17" s="302">
        <f>SUMIFS(Residential!$C:$C,Residential!$A:$A,Yearly!B17)</f>
        <v>6022.4424558854862</v>
      </c>
      <c r="D17" s="302">
        <f>SUMIFS(Commercial!$C:$C,Commercial!$A:$A,Yearly!$B17)</f>
        <v>7504.9184433313203</v>
      </c>
      <c r="E17" s="302">
        <f>SUMIFS(Industrial!$C:$C,Industrial!$A:$A,Yearly!$B17)</f>
        <v>1693.8624936276474</v>
      </c>
      <c r="F17" s="54"/>
    </row>
    <row r="18" spans="2:6" x14ac:dyDescent="0.35">
      <c r="B18" s="301">
        <f t="shared" si="0"/>
        <v>2037</v>
      </c>
      <c r="C18" s="302">
        <f>SUMIFS(Residential!$C:$C,Residential!$A:$A,Yearly!B18)</f>
        <v>5997.6267974678103</v>
      </c>
      <c r="D18" s="302">
        <f>SUMIFS(Commercial!$C:$C,Commercial!$A:$A,Yearly!$B18)</f>
        <v>7391.0748953545744</v>
      </c>
      <c r="E18" s="302">
        <f>SUMIFS(Industrial!$C:$C,Industrial!$A:$A,Yearly!$B18)</f>
        <v>1629.9232302283931</v>
      </c>
      <c r="F18" s="54"/>
    </row>
    <row r="19" spans="2:6" x14ac:dyDescent="0.35">
      <c r="B19" s="301">
        <f t="shared" si="0"/>
        <v>2038</v>
      </c>
      <c r="C19" s="302">
        <f>SUMIFS(Residential!$C:$C,Residential!$A:$A,Yearly!B19)</f>
        <v>5972.1299225969096</v>
      </c>
      <c r="D19" s="302">
        <f>SUMIFS(Commercial!$C:$C,Commercial!$A:$A,Yearly!$B19)</f>
        <v>7303.5279178189458</v>
      </c>
      <c r="E19" s="302">
        <f>SUMIFS(Industrial!$C:$C,Industrial!$A:$A,Yearly!$B19)</f>
        <v>1579.9649044684124</v>
      </c>
      <c r="F19" s="54"/>
    </row>
    <row r="20" spans="2:6" x14ac:dyDescent="0.35">
      <c r="B20" s="301">
        <f t="shared" si="0"/>
        <v>2039</v>
      </c>
      <c r="C20" s="302">
        <f>SUMIFS(Residential!$C:$C,Residential!$A:$A,Yearly!B20)</f>
        <v>5946.2324608511426</v>
      </c>
      <c r="D20" s="302">
        <f>SUMIFS(Commercial!$C:$C,Commercial!$A:$A,Yearly!$B20)</f>
        <v>7232.3501256192994</v>
      </c>
      <c r="E20" s="302">
        <f>SUMIFS(Industrial!$C:$C,Industrial!$A:$A,Yearly!$B20)</f>
        <v>1538.7027403547904</v>
      </c>
      <c r="F20" s="54"/>
    </row>
    <row r="21" spans="2:6" x14ac:dyDescent="0.35">
      <c r="B21" s="301">
        <f t="shared" si="0"/>
        <v>2040</v>
      </c>
      <c r="C21" s="302">
        <f>SUMIFS(Residential!$C:$C,Residential!$A:$A,Yearly!B21)</f>
        <v>5920.6411642425564</v>
      </c>
      <c r="D21" s="302">
        <f>SUMIFS(Commercial!$C:$C,Commercial!$A:$A,Yearly!$B21)</f>
        <v>7173.2482007355402</v>
      </c>
      <c r="E21" s="302">
        <f>SUMIFS(Industrial!$C:$C,Industrial!$A:$A,Yearly!$B21)</f>
        <v>1503.851158626419</v>
      </c>
      <c r="F21" s="54"/>
    </row>
    <row r="22" spans="2:6" x14ac:dyDescent="0.35">
      <c r="B22" s="301">
        <f t="shared" si="0"/>
        <v>2041</v>
      </c>
      <c r="C22" s="302">
        <f>SUMIFS(Residential!$C:$C,Residential!$A:$A,Yearly!B22)</f>
        <v>5895.6766815680385</v>
      </c>
      <c r="D22" s="302">
        <f>SUMIFS(Commercial!$C:$C,Commercial!$A:$A,Yearly!$B22)</f>
        <v>7153.6307451563171</v>
      </c>
      <c r="E22" s="302">
        <f>SUMIFS(Industrial!$C:$C,Industrial!$A:$A,Yearly!$B22)</f>
        <v>1490.0005439337599</v>
      </c>
      <c r="F22" s="54"/>
    </row>
    <row r="23" spans="2:6" x14ac:dyDescent="0.35">
      <c r="B23" s="301">
        <f t="shared" si="0"/>
        <v>2042</v>
      </c>
      <c r="C23" s="302">
        <f>SUMIFS(Residential!$C:$C,Residential!$A:$A,Yearly!B23)</f>
        <v>5871.0464425741429</v>
      </c>
      <c r="D23" s="302">
        <f>SUMIFS(Commercial!$C:$C,Commercial!$A:$A,Yearly!$B23)</f>
        <v>7099.7583783642367</v>
      </c>
      <c r="E23" s="302">
        <f>SUMIFS(Industrial!$C:$C,Industrial!$A:$A,Yearly!$B23)</f>
        <v>1457.8969145837466</v>
      </c>
      <c r="F23" s="54"/>
    </row>
    <row r="24" spans="2:6" x14ac:dyDescent="0.35">
      <c r="B24" s="301">
        <f t="shared" si="0"/>
        <v>2043</v>
      </c>
      <c r="C24" s="302">
        <f>SUMIFS(Residential!$C:$C,Residential!$A:$A,Yearly!B24)</f>
        <v>5846.5559716938378</v>
      </c>
      <c r="D24" s="302">
        <f>SUMIFS(Commercial!$C:$C,Commercial!$A:$A,Yearly!$B24)</f>
        <v>7027.2582014646096</v>
      </c>
      <c r="E24" s="302">
        <f>SUMIFS(Industrial!$C:$C,Industrial!$A:$A,Yearly!$B24)</f>
        <v>1415.8589771628638</v>
      </c>
      <c r="F24" s="54"/>
    </row>
    <row r="25" spans="2:6" x14ac:dyDescent="0.35">
      <c r="B25" s="301">
        <f t="shared" si="0"/>
        <v>2044</v>
      </c>
      <c r="C25" s="302">
        <f>SUMIFS(Residential!$C:$C,Residential!$A:$A,Yearly!B25)</f>
        <v>5822.6057319517349</v>
      </c>
      <c r="D25" s="302">
        <f>SUMIFS(Commercial!$C:$C,Commercial!$A:$A,Yearly!$B25)</f>
        <v>6985.7338316181858</v>
      </c>
      <c r="E25" s="302">
        <f>SUMIFS(Industrial!$C:$C,Industrial!$A:$A,Yearly!$B25)</f>
        <v>1390.2922437177976</v>
      </c>
      <c r="F25" s="54"/>
    </row>
    <row r="26" spans="2:6" x14ac:dyDescent="0.35">
      <c r="B26" s="301">
        <f t="shared" si="0"/>
        <v>2045</v>
      </c>
      <c r="C26" s="302">
        <f>SUMIFS(Residential!$C:$C,Residential!$A:$A,Yearly!B26)</f>
        <v>5799.8532365334195</v>
      </c>
      <c r="D26" s="302">
        <f>SUMIFS(Commercial!$C:$C,Commercial!$A:$A,Yearly!$B26)</f>
        <v>6946.6681577937252</v>
      </c>
      <c r="E26" s="302">
        <f>SUMIFS(Industrial!$C:$C,Industrial!$A:$A,Yearly!$B26)</f>
        <v>1366.0160174444413</v>
      </c>
      <c r="F26" s="54"/>
    </row>
    <row r="27" spans="2:6" x14ac:dyDescent="0.35">
      <c r="B27" s="301">
        <f t="shared" si="0"/>
        <v>2046</v>
      </c>
      <c r="C27" s="302">
        <f>SUMIFS(Residential!$C:$C,Residential!$A:$A,Yearly!B27)</f>
        <v>5778.3241467302314</v>
      </c>
      <c r="D27" s="302">
        <f>SUMIFS(Commercial!$C:$C,Commercial!$A:$A,Yearly!$B27)</f>
        <v>6909.8640624707441</v>
      </c>
      <c r="E27" s="302">
        <f>SUMIFS(Industrial!$C:$C,Industrial!$A:$A,Yearly!$B27)</f>
        <v>1342.9252557962641</v>
      </c>
      <c r="F27" s="54"/>
    </row>
    <row r="28" spans="2:6" x14ac:dyDescent="0.35">
      <c r="B28" s="301">
        <f t="shared" si="0"/>
        <v>2047</v>
      </c>
      <c r="C28" s="302">
        <f>SUMIFS(Residential!$C:$C,Residential!$A:$A,Yearly!B28)</f>
        <v>5757.6524179628223</v>
      </c>
      <c r="D28" s="302">
        <f>SUMIFS(Commercial!$C:$C,Commercial!$A:$A,Yearly!$B28)</f>
        <v>6880.9458905766151</v>
      </c>
      <c r="E28" s="302">
        <f>SUMIFS(Industrial!$C:$C,Industrial!$A:$A,Yearly!$B28)</f>
        <v>1324.0138695800983</v>
      </c>
      <c r="F28" s="54"/>
    </row>
    <row r="29" spans="2:6" x14ac:dyDescent="0.35">
      <c r="B29" s="301">
        <f t="shared" si="0"/>
        <v>2048</v>
      </c>
      <c r="C29" s="302">
        <f>SUMIFS(Residential!$C:$C,Residential!$A:$A,Yearly!B29)</f>
        <v>5737.7748695678238</v>
      </c>
      <c r="D29" s="302">
        <f>SUMIFS(Commercial!$C:$C,Commercial!$A:$A,Yearly!$B29)</f>
        <v>6854.0399740297162</v>
      </c>
      <c r="E29" s="302">
        <f>SUMIFS(Industrial!$C:$C,Industrial!$A:$A,Yearly!$B29)</f>
        <v>1306.1550020414491</v>
      </c>
      <c r="F29" s="54"/>
    </row>
    <row r="30" spans="2:6" x14ac:dyDescent="0.35">
      <c r="B30" s="301">
        <f t="shared" si="0"/>
        <v>2049</v>
      </c>
      <c r="C30" s="302">
        <f>SUMIFS(Residential!$C:$C,Residential!$A:$A,Yearly!B30)</f>
        <v>5718.5907031359047</v>
      </c>
      <c r="D30" s="302">
        <f>SUMIFS(Commercial!$C:$C,Commercial!$A:$A,Yearly!$B30)</f>
        <v>6824.6064320180212</v>
      </c>
      <c r="E30" s="302">
        <f>SUMIFS(Industrial!$C:$C,Industrial!$A:$A,Yearly!$B30)</f>
        <v>1286.9318141007948</v>
      </c>
      <c r="F30" s="54"/>
    </row>
    <row r="31" spans="2:6" x14ac:dyDescent="0.35">
      <c r="B31" s="301">
        <f t="shared" si="0"/>
        <v>2050</v>
      </c>
      <c r="C31" s="302">
        <f>SUMIFS(Residential!$C:$C,Residential!$A:$A,Yearly!B31)</f>
        <v>5699.6754146763897</v>
      </c>
      <c r="D31" s="302">
        <f>SUMIFS(Commercial!$C:$C,Commercial!$A:$A,Yearly!$B31)</f>
        <v>6798.5171659602365</v>
      </c>
      <c r="E31" s="302">
        <f>SUMIFS(Industrial!$C:$C,Industrial!$A:$A,Yearly!$B31)</f>
        <v>1269.4699967517133</v>
      </c>
      <c r="F31" s="54"/>
    </row>
    <row r="32" spans="2:6" x14ac:dyDescent="0.35">
      <c r="B32" s="301">
        <f t="shared" si="0"/>
        <v>2051</v>
      </c>
      <c r="C32" s="302">
        <f>SUMIFS(Residential!$C:$C,Residential!$A:$A,Yearly!B32)</f>
        <v>5681.2647818210335</v>
      </c>
      <c r="D32" s="302">
        <f>SUMIFS(Commercial!$C:$C,Commercial!$A:$A,Yearly!$B32)</f>
        <v>6775.3031489551004</v>
      </c>
      <c r="E32" s="302">
        <f>SUMIFS(Industrial!$C:$C,Industrial!$A:$A,Yearly!$B32)</f>
        <v>1253.5197575660973</v>
      </c>
      <c r="F32" s="54"/>
    </row>
    <row r="33" spans="2:6" x14ac:dyDescent="0.35">
      <c r="B33" s="301">
        <f t="shared" si="0"/>
        <v>2052</v>
      </c>
      <c r="C33" s="302">
        <f>SUMIFS(Residential!$C:$C,Residential!$A:$A,Yearly!B33)</f>
        <v>5663.7481592384984</v>
      </c>
      <c r="D33" s="302">
        <f>SUMIFS(Commercial!$C:$C,Commercial!$A:$A,Yearly!$B33)</f>
        <v>6757.360390301491</v>
      </c>
      <c r="E33" s="302">
        <f>SUMIFS(Industrial!$C:$C,Industrial!$A:$A,Yearly!$B33)</f>
        <v>1240.3564554566183</v>
      </c>
      <c r="F33" s="54"/>
    </row>
    <row r="34" spans="2:6" x14ac:dyDescent="0.35">
      <c r="B34" s="301">
        <f t="shared" si="0"/>
        <v>2053</v>
      </c>
      <c r="C34" s="302">
        <f>SUMIFS(Residential!$C:$C,Residential!$A:$A,Yearly!B34)</f>
        <v>0</v>
      </c>
      <c r="D34" s="302">
        <f>SUMIFS(Commercial!$C:$C,Commercial!$A:$A,Yearly!$B34)</f>
        <v>0</v>
      </c>
      <c r="E34" s="302">
        <f>SUMIFS(Industrial!$C:$C,Industrial!$A:$A,Yearly!$B34)</f>
        <v>0</v>
      </c>
      <c r="F34" s="5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DF7E-B328-462A-8445-1180C6A0C4ED}">
  <sheetPr codeName="Sheet13"/>
  <dimension ref="B2:M39"/>
  <sheetViews>
    <sheetView showGridLines="0" workbookViewId="0">
      <selection activeCell="J10" sqref="J10"/>
    </sheetView>
  </sheetViews>
  <sheetFormatPr defaultColWidth="8.765625" defaultRowHeight="15.5" x14ac:dyDescent="0.35"/>
  <cols>
    <col min="3" max="10" width="13.53515625" customWidth="1"/>
    <col min="11" max="11" width="10.765625" customWidth="1"/>
    <col min="12" max="12" width="13.53515625" customWidth="1"/>
    <col min="13" max="13" width="16.4609375" bestFit="1" customWidth="1"/>
  </cols>
  <sheetData>
    <row r="2" spans="2:13" x14ac:dyDescent="0.35">
      <c r="B2" s="250" t="s">
        <v>180</v>
      </c>
      <c r="C2" s="1"/>
      <c r="D2" s="2"/>
      <c r="E2" s="2"/>
      <c r="F2" s="2"/>
      <c r="G2" s="2"/>
      <c r="H2" s="2"/>
      <c r="I2" s="2"/>
      <c r="J2" s="2"/>
      <c r="K2" s="3"/>
      <c r="L2" s="2"/>
    </row>
    <row r="3" spans="2:13" x14ac:dyDescent="0.35">
      <c r="B3" s="251" t="s">
        <v>181</v>
      </c>
      <c r="C3" s="1"/>
      <c r="D3" s="2"/>
      <c r="E3" s="2"/>
      <c r="F3" s="2"/>
      <c r="G3" s="2"/>
      <c r="H3" s="2"/>
      <c r="I3" s="2"/>
      <c r="J3" s="2"/>
      <c r="K3" s="3"/>
      <c r="L3" s="2"/>
    </row>
    <row r="4" spans="2:13" x14ac:dyDescent="0.35">
      <c r="B4" s="146" t="s">
        <v>182</v>
      </c>
      <c r="C4" s="246"/>
      <c r="D4" s="246"/>
      <c r="E4" s="247"/>
      <c r="F4" s="247"/>
      <c r="G4" s="247"/>
      <c r="H4" s="247"/>
      <c r="I4" s="247"/>
      <c r="J4" s="247"/>
      <c r="K4" s="247"/>
      <c r="L4" s="247"/>
    </row>
    <row r="5" spans="2:13" x14ac:dyDescent="0.35">
      <c r="B5" s="110" t="s">
        <v>183</v>
      </c>
      <c r="C5" s="111" t="s">
        <v>143</v>
      </c>
      <c r="D5" s="111"/>
      <c r="E5" s="111"/>
      <c r="F5" s="111"/>
      <c r="G5" s="111"/>
      <c r="H5" s="111"/>
      <c r="I5" s="111"/>
      <c r="J5" s="112"/>
      <c r="K5" s="110" t="s">
        <v>184</v>
      </c>
      <c r="L5" s="112"/>
    </row>
    <row r="6" spans="2:13" ht="16" thickBot="1" x14ac:dyDescent="0.4">
      <c r="B6" s="113" t="s">
        <v>185</v>
      </c>
      <c r="C6" s="113" t="s">
        <v>77</v>
      </c>
      <c r="D6" s="113" t="s">
        <v>79</v>
      </c>
      <c r="E6" s="113" t="s">
        <v>81</v>
      </c>
      <c r="F6" s="113" t="s">
        <v>151</v>
      </c>
      <c r="G6" s="113" t="s">
        <v>85</v>
      </c>
      <c r="H6" s="113" t="s">
        <v>186</v>
      </c>
      <c r="I6" s="113" t="s">
        <v>137</v>
      </c>
      <c r="J6" s="113" t="s">
        <v>138</v>
      </c>
      <c r="K6" s="113" t="s">
        <v>147</v>
      </c>
      <c r="L6" s="113" t="s">
        <v>142</v>
      </c>
    </row>
    <row r="7" spans="2:13" x14ac:dyDescent="0.35">
      <c r="B7" s="4">
        <v>2022</v>
      </c>
      <c r="C7" s="126">
        <f>DBASE!P35</f>
        <v>6875.1057520000004</v>
      </c>
      <c r="D7" s="126">
        <f>DBASE!P69</f>
        <v>7209.5441117764176</v>
      </c>
      <c r="E7" s="126">
        <f>DBASE!P103</f>
        <v>1868.9389719122923</v>
      </c>
      <c r="F7" s="126">
        <f>DBASE!P137</f>
        <v>268.59137186211166</v>
      </c>
      <c r="G7" s="126">
        <f>DBASE!P171</f>
        <v>25.246333</v>
      </c>
      <c r="H7" s="126">
        <f>DBASE!P205</f>
        <v>34.454922000000003</v>
      </c>
      <c r="I7" s="5">
        <f t="shared" ref="I7:I26" si="0">SUM(C7:H7)</f>
        <v>16281.881462550822</v>
      </c>
      <c r="J7" s="126">
        <f>DBASE!P275</f>
        <v>19512.831868000001</v>
      </c>
      <c r="K7" s="248"/>
      <c r="L7" s="126">
        <f>DBASE!P344</f>
        <v>2960</v>
      </c>
      <c r="M7" s="300"/>
    </row>
    <row r="8" spans="2:13" x14ac:dyDescent="0.35">
      <c r="B8" s="4">
        <f t="shared" ref="B8:B38" si="1">+B7+1</f>
        <v>2023</v>
      </c>
      <c r="C8" s="126">
        <f>DBASE!P36</f>
        <v>6315.8856180000002</v>
      </c>
      <c r="D8" s="126">
        <f>DBASE!P70</f>
        <v>7204.6592819999996</v>
      </c>
      <c r="E8" s="126">
        <f>DBASE!P104</f>
        <v>1680.207052</v>
      </c>
      <c r="F8" s="126">
        <f>DBASE!P138</f>
        <v>284.41788802263449</v>
      </c>
      <c r="G8" s="126">
        <f>DBASE!P172</f>
        <v>22.359448</v>
      </c>
      <c r="H8" s="126">
        <f>DBASE!P206</f>
        <v>37.567737999999999</v>
      </c>
      <c r="I8" s="5">
        <f t="shared" si="0"/>
        <v>15545.097026022633</v>
      </c>
      <c r="J8" s="126">
        <f>DBASE!P276</f>
        <v>18181.758667000002</v>
      </c>
      <c r="K8" s="249">
        <f t="shared" ref="K8:K33" si="2">+((J8/J7)-1)*100</f>
        <v>-6.8215275466135044</v>
      </c>
      <c r="L8" s="126">
        <f>DBASE!P345</f>
        <v>3049</v>
      </c>
      <c r="M8" s="300"/>
    </row>
    <row r="9" spans="2:13" x14ac:dyDescent="0.35">
      <c r="B9" s="129">
        <f t="shared" si="1"/>
        <v>2024</v>
      </c>
      <c r="C9" s="130">
        <f>SUM(Residential!C78:C89)</f>
        <v>6905.2324562329577</v>
      </c>
      <c r="D9" s="130">
        <f>SUM(Commercial!C78:C89)</f>
        <v>7753.0196964902552</v>
      </c>
      <c r="E9" s="130">
        <f>SUM(Industrial!C78:C89)</f>
        <v>1682.0833821548486</v>
      </c>
      <c r="F9" s="130">
        <f>SUM(DBASE!J138:O138,DBASE!D139:I139)</f>
        <v>295.68774000640656</v>
      </c>
      <c r="G9" s="130">
        <f>SUM(DBASE!J172:O172,DBASE!D173:I173)</f>
        <v>23.721475000000002</v>
      </c>
      <c r="H9" s="130">
        <f>SUM(DBASE!J206:O206,DBASE!D207:I207)</f>
        <v>38.568019999999997</v>
      </c>
      <c r="I9" s="130">
        <f t="shared" si="0"/>
        <v>16698.312769884466</v>
      </c>
      <c r="J9" s="131">
        <f>'2024 Trends'!F14</f>
        <v>19530.575616214341</v>
      </c>
      <c r="K9" s="132">
        <f t="shared" si="2"/>
        <v>7.4185175038234963</v>
      </c>
      <c r="L9" s="130">
        <f t="array" ref="L9:L38">TRANSPOSE('Base Peak demand'!E58:AH58)</f>
        <v>3151</v>
      </c>
      <c r="M9" s="300"/>
    </row>
    <row r="10" spans="2:13" x14ac:dyDescent="0.35">
      <c r="B10" s="114">
        <f t="shared" si="1"/>
        <v>2025</v>
      </c>
      <c r="C10" s="127">
        <f>Yearly!C6</f>
        <v>6580.0092849589564</v>
      </c>
      <c r="D10" s="127">
        <f>Yearly!D6</f>
        <v>7461.1886618806839</v>
      </c>
      <c r="E10" s="127">
        <f>Yearly!E6</f>
        <v>1706.1557010779848</v>
      </c>
      <c r="F10" s="115">
        <f>AVERAGE(F8:F9)</f>
        <v>290.05281401452055</v>
      </c>
      <c r="G10" s="115">
        <f>AVERAGE(G7:G9)</f>
        <v>23.775752000000001</v>
      </c>
      <c r="H10" s="115">
        <f>AVERAGE(H8:H9)</f>
        <v>38.067878999999998</v>
      </c>
      <c r="I10" s="115">
        <f t="shared" si="0"/>
        <v>16099.250092932145</v>
      </c>
      <c r="J10" s="115">
        <f>+I10/$D$39</f>
        <v>18829.903693709082</v>
      </c>
      <c r="K10" s="116">
        <f t="shared" si="2"/>
        <v>-3.5875641162545047</v>
      </c>
      <c r="L10" s="115">
        <v>3029</v>
      </c>
      <c r="M10" s="300"/>
    </row>
    <row r="11" spans="2:13" x14ac:dyDescent="0.35">
      <c r="B11" s="114">
        <f t="shared" si="1"/>
        <v>2026</v>
      </c>
      <c r="C11" s="127">
        <f>Yearly!C7</f>
        <v>6478.1992308373046</v>
      </c>
      <c r="D11" s="127">
        <f>Yearly!D7</f>
        <v>7480.5705036459149</v>
      </c>
      <c r="E11" s="127">
        <f>Yearly!E7</f>
        <v>1713.3232945978818</v>
      </c>
      <c r="F11" s="115">
        <f>+F10</f>
        <v>290.05281401452055</v>
      </c>
      <c r="G11" s="115">
        <f t="shared" ref="G11:H12" si="3">+G10</f>
        <v>23.775752000000001</v>
      </c>
      <c r="H11" s="115">
        <f t="shared" si="3"/>
        <v>38.067878999999998</v>
      </c>
      <c r="I11" s="115">
        <f t="shared" si="0"/>
        <v>16023.989474095621</v>
      </c>
      <c r="J11" s="115">
        <f t="shared" ref="J11:J38" si="4">+I11/$D$39</f>
        <v>18741.877841794223</v>
      </c>
      <c r="K11" s="116">
        <f t="shared" si="2"/>
        <v>-0.46747903412945879</v>
      </c>
      <c r="L11" s="115">
        <v>3023</v>
      </c>
      <c r="M11" s="300"/>
    </row>
    <row r="12" spans="2:13" x14ac:dyDescent="0.35">
      <c r="B12" s="114">
        <f t="shared" si="1"/>
        <v>2027</v>
      </c>
      <c r="C12" s="127">
        <f>Yearly!C8</f>
        <v>6372.1194251995585</v>
      </c>
      <c r="D12" s="127">
        <f>Yearly!D8</f>
        <v>7593.1123167627375</v>
      </c>
      <c r="E12" s="127">
        <f>Yearly!E8</f>
        <v>1770.0665088450623</v>
      </c>
      <c r="F12" s="115">
        <f>+F11</f>
        <v>290.05281401452055</v>
      </c>
      <c r="G12" s="115">
        <f t="shared" si="3"/>
        <v>23.775752000000001</v>
      </c>
      <c r="H12" s="115">
        <f t="shared" si="3"/>
        <v>38.067878999999998</v>
      </c>
      <c r="I12" s="115">
        <f t="shared" si="0"/>
        <v>16087.194695821878</v>
      </c>
      <c r="J12" s="115">
        <f t="shared" si="4"/>
        <v>18815.803535921274</v>
      </c>
      <c r="K12" s="116">
        <f t="shared" si="2"/>
        <v>0.39444123342964321</v>
      </c>
      <c r="L12" s="115">
        <v>3033</v>
      </c>
      <c r="M12" s="300"/>
    </row>
    <row r="13" spans="2:13" x14ac:dyDescent="0.35">
      <c r="B13" s="114">
        <f t="shared" si="1"/>
        <v>2028</v>
      </c>
      <c r="C13" s="127">
        <f>Yearly!C9</f>
        <v>6261.3204297863304</v>
      </c>
      <c r="D13" s="127">
        <f>Yearly!D9</f>
        <v>7727.2347636503082</v>
      </c>
      <c r="E13" s="127">
        <f>Yearly!E9</f>
        <v>1838.281232687734</v>
      </c>
      <c r="F13" s="115">
        <f>F12/365*366</f>
        <v>290.84747925839594</v>
      </c>
      <c r="G13" s="115">
        <f t="shared" ref="G13:H13" si="5">G12/365*366</f>
        <v>23.840891046575347</v>
      </c>
      <c r="H13" s="115">
        <f t="shared" si="5"/>
        <v>38.172174558904111</v>
      </c>
      <c r="I13" s="115">
        <f t="shared" si="0"/>
        <v>16179.696970988247</v>
      </c>
      <c r="J13" s="115">
        <f t="shared" si="4"/>
        <v>18923.995465531483</v>
      </c>
      <c r="K13" s="116">
        <f t="shared" si="2"/>
        <v>0.57500562972854219</v>
      </c>
      <c r="L13" s="115">
        <v>3049</v>
      </c>
      <c r="M13" s="300"/>
    </row>
    <row r="14" spans="2:13" x14ac:dyDescent="0.35">
      <c r="B14" s="114">
        <f t="shared" si="1"/>
        <v>2029</v>
      </c>
      <c r="C14" s="127">
        <f>Yearly!C10</f>
        <v>6169.1182191094313</v>
      </c>
      <c r="D14" s="127">
        <f>Yearly!D10</f>
        <v>7782.2074877541909</v>
      </c>
      <c r="E14" s="127">
        <f>Yearly!E10</f>
        <v>1864.3453174588396</v>
      </c>
      <c r="F14" s="115">
        <f>+F12</f>
        <v>290.05281401452055</v>
      </c>
      <c r="G14" s="115">
        <f t="shared" ref="G14:H14" si="6">+G12</f>
        <v>23.775752000000001</v>
      </c>
      <c r="H14" s="115">
        <f t="shared" si="6"/>
        <v>38.067878999999998</v>
      </c>
      <c r="I14" s="115">
        <f t="shared" si="0"/>
        <v>16167.567469336982</v>
      </c>
      <c r="J14" s="115">
        <f t="shared" si="4"/>
        <v>18909.808634056255</v>
      </c>
      <c r="K14" s="116">
        <f t="shared" si="2"/>
        <v>-7.496742165822301E-2</v>
      </c>
      <c r="L14" s="115">
        <v>3037</v>
      </c>
      <c r="M14" s="300"/>
    </row>
    <row r="15" spans="2:13" x14ac:dyDescent="0.35">
      <c r="B15" s="114">
        <f t="shared" si="1"/>
        <v>2030</v>
      </c>
      <c r="C15" s="127">
        <f>Yearly!C11</f>
        <v>6153.2503086007691</v>
      </c>
      <c r="D15" s="127">
        <f>Yearly!D11</f>
        <v>7785.6723427433008</v>
      </c>
      <c r="E15" s="127">
        <f>Yearly!E11</f>
        <v>1862.9733226461062</v>
      </c>
      <c r="F15" s="115">
        <f>+F14</f>
        <v>290.05281401452055</v>
      </c>
      <c r="G15" s="115">
        <f t="shared" ref="G15:H16" si="7">+G14</f>
        <v>23.775752000000001</v>
      </c>
      <c r="H15" s="115">
        <f t="shared" si="7"/>
        <v>38.067878999999998</v>
      </c>
      <c r="I15" s="115">
        <f t="shared" si="0"/>
        <v>16153.792419004696</v>
      </c>
      <c r="J15" s="115">
        <f t="shared" si="4"/>
        <v>18893.69714627666</v>
      </c>
      <c r="K15" s="116">
        <f t="shared" si="2"/>
        <v>-8.5201749480312561E-2</v>
      </c>
      <c r="L15" s="115">
        <v>3043</v>
      </c>
    </row>
    <row r="16" spans="2:13" x14ac:dyDescent="0.35">
      <c r="B16" s="114">
        <f t="shared" si="1"/>
        <v>2031</v>
      </c>
      <c r="C16" s="127">
        <f>Yearly!C12</f>
        <v>6134.0422718039172</v>
      </c>
      <c r="D16" s="127">
        <f>Yearly!D12</f>
        <v>7780.424224037256</v>
      </c>
      <c r="E16" s="127">
        <f>Yearly!E12</f>
        <v>1856.9462647735006</v>
      </c>
      <c r="F16" s="115">
        <f>+F15</f>
        <v>290.05281401452055</v>
      </c>
      <c r="G16" s="115">
        <f t="shared" si="7"/>
        <v>23.775752000000001</v>
      </c>
      <c r="H16" s="115">
        <f t="shared" si="7"/>
        <v>38.067878999999998</v>
      </c>
      <c r="I16" s="115">
        <f t="shared" si="0"/>
        <v>16123.309205629193</v>
      </c>
      <c r="J16" s="115">
        <f t="shared" si="4"/>
        <v>18858.04356186607</v>
      </c>
      <c r="K16" s="116">
        <f t="shared" si="2"/>
        <v>-0.18870623433071554</v>
      </c>
      <c r="L16" s="115">
        <v>3037</v>
      </c>
    </row>
    <row r="17" spans="2:12" x14ac:dyDescent="0.35">
      <c r="B17" s="114">
        <f t="shared" si="1"/>
        <v>2032</v>
      </c>
      <c r="C17" s="127">
        <f>Yearly!C13</f>
        <v>6112.4955277955842</v>
      </c>
      <c r="D17" s="127">
        <f>Yearly!D13</f>
        <v>7747.6395570231434</v>
      </c>
      <c r="E17" s="127">
        <f>Yearly!E13</f>
        <v>1836.2436410990849</v>
      </c>
      <c r="F17" s="115">
        <f>+F13</f>
        <v>290.84747925839594</v>
      </c>
      <c r="G17" s="115">
        <f t="shared" ref="G17:H17" si="8">+G13</f>
        <v>23.840891046575347</v>
      </c>
      <c r="H17" s="115">
        <f t="shared" si="8"/>
        <v>38.172174558904111</v>
      </c>
      <c r="I17" s="115">
        <f t="shared" si="0"/>
        <v>16049.239270781689</v>
      </c>
      <c r="J17" s="115">
        <f t="shared" si="4"/>
        <v>18771.410350273803</v>
      </c>
      <c r="K17" s="116">
        <f t="shared" si="2"/>
        <v>-0.45939660340722499</v>
      </c>
      <c r="L17" s="115">
        <v>3023</v>
      </c>
    </row>
    <row r="18" spans="2:12" x14ac:dyDescent="0.35">
      <c r="B18" s="114">
        <f t="shared" si="1"/>
        <v>2033</v>
      </c>
      <c r="C18" s="127">
        <f>Yearly!C14</f>
        <v>6090.0743075013834</v>
      </c>
      <c r="D18" s="127">
        <f>Yearly!D14</f>
        <v>7692.7931690682544</v>
      </c>
      <c r="E18" s="127">
        <f>Yearly!E14</f>
        <v>1803.7797790379711</v>
      </c>
      <c r="F18" s="115">
        <f>+F16</f>
        <v>290.05281401452055</v>
      </c>
      <c r="G18" s="115">
        <f t="shared" ref="G18:H18" si="9">+G16</f>
        <v>23.775752000000001</v>
      </c>
      <c r="H18" s="115">
        <f t="shared" si="9"/>
        <v>38.067878999999998</v>
      </c>
      <c r="I18" s="115">
        <f t="shared" si="0"/>
        <v>15938.543700622129</v>
      </c>
      <c r="J18" s="115">
        <f t="shared" si="4"/>
        <v>18641.939293336822</v>
      </c>
      <c r="K18" s="116">
        <f t="shared" si="2"/>
        <v>-0.68972471711531425</v>
      </c>
      <c r="L18" s="115">
        <v>2994</v>
      </c>
    </row>
    <row r="19" spans="2:12" x14ac:dyDescent="0.35">
      <c r="B19" s="114">
        <f t="shared" si="1"/>
        <v>2034</v>
      </c>
      <c r="C19" s="127">
        <f>Yearly!C15</f>
        <v>6067.7419961462019</v>
      </c>
      <c r="D19" s="127">
        <f>Yearly!D15</f>
        <v>7644.4094484442576</v>
      </c>
      <c r="E19" s="127">
        <f>Yearly!E15</f>
        <v>1774.7390373763305</v>
      </c>
      <c r="F19" s="115">
        <f>+F18</f>
        <v>290.05281401452055</v>
      </c>
      <c r="G19" s="115">
        <f t="shared" ref="G19:H20" si="10">+G18</f>
        <v>23.775752000000001</v>
      </c>
      <c r="H19" s="115">
        <f t="shared" si="10"/>
        <v>38.067878999999998</v>
      </c>
      <c r="I19" s="115">
        <f t="shared" si="0"/>
        <v>15838.786926981309</v>
      </c>
      <c r="J19" s="115">
        <f t="shared" si="4"/>
        <v>18525.262402822747</v>
      </c>
      <c r="K19" s="116">
        <f t="shared" si="2"/>
        <v>-0.62588386689885755</v>
      </c>
      <c r="L19" s="115">
        <v>2984</v>
      </c>
    </row>
    <row r="20" spans="2:12" x14ac:dyDescent="0.35">
      <c r="B20" s="114">
        <f t="shared" si="1"/>
        <v>2035</v>
      </c>
      <c r="C20" s="127">
        <f>Yearly!C16</f>
        <v>6045.709813927012</v>
      </c>
      <c r="D20" s="127">
        <f>Yearly!D16</f>
        <v>7598.121263997491</v>
      </c>
      <c r="E20" s="127">
        <f>Yearly!E16</f>
        <v>1746.796547113564</v>
      </c>
      <c r="F20" s="115">
        <f>+F19</f>
        <v>290.05281401452055</v>
      </c>
      <c r="G20" s="115">
        <f t="shared" si="10"/>
        <v>23.775752000000001</v>
      </c>
      <c r="H20" s="115">
        <f t="shared" si="10"/>
        <v>38.067878999999998</v>
      </c>
      <c r="I20" s="115">
        <f t="shared" si="0"/>
        <v>15742.524070052588</v>
      </c>
      <c r="J20" s="115">
        <f t="shared" si="4"/>
        <v>18412.672045210693</v>
      </c>
      <c r="K20" s="116">
        <f t="shared" si="2"/>
        <v>-0.607766600892512</v>
      </c>
      <c r="L20" s="115">
        <v>2966</v>
      </c>
    </row>
    <row r="21" spans="2:12" x14ac:dyDescent="0.35">
      <c r="B21" s="114">
        <f t="shared" si="1"/>
        <v>2036</v>
      </c>
      <c r="C21" s="127">
        <f>Yearly!C17</f>
        <v>6022.4424558854862</v>
      </c>
      <c r="D21" s="127">
        <f>Yearly!D17</f>
        <v>7504.9184433313203</v>
      </c>
      <c r="E21" s="127">
        <f>Yearly!E17</f>
        <v>1693.8624936276474</v>
      </c>
      <c r="F21" s="115">
        <f>+F17</f>
        <v>290.84747925839594</v>
      </c>
      <c r="G21" s="115">
        <f t="shared" ref="G21:H21" si="11">+G17</f>
        <v>23.840891046575347</v>
      </c>
      <c r="H21" s="115">
        <f t="shared" si="11"/>
        <v>38.172174558904111</v>
      </c>
      <c r="I21" s="115">
        <f t="shared" si="0"/>
        <v>15574.08393770833</v>
      </c>
      <c r="J21" s="115">
        <f t="shared" si="4"/>
        <v>18215.662156433922</v>
      </c>
      <c r="K21" s="116">
        <f t="shared" si="2"/>
        <v>-1.0699690316160027</v>
      </c>
      <c r="L21" s="115">
        <v>2935</v>
      </c>
    </row>
    <row r="22" spans="2:12" x14ac:dyDescent="0.35">
      <c r="B22" s="114">
        <f t="shared" si="1"/>
        <v>2037</v>
      </c>
      <c r="C22" s="127">
        <f>Yearly!C18</f>
        <v>5997.6267974678103</v>
      </c>
      <c r="D22" s="127">
        <f>Yearly!D18</f>
        <v>7391.0748953545744</v>
      </c>
      <c r="E22" s="127">
        <f>Yearly!E18</f>
        <v>1629.9232302283931</v>
      </c>
      <c r="F22" s="115">
        <f>+F20</f>
        <v>290.05281401452055</v>
      </c>
      <c r="G22" s="115">
        <f t="shared" ref="G22:H22" si="12">+G20</f>
        <v>23.775752000000001</v>
      </c>
      <c r="H22" s="115">
        <f t="shared" si="12"/>
        <v>38.067878999999998</v>
      </c>
      <c r="I22" s="115">
        <f t="shared" si="0"/>
        <v>15370.521368065298</v>
      </c>
      <c r="J22" s="115">
        <f t="shared" si="4"/>
        <v>17977.572583323617</v>
      </c>
      <c r="K22" s="116">
        <f t="shared" si="2"/>
        <v>-1.3070596669262913</v>
      </c>
      <c r="L22" s="115">
        <v>2890</v>
      </c>
    </row>
    <row r="23" spans="2:12" x14ac:dyDescent="0.35">
      <c r="B23" s="114">
        <f t="shared" si="1"/>
        <v>2038</v>
      </c>
      <c r="C23" s="127">
        <f>Yearly!C19</f>
        <v>5972.1299225969096</v>
      </c>
      <c r="D23" s="127">
        <f>Yearly!D19</f>
        <v>7303.5279178189458</v>
      </c>
      <c r="E23" s="127">
        <f>Yearly!E19</f>
        <v>1579.9649044684124</v>
      </c>
      <c r="F23" s="115">
        <f>+F22</f>
        <v>290.05281401452055</v>
      </c>
      <c r="G23" s="115">
        <f t="shared" ref="G23:H24" si="13">+G22</f>
        <v>23.775752000000001</v>
      </c>
      <c r="H23" s="115">
        <f t="shared" si="13"/>
        <v>38.067878999999998</v>
      </c>
      <c r="I23" s="115">
        <f t="shared" si="0"/>
        <v>15207.519189898787</v>
      </c>
      <c r="J23" s="115">
        <f t="shared" si="4"/>
        <v>17786.923000329207</v>
      </c>
      <c r="K23" s="116">
        <f t="shared" si="2"/>
        <v>-1.0604856807601593</v>
      </c>
      <c r="L23" s="115">
        <v>2868</v>
      </c>
    </row>
    <row r="24" spans="2:12" x14ac:dyDescent="0.35">
      <c r="B24" s="114">
        <f t="shared" si="1"/>
        <v>2039</v>
      </c>
      <c r="C24" s="127">
        <f>Yearly!C20</f>
        <v>5946.2324608511426</v>
      </c>
      <c r="D24" s="127">
        <f>Yearly!D20</f>
        <v>7232.3501256192994</v>
      </c>
      <c r="E24" s="127">
        <f>Yearly!E20</f>
        <v>1538.7027403547904</v>
      </c>
      <c r="F24" s="115">
        <f>+F23</f>
        <v>290.05281401452055</v>
      </c>
      <c r="G24" s="115">
        <f t="shared" si="13"/>
        <v>23.775752000000001</v>
      </c>
      <c r="H24" s="115">
        <f t="shared" si="13"/>
        <v>38.067878999999998</v>
      </c>
      <c r="I24" s="115">
        <f t="shared" si="0"/>
        <v>15069.181771839752</v>
      </c>
      <c r="J24" s="115">
        <f t="shared" si="4"/>
        <v>17625.12165900887</v>
      </c>
      <c r="K24" s="116">
        <f t="shared" si="2"/>
        <v>-0.90966459638546215</v>
      </c>
      <c r="L24" s="115">
        <v>2843</v>
      </c>
    </row>
    <row r="25" spans="2:12" x14ac:dyDescent="0.35">
      <c r="B25" s="114">
        <f t="shared" si="1"/>
        <v>2040</v>
      </c>
      <c r="C25" s="127">
        <f>Yearly!C21</f>
        <v>5920.6411642425564</v>
      </c>
      <c r="D25" s="127">
        <f>Yearly!D21</f>
        <v>7173.2482007355402</v>
      </c>
      <c r="E25" s="127">
        <f>Yearly!E21</f>
        <v>1503.851158626419</v>
      </c>
      <c r="F25" s="115">
        <f>+F21</f>
        <v>290.84747925839594</v>
      </c>
      <c r="G25" s="115">
        <f t="shared" ref="G25:H25" si="14">+G21</f>
        <v>23.840891046575347</v>
      </c>
      <c r="H25" s="115">
        <f t="shared" si="14"/>
        <v>38.172174558904111</v>
      </c>
      <c r="I25" s="115">
        <f t="shared" si="0"/>
        <v>14950.601068468392</v>
      </c>
      <c r="J25" s="115">
        <f t="shared" si="4"/>
        <v>17486.428042130698</v>
      </c>
      <c r="K25" s="116">
        <f t="shared" si="2"/>
        <v>-0.78690870656930034</v>
      </c>
      <c r="L25" s="115">
        <v>2821</v>
      </c>
    </row>
    <row r="26" spans="2:12" x14ac:dyDescent="0.35">
      <c r="B26" s="114">
        <f t="shared" si="1"/>
        <v>2041</v>
      </c>
      <c r="C26" s="127">
        <f>Yearly!C22</f>
        <v>5895.6766815680385</v>
      </c>
      <c r="D26" s="127">
        <f>Yearly!D22</f>
        <v>7153.6307451563171</v>
      </c>
      <c r="E26" s="127">
        <f>Yearly!E22</f>
        <v>1490.0005439337599</v>
      </c>
      <c r="F26" s="115">
        <f>+F24</f>
        <v>290.05281401452055</v>
      </c>
      <c r="G26" s="115">
        <f t="shared" ref="G26:H26" si="15">+G24</f>
        <v>23.775752000000001</v>
      </c>
      <c r="H26" s="115">
        <f t="shared" si="15"/>
        <v>38.067878999999998</v>
      </c>
      <c r="I26" s="115">
        <f t="shared" si="0"/>
        <v>14891.204415672635</v>
      </c>
      <c r="J26" s="115">
        <f t="shared" si="4"/>
        <v>17416.956902455455</v>
      </c>
      <c r="K26" s="116">
        <f t="shared" si="2"/>
        <v>-0.39728605240512138</v>
      </c>
      <c r="L26" s="115">
        <v>2802</v>
      </c>
    </row>
    <row r="27" spans="2:12" x14ac:dyDescent="0.35">
      <c r="B27" s="114">
        <f t="shared" si="1"/>
        <v>2042</v>
      </c>
      <c r="C27" s="127">
        <f>Yearly!C23</f>
        <v>5871.0464425741429</v>
      </c>
      <c r="D27" s="127">
        <f>Yearly!D23</f>
        <v>7099.7583783642367</v>
      </c>
      <c r="E27" s="127">
        <f>Yearly!E23</f>
        <v>1457.8969145837466</v>
      </c>
      <c r="F27" s="115">
        <f>+F26</f>
        <v>290.05281401452055</v>
      </c>
      <c r="G27" s="115">
        <f t="shared" ref="G27:H28" si="16">+G26</f>
        <v>23.775752000000001</v>
      </c>
      <c r="H27" s="115">
        <f t="shared" si="16"/>
        <v>38.067878999999998</v>
      </c>
      <c r="I27" s="115">
        <f>SUM(C27:H27)</f>
        <v>14780.598180536646</v>
      </c>
      <c r="J27" s="115">
        <f t="shared" si="4"/>
        <v>17287.59033298718</v>
      </c>
      <c r="K27" s="116">
        <f t="shared" si="2"/>
        <v>-0.74276218396128746</v>
      </c>
      <c r="L27" s="115">
        <v>2789</v>
      </c>
    </row>
    <row r="28" spans="2:12" x14ac:dyDescent="0.35">
      <c r="B28" s="114">
        <f t="shared" si="1"/>
        <v>2043</v>
      </c>
      <c r="C28" s="127">
        <f>Yearly!C24</f>
        <v>5846.5559716938378</v>
      </c>
      <c r="D28" s="127">
        <f>Yearly!D24</f>
        <v>7027.2582014646096</v>
      </c>
      <c r="E28" s="127">
        <f>Yearly!E24</f>
        <v>1415.8589771628638</v>
      </c>
      <c r="F28" s="115">
        <f>+F27</f>
        <v>290.05281401452055</v>
      </c>
      <c r="G28" s="115">
        <f t="shared" si="16"/>
        <v>23.775752000000001</v>
      </c>
      <c r="H28" s="115">
        <f t="shared" si="16"/>
        <v>38.067878999999998</v>
      </c>
      <c r="I28" s="115">
        <f t="shared" ref="I28:I33" si="17">SUM(C28:H28)</f>
        <v>14641.56959533583</v>
      </c>
      <c r="J28" s="115">
        <f t="shared" si="4"/>
        <v>17124.980593099153</v>
      </c>
      <c r="K28" s="116">
        <f t="shared" si="2"/>
        <v>-0.94061541693143402</v>
      </c>
      <c r="L28" s="115">
        <v>2764</v>
      </c>
    </row>
    <row r="29" spans="2:12" x14ac:dyDescent="0.35">
      <c r="B29" s="114">
        <f t="shared" si="1"/>
        <v>2044</v>
      </c>
      <c r="C29" s="127">
        <f>Yearly!C25</f>
        <v>5822.6057319517349</v>
      </c>
      <c r="D29" s="127">
        <f>Yearly!D25</f>
        <v>6985.7338316181858</v>
      </c>
      <c r="E29" s="127">
        <f>Yearly!E25</f>
        <v>1390.2922437177976</v>
      </c>
      <c r="F29" s="115">
        <f>+F25</f>
        <v>290.84747925839594</v>
      </c>
      <c r="G29" s="115">
        <f t="shared" ref="G29:H29" si="18">+G25</f>
        <v>23.840891046575347</v>
      </c>
      <c r="H29" s="115">
        <f t="shared" si="18"/>
        <v>38.172174558904111</v>
      </c>
      <c r="I29" s="115">
        <f t="shared" si="17"/>
        <v>14551.492352151594</v>
      </c>
      <c r="J29" s="115">
        <f t="shared" si="4"/>
        <v>17019.62501415212</v>
      </c>
      <c r="K29" s="116">
        <f t="shared" si="2"/>
        <v>-0.61521575673778583</v>
      </c>
      <c r="L29" s="115">
        <v>2748</v>
      </c>
    </row>
    <row r="30" spans="2:12" x14ac:dyDescent="0.35">
      <c r="B30" s="114">
        <f t="shared" si="1"/>
        <v>2045</v>
      </c>
      <c r="C30" s="127">
        <f>Yearly!C26</f>
        <v>5799.8532365334195</v>
      </c>
      <c r="D30" s="127">
        <f>Yearly!D26</f>
        <v>6946.6681577937252</v>
      </c>
      <c r="E30" s="127">
        <f>Yearly!E26</f>
        <v>1366.0160174444413</v>
      </c>
      <c r="F30" s="115">
        <f>+F28</f>
        <v>290.05281401452055</v>
      </c>
      <c r="G30" s="115">
        <f t="shared" ref="G30:H30" si="19">+G28</f>
        <v>23.775752000000001</v>
      </c>
      <c r="H30" s="115">
        <f t="shared" si="19"/>
        <v>38.067878999999998</v>
      </c>
      <c r="I30" s="115">
        <f t="shared" si="17"/>
        <v>14464.433856786105</v>
      </c>
      <c r="J30" s="115">
        <f t="shared" si="4"/>
        <v>16917.800204052979</v>
      </c>
      <c r="K30" s="116">
        <f t="shared" si="2"/>
        <v>-0.59827881057585852</v>
      </c>
      <c r="L30" s="115">
        <v>2724</v>
      </c>
    </row>
    <row r="31" spans="2:12" x14ac:dyDescent="0.35">
      <c r="B31" s="114">
        <f t="shared" si="1"/>
        <v>2046</v>
      </c>
      <c r="C31" s="127">
        <f>Yearly!C27</f>
        <v>5778.3241467302314</v>
      </c>
      <c r="D31" s="127">
        <f>Yearly!D27</f>
        <v>6909.8640624707441</v>
      </c>
      <c r="E31" s="127">
        <f>Yearly!E27</f>
        <v>1342.9252557962641</v>
      </c>
      <c r="F31" s="115">
        <f>+F30</f>
        <v>290.05281401452055</v>
      </c>
      <c r="G31" s="115">
        <f t="shared" ref="G31:H32" si="20">+G30</f>
        <v>23.775752000000001</v>
      </c>
      <c r="H31" s="115">
        <f t="shared" si="20"/>
        <v>38.067878999999998</v>
      </c>
      <c r="I31" s="115">
        <f t="shared" si="17"/>
        <v>14383.00991001176</v>
      </c>
      <c r="J31" s="115">
        <f t="shared" si="4"/>
        <v>16822.565639258206</v>
      </c>
      <c r="K31" s="116">
        <f t="shared" si="2"/>
        <v>-0.56292522459248096</v>
      </c>
      <c r="L31" s="115">
        <v>2716</v>
      </c>
    </row>
    <row r="32" spans="2:12" x14ac:dyDescent="0.35">
      <c r="B32" s="114">
        <f t="shared" si="1"/>
        <v>2047</v>
      </c>
      <c r="C32" s="127">
        <f>Yearly!C28</f>
        <v>5757.6524179628223</v>
      </c>
      <c r="D32" s="127">
        <f>Yearly!D28</f>
        <v>6880.9458905766151</v>
      </c>
      <c r="E32" s="127">
        <f>Yearly!E28</f>
        <v>1324.0138695800983</v>
      </c>
      <c r="F32" s="115">
        <f>+F31</f>
        <v>290.05281401452055</v>
      </c>
      <c r="G32" s="115">
        <f t="shared" si="20"/>
        <v>23.775752000000001</v>
      </c>
      <c r="H32" s="115">
        <f t="shared" si="20"/>
        <v>38.067878999999998</v>
      </c>
      <c r="I32" s="115">
        <f t="shared" si="17"/>
        <v>14314.508623134054</v>
      </c>
      <c r="J32" s="115">
        <f t="shared" si="4"/>
        <v>16742.445594699817</v>
      </c>
      <c r="K32" s="116">
        <f t="shared" si="2"/>
        <v>-0.47626531099046465</v>
      </c>
      <c r="L32" s="115">
        <v>2703</v>
      </c>
    </row>
    <row r="33" spans="2:12" x14ac:dyDescent="0.35">
      <c r="B33" s="114">
        <f t="shared" si="1"/>
        <v>2048</v>
      </c>
      <c r="C33" s="127">
        <f>Yearly!C29</f>
        <v>5737.7748695678238</v>
      </c>
      <c r="D33" s="127">
        <f>Yearly!D29</f>
        <v>6854.0399740297162</v>
      </c>
      <c r="E33" s="127">
        <f>Yearly!E29</f>
        <v>1306.1550020414491</v>
      </c>
      <c r="F33" s="115">
        <f>+F29</f>
        <v>290.84747925839594</v>
      </c>
      <c r="G33" s="115">
        <f t="shared" ref="G33:H33" si="21">+G29</f>
        <v>23.840891046575347</v>
      </c>
      <c r="H33" s="115">
        <f t="shared" si="21"/>
        <v>38.172174558904111</v>
      </c>
      <c r="I33" s="115">
        <f t="shared" si="17"/>
        <v>14250.830390502864</v>
      </c>
      <c r="J33" s="115">
        <f t="shared" si="4"/>
        <v>16667.966660531492</v>
      </c>
      <c r="K33" s="116">
        <f t="shared" si="2"/>
        <v>-0.44485098516253707</v>
      </c>
      <c r="L33" s="115">
        <v>2691</v>
      </c>
    </row>
    <row r="34" spans="2:12" x14ac:dyDescent="0.35">
      <c r="B34" s="114">
        <f t="shared" si="1"/>
        <v>2049</v>
      </c>
      <c r="C34" s="127">
        <f>Yearly!C30</f>
        <v>5718.5907031359047</v>
      </c>
      <c r="D34" s="127">
        <f>Yearly!D30</f>
        <v>6824.6064320180212</v>
      </c>
      <c r="E34" s="127">
        <f>Yearly!E30</f>
        <v>1286.9318141007948</v>
      </c>
      <c r="F34" s="115">
        <f>+F32</f>
        <v>290.05281401452055</v>
      </c>
      <c r="G34" s="115">
        <f t="shared" ref="G34:H34" si="22">+G32</f>
        <v>23.775752000000001</v>
      </c>
      <c r="H34" s="115">
        <f t="shared" si="22"/>
        <v>38.067878999999998</v>
      </c>
      <c r="I34" s="115">
        <f>SUM(C34:H34)</f>
        <v>14182.02539426924</v>
      </c>
      <c r="J34" s="115">
        <f t="shared" si="4"/>
        <v>16587.491393345354</v>
      </c>
      <c r="K34" s="116">
        <f>+((J34/J33)-1)*100</f>
        <v>-0.48281394380694787</v>
      </c>
      <c r="L34" s="115">
        <v>2671</v>
      </c>
    </row>
    <row r="35" spans="2:12" x14ac:dyDescent="0.35">
      <c r="B35" s="114">
        <f t="shared" si="1"/>
        <v>2050</v>
      </c>
      <c r="C35" s="127">
        <f>Yearly!C31</f>
        <v>5699.6754146763897</v>
      </c>
      <c r="D35" s="127">
        <f>Yearly!D31</f>
        <v>6798.5171659602365</v>
      </c>
      <c r="E35" s="127">
        <f>Yearly!E31</f>
        <v>1269.4699967517133</v>
      </c>
      <c r="F35" s="115">
        <f>+F34</f>
        <v>290.05281401452055</v>
      </c>
      <c r="G35" s="115">
        <f t="shared" ref="G35:H36" si="23">+G34</f>
        <v>23.775752000000001</v>
      </c>
      <c r="H35" s="115">
        <f t="shared" si="23"/>
        <v>38.067878999999998</v>
      </c>
      <c r="I35" s="115">
        <f>SUM(C35:H35)</f>
        <v>14119.55902240286</v>
      </c>
      <c r="J35" s="115">
        <f t="shared" si="4"/>
        <v>16514.429868147003</v>
      </c>
      <c r="K35" s="116">
        <f>+((J35/J34)-1)*100</f>
        <v>-0.44046157110689821</v>
      </c>
      <c r="L35" s="115">
        <v>2667</v>
      </c>
    </row>
    <row r="36" spans="2:12" x14ac:dyDescent="0.35">
      <c r="B36" s="114">
        <f t="shared" si="1"/>
        <v>2051</v>
      </c>
      <c r="C36" s="127">
        <f>Yearly!C32</f>
        <v>5681.2647818210335</v>
      </c>
      <c r="D36" s="127">
        <f>Yearly!D32</f>
        <v>6775.3031489551004</v>
      </c>
      <c r="E36" s="127">
        <f>Yearly!E32</f>
        <v>1253.5197575660973</v>
      </c>
      <c r="F36" s="115">
        <f>+F35</f>
        <v>290.05281401452055</v>
      </c>
      <c r="G36" s="115">
        <f t="shared" si="23"/>
        <v>23.775752000000001</v>
      </c>
      <c r="H36" s="115">
        <f t="shared" si="23"/>
        <v>38.067878999999998</v>
      </c>
      <c r="I36" s="115">
        <f>SUM(C36:H36)</f>
        <v>14061.984133356751</v>
      </c>
      <c r="J36" s="115">
        <f t="shared" si="4"/>
        <v>16447.089488337002</v>
      </c>
      <c r="K36" s="116">
        <f>+((J36/J35)-1)*100</f>
        <v>-0.40776690656385561</v>
      </c>
      <c r="L36" s="115">
        <v>2656</v>
      </c>
    </row>
    <row r="37" spans="2:12" x14ac:dyDescent="0.35">
      <c r="B37" s="114">
        <f t="shared" si="1"/>
        <v>2052</v>
      </c>
      <c r="C37" s="127">
        <f>Yearly!C33</f>
        <v>5663.7481592384984</v>
      </c>
      <c r="D37" s="127">
        <f>Yearly!D33</f>
        <v>6757.360390301491</v>
      </c>
      <c r="E37" s="127">
        <f>Yearly!E33</f>
        <v>1240.3564554566183</v>
      </c>
      <c r="F37" s="115">
        <f>+F33</f>
        <v>290.84747925839594</v>
      </c>
      <c r="G37" s="115">
        <f t="shared" ref="G37:H37" si="24">+G33</f>
        <v>23.840891046575347</v>
      </c>
      <c r="H37" s="115">
        <f t="shared" si="24"/>
        <v>38.172174558904111</v>
      </c>
      <c r="I37" s="115">
        <f>SUM(C37:H37)</f>
        <v>14014.325549860483</v>
      </c>
      <c r="J37" s="115">
        <f t="shared" si="4"/>
        <v>16391.347355490248</v>
      </c>
      <c r="K37" s="116">
        <f>+((J37/J36)-1)*100</f>
        <v>-0.33891791545417327</v>
      </c>
      <c r="L37" s="115">
        <v>2647</v>
      </c>
    </row>
    <row r="38" spans="2:12" ht="16" thickBot="1" x14ac:dyDescent="0.4">
      <c r="B38" s="117">
        <f t="shared" si="1"/>
        <v>2053</v>
      </c>
      <c r="C38" s="128">
        <f>Yearly!C34</f>
        <v>0</v>
      </c>
      <c r="D38" s="128">
        <f>Yearly!D34</f>
        <v>0</v>
      </c>
      <c r="E38" s="128">
        <f>Yearly!E34</f>
        <v>0</v>
      </c>
      <c r="F38" s="118">
        <f t="shared" ref="F38" si="25">F36</f>
        <v>290.05281401452055</v>
      </c>
      <c r="G38" s="118">
        <f t="shared" ref="G38:H38" si="26">G36</f>
        <v>23.775752000000001</v>
      </c>
      <c r="H38" s="118">
        <f t="shared" si="26"/>
        <v>38.067878999999998</v>
      </c>
      <c r="I38" s="118">
        <f>SUM(C38:H38)</f>
        <v>351.89644501452057</v>
      </c>
      <c r="J38" s="118">
        <f t="shared" si="4"/>
        <v>411.58290799464157</v>
      </c>
      <c r="K38" s="119">
        <f>+((J38/J37)-1)*100</f>
        <v>-97.489023330002325</v>
      </c>
      <c r="L38" s="118">
        <v>103</v>
      </c>
    </row>
    <row r="39" spans="2:12" x14ac:dyDescent="0.35">
      <c r="C39" s="252" t="s">
        <v>187</v>
      </c>
      <c r="D39" s="253">
        <f>+I9/J9</f>
        <v>0.85498313506036538</v>
      </c>
      <c r="F39" s="254"/>
      <c r="G39" s="254"/>
      <c r="H39" s="254"/>
      <c r="I39" s="255"/>
      <c r="J39" s="256"/>
      <c r="K39" s="247"/>
      <c r="L39" s="25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3B43-2083-49CA-9EC6-55B16D3CCCA0}">
  <dimension ref="B1:AI78"/>
  <sheetViews>
    <sheetView showGridLines="0" topLeftCell="A4" zoomScale="91" zoomScaleNormal="91" workbookViewId="0">
      <selection activeCell="O37" sqref="O37"/>
    </sheetView>
  </sheetViews>
  <sheetFormatPr defaultColWidth="8.765625" defaultRowHeight="15.5" x14ac:dyDescent="0.35"/>
  <cols>
    <col min="1" max="1" width="8.765625" style="85"/>
    <col min="2" max="2" width="10.23046875" style="85" customWidth="1"/>
    <col min="3" max="3" width="10.4609375" style="85" customWidth="1"/>
    <col min="4" max="4" width="15.69140625" style="85" customWidth="1"/>
    <col min="5" max="5" width="6.765625" style="85" customWidth="1"/>
    <col min="6" max="6" width="9" style="85" customWidth="1"/>
    <col min="7" max="7" width="6.765625" style="85" customWidth="1"/>
    <col min="8" max="11" width="6.765625" style="85" bestFit="1" customWidth="1"/>
    <col min="12" max="23" width="9" style="85" customWidth="1"/>
    <col min="24" max="16384" width="8.765625" style="85"/>
  </cols>
  <sheetData>
    <row r="1" spans="2:35" ht="16" thickBot="1" x14ac:dyDescent="0.4">
      <c r="E1" s="86">
        <v>2024</v>
      </c>
      <c r="F1" s="86">
        <f>+E1+1</f>
        <v>2025</v>
      </c>
      <c r="G1" s="86">
        <f>F1+1</f>
        <v>2026</v>
      </c>
      <c r="H1" s="86">
        <f t="shared" ref="H1:AH1" si="0">G1+1</f>
        <v>2027</v>
      </c>
      <c r="I1" s="86">
        <f t="shared" si="0"/>
        <v>2028</v>
      </c>
      <c r="J1" s="86">
        <f t="shared" si="0"/>
        <v>2029</v>
      </c>
      <c r="K1" s="86">
        <f t="shared" si="0"/>
        <v>2030</v>
      </c>
      <c r="L1" s="86">
        <f t="shared" si="0"/>
        <v>2031</v>
      </c>
      <c r="M1" s="86">
        <f t="shared" si="0"/>
        <v>2032</v>
      </c>
      <c r="N1" s="86">
        <f t="shared" si="0"/>
        <v>2033</v>
      </c>
      <c r="O1" s="86">
        <f t="shared" si="0"/>
        <v>2034</v>
      </c>
      <c r="P1" s="86">
        <f t="shared" si="0"/>
        <v>2035</v>
      </c>
      <c r="Q1" s="86">
        <f t="shared" si="0"/>
        <v>2036</v>
      </c>
      <c r="R1" s="86">
        <f t="shared" si="0"/>
        <v>2037</v>
      </c>
      <c r="S1" s="86">
        <f t="shared" si="0"/>
        <v>2038</v>
      </c>
      <c r="T1" s="86">
        <f t="shared" si="0"/>
        <v>2039</v>
      </c>
      <c r="U1" s="86">
        <f t="shared" si="0"/>
        <v>2040</v>
      </c>
      <c r="V1" s="86">
        <f t="shared" si="0"/>
        <v>2041</v>
      </c>
      <c r="W1" s="86">
        <f t="shared" si="0"/>
        <v>2042</v>
      </c>
      <c r="X1" s="86">
        <f t="shared" si="0"/>
        <v>2043</v>
      </c>
      <c r="Y1" s="86">
        <f t="shared" si="0"/>
        <v>2044</v>
      </c>
      <c r="Z1" s="86">
        <f t="shared" si="0"/>
        <v>2045</v>
      </c>
      <c r="AA1" s="86">
        <f t="shared" si="0"/>
        <v>2046</v>
      </c>
      <c r="AB1" s="86">
        <f t="shared" si="0"/>
        <v>2047</v>
      </c>
      <c r="AC1" s="86">
        <f t="shared" si="0"/>
        <v>2048</v>
      </c>
      <c r="AD1" s="86">
        <f t="shared" si="0"/>
        <v>2049</v>
      </c>
      <c r="AE1" s="86">
        <f t="shared" si="0"/>
        <v>2050</v>
      </c>
      <c r="AF1" s="86">
        <f t="shared" si="0"/>
        <v>2051</v>
      </c>
      <c r="AG1" s="86">
        <f t="shared" si="0"/>
        <v>2052</v>
      </c>
      <c r="AH1" s="86">
        <f t="shared" si="0"/>
        <v>2053</v>
      </c>
    </row>
    <row r="2" spans="2:35" x14ac:dyDescent="0.35">
      <c r="D2" s="85" t="s">
        <v>77</v>
      </c>
      <c r="E2" s="87">
        <f t="array" ref="E2:AH7">TRANSPOSE('Base Load Forecast'!C9:H38)</f>
        <v>6905.2324562329577</v>
      </c>
      <c r="F2" s="87">
        <v>6580.0092849589564</v>
      </c>
      <c r="G2" s="87">
        <v>6478.1992308373046</v>
      </c>
      <c r="H2" s="87">
        <v>6372.1194251995585</v>
      </c>
      <c r="I2" s="87">
        <v>6261.3204297863304</v>
      </c>
      <c r="J2" s="87">
        <v>6169.1182191094313</v>
      </c>
      <c r="K2" s="87">
        <v>6153.2503086007691</v>
      </c>
      <c r="L2" s="87">
        <v>6134.0422718039172</v>
      </c>
      <c r="M2" s="87">
        <v>6112.4955277955842</v>
      </c>
      <c r="N2" s="87">
        <v>6090.0743075013834</v>
      </c>
      <c r="O2" s="87">
        <v>6067.7419961462019</v>
      </c>
      <c r="P2" s="87">
        <v>6045.709813927012</v>
      </c>
      <c r="Q2" s="87">
        <v>6022.4424558854862</v>
      </c>
      <c r="R2" s="87">
        <v>5997.6267974678103</v>
      </c>
      <c r="S2" s="87">
        <v>5972.1299225969096</v>
      </c>
      <c r="T2" s="87">
        <v>5946.2324608511426</v>
      </c>
      <c r="U2" s="87">
        <v>5920.6411642425564</v>
      </c>
      <c r="V2" s="87">
        <v>5895.6766815680385</v>
      </c>
      <c r="W2" s="87">
        <v>5871.0464425741429</v>
      </c>
      <c r="X2" s="87">
        <v>5846.5559716938378</v>
      </c>
      <c r="Y2" s="87">
        <v>5822.6057319517349</v>
      </c>
      <c r="Z2" s="87">
        <v>5799.8532365334195</v>
      </c>
      <c r="AA2" s="87">
        <v>5778.3241467302314</v>
      </c>
      <c r="AB2" s="87">
        <v>5757.6524179628223</v>
      </c>
      <c r="AC2" s="87">
        <v>5737.7748695678238</v>
      </c>
      <c r="AD2" s="87">
        <v>5718.5907031359047</v>
      </c>
      <c r="AE2" s="87">
        <v>5699.6754146763897</v>
      </c>
      <c r="AF2" s="87">
        <v>5681.2647818210335</v>
      </c>
      <c r="AG2" s="87">
        <v>5663.7481592384984</v>
      </c>
      <c r="AH2" s="87">
        <v>0</v>
      </c>
      <c r="AI2" s="87"/>
    </row>
    <row r="3" spans="2:35" x14ac:dyDescent="0.35">
      <c r="D3" s="85" t="s">
        <v>79</v>
      </c>
      <c r="E3" s="87">
        <v>7753.0196964902552</v>
      </c>
      <c r="F3" s="87">
        <v>7461.1886618806839</v>
      </c>
      <c r="G3" s="87">
        <v>7480.5705036459149</v>
      </c>
      <c r="H3" s="87">
        <v>7593.1123167627375</v>
      </c>
      <c r="I3" s="87">
        <v>7727.2347636503082</v>
      </c>
      <c r="J3" s="87">
        <v>7782.2074877541909</v>
      </c>
      <c r="K3" s="87">
        <v>7785.6723427433008</v>
      </c>
      <c r="L3" s="87">
        <v>7780.424224037256</v>
      </c>
      <c r="M3" s="87">
        <v>7747.6395570231434</v>
      </c>
      <c r="N3" s="87">
        <v>7692.7931690682544</v>
      </c>
      <c r="O3" s="87">
        <v>7644.4094484442576</v>
      </c>
      <c r="P3" s="87">
        <v>7598.121263997491</v>
      </c>
      <c r="Q3" s="87">
        <v>7504.9184433313203</v>
      </c>
      <c r="R3" s="87">
        <v>7391.0748953545744</v>
      </c>
      <c r="S3" s="87">
        <v>7303.5279178189458</v>
      </c>
      <c r="T3" s="87">
        <v>7232.3501256192994</v>
      </c>
      <c r="U3" s="87">
        <v>7173.2482007355402</v>
      </c>
      <c r="V3" s="87">
        <v>7153.6307451563171</v>
      </c>
      <c r="W3" s="87">
        <v>7099.7583783642367</v>
      </c>
      <c r="X3" s="87">
        <v>7027.2582014646096</v>
      </c>
      <c r="Y3" s="87">
        <v>6985.7338316181858</v>
      </c>
      <c r="Z3" s="87">
        <v>6946.6681577937252</v>
      </c>
      <c r="AA3" s="87">
        <v>6909.8640624707441</v>
      </c>
      <c r="AB3" s="87">
        <v>6880.9458905766151</v>
      </c>
      <c r="AC3" s="87">
        <v>6854.0399740297162</v>
      </c>
      <c r="AD3" s="87">
        <v>6824.6064320180212</v>
      </c>
      <c r="AE3" s="87">
        <v>6798.5171659602365</v>
      </c>
      <c r="AF3" s="87">
        <v>6775.3031489551004</v>
      </c>
      <c r="AG3" s="87">
        <v>6757.360390301491</v>
      </c>
      <c r="AH3" s="87">
        <v>0</v>
      </c>
      <c r="AI3" s="87"/>
    </row>
    <row r="4" spans="2:35" x14ac:dyDescent="0.35">
      <c r="D4" s="85" t="s">
        <v>81</v>
      </c>
      <c r="E4" s="87">
        <v>1682.0833821548486</v>
      </c>
      <c r="F4" s="87">
        <v>1706.1557010779848</v>
      </c>
      <c r="G4" s="87">
        <v>1713.3232945978818</v>
      </c>
      <c r="H4" s="87">
        <v>1770.0665088450623</v>
      </c>
      <c r="I4" s="87">
        <v>1838.281232687734</v>
      </c>
      <c r="J4" s="87">
        <v>1864.3453174588396</v>
      </c>
      <c r="K4" s="87">
        <v>1862.9733226461062</v>
      </c>
      <c r="L4" s="87">
        <v>1856.9462647735006</v>
      </c>
      <c r="M4" s="87">
        <v>1836.2436410990849</v>
      </c>
      <c r="N4" s="87">
        <v>1803.7797790379711</v>
      </c>
      <c r="O4" s="87">
        <v>1774.7390373763305</v>
      </c>
      <c r="P4" s="87">
        <v>1746.796547113564</v>
      </c>
      <c r="Q4" s="87">
        <v>1693.8624936276474</v>
      </c>
      <c r="R4" s="87">
        <v>1629.9232302283931</v>
      </c>
      <c r="S4" s="87">
        <v>1579.9649044684124</v>
      </c>
      <c r="T4" s="87">
        <v>1538.7027403547904</v>
      </c>
      <c r="U4" s="87">
        <v>1503.851158626419</v>
      </c>
      <c r="V4" s="87">
        <v>1490.0005439337599</v>
      </c>
      <c r="W4" s="87">
        <v>1457.8969145837466</v>
      </c>
      <c r="X4" s="87">
        <v>1415.8589771628638</v>
      </c>
      <c r="Y4" s="87">
        <v>1390.2922437177976</v>
      </c>
      <c r="Z4" s="87">
        <v>1366.0160174444413</v>
      </c>
      <c r="AA4" s="87">
        <v>1342.9252557962641</v>
      </c>
      <c r="AB4" s="87">
        <v>1324.0138695800983</v>
      </c>
      <c r="AC4" s="87">
        <v>1306.1550020414491</v>
      </c>
      <c r="AD4" s="87">
        <v>1286.9318141007948</v>
      </c>
      <c r="AE4" s="87">
        <v>1269.4699967517133</v>
      </c>
      <c r="AF4" s="87">
        <v>1253.5197575660973</v>
      </c>
      <c r="AG4" s="87">
        <v>1240.3564554566183</v>
      </c>
      <c r="AH4" s="87">
        <v>0</v>
      </c>
      <c r="AI4" s="87"/>
    </row>
    <row r="5" spans="2:35" x14ac:dyDescent="0.35">
      <c r="D5" s="85" t="s">
        <v>134</v>
      </c>
      <c r="E5" s="87">
        <v>295.68774000640656</v>
      </c>
      <c r="F5" s="87">
        <v>290.05281401452055</v>
      </c>
      <c r="G5" s="87">
        <v>290.05281401452055</v>
      </c>
      <c r="H5" s="87">
        <v>290.05281401452055</v>
      </c>
      <c r="I5" s="87">
        <v>290.84747925839594</v>
      </c>
      <c r="J5" s="87">
        <v>290.05281401452055</v>
      </c>
      <c r="K5" s="87">
        <v>290.05281401452055</v>
      </c>
      <c r="L5" s="87">
        <v>290.05281401452055</v>
      </c>
      <c r="M5" s="87">
        <v>290.84747925839594</v>
      </c>
      <c r="N5" s="87">
        <v>290.05281401452055</v>
      </c>
      <c r="O5" s="87">
        <v>290.05281401452055</v>
      </c>
      <c r="P5" s="87">
        <v>290.05281401452055</v>
      </c>
      <c r="Q5" s="87">
        <v>290.84747925839594</v>
      </c>
      <c r="R5" s="87">
        <v>290.05281401452055</v>
      </c>
      <c r="S5" s="87">
        <v>290.05281401452055</v>
      </c>
      <c r="T5" s="87">
        <v>290.05281401452055</v>
      </c>
      <c r="U5" s="87">
        <v>290.84747925839594</v>
      </c>
      <c r="V5" s="87">
        <v>290.05281401452055</v>
      </c>
      <c r="W5" s="87">
        <v>290.05281401452055</v>
      </c>
      <c r="X5" s="87">
        <v>290.05281401452055</v>
      </c>
      <c r="Y5" s="87">
        <v>290.84747925839594</v>
      </c>
      <c r="Z5" s="87">
        <v>290.05281401452055</v>
      </c>
      <c r="AA5" s="87">
        <v>290.05281401452055</v>
      </c>
      <c r="AB5" s="87">
        <v>290.05281401452055</v>
      </c>
      <c r="AC5" s="87">
        <v>290.84747925839594</v>
      </c>
      <c r="AD5" s="87">
        <v>290.05281401452055</v>
      </c>
      <c r="AE5" s="87">
        <v>290.05281401452055</v>
      </c>
      <c r="AF5" s="87">
        <v>290.05281401452055</v>
      </c>
      <c r="AG5" s="87">
        <v>290.84747925839594</v>
      </c>
      <c r="AH5" s="87">
        <v>290.05281401452055</v>
      </c>
      <c r="AI5" s="87"/>
    </row>
    <row r="6" spans="2:35" x14ac:dyDescent="0.35">
      <c r="D6" s="85" t="s">
        <v>135</v>
      </c>
      <c r="E6" s="87">
        <v>23.721475000000002</v>
      </c>
      <c r="F6" s="87">
        <v>23.775752000000001</v>
      </c>
      <c r="G6" s="87">
        <v>23.775752000000001</v>
      </c>
      <c r="H6" s="87">
        <v>23.775752000000001</v>
      </c>
      <c r="I6" s="87">
        <v>23.840891046575347</v>
      </c>
      <c r="J6" s="87">
        <v>23.775752000000001</v>
      </c>
      <c r="K6" s="87">
        <v>23.775752000000001</v>
      </c>
      <c r="L6" s="87">
        <v>23.775752000000001</v>
      </c>
      <c r="M6" s="87">
        <v>23.840891046575347</v>
      </c>
      <c r="N6" s="87">
        <v>23.775752000000001</v>
      </c>
      <c r="O6" s="87">
        <v>23.775752000000001</v>
      </c>
      <c r="P6" s="87">
        <v>23.775752000000001</v>
      </c>
      <c r="Q6" s="87">
        <v>23.840891046575347</v>
      </c>
      <c r="R6" s="87">
        <v>23.775752000000001</v>
      </c>
      <c r="S6" s="87">
        <v>23.775752000000001</v>
      </c>
      <c r="T6" s="87">
        <v>23.775752000000001</v>
      </c>
      <c r="U6" s="87">
        <v>23.840891046575347</v>
      </c>
      <c r="V6" s="87">
        <v>23.775752000000001</v>
      </c>
      <c r="W6" s="87">
        <v>23.775752000000001</v>
      </c>
      <c r="X6" s="87">
        <v>23.775752000000001</v>
      </c>
      <c r="Y6" s="87">
        <v>23.840891046575347</v>
      </c>
      <c r="Z6" s="87">
        <v>23.775752000000001</v>
      </c>
      <c r="AA6" s="87">
        <v>23.775752000000001</v>
      </c>
      <c r="AB6" s="87">
        <v>23.775752000000001</v>
      </c>
      <c r="AC6" s="87">
        <v>23.840891046575347</v>
      </c>
      <c r="AD6" s="87">
        <v>23.775752000000001</v>
      </c>
      <c r="AE6" s="87">
        <v>23.775752000000001</v>
      </c>
      <c r="AF6" s="87">
        <v>23.775752000000001</v>
      </c>
      <c r="AG6" s="87">
        <v>23.840891046575347</v>
      </c>
      <c r="AH6" s="87">
        <v>23.775752000000001</v>
      </c>
      <c r="AI6" s="87"/>
    </row>
    <row r="7" spans="2:35" x14ac:dyDescent="0.35">
      <c r="D7" s="85" t="s">
        <v>136</v>
      </c>
      <c r="E7" s="87">
        <v>38.568019999999997</v>
      </c>
      <c r="F7" s="87">
        <v>38.067878999999998</v>
      </c>
      <c r="G7" s="87">
        <v>38.067878999999998</v>
      </c>
      <c r="H7" s="87">
        <v>38.067878999999998</v>
      </c>
      <c r="I7" s="87">
        <v>38.172174558904111</v>
      </c>
      <c r="J7" s="87">
        <v>38.067878999999998</v>
      </c>
      <c r="K7" s="87">
        <v>38.067878999999998</v>
      </c>
      <c r="L7" s="87">
        <v>38.067878999999998</v>
      </c>
      <c r="M7" s="87">
        <v>38.172174558904111</v>
      </c>
      <c r="N7" s="87">
        <v>38.067878999999998</v>
      </c>
      <c r="O7" s="87">
        <v>38.067878999999998</v>
      </c>
      <c r="P7" s="87">
        <v>38.067878999999998</v>
      </c>
      <c r="Q7" s="87">
        <v>38.172174558904111</v>
      </c>
      <c r="R7" s="87">
        <v>38.067878999999998</v>
      </c>
      <c r="S7" s="87">
        <v>38.067878999999998</v>
      </c>
      <c r="T7" s="87">
        <v>38.067878999999998</v>
      </c>
      <c r="U7" s="87">
        <v>38.172174558904111</v>
      </c>
      <c r="V7" s="87">
        <v>38.067878999999998</v>
      </c>
      <c r="W7" s="87">
        <v>38.067878999999998</v>
      </c>
      <c r="X7" s="87">
        <v>38.067878999999998</v>
      </c>
      <c r="Y7" s="87">
        <v>38.172174558904111</v>
      </c>
      <c r="Z7" s="87">
        <v>38.067878999999998</v>
      </c>
      <c r="AA7" s="87">
        <v>38.067878999999998</v>
      </c>
      <c r="AB7" s="87">
        <v>38.067878999999998</v>
      </c>
      <c r="AC7" s="87">
        <v>38.172174558904111</v>
      </c>
      <c r="AD7" s="87">
        <v>38.067878999999998</v>
      </c>
      <c r="AE7" s="87">
        <v>38.067878999999998</v>
      </c>
      <c r="AF7" s="87">
        <v>38.067878999999998</v>
      </c>
      <c r="AG7" s="87">
        <v>38.172174558904111</v>
      </c>
      <c r="AH7" s="87">
        <v>38.067878999999998</v>
      </c>
      <c r="AI7" s="87"/>
    </row>
    <row r="8" spans="2:35" x14ac:dyDescent="0.35">
      <c r="C8" s="88" t="s">
        <v>188</v>
      </c>
    </row>
    <row r="9" spans="2:35" ht="25.5" customHeight="1" thickBot="1" x14ac:dyDescent="0.4">
      <c r="B9" s="86" t="s">
        <v>189</v>
      </c>
      <c r="C9" s="86" t="s">
        <v>144</v>
      </c>
      <c r="D9" s="86" t="s">
        <v>190</v>
      </c>
      <c r="E9" s="86">
        <f>+E1</f>
        <v>2024</v>
      </c>
      <c r="F9" s="86">
        <f>+F1</f>
        <v>2025</v>
      </c>
      <c r="G9" s="86">
        <f>F9+1</f>
        <v>2026</v>
      </c>
      <c r="H9" s="86">
        <f>G9+1</f>
        <v>2027</v>
      </c>
      <c r="I9" s="86">
        <f>H9+1</f>
        <v>2028</v>
      </c>
      <c r="J9" s="86">
        <f>I9+1</f>
        <v>2029</v>
      </c>
      <c r="K9" s="86">
        <f>J9+1</f>
        <v>2030</v>
      </c>
      <c r="L9" s="86">
        <f t="shared" ref="L9:AH9" si="1">K9+1</f>
        <v>2031</v>
      </c>
      <c r="M9" s="86">
        <f t="shared" si="1"/>
        <v>2032</v>
      </c>
      <c r="N9" s="86">
        <f t="shared" si="1"/>
        <v>2033</v>
      </c>
      <c r="O9" s="86">
        <f t="shared" si="1"/>
        <v>2034</v>
      </c>
      <c r="P9" s="86">
        <f t="shared" si="1"/>
        <v>2035</v>
      </c>
      <c r="Q9" s="86">
        <f t="shared" si="1"/>
        <v>2036</v>
      </c>
      <c r="R9" s="86">
        <f t="shared" si="1"/>
        <v>2037</v>
      </c>
      <c r="S9" s="86">
        <f t="shared" si="1"/>
        <v>2038</v>
      </c>
      <c r="T9" s="86">
        <f t="shared" si="1"/>
        <v>2039</v>
      </c>
      <c r="U9" s="86">
        <f t="shared" si="1"/>
        <v>2040</v>
      </c>
      <c r="V9" s="86">
        <f t="shared" si="1"/>
        <v>2041</v>
      </c>
      <c r="W9" s="86">
        <f t="shared" si="1"/>
        <v>2042</v>
      </c>
      <c r="X9" s="86">
        <f t="shared" si="1"/>
        <v>2043</v>
      </c>
      <c r="Y9" s="86">
        <f t="shared" si="1"/>
        <v>2044</v>
      </c>
      <c r="Z9" s="86">
        <f t="shared" si="1"/>
        <v>2045</v>
      </c>
      <c r="AA9" s="86">
        <f t="shared" si="1"/>
        <v>2046</v>
      </c>
      <c r="AB9" s="86">
        <f t="shared" si="1"/>
        <v>2047</v>
      </c>
      <c r="AC9" s="86">
        <f t="shared" si="1"/>
        <v>2048</v>
      </c>
      <c r="AD9" s="86">
        <f t="shared" si="1"/>
        <v>2049</v>
      </c>
      <c r="AE9" s="86">
        <f t="shared" si="1"/>
        <v>2050</v>
      </c>
      <c r="AF9" s="86">
        <f t="shared" si="1"/>
        <v>2051</v>
      </c>
      <c r="AG9" s="86">
        <f t="shared" si="1"/>
        <v>2052</v>
      </c>
      <c r="AH9" s="86">
        <f t="shared" si="1"/>
        <v>2053</v>
      </c>
    </row>
    <row r="10" spans="2:35" ht="22.5" customHeight="1" x14ac:dyDescent="0.35">
      <c r="D10" s="88" t="str">
        <f>D2</f>
        <v>Residential</v>
      </c>
    </row>
    <row r="11" spans="2:35" x14ac:dyDescent="0.35">
      <c r="B11" s="133">
        <v>1.6916342163187041E-3</v>
      </c>
      <c r="C11" s="133">
        <v>0.74339898000000004</v>
      </c>
      <c r="D11" s="90" t="s">
        <v>191</v>
      </c>
      <c r="E11" s="91">
        <f t="shared" ref="E11:T19" si="2">+((E$2*$B11/((365*24)*$C11))*1000)</f>
        <v>1.7937367129052857</v>
      </c>
      <c r="F11" s="91">
        <f>+((F$2*$B11/((366*24)*$C11))*1000)</f>
        <v>1.7045850666600864</v>
      </c>
      <c r="G11" s="91">
        <f t="shared" si="2"/>
        <v>1.6828084887104391</v>
      </c>
      <c r="H11" s="91">
        <f t="shared" si="2"/>
        <v>1.6552526833010894</v>
      </c>
      <c r="I11" s="91">
        <f t="shared" si="2"/>
        <v>1.6264709982404599</v>
      </c>
      <c r="J11" s="91">
        <f>+((J$2*$B11/((366*24)*$C11))*1000)</f>
        <v>1.5981416340539703</v>
      </c>
      <c r="K11" s="91">
        <f t="shared" si="2"/>
        <v>1.5983981787999373</v>
      </c>
      <c r="L11" s="91">
        <f t="shared" si="2"/>
        <v>1.5934086058921855</v>
      </c>
      <c r="M11" s="91">
        <f t="shared" si="2"/>
        <v>1.5878115190430044</v>
      </c>
      <c r="N11" s="91">
        <f>+((N$2*$B11/((366*24)*$C11))*1000)</f>
        <v>1.5776649043865107</v>
      </c>
      <c r="O11" s="91">
        <f t="shared" si="2"/>
        <v>1.5761861243498536</v>
      </c>
      <c r="P11" s="91">
        <f t="shared" si="2"/>
        <v>1.5704629377138544</v>
      </c>
      <c r="Q11" s="91">
        <f t="shared" si="2"/>
        <v>1.5644188958085417</v>
      </c>
      <c r="R11" s="91">
        <f>+((R$2*$B11/((366*24)*$C11))*1000)</f>
        <v>1.5537159039780533</v>
      </c>
      <c r="S11" s="91">
        <f t="shared" si="2"/>
        <v>1.5513494678564781</v>
      </c>
      <c r="T11" s="91">
        <f t="shared" si="2"/>
        <v>1.5446222174418289</v>
      </c>
      <c r="U11" s="91">
        <f t="shared" ref="U11:AG19" si="3">+((U$2*$B11/((365*24)*$C11))*1000)</f>
        <v>1.5379744979698746</v>
      </c>
      <c r="V11" s="91">
        <f>+((V$2*$B11/((366*24)*$C11))*1000)</f>
        <v>1.5273052049074209</v>
      </c>
      <c r="W11" s="91">
        <f t="shared" si="3"/>
        <v>1.5250915322497773</v>
      </c>
      <c r="X11" s="91">
        <f t="shared" si="3"/>
        <v>1.5187297686143348</v>
      </c>
      <c r="Y11" s="91">
        <f t="shared" si="3"/>
        <v>1.5125083380425779</v>
      </c>
      <c r="Z11" s="91">
        <f>+((Z$2*$B11/((366*24)*$C11))*1000)</f>
        <v>1.5024816512666523</v>
      </c>
      <c r="AA11" s="91">
        <f t="shared" si="3"/>
        <v>1.5010055384451861</v>
      </c>
      <c r="AB11" s="91">
        <f t="shared" si="3"/>
        <v>1.4956357498038415</v>
      </c>
      <c r="AC11" s="91">
        <f t="shared" si="3"/>
        <v>1.4904722613123753</v>
      </c>
      <c r="AD11" s="91">
        <f>+((AD$2*$B11/((366*24)*$C11))*1000)</f>
        <v>1.481430176274815</v>
      </c>
      <c r="AE11" s="91">
        <f t="shared" si="3"/>
        <v>1.4805753619083939</v>
      </c>
      <c r="AF11" s="91">
        <f t="shared" si="3"/>
        <v>1.4757929265204781</v>
      </c>
      <c r="AG11" s="91">
        <f t="shared" si="3"/>
        <v>1.4712427235821197</v>
      </c>
      <c r="AH11" s="91">
        <f>+((AH$2*$B11/((366*24)*$C11))*1000)</f>
        <v>0</v>
      </c>
      <c r="AI11" s="92"/>
    </row>
    <row r="12" spans="2:35" x14ac:dyDescent="0.35">
      <c r="B12" s="133">
        <v>2.0367002477891497E-3</v>
      </c>
      <c r="C12" s="133">
        <v>0.74174753999999998</v>
      </c>
      <c r="D12" s="90" t="s">
        <v>192</v>
      </c>
      <c r="E12" s="91">
        <f t="shared" si="2"/>
        <v>2.1644382418828854</v>
      </c>
      <c r="F12" s="91">
        <f t="shared" ref="F12:F19" si="4">+((F$2*$B12/((366*24)*$C12))*1000)</f>
        <v>2.0568621237872788</v>
      </c>
      <c r="G12" s="91">
        <f t="shared" si="2"/>
        <v>2.0305851023312047</v>
      </c>
      <c r="H12" s="91">
        <f t="shared" si="2"/>
        <v>1.9973344928160115</v>
      </c>
      <c r="I12" s="91">
        <f t="shared" si="2"/>
        <v>1.9626046579618457</v>
      </c>
      <c r="J12" s="91">
        <f t="shared" ref="J12:J19" si="5">+((J$2*$B12/((366*24)*$C12))*1000)</f>
        <v>1.9284206226057581</v>
      </c>
      <c r="K12" s="91">
        <f t="shared" si="2"/>
        <v>1.9287301860187889</v>
      </c>
      <c r="L12" s="91">
        <f t="shared" si="2"/>
        <v>1.922709445999085</v>
      </c>
      <c r="M12" s="91">
        <f t="shared" si="2"/>
        <v>1.9159556405312326</v>
      </c>
      <c r="N12" s="91">
        <f t="shared" ref="N12:N19" si="6">+((N$2*$B12/((366*24)*$C12))*1000)</f>
        <v>1.9037120818025977</v>
      </c>
      <c r="O12" s="91">
        <f t="shared" si="2"/>
        <v>1.9019276905707934</v>
      </c>
      <c r="P12" s="91">
        <f t="shared" si="2"/>
        <v>1.8950217249788166</v>
      </c>
      <c r="Q12" s="91">
        <f t="shared" si="2"/>
        <v>1.8877285947544744</v>
      </c>
      <c r="R12" s="91">
        <f t="shared" ref="R12:R19" si="7">+((R$2*$B12/((366*24)*$C12))*1000)</f>
        <v>1.8748136754946971</v>
      </c>
      <c r="S12" s="91">
        <f t="shared" si="2"/>
        <v>1.8719581812620936</v>
      </c>
      <c r="T12" s="91">
        <f t="shared" si="2"/>
        <v>1.8638406476489218</v>
      </c>
      <c r="U12" s="91">
        <f t="shared" si="3"/>
        <v>1.8558190811933286</v>
      </c>
      <c r="V12" s="91">
        <f t="shared" ref="V12:V19" si="8">+((V$2*$B12/((366*24)*$C12))*1000)</f>
        <v>1.842944825037403</v>
      </c>
      <c r="W12" s="91">
        <f t="shared" si="3"/>
        <v>1.8402736650389806</v>
      </c>
      <c r="X12" s="91">
        <f t="shared" si="3"/>
        <v>1.8325971513124655</v>
      </c>
      <c r="Y12" s="91">
        <f t="shared" si="3"/>
        <v>1.8250899724986254</v>
      </c>
      <c r="Z12" s="91">
        <f t="shared" ref="Z12:Z19" si="9">+((Z$2*$B12/((366*24)*$C12))*1000)</f>
        <v>1.8129911264745371</v>
      </c>
      <c r="AA12" s="91">
        <f t="shared" si="3"/>
        <v>1.8112099536763622</v>
      </c>
      <c r="AB12" s="91">
        <f t="shared" si="3"/>
        <v>1.8047304208650337</v>
      </c>
      <c r="AC12" s="91">
        <f t="shared" si="3"/>
        <v>1.798499823101134</v>
      </c>
      <c r="AD12" s="91">
        <f t="shared" ref="AD12:AD19" si="10">+((AD$2*$B12/((366*24)*$C12))*1000)</f>
        <v>1.7875890609469973</v>
      </c>
      <c r="AE12" s="91">
        <f t="shared" si="3"/>
        <v>1.7865575868788797</v>
      </c>
      <c r="AF12" s="91">
        <f t="shared" si="3"/>
        <v>1.7807867923311265</v>
      </c>
      <c r="AG12" s="91">
        <f t="shared" si="3"/>
        <v>1.7752962244137427</v>
      </c>
      <c r="AH12" s="91">
        <f t="shared" ref="AH12:AH19" si="11">+((AH$2*$B12/((366*24)*$C12))*1000)</f>
        <v>0</v>
      </c>
      <c r="AI12" s="92"/>
    </row>
    <row r="13" spans="2:35" x14ac:dyDescent="0.35">
      <c r="B13" s="133">
        <v>3.954909277357619E-3</v>
      </c>
      <c r="C13" s="133">
        <v>0.74203132999999999</v>
      </c>
      <c r="D13" s="90" t="s">
        <v>193</v>
      </c>
      <c r="E13" s="91">
        <f t="shared" si="2"/>
        <v>4.2013462997411706</v>
      </c>
      <c r="F13" s="91">
        <f t="shared" si="4"/>
        <v>3.9925325221263726</v>
      </c>
      <c r="G13" s="91">
        <f t="shared" si="2"/>
        <v>3.9415267393202718</v>
      </c>
      <c r="H13" s="91">
        <f t="shared" si="2"/>
        <v>3.8769846689818404</v>
      </c>
      <c r="I13" s="91">
        <f t="shared" si="2"/>
        <v>3.8095713049358233</v>
      </c>
      <c r="J13" s="91">
        <f t="shared" si="5"/>
        <v>3.7432173810056204</v>
      </c>
      <c r="K13" s="91">
        <f t="shared" si="2"/>
        <v>3.7438182681433108</v>
      </c>
      <c r="L13" s="91">
        <f t="shared" si="2"/>
        <v>3.7321315342305508</v>
      </c>
      <c r="M13" s="91">
        <f t="shared" si="2"/>
        <v>3.719021862139908</v>
      </c>
      <c r="N13" s="91">
        <f t="shared" si="6"/>
        <v>3.6952561435507434</v>
      </c>
      <c r="O13" s="91">
        <f t="shared" si="2"/>
        <v>3.6917924986409631</v>
      </c>
      <c r="P13" s="91">
        <f t="shared" si="2"/>
        <v>3.6783874716808258</v>
      </c>
      <c r="Q13" s="91">
        <f t="shared" si="2"/>
        <v>3.6642309274613356</v>
      </c>
      <c r="R13" s="91">
        <f t="shared" si="7"/>
        <v>3.6391620448323176</v>
      </c>
      <c r="S13" s="91">
        <f t="shared" si="2"/>
        <v>3.6336193040435369</v>
      </c>
      <c r="T13" s="91">
        <f t="shared" si="2"/>
        <v>3.6178625274588394</v>
      </c>
      <c r="U13" s="91">
        <f t="shared" si="3"/>
        <v>3.6022920307386297</v>
      </c>
      <c r="V13" s="91">
        <f t="shared" si="8"/>
        <v>3.5773020784193781</v>
      </c>
      <c r="W13" s="91">
        <f t="shared" si="3"/>
        <v>3.5721171449995981</v>
      </c>
      <c r="X13" s="91">
        <f t="shared" si="3"/>
        <v>3.5572164229943581</v>
      </c>
      <c r="Y13" s="91">
        <f t="shared" si="3"/>
        <v>3.5426443934854062</v>
      </c>
      <c r="Z13" s="91">
        <f t="shared" si="9"/>
        <v>3.519159573733643</v>
      </c>
      <c r="AA13" s="91">
        <f t="shared" si="3"/>
        <v>3.5157021760588067</v>
      </c>
      <c r="AB13" s="91">
        <f t="shared" si="3"/>
        <v>3.5031248889483906</v>
      </c>
      <c r="AC13" s="91">
        <f t="shared" si="3"/>
        <v>3.4910308045092964</v>
      </c>
      <c r="AD13" s="91">
        <f t="shared" si="10"/>
        <v>3.4698521497818877</v>
      </c>
      <c r="AE13" s="91">
        <f t="shared" si="3"/>
        <v>3.4678499768043878</v>
      </c>
      <c r="AF13" s="91">
        <f t="shared" si="3"/>
        <v>3.4566484068770889</v>
      </c>
      <c r="AG13" s="91">
        <f t="shared" si="3"/>
        <v>3.4459907790654913</v>
      </c>
      <c r="AH13" s="91">
        <f t="shared" si="11"/>
        <v>0</v>
      </c>
      <c r="AI13" s="92"/>
    </row>
    <row r="14" spans="2:35" x14ac:dyDescent="0.35">
      <c r="B14" s="133">
        <v>3.392009790325267E-2</v>
      </c>
      <c r="C14" s="133">
        <v>0.74208156999999997</v>
      </c>
      <c r="D14" s="90" t="s">
        <v>194</v>
      </c>
      <c r="E14" s="91">
        <f t="shared" si="2"/>
        <v>36.031276492052577</v>
      </c>
      <c r="F14" s="91">
        <f t="shared" si="4"/>
        <v>34.240463162274857</v>
      </c>
      <c r="G14" s="91">
        <f t="shared" si="2"/>
        <v>33.803031126954806</v>
      </c>
      <c r="H14" s="91">
        <f t="shared" si="2"/>
        <v>33.249510180139069</v>
      </c>
      <c r="I14" s="91">
        <f t="shared" si="2"/>
        <v>32.6713646558458</v>
      </c>
      <c r="J14" s="91">
        <f t="shared" si="5"/>
        <v>32.102305023791885</v>
      </c>
      <c r="K14" s="91">
        <f t="shared" si="2"/>
        <v>32.107458307776113</v>
      </c>
      <c r="L14" s="91">
        <f t="shared" si="2"/>
        <v>32.007231401718499</v>
      </c>
      <c r="M14" s="91">
        <f t="shared" si="2"/>
        <v>31.894801198131795</v>
      </c>
      <c r="N14" s="91">
        <f t="shared" si="6"/>
        <v>31.690983393926683</v>
      </c>
      <c r="O14" s="91">
        <f t="shared" si="2"/>
        <v>31.661278737725826</v>
      </c>
      <c r="P14" s="91">
        <f t="shared" si="2"/>
        <v>31.546315533475347</v>
      </c>
      <c r="Q14" s="91">
        <f t="shared" si="2"/>
        <v>31.424907222292852</v>
      </c>
      <c r="R14" s="91">
        <f t="shared" si="7"/>
        <v>31.209913318693751</v>
      </c>
      <c r="S14" s="91">
        <f t="shared" si="2"/>
        <v>31.162378073647037</v>
      </c>
      <c r="T14" s="91">
        <f t="shared" si="2"/>
        <v>31.027245967592908</v>
      </c>
      <c r="U14" s="91">
        <f t="shared" si="3"/>
        <v>30.893711421183571</v>
      </c>
      <c r="V14" s="91">
        <f t="shared" si="8"/>
        <v>30.679394433889847</v>
      </c>
      <c r="W14" s="91">
        <f t="shared" si="3"/>
        <v>30.634927790030357</v>
      </c>
      <c r="X14" s="91">
        <f t="shared" si="3"/>
        <v>30.507137316168418</v>
      </c>
      <c r="Y14" s="91">
        <f t="shared" si="3"/>
        <v>30.382165750668158</v>
      </c>
      <c r="Z14" s="91">
        <f t="shared" si="9"/>
        <v>30.180756970369817</v>
      </c>
      <c r="AA14" s="91">
        <f t="shared" si="3"/>
        <v>30.15110589124486</v>
      </c>
      <c r="AB14" s="91">
        <f t="shared" si="3"/>
        <v>30.043241488488235</v>
      </c>
      <c r="AC14" s="91">
        <f t="shared" si="3"/>
        <v>29.939521092868837</v>
      </c>
      <c r="AD14" s="91">
        <f t="shared" si="10"/>
        <v>29.757890275085501</v>
      </c>
      <c r="AE14" s="91">
        <f t="shared" si="3"/>
        <v>29.74071938675819</v>
      </c>
      <c r="AF14" s="91">
        <f t="shared" si="3"/>
        <v>29.644653308315569</v>
      </c>
      <c r="AG14" s="91">
        <f t="shared" si="3"/>
        <v>29.553252146156495</v>
      </c>
      <c r="AH14" s="91">
        <f t="shared" si="11"/>
        <v>0</v>
      </c>
      <c r="AI14" s="92"/>
    </row>
    <row r="15" spans="2:35" x14ac:dyDescent="0.35">
      <c r="B15" s="133">
        <v>5.1275838316930736E-3</v>
      </c>
      <c r="C15" s="133">
        <v>0.74198487000000002</v>
      </c>
      <c r="D15" s="90" t="s">
        <v>195</v>
      </c>
      <c r="E15" s="91">
        <f t="shared" si="2"/>
        <v>5.4474332442441815</v>
      </c>
      <c r="F15" s="91">
        <f t="shared" si="4"/>
        <v>5.1766869089313463</v>
      </c>
      <c r="G15" s="91">
        <f t="shared" si="2"/>
        <v>5.1105532039035637</v>
      </c>
      <c r="H15" s="91">
        <f t="shared" si="2"/>
        <v>5.0268684527475873</v>
      </c>
      <c r="I15" s="91">
        <f t="shared" si="2"/>
        <v>4.939460804291369</v>
      </c>
      <c r="J15" s="91">
        <f t="shared" si="5"/>
        <v>4.8534268177271809</v>
      </c>
      <c r="K15" s="91">
        <f t="shared" si="2"/>
        <v>4.8542059233605563</v>
      </c>
      <c r="L15" s="91">
        <f t="shared" si="2"/>
        <v>4.8390529942061749</v>
      </c>
      <c r="M15" s="91">
        <f t="shared" si="2"/>
        <v>4.8220550943729457</v>
      </c>
      <c r="N15" s="91">
        <f t="shared" si="6"/>
        <v>4.7912406467460169</v>
      </c>
      <c r="O15" s="91">
        <f t="shared" si="2"/>
        <v>4.7867497114405984</v>
      </c>
      <c r="P15" s="91">
        <f t="shared" si="2"/>
        <v>4.7693688567590549</v>
      </c>
      <c r="Q15" s="91">
        <f t="shared" si="2"/>
        <v>4.7510135905888724</v>
      </c>
      <c r="R15" s="91">
        <f t="shared" si="7"/>
        <v>4.7185094705077013</v>
      </c>
      <c r="S15" s="91">
        <f t="shared" si="2"/>
        <v>4.7113227955033361</v>
      </c>
      <c r="T15" s="91">
        <f t="shared" si="2"/>
        <v>4.6908926803769315</v>
      </c>
      <c r="U15" s="91">
        <f t="shared" si="3"/>
        <v>4.6707040942876832</v>
      </c>
      <c r="V15" s="91">
        <f t="shared" si="8"/>
        <v>4.6383023146380618</v>
      </c>
      <c r="W15" s="91">
        <f t="shared" si="3"/>
        <v>4.6315795699117244</v>
      </c>
      <c r="X15" s="91">
        <f t="shared" si="3"/>
        <v>4.6122594085578292</v>
      </c>
      <c r="Y15" s="91">
        <f t="shared" si="3"/>
        <v>4.5933654273623103</v>
      </c>
      <c r="Z15" s="91">
        <f t="shared" si="9"/>
        <v>4.5629151910038566</v>
      </c>
      <c r="AA15" s="91">
        <f t="shared" si="3"/>
        <v>4.5584323558151372</v>
      </c>
      <c r="AB15" s="91">
        <f t="shared" si="3"/>
        <v>4.5421247422456714</v>
      </c>
      <c r="AC15" s="91">
        <f t="shared" si="3"/>
        <v>4.5264436455371531</v>
      </c>
      <c r="AD15" s="91">
        <f t="shared" si="10"/>
        <v>4.4989835649821259</v>
      </c>
      <c r="AE15" s="91">
        <f t="shared" si="3"/>
        <v>4.4963875629246353</v>
      </c>
      <c r="AF15" s="91">
        <f t="shared" si="3"/>
        <v>4.4818636936560035</v>
      </c>
      <c r="AG15" s="91">
        <f t="shared" si="3"/>
        <v>4.4680450955439515</v>
      </c>
      <c r="AH15" s="91">
        <f t="shared" si="11"/>
        <v>0</v>
      </c>
      <c r="AI15" s="92"/>
    </row>
    <row r="16" spans="2:35" x14ac:dyDescent="0.35">
      <c r="B16" s="133">
        <v>5.7803309979942909E-2</v>
      </c>
      <c r="C16" s="133">
        <v>0.69430590000000003</v>
      </c>
      <c r="D16" s="90" t="s">
        <v>196</v>
      </c>
      <c r="E16" s="91">
        <f t="shared" si="2"/>
        <v>65.626017390156349</v>
      </c>
      <c r="F16" s="91">
        <f t="shared" si="4"/>
        <v>62.364297069244628</v>
      </c>
      <c r="G16" s="91">
        <f t="shared" si="2"/>
        <v>61.567574744870221</v>
      </c>
      <c r="H16" s="91">
        <f t="shared" si="2"/>
        <v>60.559412425404304</v>
      </c>
      <c r="I16" s="91">
        <f t="shared" si="2"/>
        <v>59.506399822876062</v>
      </c>
      <c r="J16" s="91">
        <f t="shared" si="5"/>
        <v>58.469935924145098</v>
      </c>
      <c r="K16" s="91">
        <f t="shared" si="2"/>
        <v>58.479321922568992</v>
      </c>
      <c r="L16" s="91">
        <f t="shared" si="2"/>
        <v>58.296772390044119</v>
      </c>
      <c r="M16" s="91">
        <f t="shared" si="2"/>
        <v>58.091996228494942</v>
      </c>
      <c r="N16" s="91">
        <f t="shared" si="6"/>
        <v>57.720770114256709</v>
      </c>
      <c r="O16" s="91">
        <f t="shared" si="2"/>
        <v>57.666667166090654</v>
      </c>
      <c r="P16" s="91">
        <f t="shared" si="2"/>
        <v>57.457277492010299</v>
      </c>
      <c r="Q16" s="91">
        <f t="shared" si="2"/>
        <v>57.236148941576374</v>
      </c>
      <c r="R16" s="91">
        <f t="shared" si="7"/>
        <v>56.844567098521658</v>
      </c>
      <c r="S16" s="91">
        <f t="shared" si="2"/>
        <v>56.757988183706644</v>
      </c>
      <c r="T16" s="91">
        <f t="shared" si="2"/>
        <v>56.511863627341491</v>
      </c>
      <c r="U16" s="91">
        <f t="shared" si="3"/>
        <v>56.268648806274051</v>
      </c>
      <c r="V16" s="91">
        <f t="shared" si="8"/>
        <v>55.878299873222893</v>
      </c>
      <c r="W16" s="91">
        <f t="shared" si="3"/>
        <v>55.797309993670666</v>
      </c>
      <c r="X16" s="91">
        <f t="shared" si="3"/>
        <v>55.5645572111871</v>
      </c>
      <c r="Y16" s="91">
        <f t="shared" si="3"/>
        <v>55.336938682806505</v>
      </c>
      <c r="Z16" s="91">
        <f t="shared" si="9"/>
        <v>54.970100274478007</v>
      </c>
      <c r="AA16" s="91">
        <f t="shared" si="3"/>
        <v>54.91609490959118</v>
      </c>
      <c r="AB16" s="91">
        <f t="shared" si="3"/>
        <v>54.719634726654093</v>
      </c>
      <c r="AC16" s="91">
        <f t="shared" si="3"/>
        <v>54.530722283095969</v>
      </c>
      <c r="AD16" s="91">
        <f t="shared" si="10"/>
        <v>54.199906714875198</v>
      </c>
      <c r="AE16" s="91">
        <f t="shared" si="3"/>
        <v>54.168632302040535</v>
      </c>
      <c r="AF16" s="91">
        <f t="shared" si="3"/>
        <v>53.993661145082768</v>
      </c>
      <c r="AG16" s="91">
        <f t="shared" si="3"/>
        <v>53.827186491911526</v>
      </c>
      <c r="AH16" s="91">
        <f t="shared" si="11"/>
        <v>0</v>
      </c>
      <c r="AI16" s="92"/>
    </row>
    <row r="17" spans="2:35" x14ac:dyDescent="0.35">
      <c r="B17" s="133">
        <v>3.6284375234635617E-2</v>
      </c>
      <c r="C17" s="133">
        <v>0.69836719000000003</v>
      </c>
      <c r="D17" s="90" t="s">
        <v>197</v>
      </c>
      <c r="E17" s="91">
        <f t="shared" si="2"/>
        <v>40.955291271431101</v>
      </c>
      <c r="F17" s="91">
        <f t="shared" si="4"/>
        <v>38.919746359499243</v>
      </c>
      <c r="G17" s="91">
        <f t="shared" si="2"/>
        <v>38.422535098556558</v>
      </c>
      <c r="H17" s="91">
        <f t="shared" si="2"/>
        <v>37.793370278190643</v>
      </c>
      <c r="I17" s="91">
        <f t="shared" si="2"/>
        <v>37.136215698892642</v>
      </c>
      <c r="J17" s="91">
        <f t="shared" si="5"/>
        <v>36.489388684958726</v>
      </c>
      <c r="K17" s="91">
        <f t="shared" si="2"/>
        <v>36.495246213948157</v>
      </c>
      <c r="L17" s="91">
        <f t="shared" si="2"/>
        <v>36.381322353056646</v>
      </c>
      <c r="M17" s="91">
        <f t="shared" si="2"/>
        <v>36.253527498588618</v>
      </c>
      <c r="N17" s="91">
        <f t="shared" si="6"/>
        <v>36.021856063374123</v>
      </c>
      <c r="O17" s="91">
        <f t="shared" si="2"/>
        <v>35.988091984904898</v>
      </c>
      <c r="P17" s="91">
        <f t="shared" si="2"/>
        <v>35.857417971270834</v>
      </c>
      <c r="Q17" s="91">
        <f t="shared" si="2"/>
        <v>35.719418065873406</v>
      </c>
      <c r="R17" s="91">
        <f t="shared" si="7"/>
        <v>35.475043211559687</v>
      </c>
      <c r="S17" s="91">
        <f t="shared" si="2"/>
        <v>35.421011825605966</v>
      </c>
      <c r="T17" s="91">
        <f t="shared" si="2"/>
        <v>35.267412638944073</v>
      </c>
      <c r="U17" s="91">
        <f t="shared" si="3"/>
        <v>35.115629333564954</v>
      </c>
      <c r="V17" s="91">
        <f t="shared" si="8"/>
        <v>34.872023902573183</v>
      </c>
      <c r="W17" s="91">
        <f t="shared" si="3"/>
        <v>34.821480471187122</v>
      </c>
      <c r="X17" s="91">
        <f t="shared" si="3"/>
        <v>34.676226220206466</v>
      </c>
      <c r="Y17" s="91">
        <f t="shared" si="3"/>
        <v>34.534176108081276</v>
      </c>
      <c r="Z17" s="91">
        <f t="shared" si="9"/>
        <v>34.305242912679184</v>
      </c>
      <c r="AA17" s="91">
        <f t="shared" si="3"/>
        <v>34.271539733100099</v>
      </c>
      <c r="AB17" s="91">
        <f t="shared" si="3"/>
        <v>34.148934639336879</v>
      </c>
      <c r="AC17" s="91">
        <f t="shared" si="3"/>
        <v>34.031039870487461</v>
      </c>
      <c r="AD17" s="91">
        <f t="shared" si="10"/>
        <v>33.824587483272545</v>
      </c>
      <c r="AE17" s="91">
        <f t="shared" si="3"/>
        <v>33.80507003062305</v>
      </c>
      <c r="AF17" s="91">
        <f t="shared" si="3"/>
        <v>33.695875613800503</v>
      </c>
      <c r="AG17" s="91">
        <f t="shared" si="3"/>
        <v>33.591983618200572</v>
      </c>
      <c r="AH17" s="91">
        <f t="shared" si="11"/>
        <v>0</v>
      </c>
      <c r="AI17" s="92"/>
    </row>
    <row r="18" spans="2:35" x14ac:dyDescent="0.35">
      <c r="B18" s="133">
        <v>6.4178302519292518E-2</v>
      </c>
      <c r="C18" s="133">
        <v>0.68731169000000003</v>
      </c>
      <c r="D18" s="90" t="s">
        <v>198</v>
      </c>
      <c r="E18" s="91">
        <f t="shared" si="2"/>
        <v>73.605233110972662</v>
      </c>
      <c r="F18" s="91">
        <f t="shared" si="4"/>
        <v>69.94693272781528</v>
      </c>
      <c r="G18" s="91">
        <f t="shared" si="2"/>
        <v>69.053339992152914</v>
      </c>
      <c r="H18" s="91">
        <f t="shared" si="2"/>
        <v>67.922599083454756</v>
      </c>
      <c r="I18" s="91">
        <f t="shared" si="2"/>
        <v>66.741554717817095</v>
      </c>
      <c r="J18" s="91">
        <f t="shared" si="5"/>
        <v>65.579071149392561</v>
      </c>
      <c r="K18" s="91">
        <f t="shared" si="2"/>
        <v>65.589598355361233</v>
      </c>
      <c r="L18" s="91">
        <f t="shared" si="2"/>
        <v>65.384853325415094</v>
      </c>
      <c r="M18" s="91">
        <f t="shared" si="2"/>
        <v>65.155179215880338</v>
      </c>
      <c r="N18" s="91">
        <f t="shared" si="6"/>
        <v>64.738817142391412</v>
      </c>
      <c r="O18" s="91">
        <f t="shared" si="2"/>
        <v>64.678136024290353</v>
      </c>
      <c r="P18" s="91">
        <f t="shared" si="2"/>
        <v>64.443287462932645</v>
      </c>
      <c r="Q18" s="91">
        <f t="shared" si="2"/>
        <v>64.195272740274447</v>
      </c>
      <c r="R18" s="91">
        <f t="shared" si="7"/>
        <v>63.756079962984423</v>
      </c>
      <c r="S18" s="91">
        <f t="shared" si="2"/>
        <v>63.658974250023547</v>
      </c>
      <c r="T18" s="91">
        <f t="shared" si="2"/>
        <v>63.382924352954689</v>
      </c>
      <c r="U18" s="91">
        <f t="shared" si="3"/>
        <v>63.110137974736993</v>
      </c>
      <c r="V18" s="91">
        <f t="shared" si="8"/>
        <v>62.672328012248563</v>
      </c>
      <c r="W18" s="91">
        <f t="shared" si="3"/>
        <v>62.581490883909169</v>
      </c>
      <c r="X18" s="91">
        <f t="shared" si="3"/>
        <v>62.32043858341563</v>
      </c>
      <c r="Y18" s="91">
        <f t="shared" si="3"/>
        <v>62.065144791287032</v>
      </c>
      <c r="Z18" s="91">
        <f t="shared" si="9"/>
        <v>61.653703908038679</v>
      </c>
      <c r="AA18" s="91">
        <f t="shared" si="3"/>
        <v>61.593132237993451</v>
      </c>
      <c r="AB18" s="91">
        <f t="shared" si="3"/>
        <v>61.37278521501112</v>
      </c>
      <c r="AC18" s="91">
        <f t="shared" si="3"/>
        <v>61.16090363208658</v>
      </c>
      <c r="AD18" s="91">
        <f t="shared" si="10"/>
        <v>60.789865467895311</v>
      </c>
      <c r="AE18" s="91">
        <f t="shared" si="3"/>
        <v>60.75478851916904</v>
      </c>
      <c r="AF18" s="91">
        <f t="shared" si="3"/>
        <v>60.558543290405467</v>
      </c>
      <c r="AG18" s="91">
        <f t="shared" si="3"/>
        <v>60.371827622732241</v>
      </c>
      <c r="AH18" s="91">
        <f t="shared" si="11"/>
        <v>0</v>
      </c>
      <c r="AI18" s="92"/>
    </row>
    <row r="19" spans="2:35" x14ac:dyDescent="0.35">
      <c r="B19" s="133">
        <v>0.79500308678971776</v>
      </c>
      <c r="C19" s="133">
        <v>0.65483296999999996</v>
      </c>
      <c r="D19" s="90" t="s">
        <v>199</v>
      </c>
      <c r="E19" s="91">
        <f t="shared" si="2"/>
        <v>957.00118257444819</v>
      </c>
      <c r="F19" s="91">
        <f t="shared" si="4"/>
        <v>909.43665971483279</v>
      </c>
      <c r="G19" s="91">
        <f t="shared" si="2"/>
        <v>897.81833763874477</v>
      </c>
      <c r="H19" s="91">
        <f t="shared" si="2"/>
        <v>883.11666031129209</v>
      </c>
      <c r="I19" s="91">
        <f t="shared" si="2"/>
        <v>867.76094704449122</v>
      </c>
      <c r="J19" s="91">
        <f t="shared" si="5"/>
        <v>852.64655771801017</v>
      </c>
      <c r="K19" s="91">
        <f t="shared" si="2"/>
        <v>852.78343043935638</v>
      </c>
      <c r="L19" s="91">
        <f t="shared" si="2"/>
        <v>850.12137466555998</v>
      </c>
      <c r="M19" s="91">
        <f t="shared" si="2"/>
        <v>847.13519576031672</v>
      </c>
      <c r="N19" s="91">
        <f t="shared" si="6"/>
        <v>841.72173560447015</v>
      </c>
      <c r="O19" s="91">
        <f t="shared" si="2"/>
        <v>840.93277129679529</v>
      </c>
      <c r="P19" s="91">
        <f t="shared" si="2"/>
        <v>837.87931515725165</v>
      </c>
      <c r="Q19" s="91">
        <f t="shared" si="2"/>
        <v>834.65467510316864</v>
      </c>
      <c r="R19" s="91">
        <f t="shared" si="7"/>
        <v>828.94437449708221</v>
      </c>
      <c r="S19" s="91">
        <f t="shared" si="2"/>
        <v>827.68182456400655</v>
      </c>
      <c r="T19" s="91">
        <f t="shared" si="2"/>
        <v>824.09267652685298</v>
      </c>
      <c r="U19" s="91">
        <f t="shared" si="3"/>
        <v>820.54596013848243</v>
      </c>
      <c r="V19" s="91">
        <f t="shared" si="8"/>
        <v>814.85363862633392</v>
      </c>
      <c r="W19" s="91">
        <f t="shared" si="3"/>
        <v>813.67259163322944</v>
      </c>
      <c r="X19" s="91">
        <f t="shared" si="3"/>
        <v>810.27843948226155</v>
      </c>
      <c r="Y19" s="91">
        <f t="shared" si="3"/>
        <v>806.95915835720029</v>
      </c>
      <c r="Z19" s="91">
        <f t="shared" si="9"/>
        <v>801.60968257693207</v>
      </c>
      <c r="AA19" s="91">
        <f t="shared" si="3"/>
        <v>800.82214129197496</v>
      </c>
      <c r="AB19" s="91">
        <f t="shared" si="3"/>
        <v>797.95723138464621</v>
      </c>
      <c r="AC19" s="91">
        <f t="shared" si="3"/>
        <v>795.2023875120808</v>
      </c>
      <c r="AD19" s="91">
        <f t="shared" si="10"/>
        <v>790.37822016821895</v>
      </c>
      <c r="AE19" s="91">
        <f t="shared" si="3"/>
        <v>789.92215638045047</v>
      </c>
      <c r="AF19" s="91">
        <f t="shared" si="3"/>
        <v>787.37061339819854</v>
      </c>
      <c r="AG19" s="91">
        <f t="shared" si="3"/>
        <v>784.94297194913122</v>
      </c>
      <c r="AH19" s="91">
        <f t="shared" si="11"/>
        <v>0</v>
      </c>
      <c r="AI19" s="92"/>
    </row>
    <row r="20" spans="2:35" ht="16" thickBot="1" x14ac:dyDescent="0.4">
      <c r="B20" s="93">
        <v>1</v>
      </c>
      <c r="C20" s="93"/>
      <c r="D20" s="86" t="s">
        <v>137</v>
      </c>
      <c r="E20" s="94">
        <f t="shared" ref="E20:I20" si="12">SUM(E11:E19)</f>
        <v>1186.8259553378343</v>
      </c>
      <c r="F20" s="94">
        <f t="shared" si="12"/>
        <v>1127.8387656551718</v>
      </c>
      <c r="G20" s="94">
        <f t="shared" si="12"/>
        <v>1113.4302921355447</v>
      </c>
      <c r="H20" s="94">
        <f t="shared" si="12"/>
        <v>1095.1979925763274</v>
      </c>
      <c r="I20" s="94">
        <f t="shared" si="12"/>
        <v>1076.1545897053522</v>
      </c>
      <c r="J20" s="94">
        <f t="shared" ref="J20" si="13">SUM(J11:J19)</f>
        <v>1057.4104649556909</v>
      </c>
      <c r="K20" s="94">
        <f t="shared" ref="K20:W20" si="14">SUM(K11:K19)</f>
        <v>1057.5802077953335</v>
      </c>
      <c r="L20" s="94">
        <f t="shared" si="14"/>
        <v>1054.2788567161224</v>
      </c>
      <c r="M20" s="94">
        <f t="shared" si="14"/>
        <v>1050.5755440174994</v>
      </c>
      <c r="N20" s="94">
        <f t="shared" ref="N20" si="15">SUM(N11:N19)</f>
        <v>1043.8620360949049</v>
      </c>
      <c r="O20" s="94">
        <f t="shared" si="14"/>
        <v>1042.8836012348092</v>
      </c>
      <c r="P20" s="94">
        <f t="shared" si="14"/>
        <v>1039.0968546080733</v>
      </c>
      <c r="Q20" s="94">
        <f t="shared" si="14"/>
        <v>1035.097814081799</v>
      </c>
      <c r="R20" s="94">
        <f t="shared" ref="R20" si="16">SUM(R11:R19)</f>
        <v>1028.0161791836545</v>
      </c>
      <c r="S20" s="94">
        <f t="shared" si="14"/>
        <v>1026.4504266456552</v>
      </c>
      <c r="T20" s="94">
        <f t="shared" si="14"/>
        <v>1021.9993411866127</v>
      </c>
      <c r="U20" s="94">
        <f t="shared" si="14"/>
        <v>1017.6008773784315</v>
      </c>
      <c r="V20" s="94">
        <f t="shared" ref="V20" si="17">SUM(V11:V19)</f>
        <v>1010.5415392712707</v>
      </c>
      <c r="W20" s="94">
        <f t="shared" si="14"/>
        <v>1009.0768626842269</v>
      </c>
      <c r="X20" s="94">
        <f>SUM(X11:X19)</f>
        <v>1004.8676015647181</v>
      </c>
      <c r="Y20" s="94">
        <f t="shared" ref="Y20:AG20" si="18">SUM(Y11:Y19)</f>
        <v>1000.7511918214321</v>
      </c>
      <c r="Z20" s="94">
        <f t="shared" ref="Z20" si="19">SUM(Z11:Z19)</f>
        <v>994.11703418497643</v>
      </c>
      <c r="AA20" s="94">
        <f t="shared" si="18"/>
        <v>993.14036408790002</v>
      </c>
      <c r="AB20" s="94">
        <f t="shared" si="18"/>
        <v>989.58744325599946</v>
      </c>
      <c r="AC20" s="94">
        <f t="shared" si="18"/>
        <v>986.17102092507957</v>
      </c>
      <c r="AD20" s="94">
        <f t="shared" ref="AD20" si="20">SUM(AD11:AD19)</f>
        <v>980.18832506133333</v>
      </c>
      <c r="AE20" s="94">
        <f t="shared" si="18"/>
        <v>979.62273710755755</v>
      </c>
      <c r="AF20" s="94">
        <f t="shared" si="18"/>
        <v>976.45843857518753</v>
      </c>
      <c r="AG20" s="94">
        <f t="shared" si="18"/>
        <v>973.44779665073736</v>
      </c>
      <c r="AH20" s="94">
        <f t="shared" ref="AH20" si="21">SUM(AH11:AH19)</f>
        <v>0</v>
      </c>
      <c r="AI20" s="95"/>
    </row>
    <row r="21" spans="2:35" ht="21.75" customHeight="1" x14ac:dyDescent="0.35">
      <c r="D21" s="88" t="str">
        <f>D3</f>
        <v>Commercial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</row>
    <row r="22" spans="2:35" x14ac:dyDescent="0.35">
      <c r="B22" s="133">
        <v>2.2086811616051232E-8</v>
      </c>
      <c r="C22" s="133">
        <v>0.50046816000000005</v>
      </c>
      <c r="D22" s="96" t="s">
        <v>200</v>
      </c>
      <c r="E22" s="91">
        <f t="shared" ref="E22:T30" si="22">+((E$3*$B22/((365*24)*$C22))*1000)</f>
        <v>3.9059201032249061E-5</v>
      </c>
      <c r="F22" s="91">
        <f>+((F$3*$B22/((366*24)*$C22))*1000)</f>
        <v>3.748627344051593E-5</v>
      </c>
      <c r="G22" s="91">
        <f t="shared" si="22"/>
        <v>3.7686619997894345E-5</v>
      </c>
      <c r="H22" s="91">
        <f t="shared" si="22"/>
        <v>3.8253598217368458E-5</v>
      </c>
      <c r="I22" s="91">
        <f t="shared" si="22"/>
        <v>3.8929298244067775E-5</v>
      </c>
      <c r="J22" s="91">
        <f>+((J$3*$B22/((366*24)*$C22))*1000)</f>
        <v>3.9099126302383435E-5</v>
      </c>
      <c r="K22" s="91">
        <f t="shared" si="22"/>
        <v>3.9223702906894108E-5</v>
      </c>
      <c r="L22" s="91">
        <f t="shared" si="22"/>
        <v>3.9197263231566912E-5</v>
      </c>
      <c r="M22" s="91">
        <f t="shared" si="22"/>
        <v>3.9032096245049489E-5</v>
      </c>
      <c r="N22" s="91">
        <f>+((N$3*$B22/((366*24)*$C22))*1000)</f>
        <v>3.8649893646347957E-5</v>
      </c>
      <c r="O22" s="91">
        <f t="shared" si="22"/>
        <v>3.8512029777865239E-5</v>
      </c>
      <c r="P22" s="91">
        <f t="shared" si="22"/>
        <v>3.8278832962624001E-5</v>
      </c>
      <c r="Q22" s="91">
        <f t="shared" si="22"/>
        <v>3.7809283309497156E-5</v>
      </c>
      <c r="R22" s="91">
        <f>+((R$3*$B22/((366*24)*$C22))*1000)</f>
        <v>3.7134010022038077E-5</v>
      </c>
      <c r="S22" s="91">
        <f t="shared" si="22"/>
        <v>3.6794691146711979E-5</v>
      </c>
      <c r="T22" s="91">
        <f t="shared" si="22"/>
        <v>3.643610213192898E-5</v>
      </c>
      <c r="U22" s="91">
        <f t="shared" ref="U22:AG30" si="23">+((U$3*$B22/((365*24)*$C22))*1000)</f>
        <v>3.6138350538898369E-5</v>
      </c>
      <c r="V22" s="91">
        <f>+((V$3*$B22/((366*24)*$C22))*1000)</f>
        <v>3.5941050462302299E-5</v>
      </c>
      <c r="W22" s="91">
        <f t="shared" si="23"/>
        <v>3.5768113668853471E-5</v>
      </c>
      <c r="X22" s="91">
        <f t="shared" si="23"/>
        <v>3.5402862567314535E-5</v>
      </c>
      <c r="Y22" s="91">
        <f t="shared" si="23"/>
        <v>3.5193665535311222E-5</v>
      </c>
      <c r="Z22" s="91">
        <f>+((Z$3*$B22/((366*24)*$C22))*1000)</f>
        <v>3.4901235428342921E-5</v>
      </c>
      <c r="AA22" s="91">
        <f t="shared" si="23"/>
        <v>3.4811438650637924E-5</v>
      </c>
      <c r="AB22" s="91">
        <f t="shared" si="23"/>
        <v>3.4665750811097248E-5</v>
      </c>
      <c r="AC22" s="91">
        <f t="shared" si="23"/>
        <v>3.4530200581057463E-5</v>
      </c>
      <c r="AD22" s="91">
        <f>+((AD$3*$B22/((366*24)*$C22))*1000)</f>
        <v>3.4287976678778481E-5</v>
      </c>
      <c r="AE22" s="91">
        <f t="shared" si="23"/>
        <v>3.4250480342084961E-5</v>
      </c>
      <c r="AF22" s="91">
        <f t="shared" si="23"/>
        <v>3.4133529658033415E-5</v>
      </c>
      <c r="AG22" s="91">
        <f t="shared" si="23"/>
        <v>3.4043135225314289E-5</v>
      </c>
      <c r="AH22" s="91">
        <f>+((AH$3*$B22/((366*24)*$C22))*1000)</f>
        <v>0</v>
      </c>
      <c r="AI22" s="92"/>
    </row>
    <row r="23" spans="2:35" x14ac:dyDescent="0.35">
      <c r="B23" s="133">
        <v>5.7900572867986737E-4</v>
      </c>
      <c r="C23" s="133">
        <v>0.91616438356164398</v>
      </c>
      <c r="D23" s="96" t="s">
        <v>201</v>
      </c>
      <c r="E23" s="91">
        <f t="shared" si="22"/>
        <v>0.55934046287326855</v>
      </c>
      <c r="F23" s="91">
        <f t="shared" ref="F23:F30" si="24">+((F$3*$B23/((366*24)*$C23))*1000)</f>
        <v>0.53681562816147455</v>
      </c>
      <c r="G23" s="91">
        <f t="shared" si="22"/>
        <v>0.53968465602629401</v>
      </c>
      <c r="H23" s="91">
        <f t="shared" si="22"/>
        <v>0.54780396854008229</v>
      </c>
      <c r="I23" s="91">
        <f t="shared" si="22"/>
        <v>0.55748021269534354</v>
      </c>
      <c r="J23" s="91">
        <f t="shared" ref="J23:J30" si="25">+((J$3*$B23/((366*24)*$C23))*1000)</f>
        <v>0.5599122057273751</v>
      </c>
      <c r="K23" s="91">
        <f t="shared" si="22"/>
        <v>0.56169618322278392</v>
      </c>
      <c r="L23" s="91">
        <f t="shared" si="22"/>
        <v>0.56131755847253562</v>
      </c>
      <c r="M23" s="91">
        <f t="shared" si="22"/>
        <v>0.55895231350467867</v>
      </c>
      <c r="N23" s="91">
        <f t="shared" ref="N23:N30" si="26">+((N$3*$B23/((366*24)*$C23))*1000)</f>
        <v>0.55347904797903291</v>
      </c>
      <c r="O23" s="91">
        <f t="shared" si="22"/>
        <v>0.55150479254183238</v>
      </c>
      <c r="P23" s="91">
        <f t="shared" si="22"/>
        <v>0.5481653382997983</v>
      </c>
      <c r="Q23" s="91">
        <f t="shared" si="22"/>
        <v>0.5414412345449594</v>
      </c>
      <c r="R23" s="91">
        <f t="shared" ref="R23:R30" si="27">+((R$3*$B23/((366*24)*$C23))*1000)</f>
        <v>0.5317711014344163</v>
      </c>
      <c r="S23" s="91">
        <f t="shared" si="22"/>
        <v>0.52691194477553238</v>
      </c>
      <c r="T23" s="91">
        <f t="shared" si="22"/>
        <v>0.52177683345197023</v>
      </c>
      <c r="U23" s="91">
        <f t="shared" si="23"/>
        <v>0.51751293379540819</v>
      </c>
      <c r="V23" s="91">
        <f t="shared" ref="V23:V30" si="28">+((V$3*$B23/((366*24)*$C23))*1000)</f>
        <v>0.51468753252626642</v>
      </c>
      <c r="W23" s="91">
        <f t="shared" si="23"/>
        <v>0.51221102139600505</v>
      </c>
      <c r="X23" s="91">
        <f t="shared" si="23"/>
        <v>0.50698050682323936</v>
      </c>
      <c r="Y23" s="91">
        <f t="shared" si="23"/>
        <v>0.50398473728315507</v>
      </c>
      <c r="Z23" s="91">
        <f t="shared" ref="Z23:Z30" si="29">+((Z$3*$B23/((366*24)*$C23))*1000)</f>
        <v>0.49979704303783029</v>
      </c>
      <c r="AA23" s="91">
        <f t="shared" si="23"/>
        <v>0.49851112397449426</v>
      </c>
      <c r="AB23" s="91">
        <f t="shared" si="23"/>
        <v>0.49642482672698013</v>
      </c>
      <c r="AC23" s="91">
        <f t="shared" si="23"/>
        <v>0.49448370334479852</v>
      </c>
      <c r="AD23" s="91">
        <f t="shared" ref="AD23:AD30" si="30">+((AD$3*$B23/((366*24)*$C23))*1000)</f>
        <v>0.49101497828030388</v>
      </c>
      <c r="AE23" s="91">
        <f t="shared" si="23"/>
        <v>0.49047801854308626</v>
      </c>
      <c r="AF23" s="91">
        <f t="shared" si="23"/>
        <v>0.48880324670899961</v>
      </c>
      <c r="AG23" s="91">
        <f t="shared" si="23"/>
        <v>0.48750876903147267</v>
      </c>
      <c r="AH23" s="91">
        <f t="shared" ref="AH23:AH30" si="31">+((AH$3*$B23/((366*24)*$C23))*1000)</f>
        <v>0</v>
      </c>
      <c r="AI23" s="92"/>
    </row>
    <row r="24" spans="2:35" x14ac:dyDescent="0.35">
      <c r="B24" s="133">
        <v>6.3869688711246553E-4</v>
      </c>
      <c r="C24" s="133">
        <v>0.91616438356164398</v>
      </c>
      <c r="D24" s="96" t="s">
        <v>202</v>
      </c>
      <c r="E24" s="91">
        <f t="shared" si="22"/>
        <v>0.6170042795392191</v>
      </c>
      <c r="F24" s="91">
        <f t="shared" si="24"/>
        <v>0.59215730290230939</v>
      </c>
      <c r="G24" s="91">
        <f t="shared" si="22"/>
        <v>0.59532210607356129</v>
      </c>
      <c r="H24" s="91">
        <f t="shared" si="22"/>
        <v>0.60427845895779519</v>
      </c>
      <c r="I24" s="91">
        <f t="shared" si="22"/>
        <v>0.61495225148657784</v>
      </c>
      <c r="J24" s="91">
        <f t="shared" si="25"/>
        <v>0.6176349648037317</v>
      </c>
      <c r="K24" s="91">
        <f t="shared" si="22"/>
        <v>0.61960285703097118</v>
      </c>
      <c r="L24" s="91">
        <f t="shared" si="22"/>
        <v>0.61918519890189083</v>
      </c>
      <c r="M24" s="91">
        <f t="shared" si="22"/>
        <v>0.6165761148749106</v>
      </c>
      <c r="N24" s="91">
        <f t="shared" si="26"/>
        <v>0.61053859662523746</v>
      </c>
      <c r="O24" s="91">
        <f t="shared" si="22"/>
        <v>0.60836081022409128</v>
      </c>
      <c r="P24" s="91">
        <f t="shared" si="22"/>
        <v>0.60467708323592362</v>
      </c>
      <c r="Q24" s="91">
        <f t="shared" si="22"/>
        <v>0.59725977469455804</v>
      </c>
      <c r="R24" s="91">
        <f t="shared" si="27"/>
        <v>0.58659272321348022</v>
      </c>
      <c r="S24" s="91">
        <f t="shared" si="22"/>
        <v>0.58123262385989172</v>
      </c>
      <c r="T24" s="91">
        <f t="shared" si="22"/>
        <v>0.57556812098042454</v>
      </c>
      <c r="U24" s="91">
        <f t="shared" si="23"/>
        <v>0.57086464517230895</v>
      </c>
      <c r="V24" s="91">
        <f t="shared" si="28"/>
        <v>0.56774796617232937</v>
      </c>
      <c r="W24" s="91">
        <f t="shared" si="23"/>
        <v>0.56501614527410826</v>
      </c>
      <c r="X24" s="91">
        <f t="shared" si="23"/>
        <v>0.55924640378426393</v>
      </c>
      <c r="Y24" s="91">
        <f t="shared" si="23"/>
        <v>0.55594179281932454</v>
      </c>
      <c r="Z24" s="91">
        <f t="shared" si="29"/>
        <v>0.55132237863016631</v>
      </c>
      <c r="AA24" s="91">
        <f t="shared" si="23"/>
        <v>0.54990389093280989</v>
      </c>
      <c r="AB24" s="91">
        <f t="shared" si="23"/>
        <v>0.54760251204901755</v>
      </c>
      <c r="AC24" s="91">
        <f t="shared" si="23"/>
        <v>0.54546127336986427</v>
      </c>
      <c r="AD24" s="91">
        <f t="shared" si="30"/>
        <v>0.54163494870466122</v>
      </c>
      <c r="AE24" s="91">
        <f t="shared" si="23"/>
        <v>0.54104263243613726</v>
      </c>
      <c r="AF24" s="91">
        <f t="shared" si="23"/>
        <v>0.53919520415681155</v>
      </c>
      <c r="AG24" s="91">
        <f t="shared" si="23"/>
        <v>0.53776727551617776</v>
      </c>
      <c r="AH24" s="91">
        <f t="shared" si="31"/>
        <v>0</v>
      </c>
      <c r="AI24" s="92"/>
    </row>
    <row r="25" spans="2:35" x14ac:dyDescent="0.35">
      <c r="B25" s="133">
        <v>6.1475286730899631E-4</v>
      </c>
      <c r="C25" s="133">
        <v>0.91616438356164398</v>
      </c>
      <c r="D25" s="96" t="s">
        <v>203</v>
      </c>
      <c r="E25" s="91">
        <f t="shared" si="22"/>
        <v>0.59387349091912223</v>
      </c>
      <c r="F25" s="91">
        <f t="shared" si="24"/>
        <v>0.56995799917380208</v>
      </c>
      <c r="G25" s="91">
        <f t="shared" si="22"/>
        <v>0.57300415747401168</v>
      </c>
      <c r="H25" s="91">
        <f t="shared" si="22"/>
        <v>0.58162474687613985</v>
      </c>
      <c r="I25" s="91">
        <f t="shared" si="22"/>
        <v>0.5918983910640675</v>
      </c>
      <c r="J25" s="91">
        <f t="shared" si="25"/>
        <v>0.59448053251044963</v>
      </c>
      <c r="K25" s="91">
        <f t="shared" si="22"/>
        <v>0.59637465069649553</v>
      </c>
      <c r="L25" s="91">
        <f t="shared" si="22"/>
        <v>0.59597265009560352</v>
      </c>
      <c r="M25" s="91">
        <f t="shared" si="22"/>
        <v>0.59346137766105689</v>
      </c>
      <c r="N25" s="91">
        <f t="shared" si="26"/>
        <v>0.58765019910310756</v>
      </c>
      <c r="O25" s="91">
        <f t="shared" si="22"/>
        <v>0.58555405543698791</v>
      </c>
      <c r="P25" s="91">
        <f t="shared" si="22"/>
        <v>0.58200842718350188</v>
      </c>
      <c r="Q25" s="91">
        <f t="shared" si="22"/>
        <v>0.57486918510243445</v>
      </c>
      <c r="R25" s="91">
        <f t="shared" si="27"/>
        <v>0.56460202924800096</v>
      </c>
      <c r="S25" s="91">
        <f t="shared" si="22"/>
        <v>0.55944287392226122</v>
      </c>
      <c r="T25" s="91">
        <f t="shared" si="22"/>
        <v>0.5539907268125801</v>
      </c>
      <c r="U25" s="91">
        <f t="shared" si="23"/>
        <v>0.54946357896247899</v>
      </c>
      <c r="V25" s="91">
        <f t="shared" si="28"/>
        <v>0.54646374071310011</v>
      </c>
      <c r="W25" s="91">
        <f t="shared" si="23"/>
        <v>0.54383433267300685</v>
      </c>
      <c r="X25" s="91">
        <f t="shared" si="23"/>
        <v>0.53828089222874653</v>
      </c>
      <c r="Y25" s="91">
        <f t="shared" si="23"/>
        <v>0.53510016737000854</v>
      </c>
      <c r="Z25" s="91">
        <f t="shared" si="29"/>
        <v>0.53065392976438686</v>
      </c>
      <c r="AA25" s="91">
        <f t="shared" si="23"/>
        <v>0.52928861955732653</v>
      </c>
      <c r="AB25" s="91">
        <f t="shared" si="23"/>
        <v>0.52707351675015313</v>
      </c>
      <c r="AC25" s="91">
        <f t="shared" si="23"/>
        <v>0.5250125506735005</v>
      </c>
      <c r="AD25" s="91">
        <f t="shared" si="30"/>
        <v>0.52132967056769142</v>
      </c>
      <c r="AE25" s="91">
        <f t="shared" si="23"/>
        <v>0.52075955956233633</v>
      </c>
      <c r="AF25" s="91">
        <f t="shared" si="23"/>
        <v>0.51898138926782034</v>
      </c>
      <c r="AG25" s="91">
        <f t="shared" si="23"/>
        <v>0.51760699204770733</v>
      </c>
      <c r="AH25" s="91">
        <f t="shared" si="31"/>
        <v>0</v>
      </c>
      <c r="AI25" s="92"/>
    </row>
    <row r="26" spans="2:35" x14ac:dyDescent="0.35">
      <c r="B26" s="133">
        <v>1.1909894122894761E-5</v>
      </c>
      <c r="C26" s="133">
        <v>1</v>
      </c>
      <c r="D26" s="96" t="s">
        <v>204</v>
      </c>
      <c r="E26" s="91">
        <f t="shared" si="22"/>
        <v>1.0540826908437969E-2</v>
      </c>
      <c r="F26" s="91">
        <f t="shared" si="24"/>
        <v>1.0116344147762043E-2</v>
      </c>
      <c r="G26" s="91">
        <f t="shared" si="22"/>
        <v>1.0170411264528811E-2</v>
      </c>
      <c r="H26" s="91">
        <f t="shared" si="22"/>
        <v>1.0323420520079033E-2</v>
      </c>
      <c r="I26" s="91">
        <f t="shared" si="22"/>
        <v>1.0505770307971106E-2</v>
      </c>
      <c r="J26" s="91">
        <f t="shared" si="25"/>
        <v>1.0551601459648365E-2</v>
      </c>
      <c r="K26" s="91">
        <f t="shared" si="22"/>
        <v>1.0585220693792549E-2</v>
      </c>
      <c r="L26" s="91">
        <f t="shared" si="22"/>
        <v>1.0578085472544447E-2</v>
      </c>
      <c r="M26" s="91">
        <f t="shared" si="22"/>
        <v>1.0533512194805583E-2</v>
      </c>
      <c r="N26" s="91">
        <f t="shared" si="26"/>
        <v>1.0430367959122378E-2</v>
      </c>
      <c r="O26" s="91">
        <f t="shared" si="22"/>
        <v>1.0393162918153818E-2</v>
      </c>
      <c r="P26" s="91">
        <f t="shared" si="22"/>
        <v>1.0330230569306556E-2</v>
      </c>
      <c r="Q26" s="91">
        <f t="shared" si="22"/>
        <v>1.0203514162218744E-2</v>
      </c>
      <c r="R26" s="91">
        <f t="shared" si="27"/>
        <v>1.0021279537574961E-2</v>
      </c>
      <c r="S26" s="91">
        <f t="shared" si="22"/>
        <v>9.9297082448435697E-3</v>
      </c>
      <c r="T26" s="91">
        <f t="shared" si="22"/>
        <v>9.8329365588847584E-3</v>
      </c>
      <c r="U26" s="91">
        <f t="shared" si="23"/>
        <v>9.7525829438362601E-3</v>
      </c>
      <c r="V26" s="91">
        <f t="shared" si="28"/>
        <v>9.6993379746239169E-3</v>
      </c>
      <c r="W26" s="91">
        <f t="shared" si="23"/>
        <v>9.6526678749375653E-3</v>
      </c>
      <c r="X26" s="91">
        <f t="shared" si="23"/>
        <v>9.5540983052154523E-3</v>
      </c>
      <c r="Y26" s="91">
        <f t="shared" si="23"/>
        <v>9.4976427289151302E-3</v>
      </c>
      <c r="Z26" s="91">
        <f t="shared" si="29"/>
        <v>9.4187252124553356E-3</v>
      </c>
      <c r="AA26" s="91">
        <f t="shared" si="23"/>
        <v>9.3944919392262589E-3</v>
      </c>
      <c r="AB26" s="91">
        <f t="shared" si="23"/>
        <v>9.3551754591478641E-3</v>
      </c>
      <c r="AC26" s="91">
        <f t="shared" si="23"/>
        <v>9.3185947950664687E-3</v>
      </c>
      <c r="AD26" s="91">
        <f t="shared" si="30"/>
        <v>9.2532263246540552E-3</v>
      </c>
      <c r="AE26" s="91">
        <f t="shared" si="23"/>
        <v>9.2431072647567308E-3</v>
      </c>
      <c r="AF26" s="91">
        <f t="shared" si="23"/>
        <v>9.2115460222112703E-3</v>
      </c>
      <c r="AG26" s="91">
        <f t="shared" si="23"/>
        <v>9.1871514610426461E-3</v>
      </c>
      <c r="AH26" s="91">
        <f t="shared" si="31"/>
        <v>0</v>
      </c>
      <c r="AI26" s="92"/>
    </row>
    <row r="27" spans="2:35" x14ac:dyDescent="0.35">
      <c r="B27" s="133">
        <v>0.26064270366189657</v>
      </c>
      <c r="C27" s="133">
        <v>0.51250205000000004</v>
      </c>
      <c r="D27" s="96">
        <v>211</v>
      </c>
      <c r="E27" s="91">
        <f t="shared" si="22"/>
        <v>450.1080147449444</v>
      </c>
      <c r="F27" s="91">
        <f t="shared" si="24"/>
        <v>431.98200865823515</v>
      </c>
      <c r="G27" s="91">
        <f t="shared" si="22"/>
        <v>434.29074997447788</v>
      </c>
      <c r="H27" s="91">
        <f t="shared" si="22"/>
        <v>440.8244586532706</v>
      </c>
      <c r="I27" s="91">
        <f t="shared" si="22"/>
        <v>448.61104899672449</v>
      </c>
      <c r="J27" s="91">
        <f t="shared" si="25"/>
        <v>450.5681031134572</v>
      </c>
      <c r="K27" s="91">
        <f t="shared" si="22"/>
        <v>452.00369131439521</v>
      </c>
      <c r="L27" s="91">
        <f t="shared" si="22"/>
        <v>451.69900741258692</v>
      </c>
      <c r="M27" s="91">
        <f t="shared" si="22"/>
        <v>449.79566626791313</v>
      </c>
      <c r="N27" s="91">
        <f t="shared" si="26"/>
        <v>445.39126350529983</v>
      </c>
      <c r="O27" s="91">
        <f t="shared" si="22"/>
        <v>443.80255635031779</v>
      </c>
      <c r="P27" s="91">
        <f t="shared" si="22"/>
        <v>441.11525725614501</v>
      </c>
      <c r="Q27" s="91">
        <f t="shared" si="22"/>
        <v>435.70428988846629</v>
      </c>
      <c r="R27" s="91">
        <f t="shared" si="27"/>
        <v>427.92261717638132</v>
      </c>
      <c r="S27" s="91">
        <f t="shared" si="22"/>
        <v>424.01239522349448</v>
      </c>
      <c r="T27" s="91">
        <f t="shared" si="22"/>
        <v>419.88010922460626</v>
      </c>
      <c r="U27" s="91">
        <f t="shared" si="23"/>
        <v>416.44889775882393</v>
      </c>
      <c r="V27" s="91">
        <f t="shared" si="28"/>
        <v>414.1752632901526</v>
      </c>
      <c r="W27" s="91">
        <f t="shared" si="23"/>
        <v>412.18238492299554</v>
      </c>
      <c r="X27" s="91">
        <f t="shared" si="23"/>
        <v>407.97332677914471</v>
      </c>
      <c r="Y27" s="91">
        <f t="shared" si="23"/>
        <v>405.56259490862334</v>
      </c>
      <c r="Z27" s="91">
        <f t="shared" si="29"/>
        <v>402.19270685611349</v>
      </c>
      <c r="AA27" s="91">
        <f t="shared" si="23"/>
        <v>401.15791228082458</v>
      </c>
      <c r="AB27" s="91">
        <f t="shared" si="23"/>
        <v>399.47904373013432</v>
      </c>
      <c r="AC27" s="91">
        <f t="shared" si="23"/>
        <v>397.9169983393171</v>
      </c>
      <c r="AD27" s="91">
        <f t="shared" si="30"/>
        <v>395.12567345562201</v>
      </c>
      <c r="AE27" s="91">
        <f t="shared" si="23"/>
        <v>394.6935754806687</v>
      </c>
      <c r="AF27" s="91">
        <f t="shared" si="23"/>
        <v>393.34586639214837</v>
      </c>
      <c r="AG27" s="91">
        <f t="shared" si="23"/>
        <v>392.30418459682414</v>
      </c>
      <c r="AH27" s="91">
        <f t="shared" si="31"/>
        <v>0</v>
      </c>
      <c r="AI27" s="92"/>
    </row>
    <row r="28" spans="2:35" x14ac:dyDescent="0.35">
      <c r="B28" s="133">
        <v>0.50851144747332877</v>
      </c>
      <c r="C28" s="133">
        <v>0.79533781999999997</v>
      </c>
      <c r="D28" s="96">
        <v>212</v>
      </c>
      <c r="E28" s="91">
        <f t="shared" si="22"/>
        <v>565.86897135260097</v>
      </c>
      <c r="F28" s="91">
        <f t="shared" si="24"/>
        <v>543.08123133684217</v>
      </c>
      <c r="G28" s="91">
        <f t="shared" si="22"/>
        <v>545.98374591321954</v>
      </c>
      <c r="H28" s="91">
        <f t="shared" si="22"/>
        <v>554.19782539652101</v>
      </c>
      <c r="I28" s="91">
        <f t="shared" si="22"/>
        <v>563.98700871175515</v>
      </c>
      <c r="J28" s="91">
        <f t="shared" si="25"/>
        <v>566.44738747338283</v>
      </c>
      <c r="K28" s="91">
        <f t="shared" si="22"/>
        <v>568.25218719242594</v>
      </c>
      <c r="L28" s="91">
        <f t="shared" si="22"/>
        <v>567.86914321085703</v>
      </c>
      <c r="M28" s="91">
        <f t="shared" si="22"/>
        <v>565.47629158327618</v>
      </c>
      <c r="N28" s="91">
        <f t="shared" si="26"/>
        <v>559.9391432120907</v>
      </c>
      <c r="O28" s="91">
        <f t="shared" si="22"/>
        <v>557.94184466569698</v>
      </c>
      <c r="P28" s="91">
        <f t="shared" si="22"/>
        <v>554.56341299080668</v>
      </c>
      <c r="Q28" s="91">
        <f t="shared" si="22"/>
        <v>547.76082686021789</v>
      </c>
      <c r="R28" s="91">
        <f t="shared" si="27"/>
        <v>537.97782591657688</v>
      </c>
      <c r="S28" s="91">
        <f t="shared" si="22"/>
        <v>533.06195416633886</v>
      </c>
      <c r="T28" s="91">
        <f t="shared" si="22"/>
        <v>527.86690686452471</v>
      </c>
      <c r="U28" s="91">
        <f t="shared" si="23"/>
        <v>523.55323983565438</v>
      </c>
      <c r="V28" s="91">
        <f t="shared" si="28"/>
        <v>520.69486105573446</v>
      </c>
      <c r="W28" s="91">
        <f t="shared" si="23"/>
        <v>518.18944458966007</v>
      </c>
      <c r="X28" s="91">
        <f t="shared" si="23"/>
        <v>512.89788051126038</v>
      </c>
      <c r="Y28" s="91">
        <f t="shared" si="23"/>
        <v>509.86714495648067</v>
      </c>
      <c r="Z28" s="91">
        <f t="shared" si="29"/>
        <v>505.63057279295731</v>
      </c>
      <c r="AA28" s="91">
        <f t="shared" si="23"/>
        <v>504.3296447430273</v>
      </c>
      <c r="AB28" s="91">
        <f t="shared" si="23"/>
        <v>502.21899665702585</v>
      </c>
      <c r="AC28" s="91">
        <f t="shared" si="23"/>
        <v>500.25521687627992</v>
      </c>
      <c r="AD28" s="91">
        <f t="shared" si="30"/>
        <v>496.74600555609834</v>
      </c>
      <c r="AE28" s="91">
        <f t="shared" si="23"/>
        <v>496.20277853369362</v>
      </c>
      <c r="AF28" s="91">
        <f t="shared" si="23"/>
        <v>494.50845910231061</v>
      </c>
      <c r="AG28" s="91">
        <f t="shared" si="23"/>
        <v>493.19887254378017</v>
      </c>
      <c r="AH28" s="91">
        <f t="shared" si="31"/>
        <v>0</v>
      </c>
      <c r="AI28" s="92"/>
    </row>
    <row r="29" spans="2:35" x14ac:dyDescent="0.35">
      <c r="B29" s="133">
        <v>0.22812871015131972</v>
      </c>
      <c r="C29" s="133">
        <v>0.79504752000000001</v>
      </c>
      <c r="D29" s="96">
        <v>213</v>
      </c>
      <c r="E29" s="91">
        <f t="shared" si="22"/>
        <v>253.95317031839022</v>
      </c>
      <c r="F29" s="91">
        <f t="shared" si="24"/>
        <v>243.72638794585541</v>
      </c>
      <c r="G29" s="91">
        <f t="shared" si="22"/>
        <v>245.02899122661927</v>
      </c>
      <c r="H29" s="91">
        <f t="shared" si="22"/>
        <v>248.71534201034487</v>
      </c>
      <c r="I29" s="91">
        <f t="shared" si="22"/>
        <v>253.10857483205146</v>
      </c>
      <c r="J29" s="91">
        <f t="shared" si="25"/>
        <v>254.21275445371526</v>
      </c>
      <c r="K29" s="91">
        <f t="shared" si="22"/>
        <v>255.02272042400904</v>
      </c>
      <c r="L29" s="91">
        <f t="shared" si="22"/>
        <v>254.85081625817662</v>
      </c>
      <c r="M29" s="91">
        <f t="shared" si="22"/>
        <v>253.77694176127119</v>
      </c>
      <c r="N29" s="91">
        <f t="shared" si="26"/>
        <v>251.29195591724323</v>
      </c>
      <c r="O29" s="91">
        <f t="shared" si="22"/>
        <v>250.39559947501499</v>
      </c>
      <c r="P29" s="91">
        <f t="shared" si="22"/>
        <v>248.87941202177529</v>
      </c>
      <c r="Q29" s="91">
        <f t="shared" si="22"/>
        <v>245.8265174442592</v>
      </c>
      <c r="R29" s="91">
        <f t="shared" si="27"/>
        <v>241.43605917451723</v>
      </c>
      <c r="S29" s="91">
        <f t="shared" si="22"/>
        <v>239.22989258993223</v>
      </c>
      <c r="T29" s="91">
        <f t="shared" si="22"/>
        <v>236.89843637119637</v>
      </c>
      <c r="U29" s="91">
        <f t="shared" si="23"/>
        <v>234.96252987492571</v>
      </c>
      <c r="V29" s="91">
        <f t="shared" si="28"/>
        <v>233.67973405136894</v>
      </c>
      <c r="W29" s="91">
        <f t="shared" si="23"/>
        <v>232.55534221025661</v>
      </c>
      <c r="X29" s="91">
        <f t="shared" si="23"/>
        <v>230.1805707672485</v>
      </c>
      <c r="Y29" s="91">
        <f t="shared" si="23"/>
        <v>228.82042391082476</v>
      </c>
      <c r="Z29" s="91">
        <f t="shared" si="29"/>
        <v>226.919116387923</v>
      </c>
      <c r="AA29" s="91">
        <f t="shared" si="23"/>
        <v>226.33528016547359</v>
      </c>
      <c r="AB29" s="91">
        <f t="shared" si="23"/>
        <v>225.3880542174148</v>
      </c>
      <c r="AC29" s="91">
        <f t="shared" si="23"/>
        <v>224.50674047452569</v>
      </c>
      <c r="AD29" s="91">
        <f t="shared" si="30"/>
        <v>222.93186115582554</v>
      </c>
      <c r="AE29" s="91">
        <f t="shared" si="23"/>
        <v>222.68806933912188</v>
      </c>
      <c r="AF29" s="91">
        <f t="shared" si="23"/>
        <v>221.92768519912698</v>
      </c>
      <c r="AG29" s="91">
        <f t="shared" si="23"/>
        <v>221.33996317303632</v>
      </c>
      <c r="AH29" s="91">
        <f t="shared" si="31"/>
        <v>0</v>
      </c>
      <c r="AI29" s="92"/>
    </row>
    <row r="30" spans="2:35" x14ac:dyDescent="0.35">
      <c r="B30" s="133">
        <v>8.727512494191771E-4</v>
      </c>
      <c r="C30" s="133">
        <v>0.55603742</v>
      </c>
      <c r="D30" s="96">
        <v>862</v>
      </c>
      <c r="E30" s="91">
        <f t="shared" si="22"/>
        <v>1.389163106568517</v>
      </c>
      <c r="F30" s="91">
        <f t="shared" si="24"/>
        <v>1.3332210257785069</v>
      </c>
      <c r="G30" s="91">
        <f t="shared" si="22"/>
        <v>1.3403464671260736</v>
      </c>
      <c r="H30" s="91">
        <f t="shared" si="22"/>
        <v>1.3605113758775622</v>
      </c>
      <c r="I30" s="91">
        <f t="shared" si="22"/>
        <v>1.3845430386712543</v>
      </c>
      <c r="J30" s="91">
        <f t="shared" si="25"/>
        <v>1.3905830719243026</v>
      </c>
      <c r="K30" s="91">
        <f t="shared" si="22"/>
        <v>1.3950137110145626</v>
      </c>
      <c r="L30" s="91">
        <f t="shared" si="22"/>
        <v>1.3940733686485256</v>
      </c>
      <c r="M30" s="91">
        <f t="shared" si="22"/>
        <v>1.3881991091135268</v>
      </c>
      <c r="N30" s="91">
        <f t="shared" si="26"/>
        <v>1.3746058523310238</v>
      </c>
      <c r="O30" s="91">
        <f t="shared" si="22"/>
        <v>1.3697026440020339</v>
      </c>
      <c r="P30" s="91">
        <f t="shared" si="22"/>
        <v>1.3614088642077435</v>
      </c>
      <c r="Q30" s="91">
        <f t="shared" si="22"/>
        <v>1.3447090588459465</v>
      </c>
      <c r="R30" s="91">
        <f t="shared" si="27"/>
        <v>1.3206925732804871</v>
      </c>
      <c r="S30" s="91">
        <f t="shared" si="22"/>
        <v>1.3086245009567303</v>
      </c>
      <c r="T30" s="91">
        <f t="shared" si="22"/>
        <v>1.2958710749625322</v>
      </c>
      <c r="U30" s="91">
        <f t="shared" si="23"/>
        <v>1.2852813671080725</v>
      </c>
      <c r="V30" s="91">
        <f t="shared" si="28"/>
        <v>1.2782642756139553</v>
      </c>
      <c r="W30" s="91">
        <f t="shared" si="23"/>
        <v>1.2721136783954148</v>
      </c>
      <c r="X30" s="91">
        <f t="shared" si="23"/>
        <v>1.2591233114272713</v>
      </c>
      <c r="Y30" s="91">
        <f t="shared" si="23"/>
        <v>1.251683097823755</v>
      </c>
      <c r="Z30" s="91">
        <f t="shared" si="29"/>
        <v>1.2412826517031377</v>
      </c>
      <c r="AA30" s="91">
        <f t="shared" si="23"/>
        <v>1.2380889772965995</v>
      </c>
      <c r="AB30" s="91">
        <f t="shared" si="23"/>
        <v>1.2329075049055369</v>
      </c>
      <c r="AC30" s="91">
        <f t="shared" si="23"/>
        <v>1.2280865824677565</v>
      </c>
      <c r="AD30" s="91">
        <f t="shared" si="30"/>
        <v>1.2194717490947644</v>
      </c>
      <c r="AE30" s="91">
        <f t="shared" si="23"/>
        <v>1.2181381701635643</v>
      </c>
      <c r="AF30" s="91">
        <f t="shared" si="23"/>
        <v>1.2139787513511258</v>
      </c>
      <c r="AG30" s="91">
        <f t="shared" si="23"/>
        <v>1.2107638209978675</v>
      </c>
      <c r="AH30" s="91">
        <f t="shared" si="31"/>
        <v>0</v>
      </c>
      <c r="AI30" s="92"/>
    </row>
    <row r="31" spans="2:35" ht="16" thickBot="1" x14ac:dyDescent="0.4">
      <c r="B31" s="93">
        <v>1</v>
      </c>
      <c r="C31" s="93"/>
      <c r="D31" s="86" t="s">
        <v>137</v>
      </c>
      <c r="E31" s="97">
        <f t="shared" ref="E31:I31" si="32">SUM(E22:E30)</f>
        <v>1273.1001176419452</v>
      </c>
      <c r="F31" s="97">
        <f t="shared" si="32"/>
        <v>1221.8319337273701</v>
      </c>
      <c r="G31" s="97">
        <f t="shared" si="32"/>
        <v>1228.3620525989011</v>
      </c>
      <c r="H31" s="97">
        <f t="shared" si="32"/>
        <v>1246.8422062845063</v>
      </c>
      <c r="I31" s="97">
        <f t="shared" si="32"/>
        <v>1268.8660511340545</v>
      </c>
      <c r="J31" s="97">
        <f t="shared" ref="J31" si="33">SUM(J22:J30)</f>
        <v>1274.4014465161072</v>
      </c>
      <c r="K31" s="97">
        <f t="shared" ref="K31:W31" si="34">SUM(K22:K30)</f>
        <v>1278.4619107771919</v>
      </c>
      <c r="L31" s="97">
        <f t="shared" si="34"/>
        <v>1277.6001329404749</v>
      </c>
      <c r="M31" s="97">
        <f t="shared" si="34"/>
        <v>1272.2166610719057</v>
      </c>
      <c r="N31" s="97">
        <f t="shared" ref="N31" si="35">SUM(N22:N30)</f>
        <v>1259.7591053485251</v>
      </c>
      <c r="O31" s="97">
        <f t="shared" si="34"/>
        <v>1255.2655544681825</v>
      </c>
      <c r="P31" s="97">
        <f t="shared" si="34"/>
        <v>1247.6647104910562</v>
      </c>
      <c r="Q31" s="97">
        <f t="shared" si="34"/>
        <v>1232.3601547695766</v>
      </c>
      <c r="R31" s="97">
        <f t="shared" ref="R31" si="36">SUM(R22:R30)</f>
        <v>1210.3502191081993</v>
      </c>
      <c r="S31" s="97">
        <f t="shared" si="34"/>
        <v>1199.2904204262161</v>
      </c>
      <c r="T31" s="97">
        <f t="shared" si="34"/>
        <v>1187.602528589196</v>
      </c>
      <c r="U31" s="97">
        <f t="shared" si="34"/>
        <v>1177.8975787157367</v>
      </c>
      <c r="V31" s="97">
        <f t="shared" ref="V31" si="37">SUM(V22:V30)</f>
        <v>1171.4667571913069</v>
      </c>
      <c r="W31" s="97">
        <f t="shared" si="34"/>
        <v>1165.8300353366394</v>
      </c>
      <c r="X31" s="97">
        <f>SUM(X22:X30)</f>
        <v>1153.9249986730849</v>
      </c>
      <c r="Y31" s="97">
        <f t="shared" ref="Y31:AG31" si="38">SUM(Y22:Y30)</f>
        <v>1147.1064064076195</v>
      </c>
      <c r="Z31" s="97">
        <f t="shared" ref="Z31" si="39">SUM(Z22:Z30)</f>
        <v>1137.5749056665773</v>
      </c>
      <c r="AA31" s="97">
        <f t="shared" si="38"/>
        <v>1134.6480591044647</v>
      </c>
      <c r="AB31" s="97">
        <f t="shared" si="38"/>
        <v>1129.8994928062166</v>
      </c>
      <c r="AC31" s="97">
        <f t="shared" si="38"/>
        <v>1125.4813529249743</v>
      </c>
      <c r="AD31" s="97">
        <f t="shared" ref="AD31" si="40">SUM(AD22:AD30)</f>
        <v>1117.5862790284946</v>
      </c>
      <c r="AE31" s="97">
        <f t="shared" si="38"/>
        <v>1116.3641190919343</v>
      </c>
      <c r="AF31" s="97">
        <f t="shared" si="38"/>
        <v>1112.5522149646224</v>
      </c>
      <c r="AG31" s="97">
        <f t="shared" si="38"/>
        <v>1109.6058883658302</v>
      </c>
      <c r="AH31" s="97">
        <f t="shared" ref="AH31" si="41">SUM(AH22:AH30)</f>
        <v>0</v>
      </c>
      <c r="AI31" s="98"/>
    </row>
    <row r="32" spans="2:35" ht="25.5" customHeight="1" x14ac:dyDescent="0.35">
      <c r="C32" s="99"/>
      <c r="D32" s="88" t="str">
        <f>D4</f>
        <v>Industrial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</row>
    <row r="33" spans="2:35" x14ac:dyDescent="0.35">
      <c r="B33" s="133">
        <v>1.8854864097745797E-3</v>
      </c>
      <c r="C33" s="133">
        <v>0.46293287999999999</v>
      </c>
      <c r="D33" s="85" t="s">
        <v>205</v>
      </c>
      <c r="E33" s="91">
        <f t="shared" ref="E33:T40" si="42">+((E$4*$B33/((365*24)*$C33))*1000)</f>
        <v>0.78207570124095815</v>
      </c>
      <c r="F33" s="91">
        <f>+((F$4*$B33/((366*24)*$C33))*1000)</f>
        <v>0.79110059869270144</v>
      </c>
      <c r="G33" s="91">
        <f t="shared" si="42"/>
        <v>0.79660053198941516</v>
      </c>
      <c r="H33" s="91">
        <f t="shared" si="42"/>
        <v>0.82298298695201011</v>
      </c>
      <c r="I33" s="91">
        <f t="shared" si="42"/>
        <v>0.854699059145692</v>
      </c>
      <c r="J33" s="91">
        <f>+((J$4*$B33/((366*24)*$C33))*1000)</f>
        <v>0.86444906281399736</v>
      </c>
      <c r="K33" s="91">
        <f t="shared" si="42"/>
        <v>0.86617951473675792</v>
      </c>
      <c r="L33" s="91">
        <f t="shared" si="42"/>
        <v>0.86337726630951317</v>
      </c>
      <c r="M33" s="91">
        <f t="shared" si="42"/>
        <v>0.85375169179907806</v>
      </c>
      <c r="N33" s="91">
        <f>+((N$4*$B33/((366*24)*$C33))*1000)</f>
        <v>0.83636637746785791</v>
      </c>
      <c r="O33" s="91">
        <f t="shared" si="42"/>
        <v>0.82515545418308078</v>
      </c>
      <c r="P33" s="91">
        <f t="shared" si="42"/>
        <v>0.81216374229857446</v>
      </c>
      <c r="Q33" s="91">
        <f t="shared" si="42"/>
        <v>0.78755233632505439</v>
      </c>
      <c r="R33" s="91">
        <f>+((R$4*$B33/((366*24)*$C33))*1000)</f>
        <v>0.7557535589759673</v>
      </c>
      <c r="S33" s="91">
        <f t="shared" si="42"/>
        <v>0.73459625944065465</v>
      </c>
      <c r="T33" s="91">
        <f t="shared" si="42"/>
        <v>0.71541163620720927</v>
      </c>
      <c r="U33" s="91">
        <f t="shared" ref="U33:AG40" si="43">+((U$4*$B33/((365*24)*$C33))*1000)</f>
        <v>0.69920757907856956</v>
      </c>
      <c r="V33" s="91">
        <f>+((V$4*$B33/((366*24)*$C33))*1000)</f>
        <v>0.69087500139271907</v>
      </c>
      <c r="W33" s="91">
        <f t="shared" si="43"/>
        <v>0.67784139829588419</v>
      </c>
      <c r="X33" s="91">
        <f t="shared" si="43"/>
        <v>0.65829608339892398</v>
      </c>
      <c r="Y33" s="91">
        <f t="shared" si="43"/>
        <v>0.64640896698149897</v>
      </c>
      <c r="Z33" s="91">
        <f>+((Z$4*$B33/((366*24)*$C33))*1000)</f>
        <v>0.63338655935172627</v>
      </c>
      <c r="AA33" s="91">
        <f t="shared" si="43"/>
        <v>0.62438593846376333</v>
      </c>
      <c r="AB33" s="91">
        <f t="shared" si="43"/>
        <v>0.61559319026034243</v>
      </c>
      <c r="AC33" s="91">
        <f t="shared" si="43"/>
        <v>0.60728980500498964</v>
      </c>
      <c r="AD33" s="91">
        <f>+((AD$4*$B33/((366*24)*$C33))*1000)</f>
        <v>0.59671724448628638</v>
      </c>
      <c r="AE33" s="91">
        <f t="shared" si="43"/>
        <v>0.59023330736558943</v>
      </c>
      <c r="AF33" s="91">
        <f t="shared" si="43"/>
        <v>0.5828173286879621</v>
      </c>
      <c r="AG33" s="91">
        <f t="shared" si="43"/>
        <v>0.57669712154654851</v>
      </c>
      <c r="AH33" s="91">
        <f>+((AH$4*$B33/((366*24)*$C33))*1000)</f>
        <v>0</v>
      </c>
      <c r="AI33" s="92"/>
    </row>
    <row r="34" spans="2:35" x14ac:dyDescent="0.35">
      <c r="B34" s="133">
        <v>5.57888609458621E-2</v>
      </c>
      <c r="C34" s="133">
        <v>0.65960878000000001</v>
      </c>
      <c r="D34" s="85" t="s">
        <v>206</v>
      </c>
      <c r="E34" s="91">
        <f t="shared" si="42"/>
        <v>16.240690149389859</v>
      </c>
      <c r="F34" s="91">
        <f t="shared" ref="F34:F40" si="44">+((F$4*$B34/((366*24)*$C34))*1000)</f>
        <v>16.428102394663824</v>
      </c>
      <c r="G34" s="91">
        <f t="shared" si="42"/>
        <v>16.542314755912884</v>
      </c>
      <c r="H34" s="91">
        <f t="shared" si="42"/>
        <v>17.090176396094087</v>
      </c>
      <c r="I34" s="91">
        <f t="shared" si="42"/>
        <v>17.748796655534377</v>
      </c>
      <c r="J34" s="91">
        <f t="shared" ref="J34:J40" si="45">+((J$4*$B34/((366*24)*$C34))*1000)</f>
        <v>17.95126655490742</v>
      </c>
      <c r="K34" s="91">
        <f t="shared" si="42"/>
        <v>17.987201354379366</v>
      </c>
      <c r="L34" s="91">
        <f t="shared" si="42"/>
        <v>17.929009483239163</v>
      </c>
      <c r="M34" s="91">
        <f t="shared" si="42"/>
        <v>17.729123496645034</v>
      </c>
      <c r="N34" s="91">
        <f t="shared" ref="N34:N40" si="46">+((N$4*$B34/((366*24)*$C34))*1000)</f>
        <v>17.36809769983908</v>
      </c>
      <c r="O34" s="91">
        <f t="shared" si="42"/>
        <v>17.135290145445381</v>
      </c>
      <c r="P34" s="91">
        <f t="shared" si="42"/>
        <v>16.865502493314494</v>
      </c>
      <c r="Q34" s="91">
        <f t="shared" si="42"/>
        <v>16.354418696793839</v>
      </c>
      <c r="R34" s="91">
        <f t="shared" ref="R34:R40" si="47">+((R$4*$B34/((366*24)*$C34))*1000)</f>
        <v>15.694080970872285</v>
      </c>
      <c r="S34" s="91">
        <f t="shared" si="42"/>
        <v>15.254725617412742</v>
      </c>
      <c r="T34" s="91">
        <f t="shared" si="42"/>
        <v>14.856335127754532</v>
      </c>
      <c r="U34" s="91">
        <f t="shared" si="43"/>
        <v>14.519839478328686</v>
      </c>
      <c r="V34" s="91">
        <f t="shared" ref="V34:V40" si="48">+((V$4*$B34/((366*24)*$C34))*1000)</f>
        <v>14.346804039269669</v>
      </c>
      <c r="W34" s="91">
        <f t="shared" si="43"/>
        <v>14.076146468538415</v>
      </c>
      <c r="X34" s="91">
        <f t="shared" si="43"/>
        <v>13.6702658068453</v>
      </c>
      <c r="Y34" s="91">
        <f t="shared" si="43"/>
        <v>13.423416334091199</v>
      </c>
      <c r="Z34" s="91">
        <f t="shared" ref="Z34:Z40" si="49">+((Z$4*$B34/((366*24)*$C34))*1000)</f>
        <v>13.152991249948316</v>
      </c>
      <c r="AA34" s="91">
        <f t="shared" si="43"/>
        <v>12.966083135092445</v>
      </c>
      <c r="AB34" s="91">
        <f t="shared" si="43"/>
        <v>12.783491732614683</v>
      </c>
      <c r="AC34" s="91">
        <f t="shared" si="43"/>
        <v>12.611062507529159</v>
      </c>
      <c r="AD34" s="91">
        <f t="shared" ref="AD34:AD40" si="50">+((AD$4*$B34/((366*24)*$C34))*1000)</f>
        <v>12.391511280969532</v>
      </c>
      <c r="AE34" s="91">
        <f t="shared" si="43"/>
        <v>12.256864962770063</v>
      </c>
      <c r="AF34" s="91">
        <f t="shared" si="43"/>
        <v>12.102863743109715</v>
      </c>
      <c r="AG34" s="91">
        <f t="shared" si="43"/>
        <v>11.97577069102273</v>
      </c>
      <c r="AH34" s="91">
        <f t="shared" ref="AH34:AH40" si="51">+((AH$4*$B34/((366*24)*$C34))*1000)</f>
        <v>0</v>
      </c>
      <c r="AI34" s="92"/>
    </row>
    <row r="35" spans="2:35" x14ac:dyDescent="0.35">
      <c r="B35" s="133">
        <v>0.5798200536126672</v>
      </c>
      <c r="C35" s="133">
        <v>0.78218661</v>
      </c>
      <c r="D35" s="85" t="s">
        <v>207</v>
      </c>
      <c r="E35" s="91">
        <f t="shared" si="42"/>
        <v>142.33977295698958</v>
      </c>
      <c r="F35" s="91">
        <f t="shared" si="44"/>
        <v>143.98232731867466</v>
      </c>
      <c r="G35" s="91">
        <f t="shared" si="42"/>
        <v>144.98332921080686</v>
      </c>
      <c r="H35" s="91">
        <f t="shared" si="42"/>
        <v>149.78500332427836</v>
      </c>
      <c r="I35" s="91">
        <f t="shared" si="42"/>
        <v>155.55740938161125</v>
      </c>
      <c r="J35" s="91">
        <f t="shared" si="45"/>
        <v>157.33193492469394</v>
      </c>
      <c r="K35" s="91">
        <f t="shared" si="42"/>
        <v>157.64688158958569</v>
      </c>
      <c r="L35" s="91">
        <f t="shared" si="42"/>
        <v>157.13686522637408</v>
      </c>
      <c r="M35" s="91">
        <f t="shared" si="42"/>
        <v>155.38498610748326</v>
      </c>
      <c r="N35" s="91">
        <f t="shared" si="46"/>
        <v>152.22081454357306</v>
      </c>
      <c r="O35" s="91">
        <f t="shared" si="42"/>
        <v>150.1803979030083</v>
      </c>
      <c r="P35" s="91">
        <f t="shared" si="42"/>
        <v>147.81587319391815</v>
      </c>
      <c r="Q35" s="91">
        <f t="shared" si="42"/>
        <v>143.33653451498404</v>
      </c>
      <c r="R35" s="91">
        <f t="shared" si="47"/>
        <v>137.54907590835947</v>
      </c>
      <c r="S35" s="91">
        <f t="shared" si="42"/>
        <v>133.69839341373537</v>
      </c>
      <c r="T35" s="91">
        <f t="shared" si="42"/>
        <v>130.20674303899412</v>
      </c>
      <c r="U35" s="91">
        <f t="shared" si="43"/>
        <v>127.25756329972739</v>
      </c>
      <c r="V35" s="91">
        <f t="shared" si="48"/>
        <v>125.74101290176917</v>
      </c>
      <c r="W35" s="91">
        <f t="shared" si="43"/>
        <v>123.36886388515704</v>
      </c>
      <c r="X35" s="91">
        <f t="shared" si="43"/>
        <v>119.8115667074136</v>
      </c>
      <c r="Y35" s="91">
        <f t="shared" si="43"/>
        <v>117.64808119151688</v>
      </c>
      <c r="Z35" s="91">
        <f t="shared" si="49"/>
        <v>115.27796977847335</v>
      </c>
      <c r="AA35" s="91">
        <f t="shared" si="43"/>
        <v>113.63983381333375</v>
      </c>
      <c r="AB35" s="91">
        <f t="shared" si="43"/>
        <v>112.03953120713207</v>
      </c>
      <c r="AC35" s="91">
        <f t="shared" si="43"/>
        <v>110.52829390600385</v>
      </c>
      <c r="AD35" s="91">
        <f t="shared" si="50"/>
        <v>108.60406091753694</v>
      </c>
      <c r="AE35" s="91">
        <f t="shared" si="43"/>
        <v>107.42396781892393</v>
      </c>
      <c r="AF35" s="91">
        <f t="shared" si="43"/>
        <v>106.07424077900643</v>
      </c>
      <c r="AG35" s="91">
        <f t="shared" si="43"/>
        <v>104.96034746461721</v>
      </c>
      <c r="AH35" s="91">
        <f t="shared" si="51"/>
        <v>0</v>
      </c>
      <c r="AI35" s="92"/>
    </row>
    <row r="36" spans="2:35" x14ac:dyDescent="0.35">
      <c r="B36" s="133">
        <v>9.0142113872249088E-2</v>
      </c>
      <c r="C36" s="133">
        <v>0.56981545</v>
      </c>
      <c r="D36" s="85" t="s">
        <v>208</v>
      </c>
      <c r="E36" s="91">
        <f t="shared" si="42"/>
        <v>30.376443983416962</v>
      </c>
      <c r="F36" s="91">
        <f t="shared" si="44"/>
        <v>30.726978198281284</v>
      </c>
      <c r="G36" s="91">
        <f t="shared" si="42"/>
        <v>30.940599994016736</v>
      </c>
      <c r="H36" s="91">
        <f t="shared" si="42"/>
        <v>31.965315586183401</v>
      </c>
      <c r="I36" s="91">
        <f t="shared" si="42"/>
        <v>33.197193125450603</v>
      </c>
      <c r="J36" s="91">
        <f t="shared" si="45"/>
        <v>33.575891044077196</v>
      </c>
      <c r="K36" s="91">
        <f t="shared" si="42"/>
        <v>33.643103176885219</v>
      </c>
      <c r="L36" s="91">
        <f t="shared" si="42"/>
        <v>33.534261613027979</v>
      </c>
      <c r="M36" s="91">
        <f t="shared" si="42"/>
        <v>33.160396622131962</v>
      </c>
      <c r="N36" s="91">
        <f t="shared" si="46"/>
        <v>32.485137147788969</v>
      </c>
      <c r="O36" s="91">
        <f t="shared" si="42"/>
        <v>32.049695946097046</v>
      </c>
      <c r="P36" s="91">
        <f t="shared" si="42"/>
        <v>31.545087494917439</v>
      </c>
      <c r="Q36" s="91">
        <f t="shared" si="42"/>
        <v>30.589160857992777</v>
      </c>
      <c r="R36" s="91">
        <f t="shared" si="47"/>
        <v>29.354070984527848</v>
      </c>
      <c r="S36" s="91">
        <f t="shared" si="42"/>
        <v>28.53230459649787</v>
      </c>
      <c r="T36" s="91">
        <f t="shared" si="42"/>
        <v>27.787158529347309</v>
      </c>
      <c r="U36" s="91">
        <f t="shared" si="43"/>
        <v>27.157780026868359</v>
      </c>
      <c r="V36" s="91">
        <f t="shared" si="48"/>
        <v>26.834136063873363</v>
      </c>
      <c r="W36" s="91">
        <f t="shared" si="43"/>
        <v>26.327900524596448</v>
      </c>
      <c r="X36" s="91">
        <f t="shared" si="43"/>
        <v>25.568744905564074</v>
      </c>
      <c r="Y36" s="91">
        <f t="shared" si="43"/>
        <v>25.107039823299903</v>
      </c>
      <c r="Z36" s="91">
        <f t="shared" si="49"/>
        <v>24.601239124892651</v>
      </c>
      <c r="AA36" s="91">
        <f t="shared" si="43"/>
        <v>24.251647831127421</v>
      </c>
      <c r="AB36" s="91">
        <f t="shared" si="43"/>
        <v>23.910130478219386</v>
      </c>
      <c r="AC36" s="91">
        <f t="shared" si="43"/>
        <v>23.587620372507455</v>
      </c>
      <c r="AD36" s="91">
        <f t="shared" si="50"/>
        <v>23.176973689778301</v>
      </c>
      <c r="AE36" s="91">
        <f t="shared" si="43"/>
        <v>22.925132400723648</v>
      </c>
      <c r="AF36" s="91">
        <f t="shared" si="43"/>
        <v>22.637089874244797</v>
      </c>
      <c r="AG36" s="91">
        <f t="shared" si="43"/>
        <v>22.399376147679625</v>
      </c>
      <c r="AH36" s="91">
        <f t="shared" si="51"/>
        <v>0</v>
      </c>
      <c r="AI36" s="92"/>
    </row>
    <row r="37" spans="2:35" x14ac:dyDescent="0.35">
      <c r="B37" s="133">
        <v>7.5400502358348497E-4</v>
      </c>
      <c r="C37" s="133">
        <v>6.8769640000000007E-2</v>
      </c>
      <c r="D37" s="85" t="s">
        <v>209</v>
      </c>
      <c r="E37" s="91">
        <f t="shared" si="42"/>
        <v>2.1053335079787585</v>
      </c>
      <c r="F37" s="91">
        <f t="shared" si="44"/>
        <v>2.129628367135076</v>
      </c>
      <c r="G37" s="91">
        <f t="shared" si="42"/>
        <v>2.144434087147661</v>
      </c>
      <c r="H37" s="91">
        <f t="shared" si="42"/>
        <v>2.2154551741950623</v>
      </c>
      <c r="I37" s="91">
        <f t="shared" si="42"/>
        <v>2.3008342614431125</v>
      </c>
      <c r="J37" s="91">
        <f t="shared" si="45"/>
        <v>2.3270810932948476</v>
      </c>
      <c r="K37" s="91">
        <f t="shared" si="42"/>
        <v>2.3317394382749472</v>
      </c>
      <c r="L37" s="91">
        <f t="shared" si="42"/>
        <v>2.3241958366744915</v>
      </c>
      <c r="M37" s="91">
        <f t="shared" si="42"/>
        <v>2.2982839658438161</v>
      </c>
      <c r="N37" s="91">
        <f t="shared" si="46"/>
        <v>2.2514830170991069</v>
      </c>
      <c r="O37" s="91">
        <f t="shared" si="42"/>
        <v>2.2213034163144649</v>
      </c>
      <c r="P37" s="91">
        <f t="shared" si="42"/>
        <v>2.1863299651344112</v>
      </c>
      <c r="Q37" s="91">
        <f t="shared" si="42"/>
        <v>2.1200765096283747</v>
      </c>
      <c r="R37" s="91">
        <f t="shared" si="47"/>
        <v>2.0344747816120705</v>
      </c>
      <c r="S37" s="91">
        <f t="shared" si="42"/>
        <v>1.9775197175698578</v>
      </c>
      <c r="T37" s="91">
        <f t="shared" si="42"/>
        <v>1.9258750621135741</v>
      </c>
      <c r="U37" s="91">
        <f t="shared" si="43"/>
        <v>1.8822540361898745</v>
      </c>
      <c r="V37" s="91">
        <f t="shared" si="48"/>
        <v>1.859822889202414</v>
      </c>
      <c r="W37" s="91">
        <f t="shared" si="43"/>
        <v>1.8247366676436554</v>
      </c>
      <c r="X37" s="91">
        <f t="shared" si="43"/>
        <v>1.7721210368149865</v>
      </c>
      <c r="Y37" s="91">
        <f t="shared" si="43"/>
        <v>1.7401211364637303</v>
      </c>
      <c r="Z37" s="91">
        <f t="shared" si="49"/>
        <v>1.7050650528978868</v>
      </c>
      <c r="AA37" s="91">
        <f t="shared" si="43"/>
        <v>1.6808355458080051</v>
      </c>
      <c r="AB37" s="91">
        <f t="shared" si="43"/>
        <v>1.6571656281894054</v>
      </c>
      <c r="AC37" s="91">
        <f t="shared" si="43"/>
        <v>1.6348130666918261</v>
      </c>
      <c r="AD37" s="91">
        <f t="shared" si="50"/>
        <v>1.6063519268177189</v>
      </c>
      <c r="AE37" s="91">
        <f t="shared" si="43"/>
        <v>1.5888972864776982</v>
      </c>
      <c r="AF37" s="91">
        <f t="shared" si="43"/>
        <v>1.5689336072843787</v>
      </c>
      <c r="AG37" s="91">
        <f t="shared" si="43"/>
        <v>1.5524581214073163</v>
      </c>
      <c r="AH37" s="91">
        <f t="shared" si="51"/>
        <v>0</v>
      </c>
      <c r="AI37" s="92"/>
    </row>
    <row r="38" spans="2:35" x14ac:dyDescent="0.35">
      <c r="B38" s="133">
        <v>0.20969146370968769</v>
      </c>
      <c r="C38" s="133">
        <v>0.80716578000000005</v>
      </c>
      <c r="D38" s="85" t="s">
        <v>210</v>
      </c>
      <c r="E38" s="91">
        <f t="shared" si="42"/>
        <v>49.884017597059106</v>
      </c>
      <c r="F38" s="91">
        <f t="shared" si="44"/>
        <v>50.459662822425486</v>
      </c>
      <c r="G38" s="91">
        <f t="shared" si="42"/>
        <v>50.810471278589738</v>
      </c>
      <c r="H38" s="91">
        <f t="shared" si="42"/>
        <v>52.493253195377903</v>
      </c>
      <c r="I38" s="91">
        <f t="shared" si="42"/>
        <v>54.516235242907044</v>
      </c>
      <c r="J38" s="91">
        <f t="shared" si="45"/>
        <v>55.138130736897445</v>
      </c>
      <c r="K38" s="91">
        <f t="shared" si="42"/>
        <v>55.248506105968346</v>
      </c>
      <c r="L38" s="91">
        <f t="shared" si="42"/>
        <v>55.069767130145166</v>
      </c>
      <c r="M38" s="91">
        <f t="shared" si="42"/>
        <v>54.455808241640561</v>
      </c>
      <c r="N38" s="91">
        <f t="shared" si="46"/>
        <v>53.346901105601326</v>
      </c>
      <c r="O38" s="91">
        <f t="shared" si="42"/>
        <v>52.631822125996514</v>
      </c>
      <c r="P38" s="91">
        <f t="shared" si="42"/>
        <v>51.803157096211933</v>
      </c>
      <c r="Q38" s="91">
        <f t="shared" si="42"/>
        <v>50.233339997018902</v>
      </c>
      <c r="R38" s="91">
        <f t="shared" si="47"/>
        <v>48.205082673169244</v>
      </c>
      <c r="S38" s="91">
        <f t="shared" si="42"/>
        <v>46.855582745411475</v>
      </c>
      <c r="T38" s="91">
        <f t="shared" si="42"/>
        <v>45.631908257824641</v>
      </c>
      <c r="U38" s="91">
        <f t="shared" si="43"/>
        <v>44.598346583850876</v>
      </c>
      <c r="V38" s="91">
        <f t="shared" si="48"/>
        <v>44.066860371901981</v>
      </c>
      <c r="W38" s="91">
        <f t="shared" si="43"/>
        <v>43.235523347616564</v>
      </c>
      <c r="X38" s="91">
        <f t="shared" si="43"/>
        <v>41.98884245635125</v>
      </c>
      <c r="Y38" s="91">
        <f t="shared" si="43"/>
        <v>41.230633086587915</v>
      </c>
      <c r="Z38" s="91">
        <f t="shared" si="49"/>
        <v>40.400010155420397</v>
      </c>
      <c r="AA38" s="91">
        <f t="shared" si="43"/>
        <v>39.825913389535501</v>
      </c>
      <c r="AB38" s="91">
        <f t="shared" si="43"/>
        <v>39.265075601825188</v>
      </c>
      <c r="AC38" s="91">
        <f t="shared" si="43"/>
        <v>38.735451403635764</v>
      </c>
      <c r="AD38" s="91">
        <f t="shared" si="50"/>
        <v>38.061089837199027</v>
      </c>
      <c r="AE38" s="91">
        <f t="shared" si="43"/>
        <v>37.647517553961173</v>
      </c>
      <c r="AF38" s="91">
        <f t="shared" si="43"/>
        <v>37.17449581160659</v>
      </c>
      <c r="AG38" s="91">
        <f t="shared" si="43"/>
        <v>36.784123728372833</v>
      </c>
      <c r="AH38" s="91">
        <f t="shared" si="51"/>
        <v>0</v>
      </c>
      <c r="AI38" s="92"/>
    </row>
    <row r="39" spans="2:35" x14ac:dyDescent="0.35">
      <c r="B39" s="133">
        <v>4.8448785385536111E-2</v>
      </c>
      <c r="C39" s="133">
        <v>0.43510177</v>
      </c>
      <c r="D39" s="85" t="s">
        <v>211</v>
      </c>
      <c r="E39" s="91">
        <f t="shared" si="42"/>
        <v>21.381366499548502</v>
      </c>
      <c r="F39" s="91">
        <f t="shared" si="44"/>
        <v>21.628100466260907</v>
      </c>
      <c r="G39" s="91">
        <f t="shared" si="42"/>
        <v>21.778464541443793</v>
      </c>
      <c r="H39" s="91">
        <f t="shared" si="42"/>
        <v>22.49974118744878</v>
      </c>
      <c r="I39" s="91">
        <f t="shared" si="42"/>
        <v>23.366834951419737</v>
      </c>
      <c r="J39" s="91">
        <f t="shared" si="45"/>
        <v>23.633392781401152</v>
      </c>
      <c r="K39" s="91">
        <f t="shared" si="42"/>
        <v>23.680702046618933</v>
      </c>
      <c r="L39" s="91">
        <f t="shared" si="42"/>
        <v>23.604090664177782</v>
      </c>
      <c r="M39" s="91">
        <f t="shared" si="42"/>
        <v>23.340934634589136</v>
      </c>
      <c r="N39" s="91">
        <f t="shared" si="46"/>
        <v>22.865633104525177</v>
      </c>
      <c r="O39" s="91">
        <f t="shared" si="42"/>
        <v>22.55913482159708</v>
      </c>
      <c r="P39" s="91">
        <f t="shared" si="42"/>
        <v>22.203951106237554</v>
      </c>
      <c r="Q39" s="91">
        <f t="shared" si="42"/>
        <v>21.531093618971273</v>
      </c>
      <c r="R39" s="91">
        <f t="shared" si="47"/>
        <v>20.661738757722492</v>
      </c>
      <c r="S39" s="91">
        <f t="shared" si="42"/>
        <v>20.083313964844457</v>
      </c>
      <c r="T39" s="91">
        <f t="shared" si="42"/>
        <v>19.558820671088906</v>
      </c>
      <c r="U39" s="91">
        <f t="shared" si="43"/>
        <v>19.11581383211243</v>
      </c>
      <c r="V39" s="91">
        <f t="shared" si="48"/>
        <v>18.888007371555695</v>
      </c>
      <c r="W39" s="91">
        <f t="shared" si="43"/>
        <v>18.531678381688238</v>
      </c>
      <c r="X39" s="91">
        <f t="shared" si="43"/>
        <v>17.997324046810068</v>
      </c>
      <c r="Y39" s="91">
        <f t="shared" si="43"/>
        <v>17.672339147854029</v>
      </c>
      <c r="Z39" s="91">
        <f t="shared" si="49"/>
        <v>17.316316233707898</v>
      </c>
      <c r="AA39" s="91">
        <f t="shared" si="43"/>
        <v>17.070245970146885</v>
      </c>
      <c r="AB39" s="91">
        <f t="shared" si="43"/>
        <v>16.829858790776292</v>
      </c>
      <c r="AC39" s="91">
        <f t="shared" si="43"/>
        <v>16.60285042950137</v>
      </c>
      <c r="AD39" s="91">
        <f t="shared" si="50"/>
        <v>16.313804508588142</v>
      </c>
      <c r="AE39" s="91">
        <f t="shared" si="43"/>
        <v>16.136538502602193</v>
      </c>
      <c r="AF39" s="91">
        <f t="shared" si="43"/>
        <v>15.933791175447562</v>
      </c>
      <c r="AG39" s="91">
        <f t="shared" si="43"/>
        <v>15.766469275871751</v>
      </c>
      <c r="AH39" s="91">
        <f t="shared" si="51"/>
        <v>0</v>
      </c>
      <c r="AI39" s="92"/>
    </row>
    <row r="40" spans="2:35" x14ac:dyDescent="0.35">
      <c r="B40" s="133">
        <v>1.3469231040639842E-2</v>
      </c>
      <c r="C40" s="133">
        <v>0.75316866999999998</v>
      </c>
      <c r="D40" s="85" t="s">
        <v>212</v>
      </c>
      <c r="E40" s="91">
        <f t="shared" si="42"/>
        <v>3.4339500254312458</v>
      </c>
      <c r="F40" s="91">
        <f t="shared" si="44"/>
        <v>3.4735766840587337</v>
      </c>
      <c r="G40" s="91">
        <f t="shared" si="42"/>
        <v>3.4977258758238685</v>
      </c>
      <c r="H40" s="91">
        <f t="shared" si="42"/>
        <v>3.6135663651089707</v>
      </c>
      <c r="I40" s="91">
        <f t="shared" si="42"/>
        <v>3.7528257830185896</v>
      </c>
      <c r="J40" s="91">
        <f t="shared" si="45"/>
        <v>3.7956362491813991</v>
      </c>
      <c r="K40" s="91">
        <f t="shared" si="42"/>
        <v>3.803234344116126</v>
      </c>
      <c r="L40" s="91">
        <f t="shared" si="42"/>
        <v>3.7909301885941824</v>
      </c>
      <c r="M40" s="91">
        <f t="shared" si="42"/>
        <v>3.7486660678927577</v>
      </c>
      <c r="N40" s="91">
        <f t="shared" si="46"/>
        <v>3.6723303621610826</v>
      </c>
      <c r="O40" s="91">
        <f t="shared" si="42"/>
        <v>3.6231052676621971</v>
      </c>
      <c r="P40" s="91">
        <f t="shared" si="42"/>
        <v>3.566061059172652</v>
      </c>
      <c r="Q40" s="91">
        <f t="shared" si="42"/>
        <v>3.4579969190458524</v>
      </c>
      <c r="R40" s="91">
        <f t="shared" si="47"/>
        <v>3.3183743580670186</v>
      </c>
      <c r="S40" s="91">
        <f t="shared" si="42"/>
        <v>3.2254765616490237</v>
      </c>
      <c r="T40" s="91">
        <f t="shared" si="42"/>
        <v>3.1412404226974546</v>
      </c>
      <c r="U40" s="91">
        <f t="shared" si="43"/>
        <v>3.070091399270837</v>
      </c>
      <c r="V40" s="91">
        <f t="shared" si="48"/>
        <v>3.033504588926478</v>
      </c>
      <c r="W40" s="91">
        <f t="shared" si="43"/>
        <v>2.9762764438571216</v>
      </c>
      <c r="X40" s="91">
        <f t="shared" si="43"/>
        <v>2.8904565743982191</v>
      </c>
      <c r="Y40" s="91">
        <f t="shared" si="43"/>
        <v>2.8382624406856514</v>
      </c>
      <c r="Z40" s="91">
        <f t="shared" si="49"/>
        <v>2.7810834528453729</v>
      </c>
      <c r="AA40" s="91">
        <f t="shared" si="43"/>
        <v>2.7415633881277577</v>
      </c>
      <c r="AB40" s="91">
        <f t="shared" si="43"/>
        <v>2.7029560539926631</v>
      </c>
      <c r="AC40" s="91">
        <f t="shared" si="43"/>
        <v>2.6664974222214153</v>
      </c>
      <c r="AD40" s="91">
        <f t="shared" si="50"/>
        <v>2.6200752607804367</v>
      </c>
      <c r="AE40" s="91">
        <f t="shared" si="43"/>
        <v>2.5916054898807888</v>
      </c>
      <c r="AF40" s="91">
        <f t="shared" si="43"/>
        <v>2.5590432965685204</v>
      </c>
      <c r="AG40" s="91">
        <f t="shared" si="43"/>
        <v>2.5321705968598422</v>
      </c>
      <c r="AH40" s="91">
        <f t="shared" si="51"/>
        <v>0</v>
      </c>
      <c r="AI40" s="92"/>
    </row>
    <row r="41" spans="2:35" ht="16" thickBot="1" x14ac:dyDescent="0.4">
      <c r="B41" s="93">
        <v>1.0000000000000002</v>
      </c>
      <c r="C41" s="93"/>
      <c r="D41" s="86" t="s">
        <v>137</v>
      </c>
      <c r="E41" s="97">
        <f t="shared" ref="E41:I41" si="52">SUM(E33:E40)</f>
        <v>266.54365042105502</v>
      </c>
      <c r="F41" s="97">
        <f t="shared" si="52"/>
        <v>269.61947685019265</v>
      </c>
      <c r="G41" s="97">
        <f t="shared" si="52"/>
        <v>271.49394027573095</v>
      </c>
      <c r="H41" s="97">
        <f t="shared" si="52"/>
        <v>280.48549421563854</v>
      </c>
      <c r="I41" s="97">
        <f t="shared" si="52"/>
        <v>291.29482846053037</v>
      </c>
      <c r="J41" s="97">
        <f t="shared" ref="J41" si="53">SUM(J33:J40)</f>
        <v>294.61778244726736</v>
      </c>
      <c r="K41" s="97">
        <f t="shared" ref="K41:W41" si="54">SUM(K33:K40)</f>
        <v>295.20754757056534</v>
      </c>
      <c r="L41" s="97">
        <f t="shared" si="54"/>
        <v>294.25249740854235</v>
      </c>
      <c r="M41" s="97">
        <f t="shared" si="54"/>
        <v>290.97195082802563</v>
      </c>
      <c r="N41" s="97">
        <f t="shared" ref="N41" si="55">SUM(N33:N40)</f>
        <v>285.04676335805561</v>
      </c>
      <c r="O41" s="97">
        <f t="shared" si="54"/>
        <v>281.22590508030407</v>
      </c>
      <c r="P41" s="97">
        <f t="shared" si="54"/>
        <v>276.79812615120511</v>
      </c>
      <c r="Q41" s="97">
        <f t="shared" si="54"/>
        <v>268.41017345076011</v>
      </c>
      <c r="R41" s="97">
        <f t="shared" ref="R41" si="56">SUM(R33:R40)</f>
        <v>257.57265199330641</v>
      </c>
      <c r="S41" s="97">
        <f t="shared" si="54"/>
        <v>250.36191287656149</v>
      </c>
      <c r="T41" s="97">
        <f t="shared" si="54"/>
        <v>243.82349274602774</v>
      </c>
      <c r="U41" s="97">
        <f t="shared" si="54"/>
        <v>238.30089623542702</v>
      </c>
      <c r="V41" s="97">
        <f t="shared" ref="V41" si="57">SUM(V33:V40)</f>
        <v>235.46102322789147</v>
      </c>
      <c r="W41" s="97">
        <f t="shared" si="54"/>
        <v>231.0189671173934</v>
      </c>
      <c r="X41" s="97">
        <f>SUM(X33:X40)</f>
        <v>224.35761761759642</v>
      </c>
      <c r="Y41" s="97">
        <f t="shared" ref="Y41:AG41" si="58">SUM(Y33:Y40)</f>
        <v>220.30630212748079</v>
      </c>
      <c r="Z41" s="97">
        <f t="shared" ref="Z41" si="59">SUM(Z33:Z40)</f>
        <v>215.86806160753761</v>
      </c>
      <c r="AA41" s="97">
        <f t="shared" si="58"/>
        <v>212.80050901163551</v>
      </c>
      <c r="AB41" s="97">
        <f t="shared" si="58"/>
        <v>209.80380268301002</v>
      </c>
      <c r="AC41" s="97">
        <f t="shared" si="58"/>
        <v>206.97387891309586</v>
      </c>
      <c r="AD41" s="97">
        <f t="shared" ref="AD41" si="60">SUM(AD33:AD40)</f>
        <v>203.37058466615639</v>
      </c>
      <c r="AE41" s="97">
        <f t="shared" si="58"/>
        <v>201.16075732270505</v>
      </c>
      <c r="AF41" s="97">
        <f t="shared" si="58"/>
        <v>198.63327561595597</v>
      </c>
      <c r="AG41" s="97">
        <f t="shared" si="58"/>
        <v>196.54741314737782</v>
      </c>
      <c r="AH41" s="97">
        <f t="shared" ref="AH41" si="61">SUM(AH33:AH40)</f>
        <v>0</v>
      </c>
      <c r="AI41" s="98"/>
    </row>
    <row r="42" spans="2:35" ht="23.25" customHeight="1" x14ac:dyDescent="0.35">
      <c r="D42" s="88" t="str">
        <f>D5</f>
        <v>Public Lighting</v>
      </c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</row>
    <row r="43" spans="2:35" x14ac:dyDescent="0.35">
      <c r="B43" s="133">
        <v>0.88604316746896084</v>
      </c>
      <c r="C43" s="133">
        <v>0.49940623000000001</v>
      </c>
      <c r="D43" s="85" t="s">
        <v>213</v>
      </c>
      <c r="E43" s="91">
        <f t="shared" ref="E43:T45" si="62">+((E$5*$B43/((365*24)*$C43))*1000)</f>
        <v>59.886666153307957</v>
      </c>
      <c r="F43" s="91">
        <f>+((F$5*$B43/((366*24)*$C43))*1000)</f>
        <v>58.584898427289076</v>
      </c>
      <c r="G43" s="91">
        <f t="shared" si="62"/>
        <v>58.745404998322755</v>
      </c>
      <c r="H43" s="91">
        <f t="shared" si="62"/>
        <v>58.745404998322755</v>
      </c>
      <c r="I43" s="91">
        <f t="shared" si="62"/>
        <v>58.906351313386651</v>
      </c>
      <c r="J43" s="91">
        <f>+((J$5*$B43/((366*24)*$C43))*1000)</f>
        <v>58.584898427289076</v>
      </c>
      <c r="K43" s="91">
        <f t="shared" si="62"/>
        <v>58.745404998322755</v>
      </c>
      <c r="L43" s="91">
        <f t="shared" si="62"/>
        <v>58.745404998322755</v>
      </c>
      <c r="M43" s="91">
        <f t="shared" si="62"/>
        <v>58.906351313386651</v>
      </c>
      <c r="N43" s="91">
        <f>+((N$5*$B43/((366*24)*$C43))*1000)</f>
        <v>58.584898427289076</v>
      </c>
      <c r="O43" s="91">
        <f t="shared" si="62"/>
        <v>58.745404998322755</v>
      </c>
      <c r="P43" s="91">
        <f t="shared" si="62"/>
        <v>58.745404998322755</v>
      </c>
      <c r="Q43" s="91">
        <f t="shared" si="62"/>
        <v>58.906351313386651</v>
      </c>
      <c r="R43" s="91">
        <f>+((R$5*$B43/((366*24)*$C43))*1000)</f>
        <v>58.584898427289076</v>
      </c>
      <c r="S43" s="91">
        <f t="shared" si="62"/>
        <v>58.745404998322755</v>
      </c>
      <c r="T43" s="91">
        <f t="shared" si="62"/>
        <v>58.745404998322755</v>
      </c>
      <c r="U43" s="91">
        <f t="shared" ref="U43:AG45" si="63">+((U$5*$B43/((365*24)*$C43))*1000)</f>
        <v>58.906351313386651</v>
      </c>
      <c r="V43" s="91">
        <f>+((V$5*$B43/((366*24)*$C43))*1000)</f>
        <v>58.584898427289076</v>
      </c>
      <c r="W43" s="91">
        <f t="shared" si="63"/>
        <v>58.745404998322755</v>
      </c>
      <c r="X43" s="91">
        <f t="shared" si="63"/>
        <v>58.745404998322755</v>
      </c>
      <c r="Y43" s="91">
        <f t="shared" si="63"/>
        <v>58.906351313386651</v>
      </c>
      <c r="Z43" s="91">
        <f>+((Z$5*$B43/((366*24)*$C43))*1000)</f>
        <v>58.584898427289076</v>
      </c>
      <c r="AA43" s="91">
        <f t="shared" si="63"/>
        <v>58.745404998322755</v>
      </c>
      <c r="AB43" s="91">
        <f t="shared" si="63"/>
        <v>58.745404998322755</v>
      </c>
      <c r="AC43" s="91">
        <f t="shared" si="63"/>
        <v>58.906351313386651</v>
      </c>
      <c r="AD43" s="91">
        <f>+((AD$5*$B43/((366*24)*$C43))*1000)</f>
        <v>58.584898427289076</v>
      </c>
      <c r="AE43" s="91">
        <f t="shared" si="63"/>
        <v>58.745404998322755</v>
      </c>
      <c r="AF43" s="91">
        <f t="shared" si="63"/>
        <v>58.745404998322755</v>
      </c>
      <c r="AG43" s="91">
        <f t="shared" si="63"/>
        <v>58.906351313386651</v>
      </c>
      <c r="AH43" s="91">
        <f>+((AH$5*$B43/((366*24)*$C43))*1000)</f>
        <v>58.584898427289076</v>
      </c>
      <c r="AI43" s="92"/>
    </row>
    <row r="44" spans="2:35" x14ac:dyDescent="0.35">
      <c r="B44" s="133">
        <v>7.4021750421139588E-4</v>
      </c>
      <c r="C44" s="133">
        <v>0.49970483999999998</v>
      </c>
      <c r="D44" s="85" t="s">
        <v>214</v>
      </c>
      <c r="E44" s="91">
        <f t="shared" si="62"/>
        <v>5.0000575913820559E-2</v>
      </c>
      <c r="F44" s="91">
        <f t="shared" ref="F44:F51" si="64">+((F$5*$B44/((366*24)*$C44))*1000)</f>
        <v>4.8913703990772765E-2</v>
      </c>
      <c r="G44" s="91">
        <f t="shared" si="62"/>
        <v>4.9047714138692682E-2</v>
      </c>
      <c r="H44" s="91">
        <f t="shared" si="62"/>
        <v>4.9047714138692682E-2</v>
      </c>
      <c r="I44" s="91">
        <f t="shared" si="62"/>
        <v>4.9182091437702795E-2</v>
      </c>
      <c r="J44" s="91">
        <f t="shared" ref="J44:J51" si="65">+((J$5*$B44/((366*24)*$C44))*1000)</f>
        <v>4.8913703990772765E-2</v>
      </c>
      <c r="K44" s="91">
        <f t="shared" si="62"/>
        <v>4.9047714138692682E-2</v>
      </c>
      <c r="L44" s="91">
        <f t="shared" si="62"/>
        <v>4.9047714138692682E-2</v>
      </c>
      <c r="M44" s="91">
        <f t="shared" si="62"/>
        <v>4.9182091437702795E-2</v>
      </c>
      <c r="N44" s="91">
        <f t="shared" ref="N44:N51" si="66">+((N$5*$B44/((366*24)*$C44))*1000)</f>
        <v>4.8913703990772765E-2</v>
      </c>
      <c r="O44" s="91">
        <f t="shared" si="62"/>
        <v>4.9047714138692682E-2</v>
      </c>
      <c r="P44" s="91">
        <f t="shared" si="62"/>
        <v>4.9047714138692682E-2</v>
      </c>
      <c r="Q44" s="91">
        <f t="shared" si="62"/>
        <v>4.9182091437702795E-2</v>
      </c>
      <c r="R44" s="91">
        <f t="shared" ref="R44:R51" si="67">+((R$5*$B44/((366*24)*$C44))*1000)</f>
        <v>4.8913703990772765E-2</v>
      </c>
      <c r="S44" s="91">
        <f t="shared" si="62"/>
        <v>4.9047714138692682E-2</v>
      </c>
      <c r="T44" s="91">
        <f t="shared" si="62"/>
        <v>4.9047714138692682E-2</v>
      </c>
      <c r="U44" s="91">
        <f t="shared" si="63"/>
        <v>4.9182091437702795E-2</v>
      </c>
      <c r="V44" s="91">
        <f t="shared" ref="V44:V51" si="68">+((V$5*$B44/((366*24)*$C44))*1000)</f>
        <v>4.8913703990772765E-2</v>
      </c>
      <c r="W44" s="91">
        <f t="shared" si="63"/>
        <v>4.9047714138692682E-2</v>
      </c>
      <c r="X44" s="91">
        <f t="shared" si="63"/>
        <v>4.9047714138692682E-2</v>
      </c>
      <c r="Y44" s="91">
        <f t="shared" si="63"/>
        <v>4.9182091437702795E-2</v>
      </c>
      <c r="Z44" s="91">
        <f t="shared" ref="Z44:Z51" si="69">+((Z$5*$B44/((366*24)*$C44))*1000)</f>
        <v>4.8913703990772765E-2</v>
      </c>
      <c r="AA44" s="91">
        <f t="shared" si="63"/>
        <v>4.9047714138692682E-2</v>
      </c>
      <c r="AB44" s="91">
        <f t="shared" si="63"/>
        <v>4.9047714138692682E-2</v>
      </c>
      <c r="AC44" s="91">
        <f t="shared" si="63"/>
        <v>4.9182091437702795E-2</v>
      </c>
      <c r="AD44" s="91">
        <f t="shared" ref="AD44:AD51" si="70">+((AD$5*$B44/((366*24)*$C44))*1000)</f>
        <v>4.8913703990772765E-2</v>
      </c>
      <c r="AE44" s="91">
        <f t="shared" si="63"/>
        <v>4.9047714138692682E-2</v>
      </c>
      <c r="AF44" s="91">
        <f t="shared" si="63"/>
        <v>4.9047714138692682E-2</v>
      </c>
      <c r="AG44" s="91">
        <f t="shared" si="63"/>
        <v>4.9182091437702795E-2</v>
      </c>
      <c r="AH44" s="91">
        <f t="shared" ref="AH44:AH51" si="71">+((AH$5*$B44/((366*24)*$C44))*1000)</f>
        <v>4.8913703990772765E-2</v>
      </c>
      <c r="AI44" s="92"/>
    </row>
    <row r="45" spans="2:35" x14ac:dyDescent="0.35">
      <c r="B45" s="133">
        <v>1.079118352207943E-4</v>
      </c>
      <c r="C45" s="133">
        <v>0.50003173000000001</v>
      </c>
      <c r="D45" s="85" t="s">
        <v>215</v>
      </c>
      <c r="E45" s="91">
        <f t="shared" si="62"/>
        <v>7.2845164178256617E-3</v>
      </c>
      <c r="F45" s="91">
        <f t="shared" si="64"/>
        <v>7.1261715143357187E-3</v>
      </c>
      <c r="G45" s="91">
        <f t="shared" si="62"/>
        <v>7.1456952719092422E-3</v>
      </c>
      <c r="H45" s="91">
        <f t="shared" si="62"/>
        <v>7.1456952719092422E-3</v>
      </c>
      <c r="I45" s="91">
        <f t="shared" si="62"/>
        <v>7.165272519229539E-3</v>
      </c>
      <c r="J45" s="91">
        <f t="shared" si="65"/>
        <v>7.1261715143357187E-3</v>
      </c>
      <c r="K45" s="91">
        <f t="shared" si="62"/>
        <v>7.1456952719092422E-3</v>
      </c>
      <c r="L45" s="91">
        <f t="shared" si="62"/>
        <v>7.1456952719092422E-3</v>
      </c>
      <c r="M45" s="91">
        <f t="shared" si="62"/>
        <v>7.165272519229539E-3</v>
      </c>
      <c r="N45" s="91">
        <f t="shared" si="66"/>
        <v>7.1261715143357187E-3</v>
      </c>
      <c r="O45" s="91">
        <f t="shared" si="62"/>
        <v>7.1456952719092422E-3</v>
      </c>
      <c r="P45" s="91">
        <f t="shared" si="62"/>
        <v>7.1456952719092422E-3</v>
      </c>
      <c r="Q45" s="91">
        <f t="shared" si="62"/>
        <v>7.165272519229539E-3</v>
      </c>
      <c r="R45" s="91">
        <f t="shared" si="67"/>
        <v>7.1261715143357187E-3</v>
      </c>
      <c r="S45" s="91">
        <f t="shared" si="62"/>
        <v>7.1456952719092422E-3</v>
      </c>
      <c r="T45" s="91">
        <f t="shared" si="62"/>
        <v>7.1456952719092422E-3</v>
      </c>
      <c r="U45" s="91">
        <f t="shared" si="63"/>
        <v>7.165272519229539E-3</v>
      </c>
      <c r="V45" s="91">
        <f t="shared" si="68"/>
        <v>7.1261715143357187E-3</v>
      </c>
      <c r="W45" s="91">
        <f t="shared" si="63"/>
        <v>7.1456952719092422E-3</v>
      </c>
      <c r="X45" s="91">
        <f t="shared" si="63"/>
        <v>7.1456952719092422E-3</v>
      </c>
      <c r="Y45" s="91">
        <f t="shared" si="63"/>
        <v>7.165272519229539E-3</v>
      </c>
      <c r="Z45" s="91">
        <f t="shared" si="69"/>
        <v>7.1261715143357187E-3</v>
      </c>
      <c r="AA45" s="91">
        <f t="shared" si="63"/>
        <v>7.1456952719092422E-3</v>
      </c>
      <c r="AB45" s="91">
        <f t="shared" si="63"/>
        <v>7.1456952719092422E-3</v>
      </c>
      <c r="AC45" s="91">
        <f t="shared" si="63"/>
        <v>7.165272519229539E-3</v>
      </c>
      <c r="AD45" s="91">
        <f t="shared" si="70"/>
        <v>7.1261715143357187E-3</v>
      </c>
      <c r="AE45" s="91">
        <f t="shared" si="63"/>
        <v>7.1456952719092422E-3</v>
      </c>
      <c r="AF45" s="91">
        <f t="shared" si="63"/>
        <v>7.1456952719092422E-3</v>
      </c>
      <c r="AG45" s="91">
        <f t="shared" si="63"/>
        <v>7.165272519229539E-3</v>
      </c>
      <c r="AH45" s="91">
        <f t="shared" si="71"/>
        <v>7.1261715143357187E-3</v>
      </c>
      <c r="AI45" s="92"/>
    </row>
    <row r="46" spans="2:35" x14ac:dyDescent="0.35">
      <c r="B46" s="133">
        <v>8.9090642492402807E-3</v>
      </c>
      <c r="C46" s="133">
        <v>0</v>
      </c>
      <c r="D46" s="85" t="s">
        <v>216</v>
      </c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2"/>
    </row>
    <row r="47" spans="2:35" x14ac:dyDescent="0.35">
      <c r="B47" s="133">
        <v>9.7791419976223006E-3</v>
      </c>
      <c r="C47" s="133">
        <v>0.19552174999999999</v>
      </c>
      <c r="D47" s="90">
        <v>414</v>
      </c>
      <c r="E47" s="91">
        <f t="shared" ref="E47:AG51" si="72">+((E$5*$B47/((365*24)*$C47))*1000)</f>
        <v>1.6882427306118317</v>
      </c>
      <c r="F47" s="91">
        <f t="shared" si="64"/>
        <v>1.6515450808416741</v>
      </c>
      <c r="G47" s="91">
        <f t="shared" si="72"/>
        <v>1.656069861885076</v>
      </c>
      <c r="H47" s="91">
        <f t="shared" si="72"/>
        <v>1.656069861885076</v>
      </c>
      <c r="I47" s="91">
        <f t="shared" si="72"/>
        <v>1.6606070395888706</v>
      </c>
      <c r="J47" s="91">
        <f t="shared" si="65"/>
        <v>1.6515450808416741</v>
      </c>
      <c r="K47" s="91">
        <f t="shared" si="72"/>
        <v>1.656069861885076</v>
      </c>
      <c r="L47" s="91">
        <f t="shared" si="72"/>
        <v>1.656069861885076</v>
      </c>
      <c r="M47" s="91">
        <f t="shared" si="72"/>
        <v>1.6606070395888706</v>
      </c>
      <c r="N47" s="91">
        <f t="shared" si="66"/>
        <v>1.6515450808416741</v>
      </c>
      <c r="O47" s="91">
        <f t="shared" si="72"/>
        <v>1.656069861885076</v>
      </c>
      <c r="P47" s="91">
        <f t="shared" si="72"/>
        <v>1.656069861885076</v>
      </c>
      <c r="Q47" s="91">
        <f t="shared" si="72"/>
        <v>1.6606070395888706</v>
      </c>
      <c r="R47" s="91">
        <f t="shared" si="67"/>
        <v>1.6515450808416741</v>
      </c>
      <c r="S47" s="91">
        <f t="shared" si="72"/>
        <v>1.656069861885076</v>
      </c>
      <c r="T47" s="91">
        <f t="shared" si="72"/>
        <v>1.656069861885076</v>
      </c>
      <c r="U47" s="91">
        <f t="shared" si="72"/>
        <v>1.6606070395888706</v>
      </c>
      <c r="V47" s="91">
        <f t="shared" si="68"/>
        <v>1.6515450808416741</v>
      </c>
      <c r="W47" s="91">
        <f t="shared" si="72"/>
        <v>1.656069861885076</v>
      </c>
      <c r="X47" s="91">
        <f t="shared" si="72"/>
        <v>1.656069861885076</v>
      </c>
      <c r="Y47" s="91">
        <f t="shared" si="72"/>
        <v>1.6606070395888706</v>
      </c>
      <c r="Z47" s="91">
        <f t="shared" si="69"/>
        <v>1.6515450808416741</v>
      </c>
      <c r="AA47" s="91">
        <f t="shared" si="72"/>
        <v>1.656069861885076</v>
      </c>
      <c r="AB47" s="91">
        <f t="shared" si="72"/>
        <v>1.656069861885076</v>
      </c>
      <c r="AC47" s="91">
        <f t="shared" si="72"/>
        <v>1.6606070395888706</v>
      </c>
      <c r="AD47" s="91">
        <f t="shared" si="70"/>
        <v>1.6515450808416741</v>
      </c>
      <c r="AE47" s="91">
        <f t="shared" si="72"/>
        <v>1.656069861885076</v>
      </c>
      <c r="AF47" s="91">
        <f t="shared" si="72"/>
        <v>1.656069861885076</v>
      </c>
      <c r="AG47" s="91">
        <f t="shared" si="72"/>
        <v>1.6606070395888706</v>
      </c>
      <c r="AH47" s="91">
        <f t="shared" si="71"/>
        <v>1.6515450808416741</v>
      </c>
      <c r="AI47" s="92"/>
    </row>
    <row r="48" spans="2:35" x14ac:dyDescent="0.35">
      <c r="B48" s="133">
        <v>9.7977220057991494E-3</v>
      </c>
      <c r="C48" s="133">
        <v>0.50241192000000001</v>
      </c>
      <c r="D48" s="90">
        <v>421</v>
      </c>
      <c r="E48" s="91">
        <f t="shared" si="72"/>
        <v>0.65825533844167883</v>
      </c>
      <c r="F48" s="91">
        <f t="shared" si="64"/>
        <v>0.64394671834134842</v>
      </c>
      <c r="G48" s="91">
        <f t="shared" si="72"/>
        <v>0.64571095592584515</v>
      </c>
      <c r="H48" s="91">
        <f t="shared" si="72"/>
        <v>0.64571095592584515</v>
      </c>
      <c r="I48" s="91">
        <f t="shared" si="72"/>
        <v>0.64748002703797081</v>
      </c>
      <c r="J48" s="91">
        <f t="shared" si="65"/>
        <v>0.64394671834134842</v>
      </c>
      <c r="K48" s="91">
        <f t="shared" si="72"/>
        <v>0.64571095592584515</v>
      </c>
      <c r="L48" s="91">
        <f t="shared" si="72"/>
        <v>0.64571095592584515</v>
      </c>
      <c r="M48" s="91">
        <f t="shared" si="72"/>
        <v>0.64748002703797081</v>
      </c>
      <c r="N48" s="91">
        <f t="shared" si="66"/>
        <v>0.64394671834134842</v>
      </c>
      <c r="O48" s="91">
        <f t="shared" si="72"/>
        <v>0.64571095592584515</v>
      </c>
      <c r="P48" s="91">
        <f t="shared" si="72"/>
        <v>0.64571095592584515</v>
      </c>
      <c r="Q48" s="91">
        <f t="shared" si="72"/>
        <v>0.64748002703797081</v>
      </c>
      <c r="R48" s="91">
        <f t="shared" si="67"/>
        <v>0.64394671834134842</v>
      </c>
      <c r="S48" s="91">
        <f t="shared" si="72"/>
        <v>0.64571095592584515</v>
      </c>
      <c r="T48" s="91">
        <f t="shared" si="72"/>
        <v>0.64571095592584515</v>
      </c>
      <c r="U48" s="91">
        <f t="shared" si="72"/>
        <v>0.64748002703797081</v>
      </c>
      <c r="V48" s="91">
        <f t="shared" si="68"/>
        <v>0.64394671834134842</v>
      </c>
      <c r="W48" s="91">
        <f t="shared" si="72"/>
        <v>0.64571095592584515</v>
      </c>
      <c r="X48" s="91">
        <f t="shared" si="72"/>
        <v>0.64571095592584515</v>
      </c>
      <c r="Y48" s="91">
        <f t="shared" si="72"/>
        <v>0.64748002703797081</v>
      </c>
      <c r="Z48" s="91">
        <f t="shared" si="69"/>
        <v>0.64394671834134842</v>
      </c>
      <c r="AA48" s="91">
        <f t="shared" si="72"/>
        <v>0.64571095592584515</v>
      </c>
      <c r="AB48" s="91">
        <f t="shared" si="72"/>
        <v>0.64571095592584515</v>
      </c>
      <c r="AC48" s="91">
        <f t="shared" si="72"/>
        <v>0.64748002703797081</v>
      </c>
      <c r="AD48" s="91">
        <f t="shared" si="70"/>
        <v>0.64394671834134842</v>
      </c>
      <c r="AE48" s="91">
        <f t="shared" si="72"/>
        <v>0.64571095592584515</v>
      </c>
      <c r="AF48" s="91">
        <f t="shared" si="72"/>
        <v>0.64571095592584515</v>
      </c>
      <c r="AG48" s="91">
        <f t="shared" si="72"/>
        <v>0.64748002703797081</v>
      </c>
      <c r="AH48" s="91">
        <f t="shared" si="71"/>
        <v>0.64394671834134842</v>
      </c>
      <c r="AI48" s="92"/>
    </row>
    <row r="49" spans="2:35" x14ac:dyDescent="0.35">
      <c r="B49" s="133">
        <v>4.2265501257102529E-3</v>
      </c>
      <c r="C49" s="133">
        <v>0.50232785000000002</v>
      </c>
      <c r="D49" s="90">
        <v>422</v>
      </c>
      <c r="E49" s="91">
        <f t="shared" si="72"/>
        <v>0.28400630315464453</v>
      </c>
      <c r="F49" s="91">
        <f t="shared" si="64"/>
        <v>0.27783280472535804</v>
      </c>
      <c r="G49" s="91">
        <f t="shared" si="72"/>
        <v>0.27859399049172895</v>
      </c>
      <c r="H49" s="91">
        <f t="shared" si="72"/>
        <v>0.27859399049172895</v>
      </c>
      <c r="I49" s="91">
        <f t="shared" si="72"/>
        <v>0.27935726169855557</v>
      </c>
      <c r="J49" s="91">
        <f t="shared" si="65"/>
        <v>0.27783280472535804</v>
      </c>
      <c r="K49" s="91">
        <f t="shared" si="72"/>
        <v>0.27859399049172895</v>
      </c>
      <c r="L49" s="91">
        <f t="shared" si="72"/>
        <v>0.27859399049172895</v>
      </c>
      <c r="M49" s="91">
        <f t="shared" si="72"/>
        <v>0.27935726169855557</v>
      </c>
      <c r="N49" s="91">
        <f t="shared" si="66"/>
        <v>0.27783280472535804</v>
      </c>
      <c r="O49" s="91">
        <f t="shared" si="72"/>
        <v>0.27859399049172895</v>
      </c>
      <c r="P49" s="91">
        <f t="shared" si="72"/>
        <v>0.27859399049172895</v>
      </c>
      <c r="Q49" s="91">
        <f t="shared" si="72"/>
        <v>0.27935726169855557</v>
      </c>
      <c r="R49" s="91">
        <f t="shared" si="67"/>
        <v>0.27783280472535804</v>
      </c>
      <c r="S49" s="91">
        <f t="shared" si="72"/>
        <v>0.27859399049172895</v>
      </c>
      <c r="T49" s="91">
        <f t="shared" si="72"/>
        <v>0.27859399049172895</v>
      </c>
      <c r="U49" s="91">
        <f t="shared" si="72"/>
        <v>0.27935726169855557</v>
      </c>
      <c r="V49" s="91">
        <f t="shared" si="68"/>
        <v>0.27783280472535804</v>
      </c>
      <c r="W49" s="91">
        <f t="shared" si="72"/>
        <v>0.27859399049172895</v>
      </c>
      <c r="X49" s="91">
        <f t="shared" si="72"/>
        <v>0.27859399049172895</v>
      </c>
      <c r="Y49" s="91">
        <f t="shared" si="72"/>
        <v>0.27935726169855557</v>
      </c>
      <c r="Z49" s="91">
        <f t="shared" si="69"/>
        <v>0.27783280472535804</v>
      </c>
      <c r="AA49" s="91">
        <f t="shared" si="72"/>
        <v>0.27859399049172895</v>
      </c>
      <c r="AB49" s="91">
        <f t="shared" si="72"/>
        <v>0.27859399049172895</v>
      </c>
      <c r="AC49" s="91">
        <f t="shared" si="72"/>
        <v>0.27935726169855557</v>
      </c>
      <c r="AD49" s="91">
        <f t="shared" si="70"/>
        <v>0.27783280472535804</v>
      </c>
      <c r="AE49" s="91">
        <f t="shared" si="72"/>
        <v>0.27859399049172895</v>
      </c>
      <c r="AF49" s="91">
        <f t="shared" si="72"/>
        <v>0.27859399049172895</v>
      </c>
      <c r="AG49" s="91">
        <f t="shared" si="72"/>
        <v>0.27935726169855557</v>
      </c>
      <c r="AH49" s="91">
        <f t="shared" si="71"/>
        <v>0.27783280472535804</v>
      </c>
      <c r="AI49" s="92"/>
    </row>
    <row r="50" spans="2:35" x14ac:dyDescent="0.35">
      <c r="B50" s="133">
        <v>8.0865855592340049E-3</v>
      </c>
      <c r="C50" s="133">
        <v>1</v>
      </c>
      <c r="D50" s="90">
        <v>423</v>
      </c>
      <c r="E50" s="91">
        <f t="shared" si="72"/>
        <v>0.27295710141305318</v>
      </c>
      <c r="F50" s="91">
        <f t="shared" si="64"/>
        <v>0.2670237815602241</v>
      </c>
      <c r="G50" s="91">
        <f t="shared" si="72"/>
        <v>0.2677553535644987</v>
      </c>
      <c r="H50" s="91">
        <f t="shared" si="72"/>
        <v>0.2677553535644987</v>
      </c>
      <c r="I50" s="91">
        <f t="shared" si="72"/>
        <v>0.26848892987563427</v>
      </c>
      <c r="J50" s="91">
        <f t="shared" si="65"/>
        <v>0.2670237815602241</v>
      </c>
      <c r="K50" s="91">
        <f t="shared" si="72"/>
        <v>0.2677553535644987</v>
      </c>
      <c r="L50" s="91">
        <f t="shared" si="72"/>
        <v>0.2677553535644987</v>
      </c>
      <c r="M50" s="91">
        <f t="shared" si="72"/>
        <v>0.26848892987563427</v>
      </c>
      <c r="N50" s="91">
        <f t="shared" si="66"/>
        <v>0.2670237815602241</v>
      </c>
      <c r="O50" s="91">
        <f t="shared" si="72"/>
        <v>0.2677553535644987</v>
      </c>
      <c r="P50" s="91">
        <f t="shared" si="72"/>
        <v>0.2677553535644987</v>
      </c>
      <c r="Q50" s="91">
        <f t="shared" si="72"/>
        <v>0.26848892987563427</v>
      </c>
      <c r="R50" s="91">
        <f t="shared" si="67"/>
        <v>0.2670237815602241</v>
      </c>
      <c r="S50" s="91">
        <f t="shared" si="72"/>
        <v>0.2677553535644987</v>
      </c>
      <c r="T50" s="91">
        <f t="shared" si="72"/>
        <v>0.2677553535644987</v>
      </c>
      <c r="U50" s="91">
        <f t="shared" si="72"/>
        <v>0.26848892987563427</v>
      </c>
      <c r="V50" s="91">
        <f t="shared" si="68"/>
        <v>0.2670237815602241</v>
      </c>
      <c r="W50" s="91">
        <f t="shared" si="72"/>
        <v>0.2677553535644987</v>
      </c>
      <c r="X50" s="91">
        <f t="shared" si="72"/>
        <v>0.2677553535644987</v>
      </c>
      <c r="Y50" s="91">
        <f t="shared" si="72"/>
        <v>0.26848892987563427</v>
      </c>
      <c r="Z50" s="91">
        <f t="shared" si="69"/>
        <v>0.2670237815602241</v>
      </c>
      <c r="AA50" s="91">
        <f t="shared" si="72"/>
        <v>0.2677553535644987</v>
      </c>
      <c r="AB50" s="91">
        <f t="shared" si="72"/>
        <v>0.2677553535644987</v>
      </c>
      <c r="AC50" s="91">
        <f t="shared" si="72"/>
        <v>0.26848892987563427</v>
      </c>
      <c r="AD50" s="91">
        <f t="shared" si="70"/>
        <v>0.2670237815602241</v>
      </c>
      <c r="AE50" s="91">
        <f t="shared" si="72"/>
        <v>0.2677553535644987</v>
      </c>
      <c r="AF50" s="91">
        <f t="shared" si="72"/>
        <v>0.2677553535644987</v>
      </c>
      <c r="AG50" s="91">
        <f t="shared" si="72"/>
        <v>0.26848892987563427</v>
      </c>
      <c r="AH50" s="91">
        <f t="shared" si="71"/>
        <v>0.2670237815602241</v>
      </c>
      <c r="AI50" s="92"/>
    </row>
    <row r="51" spans="2:35" x14ac:dyDescent="0.35">
      <c r="B51" s="133">
        <v>7.2309639254000829E-2</v>
      </c>
      <c r="C51" s="133">
        <v>0.14000000000000001</v>
      </c>
      <c r="D51" s="90">
        <v>424</v>
      </c>
      <c r="E51" s="91">
        <f t="shared" si="72"/>
        <v>17.434013218928609</v>
      </c>
      <c r="F51" s="91">
        <f t="shared" si="64"/>
        <v>17.055046794494675</v>
      </c>
      <c r="G51" s="91">
        <f t="shared" si="72"/>
        <v>17.101772950096034</v>
      </c>
      <c r="H51" s="91">
        <f t="shared" si="72"/>
        <v>17.101772950096034</v>
      </c>
      <c r="I51" s="91">
        <f t="shared" si="72"/>
        <v>17.148627122562047</v>
      </c>
      <c r="J51" s="91">
        <f t="shared" si="65"/>
        <v>17.055046794494675</v>
      </c>
      <c r="K51" s="91">
        <f t="shared" si="72"/>
        <v>17.101772950096034</v>
      </c>
      <c r="L51" s="91">
        <f t="shared" si="72"/>
        <v>17.101772950096034</v>
      </c>
      <c r="M51" s="91">
        <f t="shared" si="72"/>
        <v>17.148627122562047</v>
      </c>
      <c r="N51" s="91">
        <f t="shared" si="66"/>
        <v>17.055046794494675</v>
      </c>
      <c r="O51" s="91">
        <f t="shared" si="72"/>
        <v>17.101772950096034</v>
      </c>
      <c r="P51" s="91">
        <f t="shared" si="72"/>
        <v>17.101772950096034</v>
      </c>
      <c r="Q51" s="91">
        <f t="shared" si="72"/>
        <v>17.148627122562047</v>
      </c>
      <c r="R51" s="91">
        <f t="shared" si="67"/>
        <v>17.055046794494675</v>
      </c>
      <c r="S51" s="91">
        <f t="shared" si="72"/>
        <v>17.101772950096034</v>
      </c>
      <c r="T51" s="91">
        <f t="shared" si="72"/>
        <v>17.101772950096034</v>
      </c>
      <c r="U51" s="91">
        <f t="shared" si="72"/>
        <v>17.148627122562047</v>
      </c>
      <c r="V51" s="91">
        <f t="shared" si="68"/>
        <v>17.055046794494675</v>
      </c>
      <c r="W51" s="91">
        <f t="shared" si="72"/>
        <v>17.101772950096034</v>
      </c>
      <c r="X51" s="91">
        <f t="shared" si="72"/>
        <v>17.101772950096034</v>
      </c>
      <c r="Y51" s="91">
        <f t="shared" si="72"/>
        <v>17.148627122562047</v>
      </c>
      <c r="Z51" s="91">
        <f t="shared" si="69"/>
        <v>17.055046794494675</v>
      </c>
      <c r="AA51" s="91">
        <f t="shared" si="72"/>
        <v>17.101772950096034</v>
      </c>
      <c r="AB51" s="91">
        <f t="shared" si="72"/>
        <v>17.101772950096034</v>
      </c>
      <c r="AC51" s="91">
        <f t="shared" si="72"/>
        <v>17.148627122562047</v>
      </c>
      <c r="AD51" s="91">
        <f t="shared" si="70"/>
        <v>17.055046794494675</v>
      </c>
      <c r="AE51" s="91">
        <f t="shared" si="72"/>
        <v>17.101772950096034</v>
      </c>
      <c r="AF51" s="91">
        <f t="shared" si="72"/>
        <v>17.101772950096034</v>
      </c>
      <c r="AG51" s="91">
        <f t="shared" si="72"/>
        <v>17.148627122562047</v>
      </c>
      <c r="AH51" s="91">
        <f t="shared" si="71"/>
        <v>17.055046794494675</v>
      </c>
      <c r="AI51" s="92"/>
    </row>
    <row r="52" spans="2:35" ht="16" thickBot="1" x14ac:dyDescent="0.4">
      <c r="B52" s="93">
        <v>0.99999999999999989</v>
      </c>
      <c r="C52" s="93"/>
      <c r="D52" s="86" t="s">
        <v>137</v>
      </c>
      <c r="E52" s="97">
        <f t="shared" ref="E52:I52" si="73">SUM(E43:E51)</f>
        <v>80.281425938189429</v>
      </c>
      <c r="F52" s="97">
        <f t="shared" si="73"/>
        <v>78.536333482757456</v>
      </c>
      <c r="G52" s="97">
        <f t="shared" si="73"/>
        <v>78.751501519696546</v>
      </c>
      <c r="H52" s="97">
        <f t="shared" si="73"/>
        <v>78.751501519696546</v>
      </c>
      <c r="I52" s="97">
        <f t="shared" si="73"/>
        <v>78.967259058106663</v>
      </c>
      <c r="J52" s="97">
        <f t="shared" ref="J52" si="74">SUM(J43:J51)</f>
        <v>78.536333482757456</v>
      </c>
      <c r="K52" s="97">
        <f t="shared" ref="K52:W52" si="75">SUM(K43:K51)</f>
        <v>78.751501519696546</v>
      </c>
      <c r="L52" s="97">
        <f t="shared" si="75"/>
        <v>78.751501519696546</v>
      </c>
      <c r="M52" s="97">
        <f t="shared" si="75"/>
        <v>78.967259058106663</v>
      </c>
      <c r="N52" s="97">
        <f t="shared" ref="N52" si="76">SUM(N43:N51)</f>
        <v>78.536333482757456</v>
      </c>
      <c r="O52" s="97">
        <f t="shared" si="75"/>
        <v>78.751501519696546</v>
      </c>
      <c r="P52" s="97">
        <f t="shared" si="75"/>
        <v>78.751501519696546</v>
      </c>
      <c r="Q52" s="97">
        <f t="shared" si="75"/>
        <v>78.967259058106663</v>
      </c>
      <c r="R52" s="97">
        <f t="shared" ref="R52" si="77">SUM(R43:R51)</f>
        <v>78.536333482757456</v>
      </c>
      <c r="S52" s="97">
        <f t="shared" si="75"/>
        <v>78.751501519696546</v>
      </c>
      <c r="T52" s="97">
        <f t="shared" si="75"/>
        <v>78.751501519696546</v>
      </c>
      <c r="U52" s="97">
        <f t="shared" si="75"/>
        <v>78.967259058106663</v>
      </c>
      <c r="V52" s="97">
        <f t="shared" ref="V52" si="78">SUM(V43:V51)</f>
        <v>78.536333482757456</v>
      </c>
      <c r="W52" s="97">
        <f t="shared" si="75"/>
        <v>78.751501519696546</v>
      </c>
      <c r="X52" s="97">
        <f>SUM(X43:X51)</f>
        <v>78.751501519696546</v>
      </c>
      <c r="Y52" s="97">
        <f t="shared" ref="Y52:AG52" si="79">SUM(Y43:Y51)</f>
        <v>78.967259058106663</v>
      </c>
      <c r="Z52" s="97">
        <f t="shared" ref="Z52" si="80">SUM(Z43:Z51)</f>
        <v>78.536333482757456</v>
      </c>
      <c r="AA52" s="97">
        <f t="shared" si="79"/>
        <v>78.751501519696546</v>
      </c>
      <c r="AB52" s="97">
        <f t="shared" si="79"/>
        <v>78.751501519696546</v>
      </c>
      <c r="AC52" s="97">
        <f t="shared" si="79"/>
        <v>78.967259058106663</v>
      </c>
      <c r="AD52" s="97">
        <f t="shared" ref="AD52" si="81">SUM(AD43:AD51)</f>
        <v>78.536333482757456</v>
      </c>
      <c r="AE52" s="97">
        <f t="shared" si="79"/>
        <v>78.751501519696546</v>
      </c>
      <c r="AF52" s="97">
        <f t="shared" si="79"/>
        <v>78.751501519696546</v>
      </c>
      <c r="AG52" s="97">
        <f t="shared" si="79"/>
        <v>78.967259058106663</v>
      </c>
      <c r="AH52" s="97">
        <f t="shared" ref="AH52" si="82">SUM(AH43:AH51)</f>
        <v>78.536333482757456</v>
      </c>
      <c r="AI52" s="98"/>
    </row>
    <row r="53" spans="2:35" ht="24" customHeight="1" x14ac:dyDescent="0.35">
      <c r="C53" s="89"/>
      <c r="D53" s="88" t="str">
        <f>D7</f>
        <v>Other Authorities</v>
      </c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</row>
    <row r="54" spans="2:35" ht="16" thickBot="1" x14ac:dyDescent="0.4">
      <c r="B54" s="135">
        <v>1</v>
      </c>
      <c r="C54" s="134">
        <v>0.6962893</v>
      </c>
      <c r="D54" s="101">
        <v>513</v>
      </c>
      <c r="E54" s="102">
        <f>+((E$6*$B54/((365*24)*$C54))*1000)</f>
        <v>3.8890888256836051</v>
      </c>
      <c r="F54" s="102">
        <f>+((F$6*$B54/((366*24)*$C54))*1000)</f>
        <v>3.8873371934057777</v>
      </c>
      <c r="G54" s="102">
        <f t="shared" ref="G54:AG54" si="83">+((G$6*$B54/((365*24)*$C54))*1000)</f>
        <v>3.8979874322918207</v>
      </c>
      <c r="H54" s="102">
        <f t="shared" si="83"/>
        <v>3.8979874322918207</v>
      </c>
      <c r="I54" s="102">
        <f t="shared" si="83"/>
        <v>3.9086668499145389</v>
      </c>
      <c r="J54" s="102">
        <f>+((J$6*$B54/((366*24)*$C54))*1000)</f>
        <v>3.8873371934057777</v>
      </c>
      <c r="K54" s="102">
        <f t="shared" si="83"/>
        <v>3.8979874322918207</v>
      </c>
      <c r="L54" s="102">
        <f t="shared" si="83"/>
        <v>3.8979874322918207</v>
      </c>
      <c r="M54" s="102">
        <f t="shared" si="83"/>
        <v>3.9086668499145389</v>
      </c>
      <c r="N54" s="102">
        <f>+((N$6*$B54/((366*24)*$C54))*1000)</f>
        <v>3.8873371934057777</v>
      </c>
      <c r="O54" s="102">
        <f t="shared" si="83"/>
        <v>3.8979874322918207</v>
      </c>
      <c r="P54" s="102">
        <f t="shared" si="83"/>
        <v>3.8979874322918207</v>
      </c>
      <c r="Q54" s="102">
        <f t="shared" si="83"/>
        <v>3.9086668499145389</v>
      </c>
      <c r="R54" s="102">
        <f>+((R$6*$B54/((366*24)*$C54))*1000)</f>
        <v>3.8873371934057777</v>
      </c>
      <c r="S54" s="102">
        <f t="shared" si="83"/>
        <v>3.8979874322918207</v>
      </c>
      <c r="T54" s="102">
        <f t="shared" si="83"/>
        <v>3.8979874322918207</v>
      </c>
      <c r="U54" s="102">
        <f t="shared" si="83"/>
        <v>3.9086668499145389</v>
      </c>
      <c r="V54" s="102">
        <f>+((V$6*$B54/((366*24)*$C54))*1000)</f>
        <v>3.8873371934057777</v>
      </c>
      <c r="W54" s="102">
        <f t="shared" si="83"/>
        <v>3.8979874322918207</v>
      </c>
      <c r="X54" s="102">
        <f t="shared" si="83"/>
        <v>3.8979874322918207</v>
      </c>
      <c r="Y54" s="102">
        <f t="shared" si="83"/>
        <v>3.9086668499145389</v>
      </c>
      <c r="Z54" s="102">
        <f>+((Z$6*$B54/((366*24)*$C54))*1000)</f>
        <v>3.8873371934057777</v>
      </c>
      <c r="AA54" s="102">
        <f t="shared" si="83"/>
        <v>3.8979874322918207</v>
      </c>
      <c r="AB54" s="102">
        <f t="shared" si="83"/>
        <v>3.8979874322918207</v>
      </c>
      <c r="AC54" s="102">
        <f t="shared" si="83"/>
        <v>3.9086668499145389</v>
      </c>
      <c r="AD54" s="102">
        <f>+((AD$6*$B54/((366*24)*$C54))*1000)</f>
        <v>3.8873371934057777</v>
      </c>
      <c r="AE54" s="102">
        <f t="shared" si="83"/>
        <v>3.8979874322918207</v>
      </c>
      <c r="AF54" s="102">
        <f t="shared" si="83"/>
        <v>3.8979874322918207</v>
      </c>
      <c r="AG54" s="102">
        <f t="shared" si="83"/>
        <v>3.9086668499145389</v>
      </c>
      <c r="AH54" s="102">
        <f>+((AH$6*$B54/((366*24)*$C54))*1000)</f>
        <v>3.8873371934057777</v>
      </c>
      <c r="AI54" s="92"/>
    </row>
    <row r="55" spans="2:35" ht="20.25" customHeight="1" x14ac:dyDescent="0.35">
      <c r="B55" s="100"/>
      <c r="C55" s="89"/>
      <c r="D55" s="88" t="str">
        <f>D6</f>
        <v>Agriculture</v>
      </c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</row>
    <row r="56" spans="2:35" ht="16" thickBot="1" x14ac:dyDescent="0.4">
      <c r="B56" s="135">
        <v>1</v>
      </c>
      <c r="C56" s="134">
        <v>0.45962289000000001</v>
      </c>
      <c r="D56" s="101">
        <v>711</v>
      </c>
      <c r="E56" s="102">
        <f>+((E$7*$B56/((365*24)*$C56))*1000)</f>
        <v>9.5790312121583394</v>
      </c>
      <c r="F56" s="102">
        <f>+((F$7*$B56/((366*24)*$C56))*1000)</f>
        <v>9.4289797701197795</v>
      </c>
      <c r="G56" s="102">
        <f t="shared" ref="G56:AG56" si="84">+((G$7*$B56/((365*24)*$C56))*1000)</f>
        <v>9.4548125914077783</v>
      </c>
      <c r="H56" s="102">
        <f t="shared" si="84"/>
        <v>9.4548125914077783</v>
      </c>
      <c r="I56" s="102">
        <f t="shared" si="84"/>
        <v>9.480716187548623</v>
      </c>
      <c r="J56" s="102">
        <f>+((J$7*$B56/((366*24)*$C56))*1000)</f>
        <v>9.4289797701197795</v>
      </c>
      <c r="K56" s="102">
        <f t="shared" si="84"/>
        <v>9.4548125914077783</v>
      </c>
      <c r="L56" s="102">
        <f t="shared" si="84"/>
        <v>9.4548125914077783</v>
      </c>
      <c r="M56" s="102">
        <f t="shared" si="84"/>
        <v>9.480716187548623</v>
      </c>
      <c r="N56" s="102">
        <f>+((N$7*$B56/((366*24)*$C56))*1000)</f>
        <v>9.4289797701197795</v>
      </c>
      <c r="O56" s="102">
        <f t="shared" si="84"/>
        <v>9.4548125914077783</v>
      </c>
      <c r="P56" s="102">
        <f t="shared" si="84"/>
        <v>9.4548125914077783</v>
      </c>
      <c r="Q56" s="102">
        <f t="shared" si="84"/>
        <v>9.480716187548623</v>
      </c>
      <c r="R56" s="102">
        <f>+((R$7*$B56/((366*24)*$C56))*1000)</f>
        <v>9.4289797701197795</v>
      </c>
      <c r="S56" s="102">
        <f t="shared" si="84"/>
        <v>9.4548125914077783</v>
      </c>
      <c r="T56" s="102">
        <f t="shared" si="84"/>
        <v>9.4548125914077783</v>
      </c>
      <c r="U56" s="102">
        <f t="shared" si="84"/>
        <v>9.480716187548623</v>
      </c>
      <c r="V56" s="102">
        <f>+((V$7*$B56/((366*24)*$C56))*1000)</f>
        <v>9.4289797701197795</v>
      </c>
      <c r="W56" s="102">
        <f t="shared" si="84"/>
        <v>9.4548125914077783</v>
      </c>
      <c r="X56" s="102">
        <f t="shared" si="84"/>
        <v>9.4548125914077783</v>
      </c>
      <c r="Y56" s="102">
        <f t="shared" si="84"/>
        <v>9.480716187548623</v>
      </c>
      <c r="Z56" s="102">
        <f>+((Z$7*$B56/((366*24)*$C56))*1000)</f>
        <v>9.4289797701197795</v>
      </c>
      <c r="AA56" s="102">
        <f t="shared" si="84"/>
        <v>9.4548125914077783</v>
      </c>
      <c r="AB56" s="102">
        <f t="shared" si="84"/>
        <v>9.4548125914077783</v>
      </c>
      <c r="AC56" s="102">
        <f t="shared" si="84"/>
        <v>9.480716187548623</v>
      </c>
      <c r="AD56" s="102">
        <f>+((AD$7*$B56/((366*24)*$C56))*1000)</f>
        <v>9.4289797701197795</v>
      </c>
      <c r="AE56" s="102">
        <f t="shared" si="84"/>
        <v>9.4548125914077783</v>
      </c>
      <c r="AF56" s="102">
        <f t="shared" si="84"/>
        <v>9.4548125914077783</v>
      </c>
      <c r="AG56" s="102">
        <f t="shared" si="84"/>
        <v>9.480716187548623</v>
      </c>
      <c r="AH56" s="102">
        <f>+((AH$7*$B56/((366*24)*$C56))*1000)</f>
        <v>9.4289797701197795</v>
      </c>
      <c r="AI56" s="92"/>
    </row>
    <row r="57" spans="2:35" ht="24" customHeight="1" thickBot="1" x14ac:dyDescent="0.4">
      <c r="B57" s="100"/>
      <c r="C57" s="103"/>
      <c r="D57" s="104" t="s">
        <v>137</v>
      </c>
      <c r="E57" s="105">
        <f t="shared" ref="E57:W57" si="85">+E56+E54+E52+E41+E31+E20</f>
        <v>2820.2192693768657</v>
      </c>
      <c r="F57" s="105">
        <f t="shared" si="85"/>
        <v>2711.1428266790176</v>
      </c>
      <c r="G57" s="105">
        <f t="shared" si="85"/>
        <v>2705.390586553573</v>
      </c>
      <c r="H57" s="105">
        <f t="shared" si="85"/>
        <v>2714.6299946198687</v>
      </c>
      <c r="I57" s="105">
        <f t="shared" si="85"/>
        <v>2728.6721113955073</v>
      </c>
      <c r="J57" s="105">
        <f t="shared" ref="J57" si="86">+J56+J54+J52+J41+J31+J20</f>
        <v>2718.2823443653488</v>
      </c>
      <c r="K57" s="105">
        <f t="shared" si="85"/>
        <v>2723.3539676864866</v>
      </c>
      <c r="L57" s="105">
        <f t="shared" si="85"/>
        <v>2718.2357886085356</v>
      </c>
      <c r="M57" s="105">
        <f t="shared" si="85"/>
        <v>2706.1207980130007</v>
      </c>
      <c r="N57" s="105">
        <f t="shared" ref="N57" si="87">+N56+N54+N52+N41+N31+N20</f>
        <v>2680.5205552477682</v>
      </c>
      <c r="O57" s="105">
        <f t="shared" si="85"/>
        <v>2671.4793623266919</v>
      </c>
      <c r="P57" s="105">
        <f t="shared" si="85"/>
        <v>2655.6639927937308</v>
      </c>
      <c r="Q57" s="105">
        <f t="shared" si="85"/>
        <v>2628.2247843977057</v>
      </c>
      <c r="R57" s="105">
        <f t="shared" ref="R57" si="88">+R56+R54+R52+R41+R31+R20</f>
        <v>2587.7917007314431</v>
      </c>
      <c r="S57" s="105">
        <f t="shared" si="85"/>
        <v>2568.2070614918289</v>
      </c>
      <c r="T57" s="105">
        <f t="shared" si="85"/>
        <v>2545.5296640652327</v>
      </c>
      <c r="U57" s="105">
        <f t="shared" si="85"/>
        <v>2526.1559944251649</v>
      </c>
      <c r="V57" s="105">
        <f t="shared" ref="V57" si="89">+V56+V54+V52+V41+V31+V20</f>
        <v>2509.321970136752</v>
      </c>
      <c r="W57" s="105">
        <f t="shared" si="85"/>
        <v>2498.0301666816558</v>
      </c>
      <c r="X57" s="105">
        <f>+X56+X54+X52+X41+X31+X20</f>
        <v>2475.2545193987953</v>
      </c>
      <c r="Y57" s="105">
        <f t="shared" ref="Y57:AH57" si="90">+Y56+Y54+Y52+Y41+Y31+Y20</f>
        <v>2460.5205424521023</v>
      </c>
      <c r="Z57" s="105">
        <f t="shared" si="90"/>
        <v>2439.4126519053743</v>
      </c>
      <c r="AA57" s="105">
        <f t="shared" si="90"/>
        <v>2432.6932337473963</v>
      </c>
      <c r="AB57" s="105">
        <f t="shared" si="90"/>
        <v>2421.3950402886221</v>
      </c>
      <c r="AC57" s="105">
        <f t="shared" si="90"/>
        <v>2410.9828948587196</v>
      </c>
      <c r="AD57" s="105">
        <f t="shared" si="90"/>
        <v>2392.9978392022672</v>
      </c>
      <c r="AE57" s="105">
        <f t="shared" si="90"/>
        <v>2389.251915065593</v>
      </c>
      <c r="AF57" s="105">
        <f t="shared" si="90"/>
        <v>2379.7482306991624</v>
      </c>
      <c r="AG57" s="105">
        <f t="shared" si="90"/>
        <v>2371.957740259515</v>
      </c>
      <c r="AH57" s="105">
        <f t="shared" si="90"/>
        <v>91.852650446283008</v>
      </c>
      <c r="AI57" s="98"/>
    </row>
    <row r="58" spans="2:35" x14ac:dyDescent="0.35">
      <c r="B58" s="100"/>
      <c r="C58" s="89"/>
      <c r="E58" s="106">
        <f>DBASE!P346</f>
        <v>3151</v>
      </c>
      <c r="F58" s="95">
        <f>ROUND(((F57/E57)*E58),0)</f>
        <v>3029</v>
      </c>
      <c r="G58" s="95">
        <f>ROUND(((G57/F57)*F58),0)</f>
        <v>3023</v>
      </c>
      <c r="H58" s="95">
        <f>ROUND(((H57/G57)*G58),0)</f>
        <v>3033</v>
      </c>
      <c r="I58" s="95">
        <f t="shared" ref="I58:AG58" si="91">ROUND(((I57/H57)*H58),0)</f>
        <v>3049</v>
      </c>
      <c r="J58" s="95">
        <f>ROUND(((J57/I57)*I58),0)</f>
        <v>3037</v>
      </c>
      <c r="K58" s="95">
        <f t="shared" si="91"/>
        <v>3043</v>
      </c>
      <c r="L58" s="95">
        <f t="shared" si="91"/>
        <v>3037</v>
      </c>
      <c r="M58" s="95">
        <f t="shared" si="91"/>
        <v>3023</v>
      </c>
      <c r="N58" s="95">
        <f>ROUND(((N57/M57)*M58),0)</f>
        <v>2994</v>
      </c>
      <c r="O58" s="95">
        <f t="shared" si="91"/>
        <v>2984</v>
      </c>
      <c r="P58" s="95">
        <f t="shared" si="91"/>
        <v>2966</v>
      </c>
      <c r="Q58" s="95">
        <f t="shared" si="91"/>
        <v>2935</v>
      </c>
      <c r="R58" s="95">
        <f>ROUND(((R57/Q57)*Q58),0)</f>
        <v>2890</v>
      </c>
      <c r="S58" s="95">
        <f t="shared" si="91"/>
        <v>2868</v>
      </c>
      <c r="T58" s="95">
        <f t="shared" si="91"/>
        <v>2843</v>
      </c>
      <c r="U58" s="95">
        <f t="shared" si="91"/>
        <v>2821</v>
      </c>
      <c r="V58" s="95">
        <f>ROUND(((V57/U57)*U58),0)</f>
        <v>2802</v>
      </c>
      <c r="W58" s="95">
        <f t="shared" si="91"/>
        <v>2789</v>
      </c>
      <c r="X58" s="95">
        <f t="shared" si="91"/>
        <v>2764</v>
      </c>
      <c r="Y58" s="95">
        <f t="shared" si="91"/>
        <v>2748</v>
      </c>
      <c r="Z58" s="95">
        <f>ROUND(((Z57/Y57)*Y58),0)</f>
        <v>2724</v>
      </c>
      <c r="AA58" s="95">
        <f t="shared" si="91"/>
        <v>2716</v>
      </c>
      <c r="AB58" s="95">
        <f t="shared" si="91"/>
        <v>2703</v>
      </c>
      <c r="AC58" s="95">
        <f t="shared" si="91"/>
        <v>2691</v>
      </c>
      <c r="AD58" s="95">
        <f>ROUND(((AD57/AC57)*AC58),0)</f>
        <v>2671</v>
      </c>
      <c r="AE58" s="95">
        <f t="shared" si="91"/>
        <v>2667</v>
      </c>
      <c r="AF58" s="95">
        <f t="shared" si="91"/>
        <v>2656</v>
      </c>
      <c r="AG58" s="95">
        <f t="shared" si="91"/>
        <v>2647</v>
      </c>
      <c r="AH58" s="95">
        <f>ROUND(((AH57/AG57)*AG58),0)</f>
        <v>103</v>
      </c>
      <c r="AI58" s="95"/>
    </row>
    <row r="59" spans="2:35" x14ac:dyDescent="0.35">
      <c r="C59" s="89"/>
      <c r="E59" s="107"/>
      <c r="F59" s="95"/>
      <c r="G59" s="107"/>
      <c r="H59" s="107"/>
      <c r="I59" s="108"/>
      <c r="J59" s="95"/>
      <c r="K59" s="108"/>
      <c r="N59" s="95"/>
      <c r="R59" s="95"/>
      <c r="V59" s="95"/>
      <c r="Z59" s="95"/>
      <c r="AD59" s="95"/>
      <c r="AH59" s="95"/>
    </row>
    <row r="60" spans="2:35" x14ac:dyDescent="0.35">
      <c r="C60" s="89"/>
      <c r="E60" s="87"/>
      <c r="F60" s="87"/>
      <c r="G60" s="87"/>
      <c r="H60" s="87"/>
      <c r="J60" s="87"/>
      <c r="N60" s="87"/>
      <c r="R60" s="87"/>
      <c r="V60" s="87"/>
      <c r="Z60" s="87"/>
      <c r="AD60" s="87"/>
      <c r="AH60" s="87"/>
    </row>
    <row r="61" spans="2:35" x14ac:dyDescent="0.35">
      <c r="C61" s="89"/>
      <c r="E61" s="87"/>
      <c r="F61" s="87"/>
      <c r="G61" s="87"/>
      <c r="H61" s="87"/>
      <c r="I61" s="87"/>
      <c r="J61" s="87"/>
      <c r="K61" s="87"/>
      <c r="N61" s="87"/>
      <c r="R61" s="87"/>
      <c r="V61" s="87"/>
      <c r="Z61" s="87"/>
      <c r="AD61" s="87"/>
      <c r="AH61" s="87"/>
    </row>
    <row r="62" spans="2:35" x14ac:dyDescent="0.35">
      <c r="C62" s="89"/>
      <c r="E62" s="87"/>
      <c r="F62" s="87"/>
      <c r="G62" s="87"/>
      <c r="H62" s="87"/>
      <c r="I62" s="87"/>
      <c r="J62" s="87"/>
      <c r="K62" s="87"/>
      <c r="N62" s="87"/>
      <c r="R62" s="87"/>
      <c r="V62" s="87"/>
      <c r="Z62" s="87"/>
      <c r="AD62" s="87"/>
      <c r="AH62" s="87"/>
    </row>
    <row r="63" spans="2:35" x14ac:dyDescent="0.35">
      <c r="C63" s="89"/>
      <c r="E63" s="87"/>
      <c r="F63" s="87"/>
      <c r="G63" s="87"/>
      <c r="H63" s="87"/>
      <c r="I63" s="87"/>
      <c r="J63" s="87"/>
      <c r="K63" s="87"/>
      <c r="N63" s="87"/>
      <c r="R63" s="87"/>
      <c r="V63" s="87"/>
      <c r="Z63" s="87"/>
      <c r="AD63" s="87"/>
      <c r="AH63" s="87"/>
    </row>
    <row r="64" spans="2:35" x14ac:dyDescent="0.35">
      <c r="C64" s="89"/>
      <c r="E64" s="87"/>
      <c r="F64" s="87"/>
      <c r="G64" s="87"/>
      <c r="H64" s="87"/>
      <c r="I64" s="87"/>
      <c r="J64" s="87"/>
      <c r="K64" s="87"/>
      <c r="N64" s="87"/>
      <c r="R64" s="87"/>
      <c r="V64" s="87"/>
      <c r="Z64" s="87"/>
      <c r="AD64" s="87"/>
      <c r="AH64" s="87"/>
    </row>
    <row r="65" spans="3:34" x14ac:dyDescent="0.35">
      <c r="C65" s="99"/>
      <c r="E65" s="87"/>
      <c r="F65" s="87"/>
      <c r="G65" s="87"/>
      <c r="H65" s="87"/>
      <c r="I65" s="87"/>
      <c r="J65" s="87"/>
      <c r="K65" s="87"/>
      <c r="N65" s="87"/>
      <c r="R65" s="87"/>
      <c r="V65" s="87"/>
      <c r="Z65" s="87"/>
      <c r="AD65" s="87"/>
      <c r="AH65" s="87"/>
    </row>
    <row r="66" spans="3:34" x14ac:dyDescent="0.35">
      <c r="C66" s="99"/>
      <c r="E66" s="87"/>
      <c r="F66" s="87"/>
      <c r="G66" s="87"/>
      <c r="H66" s="87"/>
      <c r="I66" s="87"/>
      <c r="J66" s="87"/>
      <c r="K66" s="87"/>
      <c r="N66" s="87"/>
      <c r="R66" s="87"/>
      <c r="V66" s="87"/>
      <c r="Z66" s="87"/>
      <c r="AD66" s="87"/>
      <c r="AH66" s="87"/>
    </row>
    <row r="67" spans="3:34" x14ac:dyDescent="0.35">
      <c r="C67" s="99"/>
      <c r="E67" s="87"/>
      <c r="F67" s="87"/>
      <c r="G67" s="87"/>
      <c r="H67" s="87"/>
      <c r="I67" s="87"/>
      <c r="J67" s="87"/>
      <c r="K67" s="87"/>
      <c r="N67" s="87"/>
      <c r="R67" s="87"/>
      <c r="V67" s="87"/>
      <c r="Z67" s="87"/>
      <c r="AD67" s="87"/>
      <c r="AH67" s="87"/>
    </row>
    <row r="68" spans="3:34" x14ac:dyDescent="0.35">
      <c r="C68" s="99"/>
      <c r="E68" s="87"/>
      <c r="F68" s="87"/>
      <c r="G68" s="87"/>
      <c r="H68" s="87"/>
      <c r="I68" s="87"/>
      <c r="J68" s="87"/>
      <c r="K68" s="87"/>
      <c r="N68" s="87"/>
      <c r="R68" s="87"/>
      <c r="V68" s="87"/>
      <c r="Z68" s="87"/>
      <c r="AD68" s="87"/>
      <c r="AH68" s="87"/>
    </row>
    <row r="69" spans="3:34" x14ac:dyDescent="0.35">
      <c r="C69" s="99"/>
      <c r="E69" s="87"/>
      <c r="F69" s="87"/>
      <c r="G69" s="87"/>
      <c r="H69" s="87"/>
      <c r="I69" s="87"/>
      <c r="J69" s="87"/>
      <c r="K69" s="87"/>
      <c r="N69" s="87"/>
      <c r="R69" s="87"/>
      <c r="V69" s="87"/>
      <c r="Z69" s="87"/>
      <c r="AD69" s="87"/>
      <c r="AH69" s="87"/>
    </row>
    <row r="70" spans="3:34" x14ac:dyDescent="0.35">
      <c r="C70" s="99"/>
      <c r="E70" s="87"/>
      <c r="F70" s="87"/>
      <c r="G70" s="87"/>
      <c r="H70" s="87"/>
      <c r="I70" s="87"/>
      <c r="J70" s="87"/>
      <c r="K70" s="87"/>
      <c r="N70" s="87"/>
      <c r="R70" s="87"/>
      <c r="V70" s="87"/>
      <c r="Z70" s="87"/>
      <c r="AD70" s="87"/>
      <c r="AH70" s="87"/>
    </row>
    <row r="71" spans="3:34" x14ac:dyDescent="0.35">
      <c r="C71" s="99"/>
      <c r="E71" s="87"/>
      <c r="F71" s="87"/>
      <c r="G71" s="87"/>
      <c r="H71" s="87"/>
      <c r="I71" s="87"/>
      <c r="J71" s="87"/>
      <c r="K71" s="87"/>
      <c r="N71" s="87"/>
      <c r="R71" s="87"/>
      <c r="V71" s="87"/>
      <c r="Z71" s="87"/>
      <c r="AD71" s="87"/>
      <c r="AH71" s="87"/>
    </row>
    <row r="72" spans="3:34" x14ac:dyDescent="0.35">
      <c r="C72" s="99"/>
      <c r="E72" s="87"/>
      <c r="F72" s="87"/>
      <c r="G72" s="87"/>
      <c r="H72" s="87"/>
      <c r="I72" s="87"/>
      <c r="J72" s="87"/>
      <c r="K72" s="87"/>
      <c r="N72" s="87"/>
      <c r="R72" s="87"/>
      <c r="V72" s="87"/>
      <c r="Z72" s="87"/>
      <c r="AD72" s="87"/>
      <c r="AH72" s="87"/>
    </row>
    <row r="73" spans="3:34" x14ac:dyDescent="0.35">
      <c r="E73" s="87"/>
      <c r="F73" s="87"/>
      <c r="G73" s="87"/>
      <c r="H73" s="87"/>
      <c r="I73" s="87"/>
      <c r="J73" s="87"/>
      <c r="K73" s="87"/>
      <c r="N73" s="87"/>
      <c r="R73" s="87"/>
      <c r="V73" s="87"/>
      <c r="Z73" s="87"/>
      <c r="AD73" s="87"/>
      <c r="AH73" s="87"/>
    </row>
    <row r="74" spans="3:34" x14ac:dyDescent="0.35">
      <c r="E74" s="87"/>
      <c r="F74" s="87"/>
      <c r="G74" s="87"/>
      <c r="H74" s="87"/>
      <c r="I74" s="87"/>
      <c r="J74" s="87"/>
      <c r="K74" s="87"/>
      <c r="N74" s="87"/>
      <c r="R74" s="87"/>
      <c r="V74" s="87"/>
      <c r="Z74" s="87"/>
      <c r="AD74" s="87"/>
      <c r="AH74" s="87"/>
    </row>
    <row r="75" spans="3:34" x14ac:dyDescent="0.35">
      <c r="E75" s="87"/>
      <c r="F75" s="87"/>
      <c r="G75" s="87"/>
      <c r="H75" s="87"/>
      <c r="I75" s="87"/>
      <c r="J75" s="87"/>
      <c r="K75" s="87"/>
      <c r="N75" s="87"/>
      <c r="R75" s="87"/>
      <c r="V75" s="87"/>
      <c r="Z75" s="87"/>
      <c r="AD75" s="87"/>
      <c r="AH75" s="87"/>
    </row>
    <row r="76" spans="3:34" x14ac:dyDescent="0.35">
      <c r="E76" s="87"/>
      <c r="F76" s="87"/>
      <c r="G76" s="87"/>
      <c r="H76" s="87"/>
      <c r="I76" s="87"/>
      <c r="J76" s="87"/>
      <c r="K76" s="87"/>
      <c r="N76" s="87"/>
      <c r="R76" s="87"/>
      <c r="V76" s="87"/>
      <c r="Z76" s="87"/>
      <c r="AD76" s="87"/>
      <c r="AH76" s="87"/>
    </row>
    <row r="77" spans="3:34" x14ac:dyDescent="0.35">
      <c r="E77" s="87"/>
      <c r="F77" s="87"/>
      <c r="G77" s="87"/>
      <c r="H77" s="87"/>
      <c r="I77" s="87"/>
      <c r="J77" s="87"/>
      <c r="K77" s="87"/>
      <c r="N77" s="87"/>
      <c r="R77" s="87"/>
      <c r="V77" s="87"/>
      <c r="Z77" s="87"/>
      <c r="AD77" s="87"/>
      <c r="AH77" s="87"/>
    </row>
    <row r="78" spans="3:34" x14ac:dyDescent="0.35">
      <c r="E78" s="87"/>
      <c r="F78" s="87"/>
      <c r="G78" s="87"/>
      <c r="H78" s="87"/>
      <c r="I78" s="87"/>
      <c r="J78" s="87"/>
      <c r="K78" s="87"/>
      <c r="N78" s="87"/>
      <c r="R78" s="87"/>
      <c r="V78" s="87"/>
      <c r="Z78" s="87"/>
      <c r="AD78" s="87"/>
      <c r="AH78" s="87"/>
    </row>
  </sheetData>
  <pageMargins left="0.7" right="0.7" top="0.75" bottom="0.75" header="0.3" footer="0.3"/>
  <pageSetup orientation="portrait" r:id="rId1"/>
  <ignoredErrors>
    <ignoredError sqref="N13:N20 R13:R20 V13:V20 Z13:Z20 AD13:AD20 F14:F19 J14:J19 W20 F22:F23 J22:J23 N22:N23 R22 V22 Z22 AD22" formula="1"/>
    <ignoredError sqref="D22:D2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884C-CF28-446D-ABAC-3A09613E5AD7}">
  <sheetPr codeName="Sheet1"/>
  <dimension ref="A5:O24"/>
  <sheetViews>
    <sheetView showGridLines="0" zoomScale="85" zoomScaleNormal="85" workbookViewId="0">
      <selection activeCell="J14" sqref="J14"/>
    </sheetView>
  </sheetViews>
  <sheetFormatPr defaultColWidth="8.765625" defaultRowHeight="15.5" x14ac:dyDescent="0.35"/>
  <cols>
    <col min="1" max="14" width="8.765625" style="22"/>
    <col min="15" max="15" width="20.3046875" style="22" customWidth="1"/>
    <col min="16" max="16384" width="8.765625" style="22"/>
  </cols>
  <sheetData>
    <row r="5" spans="1:15" ht="48.65" customHeight="1" x14ac:dyDescent="0.35">
      <c r="A5" s="331" t="s">
        <v>38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3"/>
    </row>
    <row r="6" spans="1:15" ht="32.5" customHeight="1" x14ac:dyDescent="0.35">
      <c r="A6" s="334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6"/>
    </row>
    <row r="7" spans="1:15" ht="11.5" customHeight="1" x14ac:dyDescent="0.35">
      <c r="A7" s="334"/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6"/>
    </row>
    <row r="8" spans="1:15" ht="15" customHeight="1" x14ac:dyDescent="0.35">
      <c r="A8" s="158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60"/>
    </row>
    <row r="9" spans="1:15" x14ac:dyDescent="0.35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</row>
    <row r="10" spans="1:15" x14ac:dyDescent="0.35">
      <c r="A10" s="161" t="s">
        <v>39</v>
      </c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</row>
    <row r="11" spans="1:15" ht="25.5" customHeight="1" x14ac:dyDescent="0.35">
      <c r="A11" s="304" t="s">
        <v>40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</row>
    <row r="12" spans="1:15" ht="25.5" customHeight="1" x14ac:dyDescent="0.35">
      <c r="A12" s="304" t="s">
        <v>41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</row>
    <row r="13" spans="1:15" ht="25.5" customHeight="1" x14ac:dyDescent="0.35">
      <c r="A13" s="304" t="s">
        <v>42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</row>
    <row r="14" spans="1:15" ht="25.5" customHeight="1" x14ac:dyDescent="0.35">
      <c r="A14" s="304" t="s">
        <v>43</v>
      </c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</row>
    <row r="15" spans="1:15" ht="25.5" customHeight="1" x14ac:dyDescent="0.35">
      <c r="A15" s="304" t="s">
        <v>44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</row>
    <row r="16" spans="1:15" ht="25.5" customHeight="1" x14ac:dyDescent="0.35">
      <c r="A16" s="304" t="s">
        <v>45</v>
      </c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</row>
    <row r="17" spans="1:15" ht="25.5" customHeight="1" x14ac:dyDescent="0.35">
      <c r="A17" s="304" t="s">
        <v>46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</row>
    <row r="18" spans="1:15" ht="25.5" customHeight="1" x14ac:dyDescent="0.35">
      <c r="A18" s="304" t="s">
        <v>47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</row>
    <row r="19" spans="1:15" ht="25.5" customHeight="1" x14ac:dyDescent="0.35">
      <c r="A19" s="304" t="s">
        <v>48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</row>
    <row r="20" spans="1:15" ht="25.5" customHeight="1" x14ac:dyDescent="0.35">
      <c r="A20" s="304" t="s">
        <v>49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</row>
    <row r="21" spans="1:15" ht="25.5" customHeight="1" x14ac:dyDescent="0.35">
      <c r="A21" s="304" t="s">
        <v>50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</row>
    <row r="22" spans="1:15" ht="25.5" customHeight="1" x14ac:dyDescent="0.35">
      <c r="A22" s="304" t="s">
        <v>51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</row>
    <row r="23" spans="1:15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</row>
    <row r="24" spans="1:15" x14ac:dyDescent="0.35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</row>
  </sheetData>
  <mergeCells count="1">
    <mergeCell ref="A5:O7"/>
  </mergeCells>
  <hyperlinks>
    <hyperlink ref="A11" location="DBASE!A1" display="Load Database" xr:uid="{B74B761B-72FF-480F-9DEA-97A08FF3A6A3}"/>
    <hyperlink ref="A12" location="'2024 Trends'!A1" display="FY 2024 Trends - Compared with other periods" xr:uid="{24D8BFDE-8399-4ED0-8510-C7AF50C23F1C}"/>
    <hyperlink ref="A13" location="'Monthly Distribution 2024'!A1" display="FY 2024 Generation, Peak Demand and Consumption by Month" xr:uid="{F85A7D06-EEED-46B3-AC46-FF55EEDBAE21}"/>
    <hyperlink ref="A16" location="Residential!A1" display="Forecast Residential Consumption" xr:uid="{844D240C-E395-42F0-99B6-AF99E1C81FD1}"/>
    <hyperlink ref="A17" location="Commercial!A1" display="Forecast Commercial Consumption" xr:uid="{9FE402BE-3B61-420E-83AA-3E25E9B4BFE0}"/>
    <hyperlink ref="A18" location="Industrial!A1" display="Forecast Industrial Consumption" xr:uid="{1CEEB057-CDB7-4C4D-9671-38B246DA29F4}"/>
    <hyperlink ref="A19" location="Yearly!A1" display="Annual Models Summary Res, Com and Ind" xr:uid="{F43EC4A3-796F-492B-846A-6C4C1E83ED54}"/>
    <hyperlink ref="A20" location="'Monthly 2025'!A1" display="FY 2025 Monthly Distribution Consumption and Generation" xr:uid="{BF6CD548-3E00-4F47-A555-7EE0ADA23A84}"/>
    <hyperlink ref="A14" location="'Exogenous Variables Annual'!A1" display="Exogenous Variable- Annual Macros" xr:uid="{4FE9EA4E-EC5D-4BC3-88C4-81F0011CDD93}"/>
    <hyperlink ref="A15" location="'Exogenous Variables Monthly'!A1" display="Exogenous Variables- Monthly Macros " xr:uid="{1E865A54-52E9-4A5E-818D-237FFE37E822}"/>
    <hyperlink ref="A21" location="'Base Load Forecast'!A1" display="Long Range Load Forecast" xr:uid="{7485C9FC-5143-4705-BCA8-2BF53A793B39}"/>
    <hyperlink ref="A22" location="'FP approved Load w Modifiers'!A1" display="Long Range Load Forecast with Modifier Applied" xr:uid="{19A66467-2185-4571-850E-129A3B70D37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8FD3-BD18-4528-8E7C-B04A61C2614E}">
  <sheetPr codeName="Sheet3"/>
  <dimension ref="A2:AJ397"/>
  <sheetViews>
    <sheetView showGridLines="0" zoomScale="85" zoomScaleNormal="85" workbookViewId="0">
      <pane xSplit="3" ySplit="4" topLeftCell="G299" activePane="bottomRight" state="frozen"/>
      <selection pane="topRight" activeCell="M314" sqref="M314"/>
      <selection pane="bottomLeft" activeCell="M314" sqref="M314"/>
      <selection pane="bottomRight" activeCell="V340" sqref="V340"/>
    </sheetView>
  </sheetViews>
  <sheetFormatPr defaultColWidth="6.765625" defaultRowHeight="15.5" x14ac:dyDescent="0.35"/>
  <cols>
    <col min="1" max="1" width="6.765625" style="6" customWidth="1"/>
    <col min="2" max="2" width="13" style="6" customWidth="1"/>
    <col min="3" max="3" width="10.765625" style="6" customWidth="1"/>
    <col min="4" max="4" width="14.23046875" style="6" customWidth="1"/>
    <col min="5" max="15" width="13.765625" style="6" customWidth="1"/>
    <col min="16" max="16" width="15.07421875" style="6" customWidth="1"/>
    <col min="17" max="17" width="13.07421875" style="6" customWidth="1"/>
    <col min="18" max="19" width="11.23046875" style="6" customWidth="1"/>
    <col min="20" max="20" width="8.23046875" style="6" customWidth="1"/>
    <col min="21" max="21" width="12" style="6" customWidth="1"/>
    <col min="22" max="22" width="14.23046875" style="6" bestFit="1" customWidth="1"/>
    <col min="23" max="23" width="8" style="6" customWidth="1"/>
    <col min="24" max="24" width="11" style="6" customWidth="1"/>
    <col min="25" max="25" width="8.53515625" style="6" customWidth="1"/>
    <col min="26" max="26" width="7" style="6" customWidth="1"/>
    <col min="27" max="27" width="7.23046875" style="6" customWidth="1"/>
    <col min="28" max="28" width="7" style="6" customWidth="1"/>
    <col min="29" max="16384" width="6.765625" style="6"/>
  </cols>
  <sheetData>
    <row r="2" spans="1:28" x14ac:dyDescent="0.35">
      <c r="D2" s="177">
        <v>31</v>
      </c>
      <c r="E2" s="177">
        <v>31</v>
      </c>
      <c r="F2" s="177">
        <v>30</v>
      </c>
      <c r="G2" s="177">
        <v>31</v>
      </c>
      <c r="H2" s="177">
        <v>30</v>
      </c>
      <c r="I2" s="177">
        <v>31</v>
      </c>
      <c r="J2" s="177">
        <v>31</v>
      </c>
      <c r="K2" s="177">
        <v>29</v>
      </c>
      <c r="L2" s="177">
        <v>31</v>
      </c>
      <c r="M2" s="177">
        <v>30</v>
      </c>
      <c r="N2" s="177">
        <v>31</v>
      </c>
      <c r="O2" s="177">
        <v>30</v>
      </c>
      <c r="P2" s="6">
        <f>SUM(D2:O2)</f>
        <v>366</v>
      </c>
      <c r="Q2" s="6" t="s">
        <v>52</v>
      </c>
    </row>
    <row r="3" spans="1:28" ht="16" thickBot="1" x14ac:dyDescent="0.4">
      <c r="D3" s="177">
        <v>31</v>
      </c>
      <c r="E3" s="177">
        <v>31</v>
      </c>
      <c r="F3" s="177">
        <v>30</v>
      </c>
      <c r="G3" s="177">
        <v>31</v>
      </c>
      <c r="H3" s="177">
        <v>30</v>
      </c>
      <c r="I3" s="177">
        <v>31</v>
      </c>
      <c r="J3" s="177">
        <v>31</v>
      </c>
      <c r="K3" s="177">
        <v>28</v>
      </c>
      <c r="L3" s="177">
        <v>31</v>
      </c>
      <c r="M3" s="177">
        <v>30</v>
      </c>
      <c r="N3" s="177">
        <v>31</v>
      </c>
      <c r="O3" s="177">
        <v>30</v>
      </c>
      <c r="P3" s="6">
        <f>SUM(D3:O3)</f>
        <v>365</v>
      </c>
      <c r="Q3" s="6" t="s">
        <v>53</v>
      </c>
      <c r="T3" s="56"/>
    </row>
    <row r="4" spans="1:28" ht="16" thickBot="1" x14ac:dyDescent="0.4">
      <c r="C4" s="178" t="s">
        <v>54</v>
      </c>
      <c r="D4" s="179" t="s">
        <v>55</v>
      </c>
      <c r="E4" s="179" t="s">
        <v>56</v>
      </c>
      <c r="F4" s="179" t="s">
        <v>57</v>
      </c>
      <c r="G4" s="179" t="s">
        <v>58</v>
      </c>
      <c r="H4" s="179" t="s">
        <v>59</v>
      </c>
      <c r="I4" s="179" t="s">
        <v>60</v>
      </c>
      <c r="J4" s="179" t="s">
        <v>61</v>
      </c>
      <c r="K4" s="179" t="s">
        <v>62</v>
      </c>
      <c r="L4" s="179" t="s">
        <v>63</v>
      </c>
      <c r="M4" s="180" t="s">
        <v>64</v>
      </c>
      <c r="N4" s="180" t="s">
        <v>65</v>
      </c>
      <c r="O4" s="180" t="s">
        <v>66</v>
      </c>
      <c r="P4" s="181" t="s">
        <v>67</v>
      </c>
      <c r="Q4" s="181" t="s">
        <v>68</v>
      </c>
      <c r="R4" s="56" t="s">
        <v>69</v>
      </c>
      <c r="S4" s="56"/>
      <c r="T4" s="182"/>
      <c r="U4" s="55" t="s">
        <v>70</v>
      </c>
      <c r="V4" s="55"/>
      <c r="W4" s="183"/>
      <c r="X4" s="183"/>
      <c r="Y4" s="184"/>
    </row>
    <row r="5" spans="1:28" x14ac:dyDescent="0.35">
      <c r="C5" s="6" t="s">
        <v>71</v>
      </c>
      <c r="Q5" s="14"/>
      <c r="T5" s="185"/>
      <c r="U5" s="56"/>
      <c r="V5" s="20"/>
      <c r="Y5" s="186"/>
      <c r="AA5" s="57"/>
    </row>
    <row r="6" spans="1:28" x14ac:dyDescent="0.35">
      <c r="A6" s="187"/>
      <c r="B6" s="9" t="s">
        <v>72</v>
      </c>
      <c r="C6" s="6" t="s">
        <v>73</v>
      </c>
      <c r="D6" s="188">
        <v>403.5</v>
      </c>
      <c r="E6" s="188">
        <v>403.1</v>
      </c>
      <c r="F6" s="188">
        <v>408.8</v>
      </c>
      <c r="G6" s="188">
        <v>400.4</v>
      </c>
      <c r="H6" s="188">
        <v>409.2</v>
      </c>
      <c r="I6" s="188">
        <v>340</v>
      </c>
      <c r="J6" s="188">
        <v>401.4</v>
      </c>
      <c r="K6" s="188">
        <v>366.3</v>
      </c>
      <c r="L6" s="188">
        <v>352.7</v>
      </c>
      <c r="M6" s="188">
        <v>371.3</v>
      </c>
      <c r="N6" s="188">
        <v>405.6</v>
      </c>
      <c r="O6" s="188">
        <v>435.4</v>
      </c>
      <c r="P6" s="45">
        <f>SUM(D6:O6)</f>
        <v>4697.7</v>
      </c>
      <c r="Q6" s="14">
        <f>SUM(D6:J6)</f>
        <v>2766.4</v>
      </c>
      <c r="R6" s="14"/>
      <c r="S6" s="14"/>
      <c r="T6" s="189"/>
      <c r="U6" s="57" t="s">
        <v>74</v>
      </c>
      <c r="V6" s="20"/>
      <c r="W6" s="17"/>
      <c r="X6" s="57" t="s">
        <v>75</v>
      </c>
      <c r="Y6" s="190"/>
      <c r="AA6" s="22"/>
    </row>
    <row r="7" spans="1:28" x14ac:dyDescent="0.35">
      <c r="C7" s="6" t="s">
        <v>76</v>
      </c>
      <c r="D7" s="188">
        <v>436.7</v>
      </c>
      <c r="E7" s="188">
        <v>428.8</v>
      </c>
      <c r="F7" s="188">
        <v>440.4</v>
      </c>
      <c r="G7" s="188">
        <v>431.3</v>
      </c>
      <c r="H7" s="188">
        <v>417.9</v>
      </c>
      <c r="I7" s="188">
        <v>420.9</v>
      </c>
      <c r="J7" s="188">
        <v>404.5</v>
      </c>
      <c r="K7" s="188">
        <v>361</v>
      </c>
      <c r="L7" s="188">
        <v>391.6</v>
      </c>
      <c r="M7" s="188">
        <v>394.3</v>
      </c>
      <c r="N7" s="188">
        <v>429.1</v>
      </c>
      <c r="O7" s="188">
        <v>439.5</v>
      </c>
      <c r="P7" s="45">
        <f t="shared" ref="P7:P35" si="0">SUM(D7:O7)</f>
        <v>4996</v>
      </c>
      <c r="Q7" s="14">
        <f>SUM(D7:J7)</f>
        <v>2980.5</v>
      </c>
      <c r="R7" s="14">
        <f t="shared" ref="R7:R37" si="1">SUM(J6:O6,D7:I7)</f>
        <v>4908.7</v>
      </c>
      <c r="S7" s="14"/>
      <c r="T7" s="189"/>
      <c r="U7" s="20" t="s">
        <v>77</v>
      </c>
      <c r="V7" s="8"/>
      <c r="W7" s="17"/>
      <c r="X7" s="20" t="s">
        <v>77</v>
      </c>
      <c r="Y7" s="191">
        <f>+P36/$P$240</f>
        <v>0.40629438384508954</v>
      </c>
      <c r="AA7" s="20"/>
      <c r="AB7" s="8"/>
    </row>
    <row r="8" spans="1:28" x14ac:dyDescent="0.35">
      <c r="C8" s="6" t="s">
        <v>78</v>
      </c>
      <c r="D8" s="188">
        <v>450.2</v>
      </c>
      <c r="E8" s="188">
        <v>428.9</v>
      </c>
      <c r="F8" s="188">
        <v>464.5</v>
      </c>
      <c r="G8" s="188">
        <v>440.4</v>
      </c>
      <c r="H8" s="188">
        <v>421.8</v>
      </c>
      <c r="I8" s="188">
        <v>439.7</v>
      </c>
      <c r="J8" s="188">
        <v>440.3</v>
      </c>
      <c r="K8" s="188">
        <v>379.8</v>
      </c>
      <c r="L8" s="188">
        <v>413.6</v>
      </c>
      <c r="M8" s="188">
        <v>403.5</v>
      </c>
      <c r="N8" s="188">
        <v>453.1</v>
      </c>
      <c r="O8" s="188">
        <v>440.3</v>
      </c>
      <c r="P8" s="45">
        <f t="shared" si="0"/>
        <v>5176.1000000000013</v>
      </c>
      <c r="Q8" s="14">
        <f t="shared" ref="Q8:Q37" si="2">SUM(D8:J8)</f>
        <v>3085.8</v>
      </c>
      <c r="R8" s="14">
        <f t="shared" si="1"/>
        <v>5065.5</v>
      </c>
      <c r="S8" s="14"/>
      <c r="T8" s="189"/>
      <c r="U8" s="20" t="s">
        <v>79</v>
      </c>
      <c r="V8" s="8"/>
      <c r="W8" s="17"/>
      <c r="X8" s="20" t="s">
        <v>79</v>
      </c>
      <c r="Y8" s="191">
        <f>+P70/$P$240</f>
        <v>0.46346827362604004</v>
      </c>
      <c r="AA8" s="20"/>
      <c r="AB8" s="8"/>
    </row>
    <row r="9" spans="1:28" x14ac:dyDescent="0.35">
      <c r="C9" s="6" t="s">
        <v>80</v>
      </c>
      <c r="D9" s="192">
        <v>485.87799999999999</v>
      </c>
      <c r="E9" s="192">
        <v>479.75900000000001</v>
      </c>
      <c r="F9" s="192">
        <v>475.649</v>
      </c>
      <c r="G9" s="192">
        <v>463.97199999999998</v>
      </c>
      <c r="H9" s="192">
        <v>475.601</v>
      </c>
      <c r="I9" s="188">
        <v>452.57400000000001</v>
      </c>
      <c r="J9" s="188">
        <v>467.24299999999999</v>
      </c>
      <c r="K9" s="188">
        <v>411.10700000000003</v>
      </c>
      <c r="L9" s="188">
        <v>429.75</v>
      </c>
      <c r="M9" s="188">
        <v>421.08699999999999</v>
      </c>
      <c r="N9" s="188">
        <v>431.95</v>
      </c>
      <c r="O9" s="188">
        <v>460.11799999999999</v>
      </c>
      <c r="P9" s="45">
        <f t="shared" si="0"/>
        <v>5454.6879999999992</v>
      </c>
      <c r="Q9" s="14">
        <f t="shared" si="2"/>
        <v>3300.6759999999999</v>
      </c>
      <c r="R9" s="14">
        <f t="shared" si="1"/>
        <v>5364.0329999999994</v>
      </c>
      <c r="S9" s="14"/>
      <c r="T9" s="189"/>
      <c r="U9" s="20" t="s">
        <v>81</v>
      </c>
      <c r="V9" s="8"/>
      <c r="W9" s="17"/>
      <c r="X9" s="20" t="s">
        <v>81</v>
      </c>
      <c r="Y9" s="191">
        <f>+P104/$P$240</f>
        <v>0.10808598036971516</v>
      </c>
      <c r="AA9" s="20"/>
      <c r="AB9" s="8"/>
    </row>
    <row r="10" spans="1:28" x14ac:dyDescent="0.35">
      <c r="C10" s="6" t="s">
        <v>82</v>
      </c>
      <c r="D10" s="192">
        <v>474.69600000000003</v>
      </c>
      <c r="E10" s="192">
        <v>500.678</v>
      </c>
      <c r="F10" s="192">
        <v>437.01600000000002</v>
      </c>
      <c r="G10" s="192">
        <v>489.26100000000002</v>
      </c>
      <c r="H10" s="192">
        <v>483.07400000000001</v>
      </c>
      <c r="I10" s="188">
        <v>424.60899999999998</v>
      </c>
      <c r="J10" s="188">
        <v>456.62299999999999</v>
      </c>
      <c r="K10" s="188">
        <v>393.43900000000002</v>
      </c>
      <c r="L10" s="188">
        <v>420.33499999999998</v>
      </c>
      <c r="M10" s="188">
        <v>425.91199999999998</v>
      </c>
      <c r="N10" s="188">
        <v>496.8</v>
      </c>
      <c r="O10" s="188">
        <v>477.96800000000002</v>
      </c>
      <c r="P10" s="45">
        <f t="shared" si="0"/>
        <v>5480.4110000000001</v>
      </c>
      <c r="Q10" s="14">
        <f t="shared" si="2"/>
        <v>3265.9569999999999</v>
      </c>
      <c r="R10" s="14">
        <f t="shared" si="1"/>
        <v>5430.5889999999999</v>
      </c>
      <c r="S10" s="14"/>
      <c r="T10" s="189"/>
      <c r="U10" s="20" t="s">
        <v>83</v>
      </c>
      <c r="V10" s="8">
        <f>+R139/(SUM(R139+R173+R207))</f>
        <v>0.82599593239808888</v>
      </c>
      <c r="W10" s="17"/>
      <c r="X10" s="20" t="s">
        <v>83</v>
      </c>
      <c r="Y10" s="191">
        <f>+P138/$P$240</f>
        <v>1.8296308318083595E-2</v>
      </c>
      <c r="AA10" s="20"/>
      <c r="AB10" s="8"/>
    </row>
    <row r="11" spans="1:28" x14ac:dyDescent="0.35">
      <c r="A11" s="13"/>
      <c r="B11" s="187"/>
      <c r="C11" s="6" t="s">
        <v>84</v>
      </c>
      <c r="D11" s="192">
        <v>546.44399999999996</v>
      </c>
      <c r="E11" s="192">
        <v>517.41300000000001</v>
      </c>
      <c r="F11" s="192">
        <v>518.69100000000003</v>
      </c>
      <c r="G11" s="192">
        <v>532.48699999999997</v>
      </c>
      <c r="H11" s="192">
        <v>499.33699999999999</v>
      </c>
      <c r="I11" s="188">
        <v>501.69400000000002</v>
      </c>
      <c r="J11" s="188">
        <v>540.59299999999996</v>
      </c>
      <c r="K11" s="188">
        <v>422.1</v>
      </c>
      <c r="L11" s="188">
        <v>459.4</v>
      </c>
      <c r="M11" s="188">
        <v>468.4</v>
      </c>
      <c r="N11" s="188">
        <v>525.97799999999995</v>
      </c>
      <c r="O11" s="188">
        <v>535.47</v>
      </c>
      <c r="P11" s="45">
        <f t="shared" si="0"/>
        <v>6068.0069999999996</v>
      </c>
      <c r="Q11" s="14">
        <f t="shared" si="2"/>
        <v>3656.6589999999997</v>
      </c>
      <c r="R11" s="14">
        <f t="shared" si="1"/>
        <v>5787.1430000000009</v>
      </c>
      <c r="S11" s="14"/>
      <c r="T11" s="189"/>
      <c r="U11" s="20" t="s">
        <v>85</v>
      </c>
      <c r="V11" s="8">
        <f>+R173/(SUM(R139+R173+R207))</f>
        <v>6.6265317121563527E-2</v>
      </c>
      <c r="W11" s="17"/>
      <c r="X11" s="20" t="s">
        <v>85</v>
      </c>
      <c r="Y11" s="191">
        <f>+P172/$P$240</f>
        <v>1.4383601442030294E-3</v>
      </c>
      <c r="AA11" s="20"/>
      <c r="AB11" s="8"/>
    </row>
    <row r="12" spans="1:28" x14ac:dyDescent="0.35">
      <c r="A12" s="13"/>
      <c r="B12" s="187"/>
      <c r="C12" s="6" t="s">
        <v>86</v>
      </c>
      <c r="D12" s="192">
        <v>564.30100000000004</v>
      </c>
      <c r="E12" s="188">
        <v>568.04399999999998</v>
      </c>
      <c r="F12" s="188">
        <v>490.78100000000001</v>
      </c>
      <c r="G12" s="188">
        <v>433.30900000000003</v>
      </c>
      <c r="H12" s="188">
        <v>419.81299999999999</v>
      </c>
      <c r="I12" s="188">
        <v>504.58300000000003</v>
      </c>
      <c r="J12" s="188">
        <v>489.173</v>
      </c>
      <c r="K12" s="188">
        <v>418.53500000000003</v>
      </c>
      <c r="L12" s="188">
        <v>451.14299999999997</v>
      </c>
      <c r="M12" s="188">
        <v>489.01799999999997</v>
      </c>
      <c r="N12" s="188">
        <v>561.77300000000002</v>
      </c>
      <c r="O12" s="188">
        <v>548.72799999999995</v>
      </c>
      <c r="P12" s="45">
        <f t="shared" si="0"/>
        <v>5939.201</v>
      </c>
      <c r="Q12" s="14">
        <f t="shared" si="2"/>
        <v>3470.0039999999999</v>
      </c>
      <c r="R12" s="14">
        <f t="shared" si="1"/>
        <v>5932.7719999999999</v>
      </c>
      <c r="S12" s="14"/>
      <c r="T12" s="189"/>
      <c r="U12" s="20" t="s">
        <v>87</v>
      </c>
      <c r="V12" s="8">
        <f>+R207/(SUM(R139+R173+R207))</f>
        <v>0.10773875048034762</v>
      </c>
      <c r="W12" s="17"/>
      <c r="X12" s="20" t="s">
        <v>87</v>
      </c>
      <c r="Y12" s="191">
        <f>+P206/$P$240</f>
        <v>2.4166936968686176E-3</v>
      </c>
      <c r="AA12" s="20"/>
      <c r="AB12" s="8"/>
    </row>
    <row r="13" spans="1:28" ht="16" thickBot="1" x14ac:dyDescent="0.4">
      <c r="A13" s="13"/>
      <c r="B13" s="187"/>
      <c r="C13" s="6" t="s">
        <v>88</v>
      </c>
      <c r="D13" s="188">
        <v>565.92700000000002</v>
      </c>
      <c r="E13" s="188">
        <v>580.64200000000005</v>
      </c>
      <c r="F13" s="188">
        <v>589.90200000000004</v>
      </c>
      <c r="G13" s="188">
        <v>555.29499999999996</v>
      </c>
      <c r="H13" s="188">
        <v>552.39099999999996</v>
      </c>
      <c r="I13" s="188">
        <v>533.20000000000005</v>
      </c>
      <c r="J13" s="188">
        <v>520.5</v>
      </c>
      <c r="K13" s="188">
        <v>445.9</v>
      </c>
      <c r="L13" s="188">
        <v>462.2</v>
      </c>
      <c r="M13" s="188">
        <v>477.1</v>
      </c>
      <c r="N13" s="188">
        <v>548.79999999999995</v>
      </c>
      <c r="O13" s="188">
        <v>553.20000000000005</v>
      </c>
      <c r="P13" s="45">
        <f t="shared" si="0"/>
        <v>6385.0569999999998</v>
      </c>
      <c r="Q13" s="14">
        <f t="shared" si="2"/>
        <v>3897.857</v>
      </c>
      <c r="R13" s="14">
        <f t="shared" si="1"/>
        <v>6335.7269999999999</v>
      </c>
      <c r="S13" s="14"/>
      <c r="T13" s="193"/>
      <c r="U13" s="138"/>
      <c r="V13" s="139">
        <f>SUM(V7:V12)</f>
        <v>1</v>
      </c>
      <c r="W13" s="194"/>
      <c r="X13" s="138"/>
      <c r="Y13" s="195">
        <f>SUM(Y7:Y12)</f>
        <v>1</v>
      </c>
      <c r="AA13" s="22"/>
      <c r="AB13" s="196"/>
    </row>
    <row r="14" spans="1:28" x14ac:dyDescent="0.35">
      <c r="A14" s="13"/>
      <c r="B14" s="187"/>
      <c r="C14" s="6" t="s">
        <v>89</v>
      </c>
      <c r="D14" s="188">
        <v>593.5</v>
      </c>
      <c r="E14" s="188">
        <v>601.70000000000005</v>
      </c>
      <c r="F14" s="188">
        <v>610.6</v>
      </c>
      <c r="G14" s="188">
        <v>578.1</v>
      </c>
      <c r="H14" s="188">
        <v>550.1</v>
      </c>
      <c r="I14" s="188">
        <v>540.70000000000005</v>
      </c>
      <c r="J14" s="188">
        <v>540.79</v>
      </c>
      <c r="K14" s="188">
        <v>460.60399999999998</v>
      </c>
      <c r="L14" s="188">
        <v>491.971</v>
      </c>
      <c r="M14" s="188">
        <v>515.39400000000001</v>
      </c>
      <c r="N14" s="188">
        <v>566.74199999999996</v>
      </c>
      <c r="O14" s="188">
        <v>581.46400000000006</v>
      </c>
      <c r="P14" s="45">
        <f t="shared" si="0"/>
        <v>6631.6650000000009</v>
      </c>
      <c r="Q14" s="14">
        <f t="shared" si="2"/>
        <v>4015.49</v>
      </c>
      <c r="R14" s="14">
        <f t="shared" si="1"/>
        <v>6482.4000000000005</v>
      </c>
      <c r="S14" s="14"/>
      <c r="T14" s="17"/>
      <c r="V14" s="20"/>
      <c r="W14" s="17"/>
      <c r="Y14" s="20"/>
      <c r="AA14" s="13"/>
    </row>
    <row r="15" spans="1:28" x14ac:dyDescent="0.35">
      <c r="C15" s="6" t="s">
        <v>90</v>
      </c>
      <c r="D15" s="188">
        <v>616.98699999999997</v>
      </c>
      <c r="E15" s="188">
        <v>613.99800000000005</v>
      </c>
      <c r="F15" s="188">
        <v>621.08500000000004</v>
      </c>
      <c r="G15" s="188">
        <v>603.99</v>
      </c>
      <c r="H15" s="188">
        <v>595.52300000000002</v>
      </c>
      <c r="I15" s="188">
        <v>533.03099999999995</v>
      </c>
      <c r="J15" s="188">
        <v>589.88900000000001</v>
      </c>
      <c r="K15" s="188">
        <v>502.33</v>
      </c>
      <c r="L15" s="188">
        <v>507.20299999999997</v>
      </c>
      <c r="M15" s="188">
        <v>520.14200000000005</v>
      </c>
      <c r="N15" s="188">
        <v>590.38199999999995</v>
      </c>
      <c r="O15" s="188">
        <v>614.96600000000001</v>
      </c>
      <c r="P15" s="45">
        <f t="shared" si="0"/>
        <v>6909.5259999999998</v>
      </c>
      <c r="Q15" s="14">
        <f t="shared" si="2"/>
        <v>4174.5030000000006</v>
      </c>
      <c r="R15" s="14">
        <f t="shared" si="1"/>
        <v>6741.5790000000006</v>
      </c>
      <c r="S15" s="14"/>
      <c r="T15" s="17"/>
      <c r="U15" s="20"/>
      <c r="V15" s="8"/>
      <c r="W15" s="8"/>
      <c r="X15" s="8"/>
      <c r="Y15" s="8"/>
      <c r="AA15" s="13"/>
    </row>
    <row r="16" spans="1:28" x14ac:dyDescent="0.35">
      <c r="A16" s="13"/>
      <c r="B16" s="13"/>
      <c r="C16" s="6" t="s">
        <v>91</v>
      </c>
      <c r="D16" s="188">
        <v>643.00512700000002</v>
      </c>
      <c r="E16" s="188">
        <v>648.27247</v>
      </c>
      <c r="F16" s="188">
        <v>651.70289400000001</v>
      </c>
      <c r="G16" s="188">
        <v>629.94588299999998</v>
      </c>
      <c r="H16" s="188">
        <v>589.19048599999996</v>
      </c>
      <c r="I16" s="188">
        <v>632.68657499999995</v>
      </c>
      <c r="J16" s="188">
        <v>598.31973700000003</v>
      </c>
      <c r="K16" s="188">
        <v>521.28399999999999</v>
      </c>
      <c r="L16" s="188">
        <v>573.32429999999999</v>
      </c>
      <c r="M16" s="188">
        <v>562.68799999999999</v>
      </c>
      <c r="N16" s="188">
        <v>624.38599999999997</v>
      </c>
      <c r="O16" s="188">
        <v>605.68600000000004</v>
      </c>
      <c r="P16" s="45">
        <f t="shared" si="0"/>
        <v>7280.4914719999997</v>
      </c>
      <c r="Q16" s="14">
        <f t="shared" si="2"/>
        <v>4393.1231719999996</v>
      </c>
      <c r="R16" s="14">
        <f t="shared" si="1"/>
        <v>7119.7154350000001</v>
      </c>
      <c r="S16" s="14"/>
      <c r="T16" s="17"/>
      <c r="U16" s="20"/>
      <c r="V16" s="8"/>
      <c r="W16" s="8"/>
      <c r="X16" s="8"/>
      <c r="Y16" s="8"/>
      <c r="AA16" s="13"/>
    </row>
    <row r="17" spans="1:35" x14ac:dyDescent="0.35">
      <c r="A17" s="13"/>
      <c r="B17" s="13"/>
      <c r="C17" s="6" t="s">
        <v>92</v>
      </c>
      <c r="D17" s="188">
        <v>720.12281099999996</v>
      </c>
      <c r="E17" s="188">
        <v>611.82746599999996</v>
      </c>
      <c r="F17" s="188">
        <v>622.64560700000004</v>
      </c>
      <c r="G17" s="188">
        <v>710.09255700000006</v>
      </c>
      <c r="H17" s="188">
        <v>614.45545400000003</v>
      </c>
      <c r="I17" s="188">
        <v>594.04212800000005</v>
      </c>
      <c r="J17" s="188">
        <v>584.73276499999997</v>
      </c>
      <c r="K17" s="188">
        <v>530.98310100000003</v>
      </c>
      <c r="L17" s="188">
        <v>545.32683599999996</v>
      </c>
      <c r="M17" s="188">
        <v>577.50727099999995</v>
      </c>
      <c r="N17" s="188">
        <v>594.278143</v>
      </c>
      <c r="O17" s="188">
        <v>632.20724700000005</v>
      </c>
      <c r="P17" s="45">
        <f t="shared" si="0"/>
        <v>7338.2213859999993</v>
      </c>
      <c r="Q17" s="14">
        <f t="shared" si="2"/>
        <v>4457.9187879999999</v>
      </c>
      <c r="R17" s="14">
        <f t="shared" si="1"/>
        <v>7358.8740600000001</v>
      </c>
      <c r="S17" s="14"/>
      <c r="T17" s="17"/>
      <c r="U17" s="20"/>
      <c r="V17" s="8"/>
      <c r="W17" s="8"/>
      <c r="X17" s="8"/>
      <c r="Y17" s="8"/>
      <c r="AA17" s="13"/>
    </row>
    <row r="18" spans="1:35" x14ac:dyDescent="0.35">
      <c r="A18" s="13"/>
      <c r="B18" s="13"/>
      <c r="C18" s="6" t="s">
        <v>93</v>
      </c>
      <c r="D18" s="188">
        <v>693.36643100000003</v>
      </c>
      <c r="E18" s="188">
        <v>681.22352799999999</v>
      </c>
      <c r="F18" s="188">
        <v>639.49611700000003</v>
      </c>
      <c r="G18" s="188">
        <v>632.09231699999998</v>
      </c>
      <c r="H18" s="188">
        <v>576.64618299999995</v>
      </c>
      <c r="I18" s="188">
        <v>610.06057799999996</v>
      </c>
      <c r="J18" s="188">
        <v>592.69561899999997</v>
      </c>
      <c r="K18" s="188">
        <v>462.99712699999998</v>
      </c>
      <c r="L18" s="188">
        <v>569.56777699999998</v>
      </c>
      <c r="M18" s="188">
        <v>660.39674600000001</v>
      </c>
      <c r="N18" s="188">
        <v>634.91279299999997</v>
      </c>
      <c r="O18" s="188">
        <v>684.37733500000002</v>
      </c>
      <c r="P18" s="45">
        <f t="shared" si="0"/>
        <v>7437.8325510000004</v>
      </c>
      <c r="Q18" s="14">
        <f t="shared" si="2"/>
        <v>4425.5807729999997</v>
      </c>
      <c r="R18" s="14">
        <f t="shared" si="1"/>
        <v>7297.9205169999987</v>
      </c>
      <c r="S18" s="14"/>
      <c r="T18" s="17"/>
      <c r="U18" s="20"/>
      <c r="V18" s="8"/>
      <c r="W18" s="8"/>
      <c r="X18" s="8"/>
      <c r="Y18" s="196"/>
      <c r="AA18" s="13"/>
    </row>
    <row r="19" spans="1:35" x14ac:dyDescent="0.35">
      <c r="A19" s="13"/>
      <c r="C19" s="6" t="s">
        <v>94</v>
      </c>
      <c r="D19" s="188">
        <v>681.30899299999999</v>
      </c>
      <c r="E19" s="188">
        <v>682.42813200000001</v>
      </c>
      <c r="F19" s="188">
        <v>668.08588799999995</v>
      </c>
      <c r="G19" s="188">
        <v>660.50294799999995</v>
      </c>
      <c r="H19" s="188">
        <v>579.13404800000001</v>
      </c>
      <c r="I19" s="188">
        <v>583.41843100000006</v>
      </c>
      <c r="J19" s="188">
        <v>572.76511200000004</v>
      </c>
      <c r="K19" s="188">
        <v>471.84216600000002</v>
      </c>
      <c r="L19" s="188">
        <v>535.650171</v>
      </c>
      <c r="M19" s="188">
        <v>559.22339299999999</v>
      </c>
      <c r="N19" s="188">
        <v>600.62700299999995</v>
      </c>
      <c r="O19" s="188">
        <v>655.41344800000002</v>
      </c>
      <c r="P19" s="45">
        <f t="shared" si="0"/>
        <v>7250.3997330000002</v>
      </c>
      <c r="Q19" s="14">
        <f t="shared" si="2"/>
        <v>4427.6435519999995</v>
      </c>
      <c r="R19" s="14">
        <f t="shared" si="1"/>
        <v>7459.8258369999994</v>
      </c>
      <c r="S19" s="14"/>
      <c r="T19" s="17"/>
      <c r="U19" s="8"/>
      <c r="V19" s="8"/>
      <c r="W19" s="8"/>
      <c r="X19" s="8"/>
      <c r="AA19" s="13"/>
    </row>
    <row r="20" spans="1:35" x14ac:dyDescent="0.35">
      <c r="C20" s="6" t="s">
        <v>95</v>
      </c>
      <c r="D20" s="188">
        <v>640.84896800000001</v>
      </c>
      <c r="E20" s="188">
        <v>666.93363399999998</v>
      </c>
      <c r="F20" s="188">
        <v>637.63799800000004</v>
      </c>
      <c r="G20" s="188">
        <v>667.51353099999994</v>
      </c>
      <c r="H20" s="188">
        <v>607.11512400000004</v>
      </c>
      <c r="I20" s="188">
        <v>598.96203000000003</v>
      </c>
      <c r="J20" s="188">
        <v>568.62573899999995</v>
      </c>
      <c r="K20" s="188">
        <v>485.00470799999999</v>
      </c>
      <c r="L20" s="188">
        <v>557.13891999999998</v>
      </c>
      <c r="M20" s="188">
        <v>546.85542299999997</v>
      </c>
      <c r="N20" s="188">
        <v>615.94093299999997</v>
      </c>
      <c r="O20" s="188">
        <v>651.19508399999995</v>
      </c>
      <c r="P20" s="45">
        <f t="shared" si="0"/>
        <v>7243.7720920000002</v>
      </c>
      <c r="Q20" s="14">
        <f t="shared" si="2"/>
        <v>4387.6370239999997</v>
      </c>
      <c r="R20" s="14">
        <f t="shared" si="1"/>
        <v>7214.5325779999994</v>
      </c>
      <c r="S20" s="14"/>
      <c r="T20" s="17"/>
      <c r="U20" s="8"/>
      <c r="V20" s="8"/>
      <c r="W20" s="8"/>
      <c r="X20" s="8"/>
      <c r="AA20" s="13"/>
    </row>
    <row r="21" spans="1:35" x14ac:dyDescent="0.35">
      <c r="C21" s="6" t="s">
        <v>96</v>
      </c>
      <c r="D21" s="188">
        <v>644.11364700000001</v>
      </c>
      <c r="E21" s="188">
        <v>652.64644999999996</v>
      </c>
      <c r="F21" s="188">
        <v>615.32277699999997</v>
      </c>
      <c r="G21" s="188">
        <v>633.61191899999994</v>
      </c>
      <c r="H21" s="188">
        <v>542.94565</v>
      </c>
      <c r="I21" s="188">
        <v>544.29231900000002</v>
      </c>
      <c r="J21" s="188">
        <v>531.06983500000001</v>
      </c>
      <c r="K21" s="188">
        <v>452.02516700000001</v>
      </c>
      <c r="L21" s="188">
        <v>500.51336600000002</v>
      </c>
      <c r="M21" s="188">
        <v>496.40428200000002</v>
      </c>
      <c r="N21" s="188">
        <v>565.25480100000004</v>
      </c>
      <c r="O21" s="188">
        <v>579.002251</v>
      </c>
      <c r="P21" s="45">
        <f t="shared" si="0"/>
        <v>6757.202464</v>
      </c>
      <c r="Q21" s="14">
        <f t="shared" si="2"/>
        <v>4164.0025969999997</v>
      </c>
      <c r="R21" s="14">
        <f t="shared" si="1"/>
        <v>7057.693569</v>
      </c>
      <c r="S21" s="14"/>
      <c r="T21" s="197"/>
      <c r="U21" s="8"/>
      <c r="V21" s="21"/>
      <c r="W21" s="10"/>
      <c r="X21" s="10"/>
      <c r="Y21" s="10"/>
    </row>
    <row r="22" spans="1:35" x14ac:dyDescent="0.35">
      <c r="C22" s="6" t="s">
        <v>97</v>
      </c>
      <c r="D22" s="188">
        <v>588.41589499999998</v>
      </c>
      <c r="E22" s="188">
        <v>604.41447300000004</v>
      </c>
      <c r="F22" s="188">
        <v>562.75965499999995</v>
      </c>
      <c r="G22" s="188">
        <v>561.514231</v>
      </c>
      <c r="H22" s="188">
        <v>525.61097199999995</v>
      </c>
      <c r="I22" s="188">
        <v>506.02052500000002</v>
      </c>
      <c r="J22" s="188">
        <v>502.35008099999999</v>
      </c>
      <c r="K22" s="188">
        <v>446.910504</v>
      </c>
      <c r="L22" s="188">
        <v>471.29042399999997</v>
      </c>
      <c r="M22" s="188">
        <v>511.32065399999999</v>
      </c>
      <c r="N22" s="188">
        <v>517.23516400000005</v>
      </c>
      <c r="O22" s="188">
        <v>569.71831599999996</v>
      </c>
      <c r="P22" s="45">
        <f t="shared" si="0"/>
        <v>6367.5608940000002</v>
      </c>
      <c r="Q22" s="14">
        <f t="shared" si="2"/>
        <v>3851.0858319999998</v>
      </c>
      <c r="R22" s="14">
        <f t="shared" si="1"/>
        <v>6473.0054529999998</v>
      </c>
      <c r="S22" s="14"/>
      <c r="T22" s="197"/>
      <c r="U22" s="8"/>
      <c r="W22" s="17"/>
      <c r="X22" s="197"/>
      <c r="Y22" s="17"/>
      <c r="AA22" s="13"/>
    </row>
    <row r="23" spans="1:35" x14ac:dyDescent="0.35">
      <c r="C23" s="6" t="s">
        <v>98</v>
      </c>
      <c r="D23" s="188">
        <v>632.41703800000005</v>
      </c>
      <c r="E23" s="188">
        <v>650.85400000000004</v>
      </c>
      <c r="F23" s="188">
        <v>607.57406200000003</v>
      </c>
      <c r="G23" s="188">
        <v>621.40587700000003</v>
      </c>
      <c r="H23" s="188">
        <v>573.37143600000002</v>
      </c>
      <c r="I23" s="188">
        <v>568.73755700000004</v>
      </c>
      <c r="J23" s="188">
        <v>568.36300000000006</v>
      </c>
      <c r="K23" s="188">
        <v>441.79</v>
      </c>
      <c r="L23" s="188">
        <v>596.45879000000002</v>
      </c>
      <c r="M23" s="188">
        <v>566.67956400000003</v>
      </c>
      <c r="N23" s="188">
        <v>571.15700000000004</v>
      </c>
      <c r="O23" s="188">
        <v>657.75</v>
      </c>
      <c r="P23" s="45">
        <f t="shared" si="0"/>
        <v>7056.5583239999996</v>
      </c>
      <c r="Q23" s="14">
        <f t="shared" si="2"/>
        <v>4222.7229699999998</v>
      </c>
      <c r="R23" s="14">
        <f t="shared" si="1"/>
        <v>6673.1851130000005</v>
      </c>
      <c r="S23" s="14"/>
      <c r="T23" s="197"/>
      <c r="W23" s="17"/>
      <c r="X23" s="197"/>
      <c r="Y23" s="17"/>
    </row>
    <row r="24" spans="1:35" x14ac:dyDescent="0.35">
      <c r="C24" s="6" t="s">
        <v>99</v>
      </c>
      <c r="D24" s="188">
        <v>612.67838099999994</v>
      </c>
      <c r="E24" s="188">
        <v>642.02481699999998</v>
      </c>
      <c r="F24" s="188">
        <v>629.87251500000002</v>
      </c>
      <c r="G24" s="188">
        <v>595.78999699999997</v>
      </c>
      <c r="H24" s="188">
        <v>570.80499999999995</v>
      </c>
      <c r="I24" s="188">
        <v>521.7799</v>
      </c>
      <c r="J24" s="188">
        <v>501.00275900000003</v>
      </c>
      <c r="K24" s="188">
        <v>478.22300000000001</v>
      </c>
      <c r="L24" s="188">
        <v>506.904</v>
      </c>
      <c r="M24" s="188">
        <v>515.19899999999996</v>
      </c>
      <c r="N24" s="188">
        <v>558.64690700000006</v>
      </c>
      <c r="O24" s="188">
        <v>574.55956700000002</v>
      </c>
      <c r="P24" s="45">
        <f t="shared" si="0"/>
        <v>6707.4858429999995</v>
      </c>
      <c r="Q24" s="14">
        <f t="shared" si="2"/>
        <v>4073.9533689999998</v>
      </c>
      <c r="R24" s="14">
        <f t="shared" si="1"/>
        <v>6975.148964</v>
      </c>
      <c r="S24" s="14"/>
      <c r="T24" s="197"/>
      <c r="W24" s="17"/>
      <c r="X24" s="197"/>
      <c r="Y24" s="17"/>
    </row>
    <row r="25" spans="1:35" x14ac:dyDescent="0.35">
      <c r="C25" s="6" t="s">
        <v>100</v>
      </c>
      <c r="D25" s="188">
        <v>621.65716199999997</v>
      </c>
      <c r="E25" s="188">
        <v>603.42115899999999</v>
      </c>
      <c r="F25" s="188">
        <v>583.95225300000004</v>
      </c>
      <c r="G25" s="188">
        <v>581.40919799999995</v>
      </c>
      <c r="H25" s="188">
        <v>531.78892699999994</v>
      </c>
      <c r="I25" s="188">
        <v>530.11365999999998</v>
      </c>
      <c r="J25" s="188">
        <v>517.73253599999998</v>
      </c>
      <c r="K25" s="188">
        <v>437.050343</v>
      </c>
      <c r="L25" s="188">
        <v>509.90888100000001</v>
      </c>
      <c r="M25" s="188">
        <v>514.66248848664497</v>
      </c>
      <c r="N25" s="188">
        <v>544.94001136871157</v>
      </c>
      <c r="O25" s="188">
        <v>582.95443714464363</v>
      </c>
      <c r="P25" s="45">
        <f t="shared" si="0"/>
        <v>6559.5910560000002</v>
      </c>
      <c r="Q25" s="14">
        <f t="shared" si="2"/>
        <v>3970.0748949999997</v>
      </c>
      <c r="R25" s="14">
        <f t="shared" si="1"/>
        <v>6586.8775920000007</v>
      </c>
      <c r="S25" s="14"/>
      <c r="T25" s="197"/>
      <c r="W25" s="17"/>
      <c r="X25" s="197"/>
      <c r="Y25" s="17"/>
    </row>
    <row r="26" spans="1:35" x14ac:dyDescent="0.35">
      <c r="C26" s="6" t="s">
        <v>101</v>
      </c>
      <c r="D26" s="188">
        <v>649.42108900000005</v>
      </c>
      <c r="E26" s="188">
        <v>602.58413800000005</v>
      </c>
      <c r="F26" s="188">
        <v>676.68836899999997</v>
      </c>
      <c r="G26" s="188">
        <v>559.58799099999999</v>
      </c>
      <c r="H26" s="188">
        <v>555.35373900000002</v>
      </c>
      <c r="I26" s="188">
        <v>619.976722</v>
      </c>
      <c r="J26" s="188">
        <v>501.81537800000001</v>
      </c>
      <c r="K26" s="188">
        <v>417.00061399999998</v>
      </c>
      <c r="L26" s="188">
        <v>488.32639499999999</v>
      </c>
      <c r="M26" s="188">
        <v>508.66250200000002</v>
      </c>
      <c r="N26" s="188">
        <v>530.91885400000001</v>
      </c>
      <c r="O26" s="188">
        <v>545.26013499999999</v>
      </c>
      <c r="P26" s="45">
        <f t="shared" si="0"/>
        <v>6655.595926</v>
      </c>
      <c r="Q26" s="14">
        <f t="shared" si="2"/>
        <v>4165.4274260000002</v>
      </c>
      <c r="R26" s="14">
        <f t="shared" si="1"/>
        <v>6770.8607450000009</v>
      </c>
      <c r="S26" s="14"/>
      <c r="T26" s="197"/>
      <c r="U26" s="8"/>
      <c r="W26" s="17"/>
      <c r="X26" s="197"/>
      <c r="Y26" s="17"/>
    </row>
    <row r="27" spans="1:35" x14ac:dyDescent="0.35">
      <c r="C27" s="6" t="s">
        <v>102</v>
      </c>
      <c r="D27" s="188">
        <v>562.76656000000003</v>
      </c>
      <c r="E27" s="188">
        <v>591.25184999999999</v>
      </c>
      <c r="F27" s="188">
        <v>569.54332999999997</v>
      </c>
      <c r="G27" s="188">
        <v>598.60152000000005</v>
      </c>
      <c r="H27" s="188">
        <v>516.25199999999995</v>
      </c>
      <c r="I27" s="188">
        <v>489.34769999999997</v>
      </c>
      <c r="J27" s="188">
        <v>488.21415999999999</v>
      </c>
      <c r="K27" s="188">
        <v>422.00227999999998</v>
      </c>
      <c r="L27" s="188">
        <v>485.39206000000001</v>
      </c>
      <c r="M27" s="188">
        <v>494.83449999999999</v>
      </c>
      <c r="N27" s="188">
        <v>534.18381999999997</v>
      </c>
      <c r="O27" s="188">
        <v>518.44763999999998</v>
      </c>
      <c r="P27" s="45">
        <f t="shared" si="0"/>
        <v>6270.8374200000007</v>
      </c>
      <c r="Q27" s="14">
        <f t="shared" si="2"/>
        <v>3815.97712</v>
      </c>
      <c r="R27" s="14">
        <f t="shared" si="1"/>
        <v>6319.7468380000009</v>
      </c>
      <c r="S27" s="14"/>
      <c r="T27" s="197"/>
      <c r="U27" s="8"/>
      <c r="W27" s="17"/>
      <c r="X27" s="197"/>
      <c r="Y27" s="17"/>
    </row>
    <row r="28" spans="1:35" x14ac:dyDescent="0.35">
      <c r="C28" s="6" t="s">
        <v>103</v>
      </c>
      <c r="D28" s="188">
        <v>591.49249999999995</v>
      </c>
      <c r="E28" s="188">
        <v>574.78391999999997</v>
      </c>
      <c r="F28" s="188">
        <v>536.78413999999998</v>
      </c>
      <c r="G28" s="188">
        <v>560.25070000000005</v>
      </c>
      <c r="H28" s="188">
        <v>526.86211100000003</v>
      </c>
      <c r="I28" s="188">
        <v>484.71790800000002</v>
      </c>
      <c r="J28" s="188">
        <v>483.930656</v>
      </c>
      <c r="K28" s="188">
        <v>426.69025599999998</v>
      </c>
      <c r="L28" s="198">
        <v>478.73400900000001</v>
      </c>
      <c r="M28" s="198">
        <v>473.85517099999998</v>
      </c>
      <c r="N28" s="198">
        <v>568.66457300000002</v>
      </c>
      <c r="O28" s="198">
        <v>542.82171600000004</v>
      </c>
      <c r="P28" s="45">
        <f t="shared" si="0"/>
        <v>6249.5876600000001</v>
      </c>
      <c r="Q28" s="14">
        <f t="shared" si="2"/>
        <v>3758.8219349999999</v>
      </c>
      <c r="R28" s="14">
        <f t="shared" si="1"/>
        <v>6217.9657389999984</v>
      </c>
      <c r="S28" s="14"/>
      <c r="T28" s="197"/>
      <c r="U28" s="8"/>
      <c r="W28" s="17"/>
      <c r="X28" s="197"/>
      <c r="Y28" s="17"/>
    </row>
    <row r="29" spans="1:35" x14ac:dyDescent="0.35">
      <c r="C29" s="6" t="s">
        <v>104</v>
      </c>
      <c r="D29" s="188">
        <v>583.9</v>
      </c>
      <c r="E29" s="188">
        <v>596.12327342653202</v>
      </c>
      <c r="F29" s="188">
        <v>547.70000000000005</v>
      </c>
      <c r="G29" s="188">
        <v>603.4</v>
      </c>
      <c r="H29" s="188">
        <v>506.2</v>
      </c>
      <c r="I29" s="188">
        <v>499.9</v>
      </c>
      <c r="J29" s="188">
        <v>513.73942360480896</v>
      </c>
      <c r="K29" s="188">
        <v>445.5</v>
      </c>
      <c r="L29" s="199">
        <v>497.4</v>
      </c>
      <c r="M29" s="199">
        <v>504.4</v>
      </c>
      <c r="N29" s="199">
        <v>554.4</v>
      </c>
      <c r="O29" s="199">
        <v>592.70000000000005</v>
      </c>
      <c r="P29" s="45">
        <f t="shared" si="0"/>
        <v>6445.3626970313389</v>
      </c>
      <c r="Q29" s="14">
        <f t="shared" si="2"/>
        <v>3850.9626970313407</v>
      </c>
      <c r="R29" s="14">
        <f t="shared" si="1"/>
        <v>6311.9196544265315</v>
      </c>
      <c r="S29" s="14"/>
      <c r="T29" s="197"/>
      <c r="U29" s="8"/>
      <c r="W29" s="17"/>
      <c r="X29" s="197"/>
      <c r="Y29" s="17"/>
    </row>
    <row r="30" spans="1:35" x14ac:dyDescent="0.35">
      <c r="C30" s="6" t="s">
        <v>105</v>
      </c>
      <c r="D30" s="188">
        <v>619</v>
      </c>
      <c r="E30" s="188">
        <v>601.6</v>
      </c>
      <c r="F30" s="188">
        <v>624.07266378599195</v>
      </c>
      <c r="G30" s="188">
        <v>539.54538892189396</v>
      </c>
      <c r="H30" s="188">
        <v>539.4</v>
      </c>
      <c r="I30" s="188">
        <v>506.4</v>
      </c>
      <c r="J30" s="188">
        <v>506.8</v>
      </c>
      <c r="K30" s="188">
        <v>393.8</v>
      </c>
      <c r="L30" s="199">
        <v>491.93225874046499</v>
      </c>
      <c r="M30" s="199">
        <v>492.1</v>
      </c>
      <c r="N30" s="199">
        <v>521.5</v>
      </c>
      <c r="O30" s="199">
        <v>593</v>
      </c>
      <c r="P30" s="45">
        <f t="shared" si="0"/>
        <v>6429.1503114483512</v>
      </c>
      <c r="Q30" s="14">
        <f t="shared" si="2"/>
        <v>3936.8180527078862</v>
      </c>
      <c r="R30" s="14">
        <f t="shared" si="1"/>
        <v>6538.1574763126946</v>
      </c>
      <c r="S30" s="14"/>
      <c r="T30" s="200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 x14ac:dyDescent="0.35">
      <c r="C31" s="6" t="s">
        <v>106</v>
      </c>
      <c r="D31" s="188">
        <v>588.1</v>
      </c>
      <c r="E31" s="188">
        <v>629.6</v>
      </c>
      <c r="F31" s="188">
        <v>611.31174277474702</v>
      </c>
      <c r="G31" s="188">
        <v>590.73912840698597</v>
      </c>
      <c r="H31" s="188">
        <v>546.73240892707099</v>
      </c>
      <c r="I31" s="188">
        <v>532.36380373894701</v>
      </c>
      <c r="J31" s="188">
        <v>501.39593348303299</v>
      </c>
      <c r="K31" s="188">
        <v>416.48585682714901</v>
      </c>
      <c r="L31" s="199">
        <v>484.33421364918502</v>
      </c>
      <c r="M31" s="199">
        <v>493.49222340152102</v>
      </c>
      <c r="N31" s="199">
        <v>484.81557302046201</v>
      </c>
      <c r="O31" s="199">
        <v>503.38628441895497</v>
      </c>
      <c r="P31" s="45">
        <f t="shared" si="0"/>
        <v>6382.757168648056</v>
      </c>
      <c r="Q31" s="14">
        <f t="shared" si="2"/>
        <v>4000.2430173307839</v>
      </c>
      <c r="R31" s="14">
        <f t="shared" si="1"/>
        <v>6497.9793425882172</v>
      </c>
      <c r="S31" s="14"/>
      <c r="T31" s="200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 x14ac:dyDescent="0.35">
      <c r="C32" s="6" t="s">
        <v>107</v>
      </c>
      <c r="D32" s="188">
        <v>574.35985849887902</v>
      </c>
      <c r="E32" s="188">
        <v>572.1</v>
      </c>
      <c r="F32" s="188">
        <v>522.29999999999995</v>
      </c>
      <c r="G32" s="188">
        <v>497.01987269308501</v>
      </c>
      <c r="H32" s="188">
        <v>452.3</v>
      </c>
      <c r="I32" s="188">
        <v>489.3</v>
      </c>
      <c r="J32" s="188">
        <v>441.7</v>
      </c>
      <c r="K32" s="188">
        <v>375.33711202240801</v>
      </c>
      <c r="L32" s="199">
        <v>442.2</v>
      </c>
      <c r="M32" s="199">
        <v>459</v>
      </c>
      <c r="N32" s="199">
        <v>506.1</v>
      </c>
      <c r="O32" s="199">
        <v>561.4</v>
      </c>
      <c r="P32" s="45">
        <f t="shared" si="0"/>
        <v>5893.1168432143722</v>
      </c>
      <c r="Q32" s="14">
        <f t="shared" si="2"/>
        <v>3549.0797311919641</v>
      </c>
      <c r="R32" s="14">
        <f t="shared" si="1"/>
        <v>5991.2898159922688</v>
      </c>
      <c r="S32" s="14"/>
      <c r="T32" s="200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x14ac:dyDescent="0.35">
      <c r="C33" s="6" t="s">
        <v>108</v>
      </c>
      <c r="D33" s="188">
        <v>611.79999999999995</v>
      </c>
      <c r="E33" s="188">
        <v>587.70000000000005</v>
      </c>
      <c r="F33" s="188">
        <v>580.20000000000005</v>
      </c>
      <c r="G33" s="188">
        <v>581.29999999999995</v>
      </c>
      <c r="H33" s="188">
        <v>498</v>
      </c>
      <c r="I33" s="188">
        <v>503.1</v>
      </c>
      <c r="J33" s="188">
        <v>487.34593220394902</v>
      </c>
      <c r="K33" s="188">
        <v>431.58385373687599</v>
      </c>
      <c r="L33" s="188">
        <v>461.51368163650397</v>
      </c>
      <c r="M33" s="199">
        <v>479.48652997665403</v>
      </c>
      <c r="N33" s="199">
        <v>643.1</v>
      </c>
      <c r="O33" s="199">
        <v>633.20000000000005</v>
      </c>
      <c r="P33" s="45">
        <f t="shared" si="0"/>
        <v>6498.329997553983</v>
      </c>
      <c r="Q33" s="14">
        <f t="shared" si="2"/>
        <v>3849.4459322039488</v>
      </c>
      <c r="R33" s="14">
        <f t="shared" si="1"/>
        <v>6147.8371120224083</v>
      </c>
      <c r="S33" s="14"/>
      <c r="T33" s="200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35" x14ac:dyDescent="0.35">
      <c r="C34" s="6" t="s">
        <v>109</v>
      </c>
      <c r="D34" s="188">
        <v>710.37165705192103</v>
      </c>
      <c r="E34" s="188">
        <v>645.13400789886202</v>
      </c>
      <c r="F34" s="188">
        <v>669.6</v>
      </c>
      <c r="G34" s="188">
        <v>625.4</v>
      </c>
      <c r="H34" s="188">
        <v>570.9</v>
      </c>
      <c r="I34" s="188">
        <v>522</v>
      </c>
      <c r="J34" s="188">
        <v>522.1</v>
      </c>
      <c r="K34" s="188">
        <v>441.5</v>
      </c>
      <c r="L34" s="188">
        <v>512</v>
      </c>
      <c r="M34" s="188">
        <v>525.70000000000005</v>
      </c>
      <c r="N34" s="188">
        <v>596.4</v>
      </c>
      <c r="O34" s="188">
        <v>585.19274087441795</v>
      </c>
      <c r="P34" s="45">
        <f t="shared" si="0"/>
        <v>6926.2984058252005</v>
      </c>
      <c r="Q34" s="14">
        <f t="shared" si="2"/>
        <v>4265.5056649507833</v>
      </c>
      <c r="R34" s="14">
        <f t="shared" si="1"/>
        <v>6879.6356625047665</v>
      </c>
      <c r="S34" s="14"/>
      <c r="T34" s="200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35" x14ac:dyDescent="0.35">
      <c r="C35" s="6" t="s">
        <v>110</v>
      </c>
      <c r="D35" s="188">
        <v>641.6</v>
      </c>
      <c r="E35" s="188">
        <v>661.57178299999998</v>
      </c>
      <c r="F35" s="188">
        <v>705.45532300000002</v>
      </c>
      <c r="G35" s="188">
        <v>611.94059800000002</v>
      </c>
      <c r="H35" s="188">
        <v>593.20000000000005</v>
      </c>
      <c r="I35" s="188">
        <v>555.1</v>
      </c>
      <c r="J35" s="188">
        <v>511.09504399999997</v>
      </c>
      <c r="K35" s="188">
        <v>430.81619999999998</v>
      </c>
      <c r="L35" s="188">
        <v>481.64160299999998</v>
      </c>
      <c r="M35" s="188">
        <v>485.73870199999999</v>
      </c>
      <c r="N35" s="188">
        <v>533.11794299999997</v>
      </c>
      <c r="O35" s="188">
        <v>663.82855600000005</v>
      </c>
      <c r="P35" s="45">
        <f t="shared" si="0"/>
        <v>6875.1057520000004</v>
      </c>
      <c r="Q35" s="14">
        <f t="shared" si="2"/>
        <v>4279.9627479999999</v>
      </c>
      <c r="R35" s="14">
        <f t="shared" si="1"/>
        <v>6951.7604448744178</v>
      </c>
      <c r="S35" s="14"/>
      <c r="T35" s="200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35" x14ac:dyDescent="0.35">
      <c r="C36" s="6" t="s">
        <v>111</v>
      </c>
      <c r="D36" s="188">
        <v>649.23469899999998</v>
      </c>
      <c r="E36" s="188">
        <v>611.780845</v>
      </c>
      <c r="F36" s="188">
        <v>588.13803800000005</v>
      </c>
      <c r="G36" s="188">
        <v>398.06641500000001</v>
      </c>
      <c r="H36" s="188">
        <v>560.52936099999999</v>
      </c>
      <c r="I36" s="188">
        <v>505.58686499999999</v>
      </c>
      <c r="J36" s="188">
        <v>444.64424600000001</v>
      </c>
      <c r="K36" s="188">
        <v>395.00919900000002</v>
      </c>
      <c r="L36" s="188">
        <v>452.70855899999998</v>
      </c>
      <c r="M36" s="188">
        <v>479.70146</v>
      </c>
      <c r="N36" s="188">
        <v>583.09475199999997</v>
      </c>
      <c r="O36" s="188">
        <v>647.39117899999997</v>
      </c>
      <c r="P36" s="45">
        <f>SUM(D36:O36)</f>
        <v>6315.8856180000002</v>
      </c>
      <c r="Q36" s="14">
        <f t="shared" si="2"/>
        <v>3757.9804690000001</v>
      </c>
      <c r="R36" s="14">
        <f t="shared" si="1"/>
        <v>6419.5742710000004</v>
      </c>
      <c r="S36" s="14"/>
      <c r="T36" s="200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35" x14ac:dyDescent="0.35">
      <c r="C37" s="6" t="s">
        <v>112</v>
      </c>
      <c r="D37" s="188">
        <v>716.73766000000001</v>
      </c>
      <c r="E37" s="188">
        <v>695.79699900000003</v>
      </c>
      <c r="F37" s="188">
        <v>679.14407200000005</v>
      </c>
      <c r="G37" s="188">
        <v>699.84318399999995</v>
      </c>
      <c r="H37" s="188">
        <v>568.97517100000005</v>
      </c>
      <c r="I37" s="188">
        <v>536.92419299999995</v>
      </c>
      <c r="J37" s="188">
        <v>482.353011036</v>
      </c>
      <c r="K37" s="188"/>
      <c r="L37" s="188"/>
      <c r="M37" s="188"/>
      <c r="N37" s="188"/>
      <c r="O37" s="188"/>
      <c r="P37" s="45"/>
      <c r="Q37" s="14">
        <f t="shared" si="2"/>
        <v>4379.7742900359999</v>
      </c>
      <c r="R37" s="14">
        <f t="shared" si="1"/>
        <v>6899.9706740000001</v>
      </c>
      <c r="S37" s="14"/>
      <c r="T37" s="200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35" x14ac:dyDescent="0.35"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187"/>
      <c r="Q38" s="187"/>
      <c r="R38" s="187"/>
      <c r="S38" s="187"/>
      <c r="T38" s="187"/>
      <c r="U38" s="17"/>
      <c r="W38" s="17"/>
      <c r="X38" s="197"/>
      <c r="Y38" s="17"/>
    </row>
    <row r="39" spans="1:35" x14ac:dyDescent="0.35">
      <c r="C39" s="6" t="s">
        <v>113</v>
      </c>
      <c r="D39" s="187"/>
      <c r="E39" s="13"/>
      <c r="I39" s="17"/>
      <c r="J39" s="17"/>
      <c r="K39" s="17"/>
      <c r="L39" s="13"/>
      <c r="M39" s="13"/>
      <c r="N39" s="13"/>
      <c r="O39" s="13"/>
      <c r="P39" s="17"/>
      <c r="Q39" s="197"/>
      <c r="R39" s="197"/>
      <c r="S39" s="197"/>
      <c r="T39" s="17"/>
      <c r="U39" s="8"/>
      <c r="W39" s="17"/>
      <c r="X39" s="197"/>
      <c r="Y39" s="17"/>
    </row>
    <row r="40" spans="1:35" x14ac:dyDescent="0.35">
      <c r="B40" s="9" t="s">
        <v>72</v>
      </c>
      <c r="C40" s="6" t="s">
        <v>73</v>
      </c>
      <c r="D40" s="188">
        <v>454.7</v>
      </c>
      <c r="E40" s="188">
        <v>459</v>
      </c>
      <c r="F40" s="188">
        <v>448.3</v>
      </c>
      <c r="G40" s="188">
        <v>469.1</v>
      </c>
      <c r="H40" s="188">
        <v>417.5</v>
      </c>
      <c r="I40" s="188">
        <v>446.3</v>
      </c>
      <c r="J40" s="188">
        <v>407.8</v>
      </c>
      <c r="K40" s="188">
        <v>391.7</v>
      </c>
      <c r="L40" s="188">
        <v>424.8</v>
      </c>
      <c r="M40" s="188">
        <v>409.9</v>
      </c>
      <c r="N40" s="188">
        <v>454.5</v>
      </c>
      <c r="O40" s="188">
        <v>482.2</v>
      </c>
      <c r="P40" s="45">
        <f t="shared" ref="P40:P69" si="3">SUM(D40:O40)</f>
        <v>5265.8</v>
      </c>
      <c r="Q40" s="14">
        <f>SUM(D40:J40)</f>
        <v>3102.7000000000003</v>
      </c>
      <c r="R40" s="14"/>
      <c r="S40" s="14"/>
      <c r="T40" s="17"/>
      <c r="U40" s="20"/>
      <c r="W40" s="17"/>
      <c r="X40" s="197"/>
      <c r="Y40" s="17"/>
    </row>
    <row r="41" spans="1:35" x14ac:dyDescent="0.35">
      <c r="C41" s="6" t="s">
        <v>76</v>
      </c>
      <c r="D41" s="188">
        <v>491.1</v>
      </c>
      <c r="E41" s="188">
        <v>468.4</v>
      </c>
      <c r="F41" s="188">
        <v>480.6</v>
      </c>
      <c r="G41" s="188">
        <v>482.9</v>
      </c>
      <c r="H41" s="188">
        <v>481.3</v>
      </c>
      <c r="I41" s="188">
        <v>476.8</v>
      </c>
      <c r="J41" s="188">
        <v>434.6</v>
      </c>
      <c r="K41" s="188">
        <v>424.9</v>
      </c>
      <c r="L41" s="188">
        <v>464.3</v>
      </c>
      <c r="M41" s="188">
        <v>449.8</v>
      </c>
      <c r="N41" s="188">
        <v>490.7</v>
      </c>
      <c r="O41" s="188">
        <v>489.7</v>
      </c>
      <c r="P41" s="45">
        <f t="shared" si="3"/>
        <v>5635.1</v>
      </c>
      <c r="Q41" s="14">
        <f t="shared" ref="Q41:Q71" si="4">SUM(D41:J41)</f>
        <v>3315.7000000000003</v>
      </c>
      <c r="R41" s="14">
        <f t="shared" ref="R41:R71" si="5">SUM(J40:O40,D41:I41)</f>
        <v>5452</v>
      </c>
      <c r="S41" s="14"/>
      <c r="T41" s="17"/>
      <c r="U41" s="20"/>
      <c r="W41" s="17"/>
      <c r="X41" s="17"/>
      <c r="Y41" s="17"/>
    </row>
    <row r="42" spans="1:35" x14ac:dyDescent="0.35">
      <c r="A42" s="187"/>
      <c r="C42" s="6" t="s">
        <v>78</v>
      </c>
      <c r="D42" s="188">
        <v>503.7</v>
      </c>
      <c r="E42" s="188">
        <v>481.4</v>
      </c>
      <c r="F42" s="188">
        <v>459.6</v>
      </c>
      <c r="G42" s="188">
        <v>508.6</v>
      </c>
      <c r="H42" s="188">
        <v>478.3</v>
      </c>
      <c r="I42" s="188">
        <v>502.8</v>
      </c>
      <c r="J42" s="188">
        <v>475.3</v>
      </c>
      <c r="K42" s="188">
        <v>421</v>
      </c>
      <c r="L42" s="188">
        <v>489.7</v>
      </c>
      <c r="M42" s="188">
        <v>475.3</v>
      </c>
      <c r="N42" s="188">
        <v>526.20000000000005</v>
      </c>
      <c r="O42" s="188">
        <v>503.5</v>
      </c>
      <c r="P42" s="45">
        <f t="shared" si="3"/>
        <v>5825.4000000000005</v>
      </c>
      <c r="Q42" s="14">
        <f t="shared" si="4"/>
        <v>3409.7000000000003</v>
      </c>
      <c r="R42" s="14">
        <f t="shared" si="5"/>
        <v>5688.4000000000005</v>
      </c>
      <c r="S42" s="14"/>
      <c r="T42" s="17"/>
      <c r="U42" s="20"/>
      <c r="W42" s="17"/>
      <c r="X42" s="17"/>
      <c r="Y42" s="17"/>
    </row>
    <row r="43" spans="1:35" x14ac:dyDescent="0.35">
      <c r="A43" s="187"/>
      <c r="C43" s="6" t="s">
        <v>80</v>
      </c>
      <c r="D43" s="192">
        <v>544.154</v>
      </c>
      <c r="E43" s="192">
        <v>508.96300000000002</v>
      </c>
      <c r="F43" s="192">
        <v>512.79999999999995</v>
      </c>
      <c r="G43" s="192">
        <v>517.91399999999999</v>
      </c>
      <c r="H43" s="192">
        <v>520.84900000000005</v>
      </c>
      <c r="I43" s="188">
        <v>500.52199999999999</v>
      </c>
      <c r="J43" s="188">
        <v>491.81900000000002</v>
      </c>
      <c r="K43" s="188">
        <v>456.14</v>
      </c>
      <c r="L43" s="188">
        <v>506.62200000000001</v>
      </c>
      <c r="M43" s="188">
        <v>489.73899999999998</v>
      </c>
      <c r="N43" s="188">
        <v>533.38800000000003</v>
      </c>
      <c r="O43" s="188">
        <v>547.93899999999996</v>
      </c>
      <c r="P43" s="45">
        <f t="shared" si="3"/>
        <v>6130.8490000000002</v>
      </c>
      <c r="Q43" s="14">
        <f t="shared" si="4"/>
        <v>3597.0210000000002</v>
      </c>
      <c r="R43" s="14">
        <f t="shared" si="5"/>
        <v>5996.2020000000002</v>
      </c>
      <c r="S43" s="14"/>
      <c r="T43" s="17"/>
      <c r="U43" s="19"/>
      <c r="W43" s="17"/>
      <c r="X43" s="17"/>
      <c r="Y43" s="17"/>
    </row>
    <row r="44" spans="1:35" x14ac:dyDescent="0.35">
      <c r="A44" s="187"/>
      <c r="C44" s="6" t="s">
        <v>82</v>
      </c>
      <c r="D44" s="192">
        <v>533.05100000000004</v>
      </c>
      <c r="E44" s="192">
        <v>525.346</v>
      </c>
      <c r="F44" s="192">
        <v>493.11799999999999</v>
      </c>
      <c r="G44" s="192">
        <v>540.11900000000003</v>
      </c>
      <c r="H44" s="192">
        <v>546.45000000000005</v>
      </c>
      <c r="I44" s="188">
        <v>488.67599999999999</v>
      </c>
      <c r="J44" s="188">
        <v>495.45499999999998</v>
      </c>
      <c r="K44" s="188">
        <v>458.94200000000001</v>
      </c>
      <c r="L44" s="188">
        <v>524.399</v>
      </c>
      <c r="M44" s="188">
        <v>517.38</v>
      </c>
      <c r="N44" s="188">
        <v>581.50599999999997</v>
      </c>
      <c r="O44" s="188">
        <v>625.46500000000003</v>
      </c>
      <c r="P44" s="45">
        <f t="shared" si="3"/>
        <v>6329.9070000000002</v>
      </c>
      <c r="Q44" s="14">
        <f t="shared" si="4"/>
        <v>3622.2149999999997</v>
      </c>
      <c r="R44" s="14">
        <f t="shared" si="5"/>
        <v>6152.4070000000002</v>
      </c>
      <c r="S44" s="14"/>
      <c r="T44" s="17"/>
      <c r="W44" s="17"/>
      <c r="X44" s="17"/>
      <c r="Y44" s="17"/>
    </row>
    <row r="45" spans="1:35" x14ac:dyDescent="0.35">
      <c r="A45" s="187"/>
      <c r="C45" s="6" t="s">
        <v>84</v>
      </c>
      <c r="D45" s="192">
        <v>561.548</v>
      </c>
      <c r="E45" s="192">
        <v>573.41899999999998</v>
      </c>
      <c r="F45" s="192">
        <v>581.66800000000001</v>
      </c>
      <c r="G45" s="192">
        <v>603.029</v>
      </c>
      <c r="H45" s="192">
        <v>547.78899999999999</v>
      </c>
      <c r="I45" s="188">
        <v>568.06700000000001</v>
      </c>
      <c r="J45" s="188">
        <v>569.48599999999999</v>
      </c>
      <c r="K45" s="188">
        <v>495</v>
      </c>
      <c r="L45" s="188">
        <v>570</v>
      </c>
      <c r="M45" s="188">
        <v>557.1</v>
      </c>
      <c r="N45" s="188">
        <v>595.40499999999997</v>
      </c>
      <c r="O45" s="188">
        <v>599.28499999999997</v>
      </c>
      <c r="P45" s="45">
        <f t="shared" si="3"/>
        <v>6821.7960000000003</v>
      </c>
      <c r="Q45" s="14">
        <f t="shared" si="4"/>
        <v>4005.0060000000003</v>
      </c>
      <c r="R45" s="14">
        <f t="shared" si="5"/>
        <v>6638.6669999999995</v>
      </c>
      <c r="S45" s="14"/>
      <c r="T45" s="17"/>
      <c r="W45" s="17"/>
      <c r="X45" s="17"/>
      <c r="Y45" s="17"/>
    </row>
    <row r="46" spans="1:35" x14ac:dyDescent="0.35">
      <c r="A46" s="187"/>
      <c r="C46" s="6" t="s">
        <v>86</v>
      </c>
      <c r="D46" s="188">
        <v>609.74599999999998</v>
      </c>
      <c r="E46" s="188">
        <v>605.69899999999996</v>
      </c>
      <c r="F46" s="188">
        <v>532.17100000000005</v>
      </c>
      <c r="G46" s="188">
        <v>532.245</v>
      </c>
      <c r="H46" s="188">
        <v>504.52199999999999</v>
      </c>
      <c r="I46" s="188">
        <v>540.89099999999996</v>
      </c>
      <c r="J46" s="188">
        <v>526.84900000000005</v>
      </c>
      <c r="K46" s="188">
        <v>497.75900000000001</v>
      </c>
      <c r="L46" s="188">
        <v>562.50599999999997</v>
      </c>
      <c r="M46" s="188">
        <v>568.005</v>
      </c>
      <c r="N46" s="188">
        <v>642.37400000000002</v>
      </c>
      <c r="O46" s="188">
        <v>598.27</v>
      </c>
      <c r="P46" s="45">
        <f t="shared" si="3"/>
        <v>6721.0370000000003</v>
      </c>
      <c r="Q46" s="14">
        <f t="shared" si="4"/>
        <v>3852.123</v>
      </c>
      <c r="R46" s="14">
        <f t="shared" si="5"/>
        <v>6711.5499999999993</v>
      </c>
      <c r="S46" s="14"/>
      <c r="T46" s="17"/>
      <c r="W46" s="17"/>
      <c r="X46" s="17"/>
      <c r="Y46" s="17"/>
    </row>
    <row r="47" spans="1:35" x14ac:dyDescent="0.35">
      <c r="A47" s="187"/>
      <c r="C47" s="6" t="s">
        <v>88</v>
      </c>
      <c r="D47" s="188">
        <v>612.83000000000004</v>
      </c>
      <c r="E47" s="188">
        <v>622.24</v>
      </c>
      <c r="F47" s="188">
        <v>627.60699999999997</v>
      </c>
      <c r="G47" s="188">
        <v>626.00400000000002</v>
      </c>
      <c r="H47" s="188">
        <v>592.57600000000002</v>
      </c>
      <c r="I47" s="188">
        <v>581.70000000000005</v>
      </c>
      <c r="J47" s="188">
        <v>546.20000000000005</v>
      </c>
      <c r="K47" s="188">
        <v>548.1</v>
      </c>
      <c r="L47" s="188">
        <v>598.9</v>
      </c>
      <c r="M47" s="188">
        <v>580.20000000000005</v>
      </c>
      <c r="N47" s="188">
        <v>631.5</v>
      </c>
      <c r="O47" s="188">
        <v>638.6</v>
      </c>
      <c r="P47" s="45">
        <f t="shared" si="3"/>
        <v>7206.4570000000003</v>
      </c>
      <c r="Q47" s="14">
        <f t="shared" si="4"/>
        <v>4209.1570000000002</v>
      </c>
      <c r="R47" s="14">
        <f t="shared" si="5"/>
        <v>7058.72</v>
      </c>
      <c r="S47" s="14"/>
      <c r="T47" s="17"/>
      <c r="W47" s="17"/>
      <c r="X47" s="17"/>
      <c r="Y47" s="17"/>
    </row>
    <row r="48" spans="1:35" x14ac:dyDescent="0.35">
      <c r="A48" s="187"/>
      <c r="C48" s="6" t="s">
        <v>89</v>
      </c>
      <c r="D48" s="188">
        <v>672.2</v>
      </c>
      <c r="E48" s="188">
        <v>648.5</v>
      </c>
      <c r="F48" s="188">
        <v>663</v>
      </c>
      <c r="G48" s="188">
        <v>652.79999999999995</v>
      </c>
      <c r="H48" s="188">
        <v>647.20000000000005</v>
      </c>
      <c r="I48" s="188">
        <v>670.8</v>
      </c>
      <c r="J48" s="188">
        <v>569.34</v>
      </c>
      <c r="K48" s="188">
        <v>548.49699999999996</v>
      </c>
      <c r="L48" s="188">
        <v>587.23299999999995</v>
      </c>
      <c r="M48" s="188">
        <v>604.72900000000004</v>
      </c>
      <c r="N48" s="188">
        <v>663.03599999999994</v>
      </c>
      <c r="O48" s="188">
        <v>655.72500000000002</v>
      </c>
      <c r="P48" s="45">
        <f t="shared" si="3"/>
        <v>7583.0600000000013</v>
      </c>
      <c r="Q48" s="14">
        <f t="shared" si="4"/>
        <v>4523.84</v>
      </c>
      <c r="R48" s="14">
        <f t="shared" si="5"/>
        <v>7498.0000000000009</v>
      </c>
      <c r="S48" s="14"/>
      <c r="T48" s="17"/>
      <c r="U48" s="17"/>
      <c r="V48" s="18"/>
      <c r="W48" s="17"/>
      <c r="X48" s="17"/>
      <c r="Y48" s="17"/>
    </row>
    <row r="49" spans="3:35" x14ac:dyDescent="0.35">
      <c r="C49" s="6" t="s">
        <v>90</v>
      </c>
      <c r="D49" s="188">
        <v>670.48500000000001</v>
      </c>
      <c r="E49" s="188">
        <v>680.37199999999996</v>
      </c>
      <c r="F49" s="188">
        <v>678.32399999999996</v>
      </c>
      <c r="G49" s="188">
        <v>678.673</v>
      </c>
      <c r="H49" s="188">
        <v>671.24800000000005</v>
      </c>
      <c r="I49" s="188">
        <v>624.19000000000005</v>
      </c>
      <c r="J49" s="188">
        <v>612.65800000000002</v>
      </c>
      <c r="K49" s="188">
        <v>577.846</v>
      </c>
      <c r="L49" s="188">
        <v>658.87900000000002</v>
      </c>
      <c r="M49" s="188">
        <v>612.69899999999996</v>
      </c>
      <c r="N49" s="188">
        <v>699.98599999999999</v>
      </c>
      <c r="O49" s="188">
        <v>699.96699999999998</v>
      </c>
      <c r="P49" s="45">
        <f t="shared" si="3"/>
        <v>7865.3269999999993</v>
      </c>
      <c r="Q49" s="14">
        <f t="shared" si="4"/>
        <v>4615.9500000000007</v>
      </c>
      <c r="R49" s="14">
        <f t="shared" si="5"/>
        <v>7631.8520000000008</v>
      </c>
      <c r="S49" s="14"/>
      <c r="T49" s="17"/>
      <c r="U49" s="17"/>
      <c r="V49" s="17"/>
      <c r="W49" s="17"/>
      <c r="X49" s="17"/>
      <c r="Y49" s="17"/>
    </row>
    <row r="50" spans="3:35" x14ac:dyDescent="0.35">
      <c r="C50" s="6" t="s">
        <v>91</v>
      </c>
      <c r="D50" s="188">
        <v>660.87114499999996</v>
      </c>
      <c r="E50" s="188">
        <v>713.60282099999995</v>
      </c>
      <c r="F50" s="188">
        <v>691.97503400000005</v>
      </c>
      <c r="G50" s="188">
        <v>723.33303699999999</v>
      </c>
      <c r="H50" s="188">
        <v>666.08106499999997</v>
      </c>
      <c r="I50" s="188">
        <v>699.18373199999996</v>
      </c>
      <c r="J50" s="188">
        <v>617.14651700000002</v>
      </c>
      <c r="K50" s="188">
        <v>627.88300000000004</v>
      </c>
      <c r="L50" s="188">
        <v>691.36300000000006</v>
      </c>
      <c r="M50" s="188">
        <v>653.27300000000002</v>
      </c>
      <c r="N50" s="188">
        <v>735.34100000000001</v>
      </c>
      <c r="O50" s="188">
        <v>686.71299999999997</v>
      </c>
      <c r="P50" s="45">
        <f t="shared" si="3"/>
        <v>8166.7663510000002</v>
      </c>
      <c r="Q50" s="14">
        <f t="shared" si="4"/>
        <v>4772.1933509999999</v>
      </c>
      <c r="R50" s="14">
        <f t="shared" si="5"/>
        <v>8017.0818340000005</v>
      </c>
      <c r="S50" s="14"/>
      <c r="T50" s="17"/>
      <c r="U50" s="17"/>
      <c r="V50" s="17"/>
      <c r="W50" s="17"/>
      <c r="X50" s="17"/>
      <c r="Y50" s="17"/>
    </row>
    <row r="51" spans="3:35" x14ac:dyDescent="0.35">
      <c r="C51" s="6" t="s">
        <v>92</v>
      </c>
      <c r="D51" s="188">
        <v>739.14917200000002</v>
      </c>
      <c r="E51" s="188">
        <v>735.17236300000002</v>
      </c>
      <c r="F51" s="188">
        <v>707.74268400000005</v>
      </c>
      <c r="G51" s="188">
        <v>752.80977800000005</v>
      </c>
      <c r="H51" s="188">
        <v>750.40309999999999</v>
      </c>
      <c r="I51" s="188">
        <v>645.81640900000002</v>
      </c>
      <c r="J51" s="188">
        <v>627.63584700000001</v>
      </c>
      <c r="K51" s="188">
        <v>641.82295199999999</v>
      </c>
      <c r="L51" s="188">
        <v>696.05549799999994</v>
      </c>
      <c r="M51" s="188">
        <v>685.19483400000001</v>
      </c>
      <c r="N51" s="188">
        <v>708.05068500000004</v>
      </c>
      <c r="O51" s="188">
        <v>710.32553099999996</v>
      </c>
      <c r="P51" s="45">
        <f t="shared" si="3"/>
        <v>8400.1788529999994</v>
      </c>
      <c r="Q51" s="14">
        <f t="shared" si="4"/>
        <v>4958.7293529999988</v>
      </c>
      <c r="R51" s="14">
        <f t="shared" si="5"/>
        <v>8342.8130229999988</v>
      </c>
      <c r="S51" s="14"/>
      <c r="T51" s="17"/>
      <c r="U51" s="17"/>
      <c r="V51" s="17"/>
      <c r="W51" s="17"/>
      <c r="X51" s="17"/>
      <c r="Y51" s="17"/>
    </row>
    <row r="52" spans="3:35" x14ac:dyDescent="0.35">
      <c r="C52" s="6" t="s">
        <v>93</v>
      </c>
      <c r="D52" s="188">
        <v>763.62422200000003</v>
      </c>
      <c r="E52" s="188">
        <v>721.08648800000003</v>
      </c>
      <c r="F52" s="188">
        <v>696.90216899999996</v>
      </c>
      <c r="G52" s="188">
        <v>738.40150000000006</v>
      </c>
      <c r="H52" s="188">
        <v>673.620859</v>
      </c>
      <c r="I52" s="188">
        <v>707.89223900000002</v>
      </c>
      <c r="J52" s="188">
        <v>644.82345099999998</v>
      </c>
      <c r="K52" s="188">
        <v>611.66227300000003</v>
      </c>
      <c r="L52" s="188">
        <v>718.61551499999996</v>
      </c>
      <c r="M52" s="188">
        <v>718.64495599999998</v>
      </c>
      <c r="N52" s="188">
        <v>751.457266</v>
      </c>
      <c r="O52" s="188">
        <v>751.87889700000005</v>
      </c>
      <c r="P52" s="45">
        <f t="shared" si="3"/>
        <v>8498.6098350000011</v>
      </c>
      <c r="Q52" s="14">
        <f t="shared" si="4"/>
        <v>4946.3509280000007</v>
      </c>
      <c r="R52" s="14">
        <f t="shared" si="5"/>
        <v>8370.6128239999998</v>
      </c>
      <c r="S52" s="14"/>
      <c r="T52" s="17"/>
      <c r="U52" s="17"/>
      <c r="V52" s="17"/>
      <c r="W52" s="17"/>
      <c r="X52" s="17"/>
      <c r="Y52" s="17"/>
    </row>
    <row r="53" spans="3:35" x14ac:dyDescent="0.35">
      <c r="C53" s="6" t="s">
        <v>94</v>
      </c>
      <c r="D53" s="188">
        <v>766.18865800000003</v>
      </c>
      <c r="E53" s="188">
        <v>758.61679700000002</v>
      </c>
      <c r="F53" s="188">
        <v>758.85320200000001</v>
      </c>
      <c r="G53" s="188">
        <v>765.72519699999998</v>
      </c>
      <c r="H53" s="188">
        <v>769.24027100000001</v>
      </c>
      <c r="I53" s="188">
        <v>677.59069</v>
      </c>
      <c r="J53" s="188">
        <v>677.85849900000005</v>
      </c>
      <c r="K53" s="188">
        <v>644.15051700000004</v>
      </c>
      <c r="L53" s="188">
        <v>721.06583999999998</v>
      </c>
      <c r="M53" s="188">
        <v>700.67286999999999</v>
      </c>
      <c r="N53" s="188">
        <v>744.21304199999997</v>
      </c>
      <c r="O53" s="188">
        <v>750.29189399999996</v>
      </c>
      <c r="P53" s="45">
        <f t="shared" si="3"/>
        <v>8734.4674770000001</v>
      </c>
      <c r="Q53" s="14">
        <f t="shared" si="4"/>
        <v>5174.0733139999993</v>
      </c>
      <c r="R53" s="14">
        <f t="shared" si="5"/>
        <v>8693.297172999999</v>
      </c>
      <c r="S53" s="14"/>
      <c r="T53" s="17"/>
      <c r="U53" s="17"/>
      <c r="V53" s="17"/>
      <c r="W53" s="17"/>
      <c r="X53" s="17"/>
      <c r="Y53" s="17"/>
    </row>
    <row r="54" spans="3:35" x14ac:dyDescent="0.35">
      <c r="C54" s="6" t="s">
        <v>95</v>
      </c>
      <c r="D54" s="188">
        <v>749.65096700000004</v>
      </c>
      <c r="E54" s="188">
        <v>758.33792100000005</v>
      </c>
      <c r="F54" s="188">
        <v>779.20129599999996</v>
      </c>
      <c r="G54" s="188">
        <v>796.67414799999995</v>
      </c>
      <c r="H54" s="188">
        <v>752.06693099999995</v>
      </c>
      <c r="I54" s="188">
        <v>733.51953100000003</v>
      </c>
      <c r="J54" s="188">
        <v>687.48368400000004</v>
      </c>
      <c r="K54" s="188">
        <v>644.420931</v>
      </c>
      <c r="L54" s="188">
        <v>751.82616599999994</v>
      </c>
      <c r="M54" s="188">
        <v>700.10110899999995</v>
      </c>
      <c r="N54" s="188">
        <v>783.42470000000003</v>
      </c>
      <c r="O54" s="188">
        <v>772.74379799999997</v>
      </c>
      <c r="P54" s="45">
        <f t="shared" si="3"/>
        <v>8909.4511819999989</v>
      </c>
      <c r="Q54" s="14">
        <f t="shared" si="4"/>
        <v>5256.9344780000001</v>
      </c>
      <c r="R54" s="14">
        <f t="shared" si="5"/>
        <v>8807.7034560000011</v>
      </c>
      <c r="S54" s="14"/>
      <c r="T54" s="17"/>
      <c r="U54" s="17"/>
      <c r="V54" s="17"/>
      <c r="W54" s="17"/>
      <c r="X54" s="17"/>
      <c r="Y54" s="17"/>
    </row>
    <row r="55" spans="3:35" x14ac:dyDescent="0.35">
      <c r="C55" s="6" t="s">
        <v>96</v>
      </c>
      <c r="D55" s="188">
        <v>762.93034</v>
      </c>
      <c r="E55" s="188">
        <v>772.38069299999995</v>
      </c>
      <c r="F55" s="188">
        <v>768.45602599999995</v>
      </c>
      <c r="G55" s="188">
        <v>789.06525999999997</v>
      </c>
      <c r="H55" s="188">
        <v>720.56142699999998</v>
      </c>
      <c r="I55" s="188">
        <v>712.72716600000001</v>
      </c>
      <c r="J55" s="188">
        <v>666.49354100000005</v>
      </c>
      <c r="K55" s="188">
        <v>654.69950300000005</v>
      </c>
      <c r="L55" s="188">
        <v>727.80745000000002</v>
      </c>
      <c r="M55" s="188">
        <v>690.43259399999999</v>
      </c>
      <c r="N55" s="188">
        <v>735.43085799999994</v>
      </c>
      <c r="O55" s="188">
        <v>742.53946699999995</v>
      </c>
      <c r="P55" s="45">
        <f t="shared" si="3"/>
        <v>8743.5243249999985</v>
      </c>
      <c r="Q55" s="14">
        <f t="shared" si="4"/>
        <v>5192.6144529999992</v>
      </c>
      <c r="R55" s="14">
        <f t="shared" si="5"/>
        <v>8866.1212999999989</v>
      </c>
      <c r="S55" s="14"/>
      <c r="T55" s="17"/>
      <c r="U55" s="17"/>
      <c r="V55" s="17"/>
      <c r="W55" s="17"/>
      <c r="X55" s="17"/>
      <c r="Y55" s="17"/>
    </row>
    <row r="56" spans="3:35" x14ac:dyDescent="0.35">
      <c r="C56" s="6" t="s">
        <v>97</v>
      </c>
      <c r="D56" s="188">
        <v>763.13731099999995</v>
      </c>
      <c r="E56" s="188">
        <v>756.32571199999995</v>
      </c>
      <c r="F56" s="188">
        <v>760.31901900000003</v>
      </c>
      <c r="G56" s="188">
        <v>751.10360900000001</v>
      </c>
      <c r="H56" s="188">
        <v>714.30481999999995</v>
      </c>
      <c r="I56" s="188">
        <v>697.76064799999995</v>
      </c>
      <c r="J56" s="188">
        <v>644.40662599999996</v>
      </c>
      <c r="K56" s="188">
        <v>635.80581700000005</v>
      </c>
      <c r="L56" s="188">
        <v>692.13648499999999</v>
      </c>
      <c r="M56" s="188">
        <v>654.98840800000005</v>
      </c>
      <c r="N56" s="188">
        <v>718.20838600000002</v>
      </c>
      <c r="O56" s="188">
        <v>709.62144599999999</v>
      </c>
      <c r="P56" s="45">
        <f t="shared" si="3"/>
        <v>8498.1182869999993</v>
      </c>
      <c r="Q56" s="14">
        <f t="shared" si="4"/>
        <v>5087.3577449999993</v>
      </c>
      <c r="R56" s="14">
        <f t="shared" si="5"/>
        <v>8660.3545319999994</v>
      </c>
      <c r="S56" s="14"/>
      <c r="T56" s="17"/>
      <c r="U56" s="17"/>
      <c r="V56" s="17"/>
      <c r="W56" s="17"/>
      <c r="X56" s="17"/>
      <c r="Y56" s="17"/>
    </row>
    <row r="57" spans="3:35" x14ac:dyDescent="0.35">
      <c r="C57" s="6" t="s">
        <v>98</v>
      </c>
      <c r="D57" s="188">
        <v>766.40965900000003</v>
      </c>
      <c r="E57" s="188">
        <v>762.78899999999999</v>
      </c>
      <c r="F57" s="188">
        <v>758.37948100000006</v>
      </c>
      <c r="G57" s="188">
        <v>773.26198199999999</v>
      </c>
      <c r="H57" s="188">
        <v>728.02104899999995</v>
      </c>
      <c r="I57" s="188">
        <v>723.95115799999996</v>
      </c>
      <c r="J57" s="188">
        <v>661.476</v>
      </c>
      <c r="K57" s="188">
        <v>659.35400000000004</v>
      </c>
      <c r="L57" s="188">
        <v>738.75051599999995</v>
      </c>
      <c r="M57" s="188">
        <v>710.965327</v>
      </c>
      <c r="N57" s="188">
        <v>741.54899999999998</v>
      </c>
      <c r="O57" s="188">
        <v>734.005</v>
      </c>
      <c r="P57" s="45">
        <f t="shared" si="3"/>
        <v>8758.9121720000003</v>
      </c>
      <c r="Q57" s="14">
        <f t="shared" si="4"/>
        <v>5174.288329</v>
      </c>
      <c r="R57" s="14">
        <f t="shared" si="5"/>
        <v>8567.9794970000003</v>
      </c>
      <c r="S57" s="14"/>
      <c r="T57" s="17"/>
      <c r="U57" s="17"/>
      <c r="V57" s="17"/>
      <c r="W57" s="17"/>
      <c r="X57" s="17"/>
      <c r="Y57" s="17"/>
    </row>
    <row r="58" spans="3:35" x14ac:dyDescent="0.35">
      <c r="C58" s="6" t="s">
        <v>99</v>
      </c>
      <c r="D58" s="188">
        <v>751.54526199999998</v>
      </c>
      <c r="E58" s="188">
        <v>752.31285700000001</v>
      </c>
      <c r="F58" s="188">
        <v>747.93949199999997</v>
      </c>
      <c r="G58" s="188">
        <v>766.03588400000001</v>
      </c>
      <c r="H58" s="188">
        <v>714.971901</v>
      </c>
      <c r="I58" s="188">
        <v>698.33027300000003</v>
      </c>
      <c r="J58" s="188">
        <v>638.24640099999999</v>
      </c>
      <c r="K58" s="188">
        <v>661.82197599999995</v>
      </c>
      <c r="L58" s="188">
        <v>693.97900000000004</v>
      </c>
      <c r="M58" s="188">
        <v>691.13400000000001</v>
      </c>
      <c r="N58" s="188">
        <v>727.58274200000005</v>
      </c>
      <c r="O58" s="188">
        <v>707.53421400000002</v>
      </c>
      <c r="P58" s="45">
        <f t="shared" si="3"/>
        <v>8551.434002</v>
      </c>
      <c r="Q58" s="14">
        <f t="shared" si="4"/>
        <v>5069.3820699999997</v>
      </c>
      <c r="R58" s="14">
        <f t="shared" si="5"/>
        <v>8677.2355119999993</v>
      </c>
      <c r="S58" s="14"/>
      <c r="T58" s="17"/>
      <c r="U58" s="17"/>
      <c r="V58" s="17"/>
      <c r="W58" s="17"/>
      <c r="X58" s="17"/>
      <c r="Y58" s="17"/>
    </row>
    <row r="59" spans="3:35" x14ac:dyDescent="0.35">
      <c r="C59" s="6" t="s">
        <v>100</v>
      </c>
      <c r="D59" s="188">
        <v>758.24185299999999</v>
      </c>
      <c r="E59" s="188">
        <v>717.62640499999998</v>
      </c>
      <c r="F59" s="188">
        <v>719.681916</v>
      </c>
      <c r="G59" s="188">
        <v>771.81741599999998</v>
      </c>
      <c r="H59" s="188">
        <v>740.80674099999999</v>
      </c>
      <c r="I59" s="188">
        <v>644.38501499999995</v>
      </c>
      <c r="J59" s="188">
        <v>689.806467</v>
      </c>
      <c r="K59" s="188">
        <v>610.29930899999999</v>
      </c>
      <c r="L59" s="188">
        <v>705.943398</v>
      </c>
      <c r="M59" s="188">
        <v>620.89807318210364</v>
      </c>
      <c r="N59" s="188">
        <v>662.54555413536377</v>
      </c>
      <c r="O59" s="188">
        <v>658.03418368253301</v>
      </c>
      <c r="P59" s="45">
        <f t="shared" si="3"/>
        <v>8300.0863310000022</v>
      </c>
      <c r="Q59" s="14">
        <f t="shared" si="4"/>
        <v>5042.3658130000003</v>
      </c>
      <c r="R59" s="14">
        <f t="shared" si="5"/>
        <v>8472.8576790000006</v>
      </c>
      <c r="S59" s="14"/>
      <c r="T59" s="17"/>
      <c r="U59" s="17"/>
      <c r="V59" s="17"/>
      <c r="W59" s="17"/>
      <c r="X59" s="17"/>
      <c r="Y59" s="17"/>
    </row>
    <row r="60" spans="3:35" x14ac:dyDescent="0.35">
      <c r="C60" s="6" t="s">
        <v>101</v>
      </c>
      <c r="D60" s="188">
        <v>836.25951499999996</v>
      </c>
      <c r="E60" s="188">
        <v>748.97238800000002</v>
      </c>
      <c r="F60" s="188">
        <v>746.87611800000002</v>
      </c>
      <c r="G60" s="188">
        <v>767.66948000000002</v>
      </c>
      <c r="H60" s="188">
        <v>858.91475300000002</v>
      </c>
      <c r="I60" s="188">
        <v>483.57431300000002</v>
      </c>
      <c r="J60" s="188">
        <v>628.78353900000002</v>
      </c>
      <c r="K60" s="188">
        <v>638.65791200000001</v>
      </c>
      <c r="L60" s="188">
        <v>778.64540799999997</v>
      </c>
      <c r="M60" s="188">
        <v>698.55399699999998</v>
      </c>
      <c r="N60" s="188">
        <v>747.06115499999999</v>
      </c>
      <c r="O60" s="188">
        <v>701.19637399999999</v>
      </c>
      <c r="P60" s="45">
        <f t="shared" si="3"/>
        <v>8635.1649519999992</v>
      </c>
      <c r="Q60" s="14">
        <f t="shared" si="4"/>
        <v>5071.0501059999997</v>
      </c>
      <c r="R60" s="14">
        <f t="shared" si="5"/>
        <v>8389.793552000001</v>
      </c>
      <c r="S60" s="14"/>
      <c r="T60" s="197"/>
      <c r="U60" s="8"/>
      <c r="W60" s="17"/>
      <c r="X60" s="197"/>
      <c r="Y60" s="17"/>
    </row>
    <row r="61" spans="3:35" x14ac:dyDescent="0.35">
      <c r="C61" s="6" t="s">
        <v>102</v>
      </c>
      <c r="D61" s="188">
        <v>740.96636000000001</v>
      </c>
      <c r="E61" s="188">
        <v>740.67481999999995</v>
      </c>
      <c r="F61" s="188">
        <v>769.44399999999996</v>
      </c>
      <c r="G61" s="188">
        <v>781.88975000000005</v>
      </c>
      <c r="H61" s="188">
        <v>702.52295000000004</v>
      </c>
      <c r="I61" s="188">
        <v>692.26977999999997</v>
      </c>
      <c r="J61" s="188">
        <v>637.52021000000002</v>
      </c>
      <c r="K61" s="188">
        <v>616.50152000000003</v>
      </c>
      <c r="L61" s="188">
        <v>710.72955999999999</v>
      </c>
      <c r="M61" s="188">
        <v>697.13053000000002</v>
      </c>
      <c r="N61" s="188">
        <v>697.31402000000003</v>
      </c>
      <c r="O61" s="188">
        <v>710.39664000000005</v>
      </c>
      <c r="P61" s="45">
        <f t="shared" si="3"/>
        <v>8497.3601400000007</v>
      </c>
      <c r="Q61" s="14">
        <f t="shared" si="4"/>
        <v>5065.2878700000001</v>
      </c>
      <c r="R61" s="14">
        <f t="shared" si="5"/>
        <v>8620.6660450000018</v>
      </c>
      <c r="S61" s="14"/>
      <c r="T61" s="197"/>
      <c r="U61" s="8"/>
      <c r="W61" s="17"/>
      <c r="X61" s="197"/>
      <c r="Y61" s="17"/>
    </row>
    <row r="62" spans="3:35" x14ac:dyDescent="0.35">
      <c r="C62" s="6" t="s">
        <v>103</v>
      </c>
      <c r="D62" s="188">
        <v>727.52125000000001</v>
      </c>
      <c r="E62" s="188">
        <v>734.79839000000004</v>
      </c>
      <c r="F62" s="188">
        <v>730.54010000000005</v>
      </c>
      <c r="G62" s="188">
        <v>745.61114999999995</v>
      </c>
      <c r="H62" s="188">
        <v>722.34391700000003</v>
      </c>
      <c r="I62" s="188">
        <v>665.030349</v>
      </c>
      <c r="J62" s="188">
        <v>643.39792299999999</v>
      </c>
      <c r="K62" s="188">
        <v>604.19890599999997</v>
      </c>
      <c r="L62" s="188">
        <v>691.38093200000003</v>
      </c>
      <c r="M62" s="188">
        <v>653.16439300000002</v>
      </c>
      <c r="N62" s="188">
        <v>719.91853200000003</v>
      </c>
      <c r="O62" s="188">
        <v>693.28001900000004</v>
      </c>
      <c r="P62" s="45">
        <f t="shared" si="3"/>
        <v>8331.1858609999999</v>
      </c>
      <c r="Q62" s="14">
        <f t="shared" si="4"/>
        <v>4969.2430789999999</v>
      </c>
      <c r="R62" s="14">
        <f t="shared" si="5"/>
        <v>8395.4376360000006</v>
      </c>
      <c r="S62" s="14"/>
      <c r="T62" s="197"/>
      <c r="U62" s="8"/>
      <c r="W62" s="17"/>
      <c r="X62" s="197"/>
      <c r="Y62" s="17"/>
    </row>
    <row r="63" spans="3:35" x14ac:dyDescent="0.35">
      <c r="C63" s="6" t="s">
        <v>104</v>
      </c>
      <c r="D63" s="188">
        <v>727.7</v>
      </c>
      <c r="E63" s="188">
        <v>727.67454495218306</v>
      </c>
      <c r="F63" s="188">
        <v>640.20000000000005</v>
      </c>
      <c r="G63" s="188">
        <v>753.6</v>
      </c>
      <c r="H63" s="188">
        <v>681.7</v>
      </c>
      <c r="I63" s="188">
        <v>670.5</v>
      </c>
      <c r="J63" s="188">
        <v>614.78651568676696</v>
      </c>
      <c r="K63" s="188">
        <v>615.79999999999995</v>
      </c>
      <c r="L63" s="188">
        <v>705</v>
      </c>
      <c r="M63" s="188">
        <v>633.20000000000005</v>
      </c>
      <c r="N63" s="188">
        <v>711.5</v>
      </c>
      <c r="O63" s="188">
        <v>712.9</v>
      </c>
      <c r="P63" s="45">
        <f t="shared" si="3"/>
        <v>8194.5610606389491</v>
      </c>
      <c r="Q63" s="14">
        <f t="shared" si="4"/>
        <v>4816.1610606389495</v>
      </c>
      <c r="R63" s="14">
        <f t="shared" si="5"/>
        <v>8206.7152499521835</v>
      </c>
      <c r="S63" s="14"/>
    </row>
    <row r="64" spans="3:35" x14ac:dyDescent="0.35">
      <c r="C64" s="6" t="s">
        <v>105</v>
      </c>
      <c r="D64" s="188">
        <v>738.6</v>
      </c>
      <c r="E64" s="188">
        <v>687.1</v>
      </c>
      <c r="F64" s="188">
        <v>758.37478771561302</v>
      </c>
      <c r="G64" s="188">
        <v>673.62884122837704</v>
      </c>
      <c r="H64" s="188">
        <v>691.7</v>
      </c>
      <c r="I64" s="188">
        <v>675.4</v>
      </c>
      <c r="J64" s="188">
        <v>637.1</v>
      </c>
      <c r="K64" s="188">
        <v>560.5</v>
      </c>
      <c r="L64" s="199">
        <v>693.877041577878</v>
      </c>
      <c r="M64" s="199">
        <v>619.6</v>
      </c>
      <c r="N64" s="199">
        <v>666</v>
      </c>
      <c r="O64" s="199">
        <v>680.5</v>
      </c>
      <c r="P64" s="45">
        <f t="shared" si="3"/>
        <v>8082.3806705218685</v>
      </c>
      <c r="Q64" s="14">
        <f t="shared" si="4"/>
        <v>4861.90362894399</v>
      </c>
      <c r="R64" s="14">
        <f t="shared" si="5"/>
        <v>8217.9901446307576</v>
      </c>
      <c r="S64" s="14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</row>
    <row r="65" spans="2:35" x14ac:dyDescent="0.35">
      <c r="C65" s="6" t="s">
        <v>106</v>
      </c>
      <c r="D65" s="188">
        <v>694.5</v>
      </c>
      <c r="E65" s="188">
        <v>715.2</v>
      </c>
      <c r="F65" s="188">
        <v>671.95483526394401</v>
      </c>
      <c r="G65" s="188">
        <v>684.47822749989996</v>
      </c>
      <c r="H65" s="188">
        <v>647.90611211099497</v>
      </c>
      <c r="I65" s="188">
        <v>632.79202170103895</v>
      </c>
      <c r="J65" s="188">
        <v>564.74387643169803</v>
      </c>
      <c r="K65" s="188">
        <v>531.09175815228298</v>
      </c>
      <c r="L65" s="199">
        <v>604.60100477859999</v>
      </c>
      <c r="M65" s="199">
        <v>585.79362346225298</v>
      </c>
      <c r="N65" s="199">
        <v>557.14856028669203</v>
      </c>
      <c r="O65" s="199">
        <v>571.77952735870997</v>
      </c>
      <c r="P65" s="45">
        <f t="shared" si="3"/>
        <v>7461.9895470461142</v>
      </c>
      <c r="Q65" s="14">
        <f t="shared" si="4"/>
        <v>4611.5750730075761</v>
      </c>
      <c r="R65" s="14">
        <f t="shared" si="5"/>
        <v>7904.4082381537555</v>
      </c>
      <c r="S65" s="14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spans="2:35" x14ac:dyDescent="0.35">
      <c r="C66" s="6" t="s">
        <v>107</v>
      </c>
      <c r="D66" s="188">
        <v>648.07288381696503</v>
      </c>
      <c r="E66" s="188">
        <v>657.2</v>
      </c>
      <c r="F66" s="188">
        <v>693.2</v>
      </c>
      <c r="G66" s="188">
        <v>624.48530730153698</v>
      </c>
      <c r="H66" s="188">
        <v>563.9</v>
      </c>
      <c r="I66" s="188">
        <v>610.9</v>
      </c>
      <c r="J66" s="188">
        <v>539.4</v>
      </c>
      <c r="K66" s="188">
        <v>519.00958990124604</v>
      </c>
      <c r="L66" s="199">
        <v>619.20000000000005</v>
      </c>
      <c r="M66" s="199">
        <v>647.79999999999995</v>
      </c>
      <c r="N66" s="199">
        <v>625.5</v>
      </c>
      <c r="O66" s="199">
        <v>663</v>
      </c>
      <c r="P66" s="45">
        <f t="shared" si="3"/>
        <v>7411.667781019748</v>
      </c>
      <c r="Q66" s="14">
        <f t="shared" si="4"/>
        <v>4337.1581911185021</v>
      </c>
      <c r="R66" s="14">
        <f t="shared" si="5"/>
        <v>7212.9165415887364</v>
      </c>
      <c r="S66" s="14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spans="2:35" x14ac:dyDescent="0.35">
      <c r="C67" s="6" t="s">
        <v>108</v>
      </c>
      <c r="D67" s="188">
        <v>654.29999999999995</v>
      </c>
      <c r="E67" s="188">
        <v>687.8</v>
      </c>
      <c r="F67" s="188">
        <v>680.2</v>
      </c>
      <c r="G67" s="188">
        <v>666</v>
      </c>
      <c r="H67" s="188">
        <v>646.70000000000005</v>
      </c>
      <c r="I67" s="188">
        <v>625</v>
      </c>
      <c r="J67" s="188">
        <v>516.224106001515</v>
      </c>
      <c r="K67" s="188">
        <v>517.56476738727895</v>
      </c>
      <c r="L67" s="188">
        <v>541.79938551028499</v>
      </c>
      <c r="M67" s="199">
        <v>535.26759252351906</v>
      </c>
      <c r="N67" s="199">
        <v>469.6</v>
      </c>
      <c r="O67" s="199">
        <v>592.5</v>
      </c>
      <c r="P67" s="45">
        <f t="shared" si="3"/>
        <v>7132.9558514225982</v>
      </c>
      <c r="Q67" s="14">
        <f t="shared" si="4"/>
        <v>4476.2241060015149</v>
      </c>
      <c r="R67" s="14">
        <f t="shared" si="5"/>
        <v>7573.9095899012455</v>
      </c>
      <c r="S67" s="14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spans="2:35" x14ac:dyDescent="0.35">
      <c r="C68" s="6" t="s">
        <v>109</v>
      </c>
      <c r="D68" s="188">
        <v>677.55224111731195</v>
      </c>
      <c r="E68" s="188">
        <v>616.02491683207495</v>
      </c>
      <c r="F68" s="188">
        <v>614.1</v>
      </c>
      <c r="G68" s="188">
        <v>673.1</v>
      </c>
      <c r="H68" s="188">
        <v>607.79999999999995</v>
      </c>
      <c r="I68" s="188">
        <v>532.79999999999995</v>
      </c>
      <c r="J68" s="188">
        <v>530.4</v>
      </c>
      <c r="K68" s="188">
        <v>479.8</v>
      </c>
      <c r="L68" s="188">
        <v>609.9</v>
      </c>
      <c r="M68" s="199">
        <v>612.70000000000005</v>
      </c>
      <c r="N68" s="199">
        <v>627.4</v>
      </c>
      <c r="O68" s="199">
        <v>602.56376767113602</v>
      </c>
      <c r="P68" s="45">
        <f t="shared" si="3"/>
        <v>7184.1409256205216</v>
      </c>
      <c r="Q68" s="14">
        <f t="shared" si="4"/>
        <v>4251.7771579493865</v>
      </c>
      <c r="R68" s="14">
        <f t="shared" si="5"/>
        <v>6894.333009371986</v>
      </c>
      <c r="S68" s="1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</row>
    <row r="69" spans="2:35" x14ac:dyDescent="0.35">
      <c r="C69" s="6" t="s">
        <v>110</v>
      </c>
      <c r="D69" s="188">
        <v>671.4</v>
      </c>
      <c r="E69" s="188">
        <v>599.43251499999997</v>
      </c>
      <c r="F69" s="188">
        <v>639.17052674193553</v>
      </c>
      <c r="G69" s="188">
        <v>479.72430000000003</v>
      </c>
      <c r="H69" s="188">
        <v>617.91373399999998</v>
      </c>
      <c r="I69" s="188">
        <v>673.53216112903226</v>
      </c>
      <c r="J69" s="188">
        <v>542.89455662096771</v>
      </c>
      <c r="K69" s="188">
        <v>550.65489224999999</v>
      </c>
      <c r="L69" s="188">
        <v>544.45533899999998</v>
      </c>
      <c r="M69" s="199">
        <v>529.88860186206898</v>
      </c>
      <c r="N69" s="199">
        <v>694.35160317241377</v>
      </c>
      <c r="O69" s="199">
        <v>666.12588200000005</v>
      </c>
      <c r="P69" s="45">
        <f t="shared" si="3"/>
        <v>7209.5441117764176</v>
      </c>
      <c r="Q69" s="14">
        <f t="shared" si="4"/>
        <v>4224.0677934919349</v>
      </c>
      <c r="R69" s="14">
        <f t="shared" si="5"/>
        <v>7143.9370045421038</v>
      </c>
      <c r="S69" s="1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</row>
    <row r="70" spans="2:35" x14ac:dyDescent="0.35">
      <c r="C70" s="6" t="s">
        <v>111</v>
      </c>
      <c r="D70" s="188">
        <v>676.97206500000004</v>
      </c>
      <c r="E70" s="188">
        <v>613.72996599999999</v>
      </c>
      <c r="F70" s="188">
        <v>645.94487500000002</v>
      </c>
      <c r="G70" s="188">
        <v>497.41170399999999</v>
      </c>
      <c r="H70" s="188">
        <v>592.68936499999995</v>
      </c>
      <c r="I70" s="188">
        <v>606.35533899999996</v>
      </c>
      <c r="J70" s="188">
        <v>554.09115099999997</v>
      </c>
      <c r="K70" s="188">
        <v>525.06339400000002</v>
      </c>
      <c r="L70" s="188">
        <v>576.25386600000002</v>
      </c>
      <c r="M70" s="199">
        <v>591.51903500000003</v>
      </c>
      <c r="N70" s="199">
        <v>658.33864000000005</v>
      </c>
      <c r="O70" s="199">
        <v>666.28988200000003</v>
      </c>
      <c r="P70" s="45">
        <f t="shared" ref="P70" si="6">SUM(D70:O70)</f>
        <v>7204.6592819999996</v>
      </c>
      <c r="Q70" s="14">
        <f t="shared" si="4"/>
        <v>4187.1944649999996</v>
      </c>
      <c r="R70" s="14">
        <f t="shared" si="5"/>
        <v>7161.4741889054512</v>
      </c>
      <c r="S70" s="1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</row>
    <row r="71" spans="2:35" x14ac:dyDescent="0.35">
      <c r="C71" s="6" t="s">
        <v>112</v>
      </c>
      <c r="D71" s="188">
        <v>690.03291400000001</v>
      </c>
      <c r="E71" s="188">
        <v>691.68160499999999</v>
      </c>
      <c r="F71" s="188">
        <v>714.80314999999996</v>
      </c>
      <c r="G71" s="188">
        <v>735.90004299999998</v>
      </c>
      <c r="H71" s="188">
        <v>656.35992299999998</v>
      </c>
      <c r="I71" s="188">
        <v>651.61921700000005</v>
      </c>
      <c r="J71" s="188">
        <v>601.91273527797</v>
      </c>
      <c r="K71" s="188"/>
      <c r="L71" s="188"/>
      <c r="M71" s="199"/>
      <c r="N71" s="199"/>
      <c r="O71" s="199"/>
      <c r="P71" s="45"/>
      <c r="Q71" s="14">
        <f t="shared" si="4"/>
        <v>4742.3095872779695</v>
      </c>
      <c r="R71" s="14">
        <f t="shared" si="5"/>
        <v>7711.9528199999995</v>
      </c>
      <c r="S71" s="1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</row>
    <row r="72" spans="2:35" x14ac:dyDescent="0.35">
      <c r="D72" s="45"/>
      <c r="E72" s="45"/>
      <c r="F72" s="45"/>
      <c r="G72" s="45"/>
      <c r="H72" s="45"/>
      <c r="I72" s="45"/>
      <c r="J72" s="45"/>
      <c r="K72" s="45"/>
      <c r="L72" s="45"/>
      <c r="M72" s="17"/>
      <c r="N72" s="17"/>
      <c r="O72" s="17"/>
      <c r="P72" s="17"/>
      <c r="Q72" s="17"/>
      <c r="R72" s="17"/>
      <c r="S72" s="17"/>
      <c r="T72" s="17"/>
      <c r="V72" s="17"/>
      <c r="W72" s="17"/>
      <c r="X72" s="17"/>
      <c r="Y72" s="17"/>
    </row>
    <row r="73" spans="2:35" x14ac:dyDescent="0.35">
      <c r="C73" s="6" t="s">
        <v>114</v>
      </c>
      <c r="D73" s="187"/>
      <c r="E73" s="13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2:35" x14ac:dyDescent="0.35">
      <c r="B74" s="9" t="s">
        <v>72</v>
      </c>
      <c r="C74" s="6" t="s">
        <v>73</v>
      </c>
      <c r="D74" s="188">
        <v>291.2</v>
      </c>
      <c r="E74" s="188">
        <v>293.60000000000002</v>
      </c>
      <c r="F74" s="188">
        <v>294.2</v>
      </c>
      <c r="G74" s="188">
        <v>300.89999999999998</v>
      </c>
      <c r="H74" s="188">
        <v>286.3</v>
      </c>
      <c r="I74" s="188">
        <v>329.2</v>
      </c>
      <c r="J74" s="188">
        <v>240.5</v>
      </c>
      <c r="K74" s="188">
        <v>272.10000000000002</v>
      </c>
      <c r="L74" s="188">
        <v>308.5</v>
      </c>
      <c r="M74" s="188">
        <v>291</v>
      </c>
      <c r="N74" s="188">
        <v>303.2</v>
      </c>
      <c r="O74" s="188">
        <v>318</v>
      </c>
      <c r="P74" s="45">
        <f t="shared" ref="P74:P103" si="7">SUM(D74:O74)</f>
        <v>3528.7</v>
      </c>
      <c r="Q74" s="14">
        <f>SUM(D74:J74)</f>
        <v>2035.9</v>
      </c>
      <c r="R74" s="14"/>
      <c r="S74" s="14"/>
      <c r="T74" s="17"/>
      <c r="U74" s="17"/>
      <c r="V74" s="17"/>
      <c r="W74" s="17"/>
      <c r="X74" s="17"/>
      <c r="Y74" s="17"/>
    </row>
    <row r="75" spans="2:35" x14ac:dyDescent="0.35">
      <c r="C75" s="6" t="s">
        <v>76</v>
      </c>
      <c r="D75" s="188">
        <v>333</v>
      </c>
      <c r="E75" s="188">
        <v>308.89999999999998</v>
      </c>
      <c r="F75" s="188">
        <v>311</v>
      </c>
      <c r="G75" s="188">
        <v>309.8</v>
      </c>
      <c r="H75" s="188">
        <v>325.10000000000002</v>
      </c>
      <c r="I75" s="188">
        <v>306.10000000000002</v>
      </c>
      <c r="J75" s="188">
        <v>276.2</v>
      </c>
      <c r="K75" s="188">
        <v>289.39999999999998</v>
      </c>
      <c r="L75" s="188">
        <v>303.3</v>
      </c>
      <c r="M75" s="188">
        <v>327.8</v>
      </c>
      <c r="N75" s="188">
        <v>325.3</v>
      </c>
      <c r="O75" s="188">
        <v>319.10000000000002</v>
      </c>
      <c r="P75" s="45">
        <f t="shared" si="7"/>
        <v>3735.0000000000005</v>
      </c>
      <c r="Q75" s="14">
        <f t="shared" ref="Q75:Q105" si="8">SUM(D75:J75)</f>
        <v>2170.1</v>
      </c>
      <c r="R75" s="14">
        <f t="shared" ref="R75:R105" si="9">SUM(J74:O74,D75:I75)</f>
        <v>3627.2000000000003</v>
      </c>
      <c r="S75" s="14"/>
      <c r="T75" s="17"/>
      <c r="U75" s="17"/>
      <c r="V75" s="17"/>
      <c r="W75" s="17"/>
      <c r="X75" s="17"/>
      <c r="Y75" s="17"/>
    </row>
    <row r="76" spans="2:35" x14ac:dyDescent="0.35">
      <c r="C76" s="6" t="s">
        <v>78</v>
      </c>
      <c r="D76" s="188">
        <v>328.6</v>
      </c>
      <c r="E76" s="188">
        <v>319.60000000000002</v>
      </c>
      <c r="F76" s="188">
        <v>321.60000000000002</v>
      </c>
      <c r="G76" s="188">
        <v>336.3</v>
      </c>
      <c r="H76" s="188">
        <v>295.8</v>
      </c>
      <c r="I76" s="188">
        <v>332</v>
      </c>
      <c r="J76" s="188">
        <v>265.60000000000002</v>
      </c>
      <c r="K76" s="188">
        <v>323.8</v>
      </c>
      <c r="L76" s="188">
        <v>329.4</v>
      </c>
      <c r="M76" s="188">
        <v>298.2</v>
      </c>
      <c r="N76" s="188">
        <v>330.9</v>
      </c>
      <c r="O76" s="188">
        <v>322.5</v>
      </c>
      <c r="P76" s="45">
        <f t="shared" si="7"/>
        <v>3804.3</v>
      </c>
      <c r="Q76" s="14">
        <f t="shared" si="8"/>
        <v>2199.5</v>
      </c>
      <c r="R76" s="14">
        <f t="shared" si="9"/>
        <v>3775</v>
      </c>
      <c r="S76" s="14"/>
      <c r="T76" s="17"/>
      <c r="U76" s="17"/>
      <c r="V76" s="17"/>
      <c r="W76" s="17"/>
      <c r="X76" s="17"/>
      <c r="Y76" s="17"/>
    </row>
    <row r="77" spans="2:35" x14ac:dyDescent="0.35">
      <c r="C77" s="6" t="s">
        <v>80</v>
      </c>
      <c r="D77" s="192">
        <v>334.21199999999999</v>
      </c>
      <c r="E77" s="192">
        <v>317.97199999999998</v>
      </c>
      <c r="F77" s="192">
        <v>332.01900000000001</v>
      </c>
      <c r="G77" s="192">
        <v>300.33300000000003</v>
      </c>
      <c r="H77" s="192">
        <v>340.07100000000003</v>
      </c>
      <c r="I77" s="188">
        <v>326.947</v>
      </c>
      <c r="J77" s="188">
        <v>293.67200000000003</v>
      </c>
      <c r="K77" s="188">
        <v>301.125</v>
      </c>
      <c r="L77" s="188">
        <v>343.78899999999999</v>
      </c>
      <c r="M77" s="188">
        <v>318.56299999999999</v>
      </c>
      <c r="N77" s="188">
        <v>355.93200000000002</v>
      </c>
      <c r="O77" s="188">
        <v>352.60399999999998</v>
      </c>
      <c r="P77" s="45">
        <f t="shared" si="7"/>
        <v>3917.239</v>
      </c>
      <c r="Q77" s="14">
        <f t="shared" si="8"/>
        <v>2245.2260000000001</v>
      </c>
      <c r="R77" s="14">
        <f t="shared" si="9"/>
        <v>3821.9540000000002</v>
      </c>
      <c r="S77" s="14"/>
      <c r="T77" s="17"/>
      <c r="U77" s="17"/>
      <c r="V77" s="17"/>
      <c r="W77" s="17"/>
      <c r="X77" s="17"/>
      <c r="Y77" s="17"/>
    </row>
    <row r="78" spans="2:35" x14ac:dyDescent="0.35">
      <c r="C78" s="6" t="s">
        <v>82</v>
      </c>
      <c r="D78" s="192">
        <v>325.61599999999999</v>
      </c>
      <c r="E78" s="192">
        <v>324.423</v>
      </c>
      <c r="F78" s="192">
        <v>324.66699999999997</v>
      </c>
      <c r="G78" s="192">
        <v>318.46800000000002</v>
      </c>
      <c r="H78" s="192">
        <v>338.87400000000002</v>
      </c>
      <c r="I78" s="188">
        <v>320.06200000000001</v>
      </c>
      <c r="J78" s="188">
        <v>271.52300000000002</v>
      </c>
      <c r="K78" s="188">
        <v>308.72800000000001</v>
      </c>
      <c r="L78" s="188">
        <v>332.45699999999999</v>
      </c>
      <c r="M78" s="188">
        <v>309.00200000000001</v>
      </c>
      <c r="N78" s="188">
        <v>348.666</v>
      </c>
      <c r="O78" s="188">
        <v>332.34500000000003</v>
      </c>
      <c r="P78" s="45">
        <f t="shared" si="7"/>
        <v>3854.8310000000001</v>
      </c>
      <c r="Q78" s="14">
        <f t="shared" si="8"/>
        <v>2223.6330000000003</v>
      </c>
      <c r="R78" s="14">
        <f t="shared" si="9"/>
        <v>3917.7950000000001</v>
      </c>
      <c r="S78" s="14"/>
      <c r="T78" s="17"/>
      <c r="U78" s="17"/>
      <c r="V78" s="17"/>
      <c r="W78" s="17"/>
      <c r="X78" s="17"/>
      <c r="Y78" s="17"/>
    </row>
    <row r="79" spans="2:35" x14ac:dyDescent="0.35">
      <c r="C79" s="6" t="s">
        <v>84</v>
      </c>
      <c r="D79" s="192">
        <v>337.80599999999998</v>
      </c>
      <c r="E79" s="192">
        <v>348.93400000000003</v>
      </c>
      <c r="F79" s="192">
        <v>341.45699999999999</v>
      </c>
      <c r="G79" s="192">
        <v>353.55399999999997</v>
      </c>
      <c r="H79" s="192">
        <v>342.61200000000002</v>
      </c>
      <c r="I79" s="188">
        <v>337.91699999999997</v>
      </c>
      <c r="J79" s="188">
        <v>286.61099999999999</v>
      </c>
      <c r="K79" s="188">
        <v>349.8</v>
      </c>
      <c r="L79" s="188">
        <v>345.3</v>
      </c>
      <c r="M79" s="188">
        <v>321.5</v>
      </c>
      <c r="N79" s="188">
        <v>372.35899999999998</v>
      </c>
      <c r="O79" s="188">
        <v>351.262</v>
      </c>
      <c r="P79" s="45">
        <f t="shared" si="7"/>
        <v>4089.1120000000005</v>
      </c>
      <c r="Q79" s="14">
        <f t="shared" si="8"/>
        <v>2348.8910000000001</v>
      </c>
      <c r="R79" s="14">
        <f t="shared" si="9"/>
        <v>3965.0010000000002</v>
      </c>
      <c r="S79" s="14"/>
      <c r="T79" s="17"/>
      <c r="U79" s="17"/>
      <c r="V79" s="17"/>
      <c r="W79" s="17"/>
      <c r="X79" s="17"/>
      <c r="Y79" s="17"/>
    </row>
    <row r="80" spans="2:35" x14ac:dyDescent="0.35">
      <c r="C80" s="6" t="s">
        <v>86</v>
      </c>
      <c r="D80" s="188">
        <v>336.77699999999999</v>
      </c>
      <c r="E80" s="188">
        <v>359.06299999999999</v>
      </c>
      <c r="F80" s="188">
        <v>284.79899999999998</v>
      </c>
      <c r="G80" s="188">
        <v>287.63600000000002</v>
      </c>
      <c r="H80" s="188">
        <v>314.78399999999999</v>
      </c>
      <c r="I80" s="188">
        <v>318.41800000000001</v>
      </c>
      <c r="J80" s="188">
        <v>300.08999999999997</v>
      </c>
      <c r="K80" s="188">
        <v>305.00599999999997</v>
      </c>
      <c r="L80" s="188">
        <v>345.95499999999998</v>
      </c>
      <c r="M80" s="188">
        <v>316.20499999999998</v>
      </c>
      <c r="N80" s="188">
        <v>373.80799999999999</v>
      </c>
      <c r="O80" s="188">
        <v>337.99900000000002</v>
      </c>
      <c r="P80" s="45">
        <f t="shared" si="7"/>
        <v>3880.54</v>
      </c>
      <c r="Q80" s="14">
        <f t="shared" si="8"/>
        <v>2201.567</v>
      </c>
      <c r="R80" s="14">
        <f t="shared" si="9"/>
        <v>3928.3090000000002</v>
      </c>
      <c r="S80" s="14"/>
      <c r="T80" s="17"/>
      <c r="U80" s="17"/>
      <c r="V80" s="17"/>
      <c r="W80" s="17"/>
      <c r="X80" s="17"/>
      <c r="Y80" s="17"/>
    </row>
    <row r="81" spans="3:27" x14ac:dyDescent="0.35">
      <c r="C81" s="6" t="s">
        <v>88</v>
      </c>
      <c r="D81" s="188">
        <v>347.892</v>
      </c>
      <c r="E81" s="188">
        <v>350.32499999999999</v>
      </c>
      <c r="F81" s="188">
        <v>346.00599999999997</v>
      </c>
      <c r="G81" s="188">
        <v>360.45699999999999</v>
      </c>
      <c r="H81" s="188">
        <v>333.38799999999998</v>
      </c>
      <c r="I81" s="188">
        <v>331.4</v>
      </c>
      <c r="J81" s="188">
        <v>286</v>
      </c>
      <c r="K81" s="188">
        <v>327.8</v>
      </c>
      <c r="L81" s="188">
        <v>355.5</v>
      </c>
      <c r="M81" s="188">
        <v>332.5</v>
      </c>
      <c r="N81" s="188">
        <v>368.8</v>
      </c>
      <c r="O81" s="188">
        <v>350.5</v>
      </c>
      <c r="P81" s="45">
        <f t="shared" si="7"/>
        <v>4090.5680000000002</v>
      </c>
      <c r="Q81" s="14">
        <f t="shared" si="8"/>
        <v>2355.4679999999998</v>
      </c>
      <c r="R81" s="14">
        <f t="shared" si="9"/>
        <v>4048.5309999999995</v>
      </c>
      <c r="S81" s="14"/>
      <c r="T81" s="17"/>
      <c r="U81" s="17"/>
      <c r="V81" s="17"/>
      <c r="W81" s="17"/>
      <c r="X81" s="17"/>
      <c r="Y81" s="17"/>
    </row>
    <row r="82" spans="3:27" x14ac:dyDescent="0.35">
      <c r="C82" s="6" t="s">
        <v>89</v>
      </c>
      <c r="D82" s="188">
        <v>342.2</v>
      </c>
      <c r="E82" s="188">
        <v>367.9</v>
      </c>
      <c r="F82" s="188">
        <v>336.4</v>
      </c>
      <c r="G82" s="188">
        <v>353.6</v>
      </c>
      <c r="H82" s="188">
        <v>338.6</v>
      </c>
      <c r="I82" s="188">
        <v>341.5</v>
      </c>
      <c r="J82" s="188">
        <v>292.44099999999997</v>
      </c>
      <c r="K82" s="188">
        <v>328.40300000000002</v>
      </c>
      <c r="L82" s="188">
        <v>339.53699999999998</v>
      </c>
      <c r="M82" s="188">
        <v>319.72800000000001</v>
      </c>
      <c r="N82" s="188">
        <v>343.69900000000001</v>
      </c>
      <c r="O82" s="188">
        <v>314.762</v>
      </c>
      <c r="P82" s="45">
        <f t="shared" si="7"/>
        <v>4018.77</v>
      </c>
      <c r="Q82" s="14">
        <f t="shared" si="8"/>
        <v>2372.6409999999996</v>
      </c>
      <c r="R82" s="14">
        <f t="shared" si="9"/>
        <v>4101.2999999999993</v>
      </c>
      <c r="S82" s="14"/>
      <c r="T82" s="17"/>
      <c r="U82" s="17"/>
      <c r="V82" s="17"/>
      <c r="W82" s="17"/>
      <c r="X82" s="17"/>
      <c r="Y82" s="17"/>
    </row>
    <row r="83" spans="3:27" x14ac:dyDescent="0.35">
      <c r="C83" s="6" t="s">
        <v>90</v>
      </c>
      <c r="D83" s="188">
        <v>329.536</v>
      </c>
      <c r="E83" s="188">
        <v>351.46300000000002</v>
      </c>
      <c r="F83" s="188">
        <v>327.43700000000001</v>
      </c>
      <c r="G83" s="188">
        <v>334.89400000000001</v>
      </c>
      <c r="H83" s="188">
        <v>338.39400000000001</v>
      </c>
      <c r="I83" s="188">
        <v>314.06599999999997</v>
      </c>
      <c r="J83" s="188">
        <v>265.452</v>
      </c>
      <c r="K83" s="188">
        <v>278.76799999999997</v>
      </c>
      <c r="L83" s="188">
        <v>341.37299999999999</v>
      </c>
      <c r="M83" s="188">
        <v>309.99799999999999</v>
      </c>
      <c r="N83" s="188">
        <v>331.33100000000002</v>
      </c>
      <c r="O83" s="188">
        <v>353.61</v>
      </c>
      <c r="P83" s="45">
        <f t="shared" si="7"/>
        <v>3876.3220000000006</v>
      </c>
      <c r="Q83" s="14">
        <f t="shared" si="8"/>
        <v>2261.2420000000002</v>
      </c>
      <c r="R83" s="14">
        <f t="shared" si="9"/>
        <v>3934.3600000000006</v>
      </c>
      <c r="S83" s="14"/>
      <c r="T83" s="17"/>
      <c r="U83" s="17"/>
      <c r="V83" s="17"/>
      <c r="W83" s="17"/>
      <c r="X83" s="17"/>
      <c r="Y83" s="17"/>
    </row>
    <row r="84" spans="3:27" x14ac:dyDescent="0.35">
      <c r="C84" s="6" t="s">
        <v>91</v>
      </c>
      <c r="D84" s="188">
        <v>342.61357199999998</v>
      </c>
      <c r="E84" s="188">
        <v>328.06946199999999</v>
      </c>
      <c r="F84" s="188">
        <v>348.18868199999997</v>
      </c>
      <c r="G84" s="188">
        <v>357.30381599999998</v>
      </c>
      <c r="H84" s="188">
        <v>328.38097800000003</v>
      </c>
      <c r="I84" s="188">
        <v>346.28294799999998</v>
      </c>
      <c r="J84" s="188">
        <v>281.61105199999997</v>
      </c>
      <c r="K84" s="188">
        <v>322.40100000000001</v>
      </c>
      <c r="L84" s="188">
        <v>331.06799999999998</v>
      </c>
      <c r="M84" s="188">
        <v>317.12900000000002</v>
      </c>
      <c r="N84" s="188">
        <v>342.36799999999999</v>
      </c>
      <c r="O84" s="188">
        <v>317.94600000000003</v>
      </c>
      <c r="P84" s="45">
        <f t="shared" si="7"/>
        <v>3963.3625099999995</v>
      </c>
      <c r="Q84" s="14">
        <f t="shared" si="8"/>
        <v>2332.4505099999997</v>
      </c>
      <c r="R84" s="14">
        <f t="shared" si="9"/>
        <v>3931.3714580000005</v>
      </c>
      <c r="S84" s="14"/>
      <c r="T84" s="17"/>
      <c r="U84" s="17"/>
      <c r="V84" s="17"/>
      <c r="W84" s="17"/>
      <c r="X84" s="17"/>
      <c r="Y84" s="17"/>
    </row>
    <row r="85" spans="3:27" x14ac:dyDescent="0.35">
      <c r="C85" s="6" t="s">
        <v>92</v>
      </c>
      <c r="D85" s="188">
        <v>333.33906100000002</v>
      </c>
      <c r="E85" s="188">
        <v>352.51829199999997</v>
      </c>
      <c r="F85" s="188">
        <v>338.84261199999997</v>
      </c>
      <c r="G85" s="188">
        <v>409.40927399999998</v>
      </c>
      <c r="H85" s="188">
        <v>323.88800800000001</v>
      </c>
      <c r="I85" s="188">
        <v>334.237168</v>
      </c>
      <c r="J85" s="188">
        <v>262.22366699999998</v>
      </c>
      <c r="K85" s="188">
        <v>338.95948399999997</v>
      </c>
      <c r="L85" s="188">
        <v>343.57161500000001</v>
      </c>
      <c r="M85" s="188">
        <v>339.40297399999997</v>
      </c>
      <c r="N85" s="188">
        <v>363.95014700000002</v>
      </c>
      <c r="O85" s="188">
        <v>351.75448799999998</v>
      </c>
      <c r="P85" s="45">
        <f t="shared" si="7"/>
        <v>4092.0967900000001</v>
      </c>
      <c r="Q85" s="14">
        <f t="shared" si="8"/>
        <v>2354.4580820000001</v>
      </c>
      <c r="R85" s="14">
        <f t="shared" si="9"/>
        <v>4004.7574669999999</v>
      </c>
      <c r="S85" s="14"/>
      <c r="T85" s="17"/>
      <c r="U85" s="17"/>
      <c r="V85" s="17"/>
      <c r="W85" s="17"/>
      <c r="X85" s="17"/>
      <c r="Y85" s="17"/>
    </row>
    <row r="86" spans="3:27" x14ac:dyDescent="0.35">
      <c r="C86" s="6" t="s">
        <v>93</v>
      </c>
      <c r="D86" s="188">
        <v>373.04865899999999</v>
      </c>
      <c r="E86" s="188">
        <v>379.45432799999998</v>
      </c>
      <c r="F86" s="188">
        <v>291.53216700000002</v>
      </c>
      <c r="G86" s="188">
        <v>356.39454999999998</v>
      </c>
      <c r="H86" s="188">
        <v>340.99785900000001</v>
      </c>
      <c r="I86" s="188">
        <v>363.160031</v>
      </c>
      <c r="J86" s="188">
        <v>313.163746</v>
      </c>
      <c r="K86" s="188">
        <v>313.83741199999997</v>
      </c>
      <c r="L86" s="188">
        <v>357.66109599999999</v>
      </c>
      <c r="M86" s="188">
        <v>362.35154</v>
      </c>
      <c r="N86" s="188">
        <v>364.64007199999998</v>
      </c>
      <c r="O86" s="188">
        <v>361.12710800000002</v>
      </c>
      <c r="P86" s="45">
        <f t="shared" si="7"/>
        <v>4177.3685679999999</v>
      </c>
      <c r="Q86" s="14">
        <f t="shared" si="8"/>
        <v>2417.7513400000003</v>
      </c>
      <c r="R86" s="14">
        <f t="shared" si="9"/>
        <v>4104.4499690000002</v>
      </c>
      <c r="S86" s="14"/>
      <c r="T86" s="17"/>
      <c r="U86" s="17"/>
      <c r="V86" s="17"/>
      <c r="W86" s="17"/>
      <c r="X86" s="17"/>
      <c r="Y86" s="17"/>
    </row>
    <row r="87" spans="3:27" x14ac:dyDescent="0.35">
      <c r="C87" s="6" t="s">
        <v>94</v>
      </c>
      <c r="D87" s="188">
        <v>353.11409300000003</v>
      </c>
      <c r="E87" s="188">
        <v>361.46493500000003</v>
      </c>
      <c r="F87" s="188">
        <v>360.88915200000002</v>
      </c>
      <c r="G87" s="188">
        <v>378.72356600000001</v>
      </c>
      <c r="H87" s="188">
        <v>391.739103</v>
      </c>
      <c r="I87" s="188">
        <v>338.89924000000002</v>
      </c>
      <c r="J87" s="188">
        <v>306.062545</v>
      </c>
      <c r="K87" s="188">
        <v>325.01120200000003</v>
      </c>
      <c r="L87" s="188">
        <v>352.86789900000002</v>
      </c>
      <c r="M87" s="188">
        <v>354.39374800000002</v>
      </c>
      <c r="N87" s="188">
        <v>366.11513200000002</v>
      </c>
      <c r="O87" s="188">
        <v>352.51559300000002</v>
      </c>
      <c r="P87" s="45">
        <f t="shared" si="7"/>
        <v>4241.7962079999998</v>
      </c>
      <c r="Q87" s="14">
        <f t="shared" si="8"/>
        <v>2490.8926339999998</v>
      </c>
      <c r="R87" s="14">
        <f t="shared" si="9"/>
        <v>4257.6110630000003</v>
      </c>
      <c r="S87" s="14"/>
      <c r="T87" s="17"/>
      <c r="U87" s="17"/>
      <c r="V87" s="17"/>
      <c r="W87" s="17"/>
      <c r="X87" s="17"/>
      <c r="Y87" s="17"/>
    </row>
    <row r="88" spans="3:27" x14ac:dyDescent="0.35">
      <c r="C88" s="6" t="s">
        <v>95</v>
      </c>
      <c r="D88" s="188">
        <v>360.81811599999997</v>
      </c>
      <c r="E88" s="188">
        <v>359.795705</v>
      </c>
      <c r="F88" s="188">
        <v>344.79148900000001</v>
      </c>
      <c r="G88" s="188">
        <v>382.01713599999999</v>
      </c>
      <c r="H88" s="188">
        <v>367.16586999999998</v>
      </c>
      <c r="I88" s="188">
        <v>341.33074599999998</v>
      </c>
      <c r="J88" s="188">
        <v>302.50098700000001</v>
      </c>
      <c r="K88" s="188">
        <v>314.155169</v>
      </c>
      <c r="L88" s="188">
        <v>352.32367399999998</v>
      </c>
      <c r="M88" s="188">
        <v>319.55730599999998</v>
      </c>
      <c r="N88" s="188">
        <v>349.83204000000001</v>
      </c>
      <c r="O88" s="188">
        <v>341.96844099999998</v>
      </c>
      <c r="P88" s="45">
        <f t="shared" si="7"/>
        <v>4136.2566790000001</v>
      </c>
      <c r="Q88" s="14">
        <f t="shared" si="8"/>
        <v>2458.4200489999998</v>
      </c>
      <c r="R88" s="14">
        <f t="shared" si="9"/>
        <v>4212.8851809999996</v>
      </c>
      <c r="S88" s="14"/>
      <c r="T88" s="17"/>
      <c r="U88" s="17"/>
      <c r="V88" s="17"/>
      <c r="W88" s="17"/>
      <c r="X88" s="17"/>
      <c r="Y88" s="17"/>
    </row>
    <row r="89" spans="3:27" x14ac:dyDescent="0.35">
      <c r="C89" s="6" t="s">
        <v>96</v>
      </c>
      <c r="D89" s="188">
        <v>347.73219399999999</v>
      </c>
      <c r="E89" s="188">
        <v>333.26470899999998</v>
      </c>
      <c r="F89" s="188">
        <v>315.59483899999998</v>
      </c>
      <c r="G89" s="188">
        <v>339.19653599999998</v>
      </c>
      <c r="H89" s="188">
        <v>312.81841100000003</v>
      </c>
      <c r="I89" s="188">
        <v>308.66808800000001</v>
      </c>
      <c r="J89" s="188">
        <v>269.618154</v>
      </c>
      <c r="K89" s="188">
        <v>299.06908499999997</v>
      </c>
      <c r="L89" s="188">
        <v>308.11849100000001</v>
      </c>
      <c r="M89" s="188">
        <v>290.67927200000003</v>
      </c>
      <c r="N89" s="188">
        <v>317.96919800000001</v>
      </c>
      <c r="O89" s="188">
        <v>299.802729</v>
      </c>
      <c r="P89" s="45">
        <f t="shared" si="7"/>
        <v>3742.5317060000007</v>
      </c>
      <c r="Q89" s="14">
        <f t="shared" si="8"/>
        <v>2226.8929310000003</v>
      </c>
      <c r="R89" s="14">
        <f t="shared" si="9"/>
        <v>3937.6123939999998</v>
      </c>
      <c r="S89" s="14"/>
      <c r="T89" s="17"/>
      <c r="U89" s="17"/>
      <c r="V89" s="17"/>
      <c r="W89" s="17"/>
      <c r="X89" s="17"/>
      <c r="Y89" s="17"/>
    </row>
    <row r="90" spans="3:27" x14ac:dyDescent="0.35">
      <c r="C90" s="6" t="s">
        <v>97</v>
      </c>
      <c r="D90" s="188">
        <v>313.29564199999999</v>
      </c>
      <c r="E90" s="188">
        <v>307.84881899999999</v>
      </c>
      <c r="F90" s="188">
        <v>274.89807300000001</v>
      </c>
      <c r="G90" s="188">
        <v>303.21668199999999</v>
      </c>
      <c r="H90" s="188">
        <v>276.61985800000002</v>
      </c>
      <c r="I90" s="188">
        <v>282.565155</v>
      </c>
      <c r="J90" s="188">
        <v>236.24030200000001</v>
      </c>
      <c r="K90" s="188">
        <v>253.623167</v>
      </c>
      <c r="L90" s="188">
        <v>258.54416900000001</v>
      </c>
      <c r="M90" s="188">
        <v>251.42832899999999</v>
      </c>
      <c r="N90" s="188">
        <v>268.52077000000003</v>
      </c>
      <c r="O90" s="188">
        <v>261.79650900000001</v>
      </c>
      <c r="P90" s="45">
        <f t="shared" si="7"/>
        <v>3288.5974750000005</v>
      </c>
      <c r="Q90" s="14">
        <f t="shared" si="8"/>
        <v>1994.6845309999999</v>
      </c>
      <c r="R90" s="14">
        <f t="shared" si="9"/>
        <v>3543.7011579999999</v>
      </c>
      <c r="S90" s="14"/>
      <c r="T90" s="17"/>
      <c r="U90" s="17"/>
      <c r="V90" s="17"/>
      <c r="W90" s="17"/>
      <c r="X90" s="17"/>
      <c r="Y90" s="17"/>
    </row>
    <row r="91" spans="3:27" x14ac:dyDescent="0.35">
      <c r="C91" s="6" t="s">
        <v>98</v>
      </c>
      <c r="D91" s="188">
        <v>271.505109</v>
      </c>
      <c r="E91" s="188">
        <v>258.10199999999998</v>
      </c>
      <c r="F91" s="188">
        <v>272.26421299999998</v>
      </c>
      <c r="G91" s="188">
        <v>257.55920099999997</v>
      </c>
      <c r="H91" s="188">
        <v>262.16820000000001</v>
      </c>
      <c r="I91" s="188">
        <v>242.43565599999999</v>
      </c>
      <c r="J91" s="188">
        <v>219.857</v>
      </c>
      <c r="K91" s="188">
        <v>234.59700000000001</v>
      </c>
      <c r="L91" s="188">
        <v>254.352799</v>
      </c>
      <c r="M91" s="188">
        <v>245.44373200000001</v>
      </c>
      <c r="N91" s="188">
        <v>269.39299999999997</v>
      </c>
      <c r="O91" s="188">
        <v>259.40800000000002</v>
      </c>
      <c r="P91" s="45">
        <f t="shared" si="7"/>
        <v>3047.0859100000002</v>
      </c>
      <c r="Q91" s="14">
        <f t="shared" si="8"/>
        <v>1783.8913790000001</v>
      </c>
      <c r="R91" s="14">
        <f t="shared" si="9"/>
        <v>3094.187625</v>
      </c>
      <c r="S91" s="14"/>
      <c r="T91" s="17"/>
      <c r="U91" s="17"/>
      <c r="V91" s="17"/>
      <c r="W91" s="17"/>
      <c r="X91" s="17"/>
      <c r="Y91" s="17"/>
    </row>
    <row r="92" spans="3:27" x14ac:dyDescent="0.35">
      <c r="C92" s="6" t="s">
        <v>99</v>
      </c>
      <c r="D92" s="188">
        <v>234.32165800000001</v>
      </c>
      <c r="E92" s="188">
        <v>266.66710499999999</v>
      </c>
      <c r="F92" s="188">
        <v>240.396952</v>
      </c>
      <c r="G92" s="188">
        <v>275.51190800000001</v>
      </c>
      <c r="H92" s="188">
        <v>244.23666700000001</v>
      </c>
      <c r="I92" s="188">
        <v>223.63145900000001</v>
      </c>
      <c r="J92" s="188">
        <v>211.241951</v>
      </c>
      <c r="K92" s="188">
        <v>222.43518399999999</v>
      </c>
      <c r="L92" s="188">
        <v>245.983</v>
      </c>
      <c r="M92" s="188">
        <v>228.053</v>
      </c>
      <c r="N92" s="188">
        <v>246.66253800000001</v>
      </c>
      <c r="O92" s="188">
        <v>242.01716200000001</v>
      </c>
      <c r="P92" s="45">
        <f t="shared" si="7"/>
        <v>2881.1585839999998</v>
      </c>
      <c r="Q92" s="14">
        <f t="shared" si="8"/>
        <v>1696.0076999999999</v>
      </c>
      <c r="R92" s="14">
        <f t="shared" si="9"/>
        <v>2967.8172800000002</v>
      </c>
      <c r="S92" s="14"/>
      <c r="T92" s="17"/>
      <c r="U92" s="17"/>
      <c r="V92" s="17"/>
      <c r="W92" s="17"/>
      <c r="X92" s="17"/>
      <c r="Y92" s="17"/>
    </row>
    <row r="93" spans="3:27" x14ac:dyDescent="0.35">
      <c r="C93" s="6" t="s">
        <v>100</v>
      </c>
      <c r="D93" s="188">
        <v>245.05821700000001</v>
      </c>
      <c r="E93" s="188">
        <v>225.10466299999999</v>
      </c>
      <c r="F93" s="188">
        <v>233.920682</v>
      </c>
      <c r="G93" s="188">
        <v>258.08506999999997</v>
      </c>
      <c r="H93" s="188">
        <v>229.95117099999999</v>
      </c>
      <c r="I93" s="188">
        <v>243.61362199999999</v>
      </c>
      <c r="J93" s="188">
        <v>170.30914899999999</v>
      </c>
      <c r="K93" s="188">
        <v>221.652309</v>
      </c>
      <c r="L93" s="188">
        <v>220.06868399999999</v>
      </c>
      <c r="M93" s="188">
        <v>233.46740439242407</v>
      </c>
      <c r="N93" s="188">
        <v>252.06281737789115</v>
      </c>
      <c r="O93" s="188">
        <v>245.21813722968488</v>
      </c>
      <c r="P93" s="45">
        <f t="shared" si="7"/>
        <v>2778.5119260000001</v>
      </c>
      <c r="Q93" s="14">
        <f t="shared" si="8"/>
        <v>1606.0425740000001</v>
      </c>
      <c r="R93" s="14">
        <f t="shared" si="9"/>
        <v>2832.1262600000005</v>
      </c>
      <c r="S93" s="14"/>
      <c r="T93" s="17"/>
      <c r="U93" s="175"/>
      <c r="V93" s="175"/>
      <c r="W93" s="175"/>
      <c r="X93" s="176"/>
      <c r="Y93" s="176"/>
      <c r="Z93" s="175"/>
      <c r="AA93" s="175"/>
    </row>
    <row r="94" spans="3:27" x14ac:dyDescent="0.35">
      <c r="C94" s="6" t="s">
        <v>101</v>
      </c>
      <c r="D94" s="188">
        <v>224.877623</v>
      </c>
      <c r="E94" s="188">
        <v>229.84311700000001</v>
      </c>
      <c r="F94" s="188">
        <v>232.535898</v>
      </c>
      <c r="G94" s="188">
        <v>219.823015</v>
      </c>
      <c r="H94" s="188">
        <v>199.30706599999999</v>
      </c>
      <c r="I94" s="188">
        <v>233.92511099999999</v>
      </c>
      <c r="J94" s="188">
        <v>175.00603000000001</v>
      </c>
      <c r="K94" s="188">
        <v>194.71172899999999</v>
      </c>
      <c r="L94" s="188">
        <v>212.713076</v>
      </c>
      <c r="M94" s="188">
        <v>217.723782</v>
      </c>
      <c r="N94" s="188">
        <v>215.841872</v>
      </c>
      <c r="O94" s="188">
        <v>222.07786999999999</v>
      </c>
      <c r="P94" s="45">
        <f t="shared" si="7"/>
        <v>2578.3861890000003</v>
      </c>
      <c r="Q94" s="14">
        <f t="shared" si="8"/>
        <v>1515.3178600000001</v>
      </c>
      <c r="R94" s="14">
        <f t="shared" si="9"/>
        <v>2683.0903310000003</v>
      </c>
      <c r="S94" s="14"/>
      <c r="U94" s="8"/>
      <c r="W94" s="17"/>
      <c r="X94" s="197"/>
      <c r="Y94" s="17"/>
    </row>
    <row r="95" spans="3:27" x14ac:dyDescent="0.35">
      <c r="C95" s="6" t="s">
        <v>102</v>
      </c>
      <c r="D95" s="188">
        <v>214.5316</v>
      </c>
      <c r="E95" s="188">
        <v>208.95947000000001</v>
      </c>
      <c r="F95" s="188">
        <v>211.69710000000001</v>
      </c>
      <c r="G95" s="188">
        <v>207.93009000000001</v>
      </c>
      <c r="H95" s="188">
        <v>214.50908000000001</v>
      </c>
      <c r="I95" s="188">
        <v>208.47985</v>
      </c>
      <c r="J95" s="188">
        <v>170.80417</v>
      </c>
      <c r="K95" s="188">
        <v>189.58814000000001</v>
      </c>
      <c r="L95" s="188">
        <v>207.01795999999999</v>
      </c>
      <c r="M95" s="188">
        <v>199.02739</v>
      </c>
      <c r="N95" s="188">
        <v>200.44588999999999</v>
      </c>
      <c r="O95" s="188">
        <v>201.41942</v>
      </c>
      <c r="P95" s="45">
        <f t="shared" si="7"/>
        <v>2434.4101600000004</v>
      </c>
      <c r="Q95" s="14">
        <f t="shared" si="8"/>
        <v>1436.9113600000001</v>
      </c>
      <c r="R95" s="14">
        <f t="shared" si="9"/>
        <v>2504.1815489999999</v>
      </c>
      <c r="S95" s="14"/>
      <c r="T95" s="201"/>
      <c r="U95" s="8"/>
      <c r="W95" s="17"/>
      <c r="X95" s="197"/>
      <c r="Y95" s="17"/>
    </row>
    <row r="96" spans="3:27" x14ac:dyDescent="0.35">
      <c r="C96" s="6" t="s">
        <v>103</v>
      </c>
      <c r="D96" s="188">
        <v>208.6472</v>
      </c>
      <c r="E96" s="188">
        <v>198.95079000000001</v>
      </c>
      <c r="F96" s="188">
        <v>209.62088</v>
      </c>
      <c r="G96" s="188">
        <v>203.25821999999999</v>
      </c>
      <c r="H96" s="188">
        <v>188.59266400000001</v>
      </c>
      <c r="I96" s="188">
        <v>198.64934</v>
      </c>
      <c r="J96" s="188">
        <v>161.46893499999999</v>
      </c>
      <c r="K96" s="188">
        <v>168.000451</v>
      </c>
      <c r="L96" s="188">
        <v>203.924803</v>
      </c>
      <c r="M96" s="188">
        <v>177.38234800000001</v>
      </c>
      <c r="N96" s="188">
        <v>209.37693300000001</v>
      </c>
      <c r="O96" s="188">
        <v>207.775823</v>
      </c>
      <c r="P96" s="45">
        <f t="shared" si="7"/>
        <v>2335.6483869999997</v>
      </c>
      <c r="Q96" s="14">
        <f t="shared" si="8"/>
        <v>1369.1880289999999</v>
      </c>
      <c r="R96" s="14">
        <f t="shared" si="9"/>
        <v>2376.0220639999998</v>
      </c>
      <c r="S96" s="14"/>
      <c r="T96" s="201"/>
      <c r="U96" s="8"/>
      <c r="W96" s="17"/>
      <c r="X96" s="197"/>
      <c r="Y96" s="17"/>
    </row>
    <row r="97" spans="2:36" x14ac:dyDescent="0.35">
      <c r="C97" s="6" t="s">
        <v>104</v>
      </c>
      <c r="D97" s="188">
        <v>205.8</v>
      </c>
      <c r="E97" s="188">
        <v>205.20785903886201</v>
      </c>
      <c r="F97" s="188">
        <v>203.5</v>
      </c>
      <c r="G97" s="188">
        <v>201.6</v>
      </c>
      <c r="H97" s="188">
        <v>199.7</v>
      </c>
      <c r="I97" s="188">
        <v>213.7</v>
      </c>
      <c r="J97" s="188">
        <v>158.47385530477499</v>
      </c>
      <c r="K97" s="188">
        <v>176.1</v>
      </c>
      <c r="L97" s="188">
        <v>207.7</v>
      </c>
      <c r="M97" s="188">
        <v>175.7</v>
      </c>
      <c r="N97" s="188">
        <v>201.7</v>
      </c>
      <c r="O97" s="188">
        <v>200.5</v>
      </c>
      <c r="P97" s="45">
        <f t="shared" si="7"/>
        <v>2349.6817143436369</v>
      </c>
      <c r="Q97" s="14">
        <f t="shared" si="8"/>
        <v>1387.9817143436371</v>
      </c>
      <c r="R97" s="14">
        <f t="shared" si="9"/>
        <v>2357.4371520388613</v>
      </c>
      <c r="S97" s="14"/>
      <c r="T97" s="201"/>
      <c r="U97" s="8"/>
      <c r="W97" s="17"/>
      <c r="X97" s="197"/>
      <c r="Y97" s="17"/>
    </row>
    <row r="98" spans="2:36" x14ac:dyDescent="0.35">
      <c r="C98" s="6" t="s">
        <v>105</v>
      </c>
      <c r="D98" s="188">
        <v>192.7</v>
      </c>
      <c r="E98" s="188">
        <v>204.5</v>
      </c>
      <c r="F98" s="188">
        <v>197.23647870668799</v>
      </c>
      <c r="G98" s="188">
        <v>180.450634166958</v>
      </c>
      <c r="H98" s="188">
        <v>189.8</v>
      </c>
      <c r="I98" s="188">
        <v>175.8</v>
      </c>
      <c r="J98" s="188">
        <v>159.69999999999999</v>
      </c>
      <c r="K98" s="188">
        <v>154.4</v>
      </c>
      <c r="L98" s="199">
        <v>192.98958319988</v>
      </c>
      <c r="M98" s="199">
        <v>184.6</v>
      </c>
      <c r="N98" s="199">
        <v>182.3</v>
      </c>
      <c r="O98" s="199">
        <v>184.9</v>
      </c>
      <c r="P98" s="45">
        <f t="shared" si="7"/>
        <v>2199.3766960735256</v>
      </c>
      <c r="Q98" s="14">
        <f t="shared" si="8"/>
        <v>1300.1871128736459</v>
      </c>
      <c r="R98" s="14">
        <f t="shared" si="9"/>
        <v>2260.6609681784216</v>
      </c>
      <c r="S98" s="14"/>
      <c r="T98" s="197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</row>
    <row r="99" spans="2:36" x14ac:dyDescent="0.35">
      <c r="C99" s="6" t="s">
        <v>106</v>
      </c>
      <c r="D99" s="188">
        <v>200.8</v>
      </c>
      <c r="E99" s="188">
        <v>187.5</v>
      </c>
      <c r="F99" s="188">
        <v>199.66614429521201</v>
      </c>
      <c r="G99" s="188">
        <v>203.64231691981399</v>
      </c>
      <c r="H99" s="188">
        <v>197.17121854832999</v>
      </c>
      <c r="I99" s="188">
        <v>196.036631538249</v>
      </c>
      <c r="J99" s="188">
        <v>158.19086518039799</v>
      </c>
      <c r="K99" s="188">
        <v>165.153756528239</v>
      </c>
      <c r="L99" s="199">
        <v>183.76859903730099</v>
      </c>
      <c r="M99" s="199">
        <v>172.088096861287</v>
      </c>
      <c r="N99" s="199">
        <v>169.56830865904999</v>
      </c>
      <c r="O99" s="199">
        <v>208.684507007977</v>
      </c>
      <c r="P99" s="45">
        <f t="shared" si="7"/>
        <v>2242.2704445758568</v>
      </c>
      <c r="Q99" s="14">
        <f t="shared" si="8"/>
        <v>1343.0071764820029</v>
      </c>
      <c r="R99" s="14">
        <f t="shared" si="9"/>
        <v>2243.7058945014851</v>
      </c>
      <c r="S99" s="14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</row>
    <row r="100" spans="2:36" x14ac:dyDescent="0.35">
      <c r="C100" s="6" t="s">
        <v>107</v>
      </c>
      <c r="D100" s="188">
        <v>145.33944700000001</v>
      </c>
      <c r="E100" s="188">
        <v>209.35264699999999</v>
      </c>
      <c r="F100" s="188">
        <v>186.2167</v>
      </c>
      <c r="G100" s="188">
        <v>191.07846699999999</v>
      </c>
      <c r="H100" s="188">
        <v>172.051479</v>
      </c>
      <c r="I100" s="188">
        <v>162.292799</v>
      </c>
      <c r="J100" s="188">
        <v>154.09267600000001</v>
      </c>
      <c r="K100" s="188">
        <v>145.66952800000001</v>
      </c>
      <c r="L100" s="199">
        <v>179.99862200000001</v>
      </c>
      <c r="M100" s="199">
        <v>164.587321</v>
      </c>
      <c r="N100" s="199">
        <v>188.52011999999999</v>
      </c>
      <c r="O100" s="199">
        <v>170.67580799999999</v>
      </c>
      <c r="P100" s="45">
        <f t="shared" si="7"/>
        <v>2069.875614</v>
      </c>
      <c r="Q100" s="14">
        <f t="shared" si="8"/>
        <v>1220.424215</v>
      </c>
      <c r="R100" s="14">
        <f t="shared" si="9"/>
        <v>2123.7856722742517</v>
      </c>
      <c r="S100" s="14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spans="2:36" x14ac:dyDescent="0.35">
      <c r="C101" s="6" t="s">
        <v>108</v>
      </c>
      <c r="D101" s="188">
        <v>181.2</v>
      </c>
      <c r="E101" s="188">
        <v>175.1</v>
      </c>
      <c r="F101" s="188">
        <v>165.8</v>
      </c>
      <c r="G101" s="188">
        <v>195.7</v>
      </c>
      <c r="H101" s="188">
        <v>161.80000000000001</v>
      </c>
      <c r="I101" s="188">
        <v>165</v>
      </c>
      <c r="J101" s="188">
        <v>131.663071719507</v>
      </c>
      <c r="K101" s="188">
        <v>146.547843032515</v>
      </c>
      <c r="L101" s="188">
        <v>149.946654122935</v>
      </c>
      <c r="M101" s="199">
        <v>143.17690599924401</v>
      </c>
      <c r="N101" s="199">
        <v>160</v>
      </c>
      <c r="O101" s="199">
        <v>173.1</v>
      </c>
      <c r="P101" s="45">
        <f t="shared" si="7"/>
        <v>1949.0344748742009</v>
      </c>
      <c r="Q101" s="14">
        <f t="shared" si="8"/>
        <v>1176.263071719507</v>
      </c>
      <c r="R101" s="14">
        <f t="shared" si="9"/>
        <v>2048.1440750000002</v>
      </c>
      <c r="S101" s="14"/>
      <c r="T101" s="197"/>
      <c r="U101" s="8"/>
      <c r="V101" s="120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spans="2:36" x14ac:dyDescent="0.35">
      <c r="C102" s="6" t="s">
        <v>109</v>
      </c>
      <c r="D102" s="188">
        <v>175.34360849799199</v>
      </c>
      <c r="E102" s="188">
        <v>177.87769835275401</v>
      </c>
      <c r="F102" s="188">
        <v>167</v>
      </c>
      <c r="G102" s="188">
        <v>157.19999999999999</v>
      </c>
      <c r="H102" s="188">
        <v>162.1</v>
      </c>
      <c r="I102" s="188">
        <v>162</v>
      </c>
      <c r="J102" s="188">
        <v>131.69999999999999</v>
      </c>
      <c r="K102" s="188">
        <v>147</v>
      </c>
      <c r="L102" s="188">
        <v>176.6</v>
      </c>
      <c r="M102" s="199">
        <v>139</v>
      </c>
      <c r="N102" s="199">
        <v>159.6</v>
      </c>
      <c r="O102" s="199">
        <v>126.51730499344001</v>
      </c>
      <c r="P102" s="45">
        <f t="shared" si="7"/>
        <v>1881.9386118441857</v>
      </c>
      <c r="Q102" s="14">
        <f t="shared" si="8"/>
        <v>1133.221306850746</v>
      </c>
      <c r="R102" s="14">
        <f t="shared" si="9"/>
        <v>1905.9557817249472</v>
      </c>
      <c r="S102" s="14"/>
      <c r="T102" s="197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spans="2:36" x14ac:dyDescent="0.35">
      <c r="C103" s="6" t="s">
        <v>110</v>
      </c>
      <c r="D103" s="188">
        <v>149.4</v>
      </c>
      <c r="E103" s="188">
        <v>217.158151</v>
      </c>
      <c r="F103" s="188">
        <v>170.4591488659529</v>
      </c>
      <c r="G103" s="188">
        <v>107.222268</v>
      </c>
      <c r="H103" s="188">
        <v>171.25575900000001</v>
      </c>
      <c r="I103" s="188">
        <v>157.8397302236493</v>
      </c>
      <c r="J103" s="188">
        <v>163.0519527268284</v>
      </c>
      <c r="K103" s="188">
        <v>141.25638797193412</v>
      </c>
      <c r="L103" s="188">
        <v>146.675534</v>
      </c>
      <c r="M103" s="199">
        <v>128.93520369083615</v>
      </c>
      <c r="N103" s="199">
        <v>178.45266643309122</v>
      </c>
      <c r="O103" s="199">
        <v>137.23217</v>
      </c>
      <c r="P103" s="45">
        <f t="shared" si="7"/>
        <v>1868.9389719122923</v>
      </c>
      <c r="Q103" s="14">
        <f t="shared" si="8"/>
        <v>1136.3870098164307</v>
      </c>
      <c r="R103" s="14">
        <f t="shared" si="9"/>
        <v>1853.7523620830423</v>
      </c>
      <c r="S103" s="14"/>
      <c r="T103" s="197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spans="2:36" x14ac:dyDescent="0.35">
      <c r="C104" s="6" t="s">
        <v>111</v>
      </c>
      <c r="D104" s="188">
        <v>160.056017</v>
      </c>
      <c r="E104" s="188">
        <v>159.04261600000001</v>
      </c>
      <c r="F104" s="188">
        <v>144.49641600000001</v>
      </c>
      <c r="G104" s="188">
        <v>116.066762</v>
      </c>
      <c r="H104" s="188">
        <v>149.59081699999999</v>
      </c>
      <c r="I104" s="188">
        <v>143.53989000000001</v>
      </c>
      <c r="J104" s="188">
        <v>125.87935299999999</v>
      </c>
      <c r="K104" s="188">
        <v>123.76207700000001</v>
      </c>
      <c r="L104" s="188">
        <v>142.90988999999999</v>
      </c>
      <c r="M104" s="199">
        <v>143.33326199999999</v>
      </c>
      <c r="N104" s="199">
        <v>125.636025</v>
      </c>
      <c r="O104" s="199">
        <v>145.89392699999999</v>
      </c>
      <c r="P104" s="45">
        <f t="shared" ref="P104" si="10">SUM(D104:O104)</f>
        <v>1680.207052</v>
      </c>
      <c r="Q104" s="14">
        <f t="shared" si="8"/>
        <v>998.67187100000012</v>
      </c>
      <c r="R104" s="14">
        <f t="shared" si="9"/>
        <v>1768.3964328226898</v>
      </c>
      <c r="S104" s="14"/>
      <c r="T104" s="197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2:36" x14ac:dyDescent="0.35">
      <c r="C105" s="6" t="s">
        <v>112</v>
      </c>
      <c r="D105" s="188">
        <v>146.19023999999999</v>
      </c>
      <c r="E105" s="188">
        <v>163.154594</v>
      </c>
      <c r="F105" s="188">
        <v>146.11801600000001</v>
      </c>
      <c r="G105" s="188">
        <v>149.437534</v>
      </c>
      <c r="H105" s="188">
        <v>133.46675400000001</v>
      </c>
      <c r="I105" s="188">
        <v>138.220235</v>
      </c>
      <c r="J105" s="188">
        <v>108.45736127590001</v>
      </c>
      <c r="K105" s="188"/>
      <c r="L105" s="188"/>
      <c r="M105" s="199"/>
      <c r="N105" s="199"/>
      <c r="O105" s="199"/>
      <c r="P105" s="45"/>
      <c r="Q105" s="14">
        <f t="shared" si="8"/>
        <v>985.04473427590005</v>
      </c>
      <c r="R105" s="14">
        <f t="shared" si="9"/>
        <v>1684.0019069999998</v>
      </c>
      <c r="S105" s="14"/>
      <c r="T105" s="197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spans="2:36" x14ac:dyDescent="0.35">
      <c r="D106" s="45"/>
      <c r="E106" s="45"/>
      <c r="F106" s="45"/>
      <c r="G106" s="45"/>
      <c r="H106" s="45"/>
      <c r="I106" s="45"/>
      <c r="J106" s="45"/>
      <c r="K106" s="45"/>
      <c r="L106" s="45"/>
      <c r="M106" s="17"/>
      <c r="N106" s="17"/>
      <c r="O106" s="17"/>
      <c r="P106" s="13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2:36" x14ac:dyDescent="0.35">
      <c r="C107" s="6" t="s">
        <v>115</v>
      </c>
      <c r="D107" s="187"/>
      <c r="E107" s="13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2:36" x14ac:dyDescent="0.35">
      <c r="B108" s="9" t="s">
        <v>72</v>
      </c>
      <c r="C108" s="6" t="s">
        <v>73</v>
      </c>
      <c r="D108" s="188">
        <v>24.6</v>
      </c>
      <c r="E108" s="188">
        <v>14.9</v>
      </c>
      <c r="F108" s="188">
        <v>18.899999999999999</v>
      </c>
      <c r="G108" s="188">
        <v>22.1</v>
      </c>
      <c r="H108" s="188">
        <v>19.5</v>
      </c>
      <c r="I108" s="188">
        <v>19.100000000000001</v>
      </c>
      <c r="J108" s="188">
        <v>18.899999999999999</v>
      </c>
      <c r="K108" s="188">
        <v>18.5</v>
      </c>
      <c r="L108" s="188">
        <v>20.8</v>
      </c>
      <c r="M108" s="188">
        <v>19.7</v>
      </c>
      <c r="N108" s="188">
        <v>19.100000000000001</v>
      </c>
      <c r="O108" s="188">
        <v>20.100000000000001</v>
      </c>
      <c r="P108" s="45">
        <f t="shared" ref="P108:P137" si="11">SUM(D108:O108)</f>
        <v>236.2</v>
      </c>
      <c r="Q108" s="14">
        <f>SUM(D108:J108)</f>
        <v>138</v>
      </c>
      <c r="R108" s="14"/>
      <c r="S108" s="14"/>
      <c r="T108" s="17"/>
      <c r="U108" s="17"/>
      <c r="V108" s="17"/>
      <c r="W108" s="17"/>
      <c r="X108" s="17"/>
      <c r="Y108" s="17"/>
    </row>
    <row r="109" spans="2:36" x14ac:dyDescent="0.35">
      <c r="C109" s="6" t="s">
        <v>76</v>
      </c>
      <c r="D109" s="188">
        <v>18.899999999999999</v>
      </c>
      <c r="E109" s="188">
        <v>19.2</v>
      </c>
      <c r="F109" s="188">
        <v>17</v>
      </c>
      <c r="G109" s="188">
        <v>14.3</v>
      </c>
      <c r="H109" s="188">
        <v>22.5</v>
      </c>
      <c r="I109" s="188">
        <v>20.3</v>
      </c>
      <c r="J109" s="188">
        <v>19.7</v>
      </c>
      <c r="K109" s="188">
        <v>20</v>
      </c>
      <c r="L109" s="188">
        <v>19.399999999999999</v>
      </c>
      <c r="M109" s="188">
        <v>19.600000000000001</v>
      </c>
      <c r="N109" s="188">
        <v>21.5</v>
      </c>
      <c r="O109" s="188">
        <v>19.899999999999999</v>
      </c>
      <c r="P109" s="45">
        <f t="shared" si="11"/>
        <v>232.29999999999998</v>
      </c>
      <c r="Q109" s="14">
        <f t="shared" ref="Q109:Q139" si="12">SUM(D109:J109)</f>
        <v>131.89999999999998</v>
      </c>
      <c r="R109" s="14">
        <f t="shared" ref="R109:R139" si="13">SUM(J108:O108,D109:I109)</f>
        <v>229.3</v>
      </c>
      <c r="S109" s="14"/>
      <c r="T109" s="17"/>
      <c r="U109" s="17"/>
      <c r="V109" s="17"/>
      <c r="W109" s="17"/>
      <c r="X109" s="17"/>
      <c r="Y109" s="17"/>
    </row>
    <row r="110" spans="2:36" x14ac:dyDescent="0.35">
      <c r="C110" s="6" t="s">
        <v>78</v>
      </c>
      <c r="D110" s="188">
        <v>20.5</v>
      </c>
      <c r="E110" s="188">
        <v>19.7</v>
      </c>
      <c r="F110" s="188">
        <v>19.399999999999999</v>
      </c>
      <c r="G110" s="188">
        <v>20.8</v>
      </c>
      <c r="H110" s="188">
        <v>19.8</v>
      </c>
      <c r="I110" s="188">
        <v>20.8</v>
      </c>
      <c r="J110" s="188">
        <v>20.3</v>
      </c>
      <c r="K110" s="188">
        <v>18.399999999999999</v>
      </c>
      <c r="L110" s="188">
        <v>20.6</v>
      </c>
      <c r="M110" s="188">
        <v>19.5</v>
      </c>
      <c r="N110" s="188">
        <v>21.2</v>
      </c>
      <c r="O110" s="188">
        <v>19.8</v>
      </c>
      <c r="P110" s="45">
        <f t="shared" si="11"/>
        <v>240.8</v>
      </c>
      <c r="Q110" s="14">
        <f t="shared" si="12"/>
        <v>141.30000000000001</v>
      </c>
      <c r="R110" s="14">
        <f t="shared" si="13"/>
        <v>241.10000000000002</v>
      </c>
      <c r="S110" s="14"/>
      <c r="T110" s="17"/>
      <c r="U110" s="17"/>
      <c r="V110" s="17"/>
      <c r="W110" s="17"/>
      <c r="X110" s="17"/>
      <c r="Y110" s="17"/>
    </row>
    <row r="111" spans="2:36" x14ac:dyDescent="0.35">
      <c r="C111" s="6" t="s">
        <v>80</v>
      </c>
      <c r="D111" s="192">
        <v>21.148</v>
      </c>
      <c r="E111" s="192">
        <v>19.422000000000001</v>
      </c>
      <c r="F111" s="192">
        <v>20.061</v>
      </c>
      <c r="G111" s="192">
        <v>19.829999999999998</v>
      </c>
      <c r="H111" s="192">
        <v>20.015000000000001</v>
      </c>
      <c r="I111" s="188">
        <v>21.311</v>
      </c>
      <c r="J111" s="188">
        <v>21.501999999999999</v>
      </c>
      <c r="K111" s="188">
        <v>19.989000000000001</v>
      </c>
      <c r="L111" s="188">
        <v>21.091999999999999</v>
      </c>
      <c r="M111" s="188">
        <v>19.885999999999999</v>
      </c>
      <c r="N111" s="188">
        <v>20.9</v>
      </c>
      <c r="O111" s="188">
        <v>20.29</v>
      </c>
      <c r="P111" s="45">
        <f t="shared" si="11"/>
        <v>245.446</v>
      </c>
      <c r="Q111" s="14">
        <f t="shared" si="12"/>
        <v>143.28900000000002</v>
      </c>
      <c r="R111" s="14">
        <f t="shared" si="13"/>
        <v>241.58700000000002</v>
      </c>
      <c r="S111" s="14"/>
      <c r="T111" s="17"/>
      <c r="U111" s="17"/>
      <c r="V111" s="17"/>
      <c r="W111" s="17"/>
      <c r="X111" s="17"/>
      <c r="Y111" s="17"/>
    </row>
    <row r="112" spans="2:36" x14ac:dyDescent="0.35">
      <c r="C112" s="6" t="s">
        <v>82</v>
      </c>
      <c r="D112" s="192">
        <v>21.09</v>
      </c>
      <c r="E112" s="192">
        <v>21.114000000000001</v>
      </c>
      <c r="F112" s="192">
        <v>19.934999999999999</v>
      </c>
      <c r="G112" s="192">
        <v>21.085999999999999</v>
      </c>
      <c r="H112" s="192">
        <v>20.265999999999998</v>
      </c>
      <c r="I112" s="188">
        <v>19.452000000000002</v>
      </c>
      <c r="J112" s="188">
        <v>21.106999999999999</v>
      </c>
      <c r="K112" s="188">
        <v>18.568000000000001</v>
      </c>
      <c r="L112" s="188">
        <v>21.509</v>
      </c>
      <c r="M112" s="188">
        <v>21.385999999999999</v>
      </c>
      <c r="N112" s="188">
        <v>20.898</v>
      </c>
      <c r="O112" s="188">
        <v>20.335000000000001</v>
      </c>
      <c r="P112" s="45">
        <f t="shared" si="11"/>
        <v>246.74600000000001</v>
      </c>
      <c r="Q112" s="14">
        <f t="shared" si="12"/>
        <v>144.04999999999998</v>
      </c>
      <c r="R112" s="14">
        <f t="shared" si="13"/>
        <v>246.602</v>
      </c>
      <c r="S112" s="14"/>
      <c r="T112" s="17"/>
      <c r="U112" s="17"/>
      <c r="V112" s="17"/>
      <c r="W112" s="17"/>
      <c r="X112" s="17"/>
      <c r="Y112" s="17"/>
    </row>
    <row r="113" spans="3:25" x14ac:dyDescent="0.35">
      <c r="C113" s="6" t="s">
        <v>84</v>
      </c>
      <c r="D113" s="192">
        <v>15.250999999999999</v>
      </c>
      <c r="E113" s="192">
        <v>23.117000000000001</v>
      </c>
      <c r="F113" s="192">
        <v>24.541</v>
      </c>
      <c r="G113" s="192">
        <v>20.954000000000001</v>
      </c>
      <c r="H113" s="192">
        <v>25.260999999999999</v>
      </c>
      <c r="I113" s="188">
        <v>20.303000000000001</v>
      </c>
      <c r="J113" s="188">
        <v>23.175000000000001</v>
      </c>
      <c r="K113" s="188">
        <v>19.5</v>
      </c>
      <c r="L113" s="188">
        <v>22.9</v>
      </c>
      <c r="M113" s="188">
        <v>20.5</v>
      </c>
      <c r="N113" s="188">
        <v>24.393999999999998</v>
      </c>
      <c r="O113" s="188">
        <v>20.684000000000001</v>
      </c>
      <c r="P113" s="45">
        <f t="shared" si="11"/>
        <v>260.58000000000004</v>
      </c>
      <c r="Q113" s="14">
        <f t="shared" si="12"/>
        <v>152.602</v>
      </c>
      <c r="R113" s="14">
        <f t="shared" si="13"/>
        <v>253.23</v>
      </c>
      <c r="S113" s="14"/>
      <c r="T113" s="17"/>
      <c r="U113" s="17"/>
      <c r="V113" s="17"/>
      <c r="W113" s="17"/>
      <c r="X113" s="17"/>
      <c r="Y113" s="17"/>
    </row>
    <row r="114" spans="3:25" x14ac:dyDescent="0.35">
      <c r="C114" s="6" t="s">
        <v>86</v>
      </c>
      <c r="D114" s="188">
        <v>21.706</v>
      </c>
      <c r="E114" s="188">
        <v>21.027999999999999</v>
      </c>
      <c r="F114" s="188">
        <v>19.681000000000001</v>
      </c>
      <c r="G114" s="188">
        <v>25.106999999999999</v>
      </c>
      <c r="H114" s="188">
        <v>21.542999999999999</v>
      </c>
      <c r="I114" s="188">
        <v>21.587</v>
      </c>
      <c r="J114" s="188">
        <v>20.173999999999999</v>
      </c>
      <c r="K114" s="188">
        <v>20.658000000000001</v>
      </c>
      <c r="L114" s="188">
        <v>22.844000000000001</v>
      </c>
      <c r="M114" s="188">
        <v>19.472999999999999</v>
      </c>
      <c r="N114" s="188">
        <v>23.884</v>
      </c>
      <c r="O114" s="188">
        <v>20.696999999999999</v>
      </c>
      <c r="P114" s="45">
        <f t="shared" si="11"/>
        <v>258.38200000000001</v>
      </c>
      <c r="Q114" s="14">
        <f t="shared" si="12"/>
        <v>150.82599999999999</v>
      </c>
      <c r="R114" s="14">
        <f t="shared" si="13"/>
        <v>261.80500000000001</v>
      </c>
      <c r="S114" s="14"/>
      <c r="T114" s="17"/>
      <c r="U114" s="17"/>
      <c r="V114" s="17"/>
      <c r="W114" s="17"/>
      <c r="X114" s="17"/>
      <c r="Y114" s="17"/>
    </row>
    <row r="115" spans="3:25" x14ac:dyDescent="0.35">
      <c r="C115" s="6" t="s">
        <v>88</v>
      </c>
      <c r="D115" s="188">
        <v>24.922999999999998</v>
      </c>
      <c r="E115" s="188">
        <v>19.553000000000001</v>
      </c>
      <c r="F115" s="188">
        <v>21.902999999999999</v>
      </c>
      <c r="G115" s="188">
        <v>22.628</v>
      </c>
      <c r="H115" s="188">
        <v>21.055</v>
      </c>
      <c r="I115" s="188">
        <v>17.899999999999999</v>
      </c>
      <c r="J115" s="188">
        <v>27.5</v>
      </c>
      <c r="K115" s="188">
        <v>21</v>
      </c>
      <c r="L115" s="188">
        <v>21.3</v>
      </c>
      <c r="M115" s="188">
        <v>21.9</v>
      </c>
      <c r="N115" s="188">
        <v>21.3</v>
      </c>
      <c r="O115" s="188">
        <v>19.8</v>
      </c>
      <c r="P115" s="45">
        <f t="shared" si="11"/>
        <v>260.762</v>
      </c>
      <c r="Q115" s="14">
        <f t="shared" si="12"/>
        <v>155.46199999999999</v>
      </c>
      <c r="R115" s="14">
        <f t="shared" si="13"/>
        <v>255.69199999999998</v>
      </c>
      <c r="S115" s="14"/>
      <c r="T115" s="17"/>
      <c r="U115" s="17"/>
      <c r="V115" s="17"/>
      <c r="W115" s="17"/>
      <c r="X115" s="17"/>
      <c r="Y115" s="17"/>
    </row>
    <row r="116" spans="3:25" x14ac:dyDescent="0.35">
      <c r="C116" s="6" t="s">
        <v>116</v>
      </c>
      <c r="D116" s="202">
        <v>23</v>
      </c>
      <c r="E116" s="202">
        <v>29.6</v>
      </c>
      <c r="F116" s="202">
        <v>21.6</v>
      </c>
      <c r="G116" s="188">
        <v>21.2</v>
      </c>
      <c r="H116" s="188">
        <v>21</v>
      </c>
      <c r="I116" s="188">
        <v>21.8</v>
      </c>
      <c r="J116" s="188">
        <v>21.923999999999999</v>
      </c>
      <c r="K116" s="188">
        <v>19.177</v>
      </c>
      <c r="L116" s="188">
        <v>21.164000000000001</v>
      </c>
      <c r="M116" s="188">
        <v>29.352</v>
      </c>
      <c r="N116" s="188">
        <v>11.196999999999999</v>
      </c>
      <c r="O116" s="188">
        <v>20.515000000000001</v>
      </c>
      <c r="P116" s="45">
        <f t="shared" si="11"/>
        <v>261.52900000000005</v>
      </c>
      <c r="Q116" s="14">
        <f t="shared" si="12"/>
        <v>160.12400000000002</v>
      </c>
      <c r="R116" s="14">
        <f t="shared" si="13"/>
        <v>270.99999999999994</v>
      </c>
      <c r="S116" s="14"/>
      <c r="T116" s="17"/>
      <c r="U116" s="17"/>
      <c r="V116" s="17"/>
      <c r="W116" s="17"/>
      <c r="X116" s="17"/>
      <c r="Y116" s="17"/>
    </row>
    <row r="117" spans="3:25" x14ac:dyDescent="0.35">
      <c r="C117" s="6" t="s">
        <v>90</v>
      </c>
      <c r="D117" s="188">
        <v>26.152000000000001</v>
      </c>
      <c r="E117" s="188">
        <v>19.998000000000001</v>
      </c>
      <c r="F117" s="188">
        <v>20.99</v>
      </c>
      <c r="G117" s="188">
        <v>32.203000000000003</v>
      </c>
      <c r="H117" s="188">
        <v>10.885</v>
      </c>
      <c r="I117" s="188">
        <v>20.526</v>
      </c>
      <c r="J117" s="188">
        <v>23.312999999999999</v>
      </c>
      <c r="K117" s="188">
        <v>20.178000000000001</v>
      </c>
      <c r="L117" s="188">
        <v>22.344000000000001</v>
      </c>
      <c r="M117" s="188">
        <v>21.062000000000001</v>
      </c>
      <c r="N117" s="188">
        <v>21.782</v>
      </c>
      <c r="O117" s="188">
        <v>21.943000000000001</v>
      </c>
      <c r="P117" s="45">
        <f t="shared" si="11"/>
        <v>261.37600000000003</v>
      </c>
      <c r="Q117" s="14">
        <f t="shared" si="12"/>
        <v>154.06700000000001</v>
      </c>
      <c r="R117" s="14">
        <f t="shared" si="13"/>
        <v>254.083</v>
      </c>
      <c r="S117" s="14"/>
      <c r="T117" s="17"/>
      <c r="U117" s="17"/>
      <c r="V117" s="17"/>
      <c r="W117" s="17"/>
      <c r="X117" s="17"/>
      <c r="Y117" s="17"/>
    </row>
    <row r="118" spans="3:25" x14ac:dyDescent="0.35">
      <c r="C118" s="6" t="s">
        <v>91</v>
      </c>
      <c r="D118" s="188">
        <v>22.021374000000002</v>
      </c>
      <c r="E118" s="188">
        <v>22.046181000000001</v>
      </c>
      <c r="F118" s="188">
        <v>22.360288000000001</v>
      </c>
      <c r="G118" s="188">
        <v>21.965813000000001</v>
      </c>
      <c r="H118" s="188">
        <v>21.500695</v>
      </c>
      <c r="I118" s="188">
        <v>24.401948000000001</v>
      </c>
      <c r="J118" s="188">
        <v>21.115445999999999</v>
      </c>
      <c r="K118" s="188">
        <v>20.602</v>
      </c>
      <c r="L118" s="188">
        <v>21.733000000000001</v>
      </c>
      <c r="M118" s="188">
        <v>21.56</v>
      </c>
      <c r="N118" s="188">
        <v>21.978000000000002</v>
      </c>
      <c r="O118" s="188">
        <v>21.617000000000001</v>
      </c>
      <c r="P118" s="45">
        <f t="shared" si="11"/>
        <v>262.90174500000001</v>
      </c>
      <c r="Q118" s="14">
        <f t="shared" si="12"/>
        <v>155.411745</v>
      </c>
      <c r="R118" s="14">
        <f t="shared" si="13"/>
        <v>264.91829899999999</v>
      </c>
      <c r="S118" s="14"/>
      <c r="T118" s="17"/>
      <c r="U118" s="17"/>
      <c r="V118" s="17"/>
      <c r="W118" s="17"/>
      <c r="X118" s="17"/>
      <c r="Y118" s="17"/>
    </row>
    <row r="119" spans="3:25" x14ac:dyDescent="0.35">
      <c r="C119" s="6" t="s">
        <v>92</v>
      </c>
      <c r="D119" s="188">
        <v>19.033201999999999</v>
      </c>
      <c r="E119" s="188">
        <v>22.653691999999999</v>
      </c>
      <c r="F119" s="188">
        <v>21.128931000000001</v>
      </c>
      <c r="G119" s="188">
        <v>23.134308000000001</v>
      </c>
      <c r="H119" s="188">
        <v>21.925039000000002</v>
      </c>
      <c r="I119" s="188">
        <v>22.118471</v>
      </c>
      <c r="J119" s="188">
        <v>21.506841999999999</v>
      </c>
      <c r="K119" s="188">
        <v>20.541318</v>
      </c>
      <c r="L119" s="188">
        <v>21.034599</v>
      </c>
      <c r="M119" s="188">
        <v>21.618680000000001</v>
      </c>
      <c r="N119" s="188">
        <v>22.111101000000001</v>
      </c>
      <c r="O119" s="188">
        <v>20.718904999999999</v>
      </c>
      <c r="P119" s="45">
        <f t="shared" si="11"/>
        <v>257.52508799999998</v>
      </c>
      <c r="Q119" s="14">
        <f t="shared" si="12"/>
        <v>151.500485</v>
      </c>
      <c r="R119" s="14">
        <f t="shared" si="13"/>
        <v>258.59908899999999</v>
      </c>
      <c r="S119" s="14"/>
      <c r="T119" s="17"/>
      <c r="U119" s="17"/>
      <c r="V119" s="17"/>
      <c r="W119" s="17"/>
      <c r="X119" s="17"/>
      <c r="Y119" s="17"/>
    </row>
    <row r="120" spans="3:25" x14ac:dyDescent="0.35">
      <c r="C120" s="6" t="s">
        <v>93</v>
      </c>
      <c r="D120" s="188">
        <v>19.283946</v>
      </c>
      <c r="E120" s="188">
        <v>23.974162</v>
      </c>
      <c r="F120" s="188">
        <v>20.908535000000001</v>
      </c>
      <c r="G120" s="188">
        <v>21.895510000000002</v>
      </c>
      <c r="H120" s="188">
        <v>20.594391999999999</v>
      </c>
      <c r="I120" s="188">
        <v>21.821332999999999</v>
      </c>
      <c r="J120" s="188">
        <v>22.938281</v>
      </c>
      <c r="K120" s="188">
        <v>18.888670999999999</v>
      </c>
      <c r="L120" s="188">
        <v>22.639139</v>
      </c>
      <c r="M120" s="188">
        <v>22.021369</v>
      </c>
      <c r="N120" s="188">
        <v>22.212973999999999</v>
      </c>
      <c r="O120" s="188">
        <v>20.964549000000002</v>
      </c>
      <c r="P120" s="45">
        <f t="shared" si="11"/>
        <v>258.14286099999998</v>
      </c>
      <c r="Q120" s="14">
        <f t="shared" si="12"/>
        <v>151.41615899999999</v>
      </c>
      <c r="R120" s="14">
        <f t="shared" si="13"/>
        <v>256.00932299999999</v>
      </c>
      <c r="S120" s="14"/>
      <c r="T120" s="17"/>
      <c r="U120" s="17"/>
      <c r="V120" s="17"/>
      <c r="W120" s="17"/>
      <c r="X120" s="17"/>
      <c r="Y120" s="17"/>
    </row>
    <row r="121" spans="3:25" x14ac:dyDescent="0.35">
      <c r="C121" s="6" t="s">
        <v>94</v>
      </c>
      <c r="D121" s="188">
        <v>23.629071</v>
      </c>
      <c r="E121" s="203">
        <v>20.016776</v>
      </c>
      <c r="F121" s="188">
        <v>21.348058000000002</v>
      </c>
      <c r="G121" s="188">
        <v>23.857783000000001</v>
      </c>
      <c r="H121" s="188">
        <v>20.887416000000002</v>
      </c>
      <c r="I121" s="188">
        <v>23.121759000000001</v>
      </c>
      <c r="J121" s="188">
        <v>22.653680999999999</v>
      </c>
      <c r="K121" s="188">
        <v>19.048859</v>
      </c>
      <c r="L121" s="188">
        <v>22.219436000000002</v>
      </c>
      <c r="M121" s="188">
        <v>22.465102999999999</v>
      </c>
      <c r="N121" s="188">
        <v>22.753792000000001</v>
      </c>
      <c r="O121" s="188">
        <v>21.119748000000001</v>
      </c>
      <c r="P121" s="45">
        <f t="shared" si="11"/>
        <v>263.12148200000001</v>
      </c>
      <c r="Q121" s="14">
        <f t="shared" si="12"/>
        <v>155.51454400000003</v>
      </c>
      <c r="R121" s="14">
        <f t="shared" si="13"/>
        <v>262.52584600000006</v>
      </c>
      <c r="S121" s="14"/>
      <c r="T121" s="17"/>
      <c r="U121" s="17"/>
      <c r="V121" s="17"/>
      <c r="W121" s="17"/>
      <c r="X121" s="17"/>
      <c r="Y121" s="17"/>
    </row>
    <row r="122" spans="3:25" x14ac:dyDescent="0.35">
      <c r="C122" s="6" t="s">
        <v>95</v>
      </c>
      <c r="D122" s="188">
        <v>22.621511000000002</v>
      </c>
      <c r="E122" s="188">
        <v>22.700139</v>
      </c>
      <c r="F122" s="188">
        <v>21.886071000000001</v>
      </c>
      <c r="G122" s="188">
        <v>22.960995</v>
      </c>
      <c r="H122" s="188">
        <v>22.039567999999999</v>
      </c>
      <c r="I122" s="188">
        <v>23.427067999999998</v>
      </c>
      <c r="J122" s="188">
        <v>21.784863000000001</v>
      </c>
      <c r="K122" s="188">
        <v>22.867943</v>
      </c>
      <c r="L122" s="188">
        <v>23.380365999999999</v>
      </c>
      <c r="M122" s="188">
        <v>20.969871999999999</v>
      </c>
      <c r="N122" s="188">
        <v>23.231579</v>
      </c>
      <c r="O122" s="188">
        <v>22.317057999999999</v>
      </c>
      <c r="P122" s="45">
        <f t="shared" si="11"/>
        <v>270.18703300000004</v>
      </c>
      <c r="Q122" s="14">
        <f t="shared" si="12"/>
        <v>157.42021500000001</v>
      </c>
      <c r="R122" s="14">
        <f t="shared" si="13"/>
        <v>265.89597100000003</v>
      </c>
      <c r="S122" s="14"/>
      <c r="T122" s="17"/>
      <c r="U122" s="17"/>
      <c r="V122" s="17"/>
      <c r="W122" s="17"/>
      <c r="X122" s="17"/>
      <c r="Y122" s="17"/>
    </row>
    <row r="123" spans="3:25" x14ac:dyDescent="0.35">
      <c r="C123" s="6" t="s">
        <v>96</v>
      </c>
      <c r="D123" s="188">
        <v>22.369427999999999</v>
      </c>
      <c r="E123" s="188">
        <v>22.670762</v>
      </c>
      <c r="F123" s="188">
        <v>20.797156000000001</v>
      </c>
      <c r="G123" s="188">
        <v>25.136102999999999</v>
      </c>
      <c r="H123" s="188">
        <v>21.085628</v>
      </c>
      <c r="I123" s="188">
        <v>22.992728</v>
      </c>
      <c r="J123" s="188">
        <v>21.51932</v>
      </c>
      <c r="K123" s="188">
        <v>21.934284999999999</v>
      </c>
      <c r="L123" s="188">
        <v>22.211953999999999</v>
      </c>
      <c r="M123" s="188">
        <v>22.320848999999999</v>
      </c>
      <c r="N123" s="188">
        <v>23.757746999999998</v>
      </c>
      <c r="O123" s="188">
        <v>22.747125</v>
      </c>
      <c r="P123" s="45">
        <f t="shared" si="11"/>
        <v>269.54308499999996</v>
      </c>
      <c r="Q123" s="14">
        <f t="shared" si="12"/>
        <v>156.57112499999999</v>
      </c>
      <c r="R123" s="14">
        <f t="shared" si="13"/>
        <v>269.60348599999998</v>
      </c>
      <c r="S123" s="14"/>
      <c r="T123" s="17"/>
      <c r="U123" s="17"/>
      <c r="V123" s="17"/>
      <c r="W123" s="17"/>
      <c r="X123" s="17"/>
      <c r="Y123" s="17"/>
    </row>
    <row r="124" spans="3:25" x14ac:dyDescent="0.35">
      <c r="C124" s="6" t="s">
        <v>97</v>
      </c>
      <c r="D124" s="188">
        <v>22.593741000000001</v>
      </c>
      <c r="E124" s="188">
        <v>23.170686</v>
      </c>
      <c r="F124" s="188">
        <v>23.094895000000001</v>
      </c>
      <c r="G124" s="188">
        <v>22.970334000000001</v>
      </c>
      <c r="H124" s="188">
        <v>23.516183999999999</v>
      </c>
      <c r="I124" s="188">
        <v>22.800208000000001</v>
      </c>
      <c r="J124" s="188">
        <v>23.623505999999999</v>
      </c>
      <c r="K124" s="188">
        <v>21.11572</v>
      </c>
      <c r="L124" s="188">
        <v>23.789833999999999</v>
      </c>
      <c r="M124" s="188">
        <v>21.304463999999999</v>
      </c>
      <c r="N124" s="188">
        <v>34.170636000000002</v>
      </c>
      <c r="O124" s="188">
        <v>11.540445999999999</v>
      </c>
      <c r="P124" s="45">
        <f t="shared" si="11"/>
        <v>273.69065399999999</v>
      </c>
      <c r="Q124" s="14">
        <f t="shared" si="12"/>
        <v>161.769554</v>
      </c>
      <c r="R124" s="14">
        <f t="shared" si="13"/>
        <v>272.63732800000002</v>
      </c>
      <c r="S124" s="14"/>
      <c r="T124" s="17"/>
      <c r="U124" s="17"/>
      <c r="V124" s="17"/>
      <c r="W124" s="17"/>
      <c r="X124" s="17"/>
      <c r="Y124" s="17"/>
    </row>
    <row r="125" spans="3:25" x14ac:dyDescent="0.35">
      <c r="C125" s="6" t="s">
        <v>98</v>
      </c>
      <c r="D125" s="188">
        <v>26.843937</v>
      </c>
      <c r="E125" s="188">
        <v>23.581</v>
      </c>
      <c r="F125" s="188">
        <v>23.520173</v>
      </c>
      <c r="G125" s="188">
        <v>24.241116000000002</v>
      </c>
      <c r="H125" s="188">
        <v>23.087531999999999</v>
      </c>
      <c r="I125" s="188">
        <v>24.206759999999999</v>
      </c>
      <c r="J125" s="188">
        <v>23.925999999999998</v>
      </c>
      <c r="K125" s="188">
        <v>21.844999999999999</v>
      </c>
      <c r="L125" s="188">
        <v>23.827479</v>
      </c>
      <c r="M125" s="188">
        <v>22.893063000000001</v>
      </c>
      <c r="N125" s="188">
        <v>23.536000000000001</v>
      </c>
      <c r="O125" s="188">
        <v>23.225000000000001</v>
      </c>
      <c r="P125" s="45">
        <f t="shared" si="11"/>
        <v>284.73306000000002</v>
      </c>
      <c r="Q125" s="14">
        <f t="shared" si="12"/>
        <v>169.40651799999998</v>
      </c>
      <c r="R125" s="14">
        <f t="shared" si="13"/>
        <v>281.02512399999995</v>
      </c>
      <c r="S125" s="14"/>
      <c r="T125" s="17"/>
      <c r="U125" s="17"/>
      <c r="V125" s="17"/>
      <c r="W125" s="17"/>
      <c r="X125" s="17"/>
      <c r="Y125" s="17"/>
    </row>
    <row r="126" spans="3:25" x14ac:dyDescent="0.35">
      <c r="C126" s="6" t="s">
        <v>99</v>
      </c>
      <c r="D126" s="188">
        <v>23.81784</v>
      </c>
      <c r="E126" s="188">
        <v>23.680250999999998</v>
      </c>
      <c r="F126" s="188">
        <v>22.990798999999999</v>
      </c>
      <c r="G126" s="188">
        <v>23.730004000000001</v>
      </c>
      <c r="H126" s="188">
        <v>23.882000000000001</v>
      </c>
      <c r="I126" s="188">
        <v>22.853121999999999</v>
      </c>
      <c r="J126" s="188">
        <v>23.587226000000001</v>
      </c>
      <c r="K126" s="188">
        <v>22.600999999999999</v>
      </c>
      <c r="L126" s="188">
        <v>25.042999999999999</v>
      </c>
      <c r="M126" s="188">
        <v>21.593</v>
      </c>
      <c r="N126" s="188">
        <v>23.80378</v>
      </c>
      <c r="O126" s="188">
        <v>23.391431999999998</v>
      </c>
      <c r="P126" s="45">
        <f t="shared" si="11"/>
        <v>280.973454</v>
      </c>
      <c r="Q126" s="14">
        <f t="shared" si="12"/>
        <v>164.54124200000001</v>
      </c>
      <c r="R126" s="14">
        <f t="shared" si="13"/>
        <v>280.20655799999997</v>
      </c>
      <c r="S126" s="14"/>
      <c r="T126" s="17"/>
      <c r="U126" s="17"/>
      <c r="V126" s="17"/>
      <c r="W126" s="17"/>
      <c r="X126" s="17"/>
      <c r="Y126" s="17"/>
    </row>
    <row r="127" spans="3:25" x14ac:dyDescent="0.35">
      <c r="C127" s="6" t="s">
        <v>100</v>
      </c>
      <c r="D127" s="188">
        <v>24.142589000000001</v>
      </c>
      <c r="E127" s="188">
        <v>28.662464</v>
      </c>
      <c r="F127" s="188">
        <v>14.355017999999999</v>
      </c>
      <c r="G127" s="188">
        <v>25.488482000000001</v>
      </c>
      <c r="H127" s="188">
        <v>24.857244000000001</v>
      </c>
      <c r="I127" s="188">
        <v>24.031915999999999</v>
      </c>
      <c r="J127" s="188">
        <v>23.138894000000001</v>
      </c>
      <c r="K127" s="188">
        <v>21.941787000000001</v>
      </c>
      <c r="L127" s="188">
        <v>23.61598</v>
      </c>
      <c r="M127" s="188">
        <v>60.225247443584514</v>
      </c>
      <c r="N127" s="188">
        <v>64.438850997456598</v>
      </c>
      <c r="O127" s="188">
        <v>62.703963558958883</v>
      </c>
      <c r="P127" s="45">
        <f t="shared" si="11"/>
        <v>397.60243600000001</v>
      </c>
      <c r="Q127" s="14">
        <f t="shared" si="12"/>
        <v>164.67660699999999</v>
      </c>
      <c r="R127" s="14">
        <f t="shared" si="13"/>
        <v>281.55715100000003</v>
      </c>
      <c r="S127" s="14"/>
      <c r="T127" s="17"/>
      <c r="U127" s="17"/>
      <c r="V127" s="17"/>
      <c r="W127" s="17"/>
      <c r="X127" s="17"/>
      <c r="Y127" s="17"/>
    </row>
    <row r="128" spans="3:25" x14ac:dyDescent="0.35">
      <c r="C128" s="6" t="s">
        <v>101</v>
      </c>
      <c r="D128" s="188">
        <v>16.356525000000001</v>
      </c>
      <c r="E128" s="188">
        <v>21.995543000000001</v>
      </c>
      <c r="F128" s="188">
        <v>21.761434999999999</v>
      </c>
      <c r="G128" s="188">
        <v>24.825229</v>
      </c>
      <c r="H128" s="188">
        <v>15.839684</v>
      </c>
      <c r="I128" s="188">
        <v>29.735925000000002</v>
      </c>
      <c r="J128" s="188">
        <v>19.581496000000001</v>
      </c>
      <c r="K128" s="188">
        <v>19.050007000000001</v>
      </c>
      <c r="L128" s="188">
        <v>28.761903</v>
      </c>
      <c r="M128" s="188">
        <v>23.343067999999999</v>
      </c>
      <c r="N128" s="188">
        <v>23.284761</v>
      </c>
      <c r="O128" s="188">
        <v>23.786415000000002</v>
      </c>
      <c r="P128" s="45">
        <f t="shared" si="11"/>
        <v>268.32199099999997</v>
      </c>
      <c r="Q128" s="14">
        <f t="shared" si="12"/>
        <v>150.09583700000002</v>
      </c>
      <c r="R128" s="14">
        <f t="shared" si="13"/>
        <v>386.57906399999996</v>
      </c>
      <c r="S128" s="14"/>
      <c r="T128" s="197"/>
      <c r="U128" s="8"/>
      <c r="W128" s="17"/>
      <c r="X128" s="197"/>
      <c r="Y128" s="17"/>
    </row>
    <row r="129" spans="2:35" x14ac:dyDescent="0.35">
      <c r="C129" s="6" t="s">
        <v>102</v>
      </c>
      <c r="D129" s="188">
        <v>26.374590000000001</v>
      </c>
      <c r="E129" s="188">
        <v>24.507639999999999</v>
      </c>
      <c r="F129" s="188">
        <v>26.267029999999998</v>
      </c>
      <c r="G129" s="188">
        <v>21.56203</v>
      </c>
      <c r="H129" s="188">
        <v>22.90532</v>
      </c>
      <c r="I129" s="188">
        <v>25.729150000000001</v>
      </c>
      <c r="J129" s="188">
        <v>28.597490000000001</v>
      </c>
      <c r="K129" s="188">
        <v>19.275099999999998</v>
      </c>
      <c r="L129" s="188">
        <v>29.119060000000001</v>
      </c>
      <c r="M129" s="188">
        <v>22.72655</v>
      </c>
      <c r="N129" s="188">
        <v>28.27908</v>
      </c>
      <c r="O129" s="188">
        <v>23.833169999999999</v>
      </c>
      <c r="P129" s="45">
        <f t="shared" si="11"/>
        <v>299.17620999999997</v>
      </c>
      <c r="Q129" s="14">
        <f t="shared" si="12"/>
        <v>175.94324999999998</v>
      </c>
      <c r="R129" s="14">
        <f t="shared" si="13"/>
        <v>285.15341000000001</v>
      </c>
      <c r="S129" s="14"/>
      <c r="T129" s="197"/>
      <c r="U129" s="8"/>
      <c r="W129" s="17"/>
      <c r="X129" s="197"/>
      <c r="Y129" s="17"/>
    </row>
    <row r="130" spans="2:35" x14ac:dyDescent="0.35">
      <c r="C130" s="6" t="s">
        <v>103</v>
      </c>
      <c r="D130" s="188">
        <v>25.464780000000001</v>
      </c>
      <c r="E130" s="188">
        <v>24.01013</v>
      </c>
      <c r="F130" s="188">
        <v>23.523510000000002</v>
      </c>
      <c r="G130" s="188">
        <v>22.132000000000001</v>
      </c>
      <c r="H130" s="188">
        <v>25.481574999999999</v>
      </c>
      <c r="I130" s="188">
        <v>25.730087000000001</v>
      </c>
      <c r="J130" s="188">
        <v>25.007763000000001</v>
      </c>
      <c r="K130" s="188">
        <v>21.579376</v>
      </c>
      <c r="L130" s="188">
        <v>28.007968000000002</v>
      </c>
      <c r="M130" s="188">
        <v>27.007231000000001</v>
      </c>
      <c r="N130" s="188">
        <v>28.241568999999998</v>
      </c>
      <c r="O130" s="188">
        <v>25.868161000000001</v>
      </c>
      <c r="P130" s="45">
        <f t="shared" si="11"/>
        <v>302.05414999999999</v>
      </c>
      <c r="Q130" s="14">
        <f t="shared" si="12"/>
        <v>171.34984500000002</v>
      </c>
      <c r="R130" s="14">
        <f t="shared" si="13"/>
        <v>298.17253200000005</v>
      </c>
      <c r="S130" s="14"/>
      <c r="T130" s="197"/>
      <c r="U130" s="8"/>
      <c r="W130" s="17"/>
      <c r="X130" s="197"/>
      <c r="Y130" s="17"/>
    </row>
    <row r="131" spans="2:35" x14ac:dyDescent="0.35">
      <c r="C131" s="6" t="s">
        <v>104</v>
      </c>
      <c r="D131" s="188">
        <v>25.4</v>
      </c>
      <c r="E131" s="188">
        <v>26.471914853856202</v>
      </c>
      <c r="F131" s="188">
        <v>25.1</v>
      </c>
      <c r="G131" s="188">
        <v>30.7</v>
      </c>
      <c r="H131" s="188">
        <v>20.2</v>
      </c>
      <c r="I131" s="188">
        <v>28.6</v>
      </c>
      <c r="J131" s="188">
        <v>27.312728849875899</v>
      </c>
      <c r="K131" s="188">
        <v>25.2</v>
      </c>
      <c r="L131" s="188">
        <v>27.1</v>
      </c>
      <c r="M131" s="188">
        <v>25.6</v>
      </c>
      <c r="N131" s="188">
        <v>28</v>
      </c>
      <c r="O131" s="188">
        <v>23.1</v>
      </c>
      <c r="P131" s="45">
        <f t="shared" si="11"/>
        <v>312.78464370373212</v>
      </c>
      <c r="Q131" s="14">
        <f t="shared" si="12"/>
        <v>183.78464370373209</v>
      </c>
      <c r="R131" s="14">
        <f t="shared" si="13"/>
        <v>312.18398285385621</v>
      </c>
      <c r="S131" s="14"/>
      <c r="T131" s="197"/>
      <c r="U131" s="8"/>
      <c r="W131" s="17"/>
      <c r="X131" s="197"/>
      <c r="Y131" s="17"/>
    </row>
    <row r="132" spans="2:35" x14ac:dyDescent="0.35">
      <c r="C132" s="6" t="s">
        <v>105</v>
      </c>
      <c r="D132" s="188">
        <v>28.274830000000001</v>
      </c>
      <c r="E132" s="188">
        <v>28.334724999999999</v>
      </c>
      <c r="F132" s="188">
        <v>25.441279000000002</v>
      </c>
      <c r="G132" s="188">
        <v>27.886976000000001</v>
      </c>
      <c r="H132" s="188">
        <v>26.558299000000002</v>
      </c>
      <c r="I132" s="188">
        <v>26.316307999999999</v>
      </c>
      <c r="J132" s="188">
        <v>27.668443</v>
      </c>
      <c r="K132" s="188">
        <v>28.341367000000002</v>
      </c>
      <c r="L132" s="199">
        <v>24.926439999999999</v>
      </c>
      <c r="M132" s="199">
        <v>23.080904</v>
      </c>
      <c r="N132" s="199">
        <v>25.168631000000001</v>
      </c>
      <c r="O132" s="199">
        <v>26.947770999999999</v>
      </c>
      <c r="P132" s="45">
        <f t="shared" si="11"/>
        <v>318.94597299999998</v>
      </c>
      <c r="Q132" s="14">
        <f t="shared" si="12"/>
        <v>190.48086000000001</v>
      </c>
      <c r="R132" s="14">
        <f t="shared" si="13"/>
        <v>319.12514584987588</v>
      </c>
      <c r="S132" s="14"/>
      <c r="T132" s="197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</row>
    <row r="133" spans="2:35" x14ac:dyDescent="0.35">
      <c r="C133" s="6" t="s">
        <v>106</v>
      </c>
      <c r="D133" s="188">
        <v>28.5</v>
      </c>
      <c r="E133" s="188">
        <v>23.4</v>
      </c>
      <c r="F133" s="188">
        <v>20.9446478836261</v>
      </c>
      <c r="G133" s="188">
        <v>23.204657189333901</v>
      </c>
      <c r="H133" s="188">
        <v>21.1727641249912</v>
      </c>
      <c r="I133" s="188">
        <v>22.386740098884999</v>
      </c>
      <c r="J133" s="188">
        <v>21.921340177164801</v>
      </c>
      <c r="K133" s="188">
        <v>18.871735978263001</v>
      </c>
      <c r="L133" s="199">
        <v>21.2017083612748</v>
      </c>
      <c r="M133" s="199">
        <v>20.2431036339188</v>
      </c>
      <c r="N133" s="199">
        <v>19.586368424537898</v>
      </c>
      <c r="O133" s="199">
        <v>15.2207509909849</v>
      </c>
      <c r="P133" s="45">
        <f t="shared" si="11"/>
        <v>256.65381686298042</v>
      </c>
      <c r="Q133" s="14">
        <f t="shared" si="12"/>
        <v>161.53014947400101</v>
      </c>
      <c r="R133" s="14">
        <f t="shared" si="13"/>
        <v>295.74236529683623</v>
      </c>
      <c r="S133" s="14"/>
      <c r="T133" s="197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</row>
    <row r="134" spans="2:35" x14ac:dyDescent="0.35">
      <c r="C134" s="6" t="s">
        <v>107</v>
      </c>
      <c r="D134" s="188">
        <v>28.482311823586802</v>
      </c>
      <c r="E134" s="188">
        <v>25.4</v>
      </c>
      <c r="F134" s="188">
        <v>23.6</v>
      </c>
      <c r="G134" s="188">
        <v>25.064801843648599</v>
      </c>
      <c r="H134" s="188">
        <v>23.6</v>
      </c>
      <c r="I134" s="188">
        <v>25.6</v>
      </c>
      <c r="J134" s="188">
        <v>27.2</v>
      </c>
      <c r="K134" s="188">
        <v>21.834547942655199</v>
      </c>
      <c r="L134" s="199">
        <v>25.4</v>
      </c>
      <c r="M134" s="199">
        <v>27.1</v>
      </c>
      <c r="N134" s="199">
        <v>22.6</v>
      </c>
      <c r="O134" s="199">
        <v>22.4</v>
      </c>
      <c r="P134" s="45">
        <f t="shared" si="11"/>
        <v>298.28166160989059</v>
      </c>
      <c r="Q134" s="14">
        <f t="shared" si="12"/>
        <v>178.94711366723539</v>
      </c>
      <c r="R134" s="14">
        <f t="shared" si="13"/>
        <v>268.79212123337959</v>
      </c>
      <c r="S134" s="14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</row>
    <row r="135" spans="2:35" x14ac:dyDescent="0.35">
      <c r="C135" s="6" t="s">
        <v>108</v>
      </c>
      <c r="D135" s="188">
        <v>25.9</v>
      </c>
      <c r="E135" s="188">
        <v>24.1</v>
      </c>
      <c r="F135" s="188">
        <v>25.9</v>
      </c>
      <c r="G135" s="188">
        <v>39.6</v>
      </c>
      <c r="H135" s="188">
        <v>24.3</v>
      </c>
      <c r="I135" s="188">
        <v>23.9</v>
      </c>
      <c r="J135" s="188">
        <v>25.018184483236901</v>
      </c>
      <c r="K135" s="188">
        <v>22.961958813044902</v>
      </c>
      <c r="L135" s="188">
        <v>23.721515896527599</v>
      </c>
      <c r="M135" s="199">
        <v>23.094328944955901</v>
      </c>
      <c r="N135" s="199">
        <v>24.2</v>
      </c>
      <c r="O135" s="199">
        <v>24.5</v>
      </c>
      <c r="P135" s="45">
        <f t="shared" si="11"/>
        <v>307.19598813776531</v>
      </c>
      <c r="Q135" s="14">
        <f t="shared" si="12"/>
        <v>188.71818448323691</v>
      </c>
      <c r="R135" s="14">
        <f t="shared" si="13"/>
        <v>310.23454794265518</v>
      </c>
      <c r="S135" s="14"/>
      <c r="T135" s="197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</row>
    <row r="136" spans="2:35" x14ac:dyDescent="0.35">
      <c r="C136" s="6" t="s">
        <v>109</v>
      </c>
      <c r="D136" s="188">
        <v>25.253569270556198</v>
      </c>
      <c r="E136" s="188">
        <v>25.281598123749301</v>
      </c>
      <c r="F136" s="188">
        <v>24.3</v>
      </c>
      <c r="G136" s="188">
        <v>24.6</v>
      </c>
      <c r="H136" s="188">
        <v>24.3</v>
      </c>
      <c r="I136" s="188">
        <v>24.1</v>
      </c>
      <c r="J136" s="188">
        <v>24.5</v>
      </c>
      <c r="K136" s="188">
        <v>21.1</v>
      </c>
      <c r="L136" s="188">
        <v>20.9</v>
      </c>
      <c r="M136" s="199">
        <v>21.8</v>
      </c>
      <c r="N136" s="199">
        <v>23.2</v>
      </c>
      <c r="O136" s="199">
        <v>22.793197010722899</v>
      </c>
      <c r="P136" s="45">
        <f t="shared" si="11"/>
        <v>282.12836440502844</v>
      </c>
      <c r="Q136" s="14">
        <f t="shared" si="12"/>
        <v>172.3351673943055</v>
      </c>
      <c r="R136" s="14">
        <f t="shared" si="13"/>
        <v>291.33115553207085</v>
      </c>
      <c r="S136" s="14"/>
      <c r="T136" s="197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</row>
    <row r="137" spans="2:35" x14ac:dyDescent="0.35">
      <c r="C137" s="6" t="s">
        <v>110</v>
      </c>
      <c r="D137" s="188">
        <v>22.3</v>
      </c>
      <c r="E137" s="188">
        <v>20.713483</v>
      </c>
      <c r="F137" s="188">
        <v>24.038872911270118</v>
      </c>
      <c r="G137" s="188">
        <v>21.956219999999998</v>
      </c>
      <c r="H137" s="188">
        <v>22.482065310282572</v>
      </c>
      <c r="I137" s="188">
        <v>21.046015797794798</v>
      </c>
      <c r="J137" s="188">
        <v>23.496604723411153</v>
      </c>
      <c r="K137" s="188">
        <v>21.945707524496722</v>
      </c>
      <c r="L137" s="188">
        <v>22.369503000000002</v>
      </c>
      <c r="M137" s="188">
        <v>23.294278403726238</v>
      </c>
      <c r="N137" s="188">
        <v>22.371346019406111</v>
      </c>
      <c r="O137" s="188">
        <v>22.577275171723944</v>
      </c>
      <c r="P137" s="45">
        <f t="shared" si="11"/>
        <v>268.59137186211166</v>
      </c>
      <c r="Q137" s="14">
        <f t="shared" si="12"/>
        <v>156.03326174275867</v>
      </c>
      <c r="R137" s="14">
        <f t="shared" si="13"/>
        <v>266.82985403007041</v>
      </c>
      <c r="S137" s="14"/>
      <c r="T137" s="197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</row>
    <row r="138" spans="2:35" x14ac:dyDescent="0.35">
      <c r="C138" s="6" t="s">
        <v>111</v>
      </c>
      <c r="D138" s="188">
        <v>22.919184299918467</v>
      </c>
      <c r="E138" s="188">
        <v>23.427327705797531</v>
      </c>
      <c r="F138" s="188">
        <v>23.004774926584265</v>
      </c>
      <c r="G138" s="188">
        <v>22.947895886302749</v>
      </c>
      <c r="H138" s="188">
        <v>25.02787476760799</v>
      </c>
      <c r="I138" s="188">
        <v>25.284972430016975</v>
      </c>
      <c r="J138" s="188">
        <v>26.161714774153001</v>
      </c>
      <c r="K138" s="188">
        <v>17.334071999999999</v>
      </c>
      <c r="L138" s="188">
        <v>24.300245</v>
      </c>
      <c r="M138" s="188">
        <v>24.055672000000001</v>
      </c>
      <c r="N138" s="188">
        <v>24.799491</v>
      </c>
      <c r="O138" s="188">
        <v>25.154663232253522</v>
      </c>
      <c r="P138" s="45">
        <f t="shared" ref="P138" si="14">SUM(D138:O138)</f>
        <v>284.41788802263449</v>
      </c>
      <c r="Q138" s="14">
        <f t="shared" si="12"/>
        <v>168.77374479038099</v>
      </c>
      <c r="R138" s="14">
        <f t="shared" si="13"/>
        <v>278.66674485899216</v>
      </c>
      <c r="S138" s="14"/>
      <c r="T138" s="197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</row>
    <row r="139" spans="2:35" x14ac:dyDescent="0.35">
      <c r="C139" s="6" t="s">
        <v>112</v>
      </c>
      <c r="D139" s="188">
        <v>25.223217000000002</v>
      </c>
      <c r="E139" s="188">
        <v>24.262913999999999</v>
      </c>
      <c r="F139" s="188">
        <v>26.388764999999999</v>
      </c>
      <c r="G139" s="188">
        <v>25.943031999999999</v>
      </c>
      <c r="H139" s="188">
        <v>26.014879000000001</v>
      </c>
      <c r="I139" s="188">
        <v>26.049074999999998</v>
      </c>
      <c r="J139" s="188">
        <v>25.826426425985325</v>
      </c>
      <c r="K139" s="188"/>
      <c r="L139" s="188"/>
      <c r="M139" s="188"/>
      <c r="N139" s="188"/>
      <c r="O139" s="188"/>
      <c r="P139" s="45"/>
      <c r="Q139" s="14">
        <f t="shared" si="12"/>
        <v>179.70830842598531</v>
      </c>
      <c r="R139" s="14">
        <f t="shared" si="13"/>
        <v>295.68774000640656</v>
      </c>
      <c r="S139" s="14"/>
      <c r="T139" s="197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2:35" x14ac:dyDescent="0.35">
      <c r="D140" s="45"/>
      <c r="E140" s="45"/>
      <c r="F140" s="45"/>
      <c r="G140" s="45"/>
      <c r="H140" s="45"/>
      <c r="I140" s="45"/>
      <c r="J140" s="45"/>
      <c r="K140" s="13"/>
      <c r="L140" s="13"/>
      <c r="M140" s="13"/>
      <c r="N140" s="13"/>
      <c r="O140" s="13"/>
      <c r="P140" s="13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2:35" x14ac:dyDescent="0.35">
      <c r="C141" s="6" t="s">
        <v>117</v>
      </c>
      <c r="I141" s="17"/>
      <c r="J141" s="17"/>
      <c r="K141" s="17"/>
      <c r="L141" s="17"/>
      <c r="M141" s="17"/>
      <c r="N141" s="17"/>
      <c r="O141" s="17"/>
      <c r="P141" s="17"/>
      <c r="Q141" s="14"/>
      <c r="R141" s="14"/>
      <c r="S141" s="14"/>
      <c r="T141" s="17"/>
      <c r="U141" s="17"/>
      <c r="V141" s="17"/>
      <c r="W141" s="17"/>
      <c r="X141" s="17"/>
      <c r="Y141" s="17"/>
    </row>
    <row r="142" spans="2:35" x14ac:dyDescent="0.35">
      <c r="B142" s="9" t="s">
        <v>72</v>
      </c>
      <c r="C142" s="6" t="s">
        <v>73</v>
      </c>
      <c r="D142" s="188">
        <v>4.0999999999999996</v>
      </c>
      <c r="E142" s="204">
        <v>3.2</v>
      </c>
      <c r="F142" s="188">
        <v>3.8</v>
      </c>
      <c r="G142" s="188">
        <v>3.1</v>
      </c>
      <c r="H142" s="188">
        <v>5.2</v>
      </c>
      <c r="I142" s="188">
        <v>2.2999999999999998</v>
      </c>
      <c r="J142" s="188">
        <v>3.6</v>
      </c>
      <c r="K142" s="188">
        <v>3.3</v>
      </c>
      <c r="L142" s="188">
        <v>4.5</v>
      </c>
      <c r="M142" s="188">
        <v>3</v>
      </c>
      <c r="N142" s="188">
        <v>4.9000000000000004</v>
      </c>
      <c r="O142" s="188">
        <v>3.6</v>
      </c>
      <c r="P142" s="45">
        <f t="shared" ref="P142:P171" si="15">SUM(D142:O142)</f>
        <v>44.6</v>
      </c>
      <c r="Q142" s="14">
        <f>SUM(D142:J142)</f>
        <v>25.3</v>
      </c>
      <c r="R142" s="14"/>
      <c r="S142" s="14"/>
      <c r="T142" s="17"/>
      <c r="U142" s="17"/>
      <c r="V142" s="17"/>
      <c r="W142" s="17"/>
      <c r="X142" s="17"/>
      <c r="Y142" s="17"/>
    </row>
    <row r="143" spans="2:35" x14ac:dyDescent="0.35">
      <c r="C143" s="6" t="s">
        <v>76</v>
      </c>
      <c r="D143" s="188">
        <v>4.9000000000000004</v>
      </c>
      <c r="E143" s="188">
        <v>3</v>
      </c>
      <c r="F143" s="188">
        <v>3.9</v>
      </c>
      <c r="G143" s="188">
        <v>3.7</v>
      </c>
      <c r="H143" s="188">
        <v>4.9000000000000004</v>
      </c>
      <c r="I143" s="188">
        <v>2.5</v>
      </c>
      <c r="J143" s="188">
        <v>5.9</v>
      </c>
      <c r="K143" s="188">
        <v>4.5</v>
      </c>
      <c r="L143" s="188">
        <v>3</v>
      </c>
      <c r="M143" s="188">
        <v>2.8</v>
      </c>
      <c r="N143" s="188">
        <v>4.5</v>
      </c>
      <c r="O143" s="188">
        <v>3.5</v>
      </c>
      <c r="P143" s="45">
        <f t="shared" si="15"/>
        <v>47.099999999999994</v>
      </c>
      <c r="Q143" s="14">
        <f t="shared" ref="Q143:Q173" si="16">SUM(D143:J143)</f>
        <v>28.799999999999997</v>
      </c>
      <c r="R143" s="14">
        <f t="shared" ref="R143:R173" si="17">SUM(J142:O142,D143:I143)</f>
        <v>45.800000000000004</v>
      </c>
      <c r="S143" s="14"/>
      <c r="T143" s="17"/>
      <c r="U143" s="17"/>
      <c r="V143" s="17"/>
      <c r="W143" s="17"/>
      <c r="X143" s="17"/>
      <c r="Y143" s="17"/>
    </row>
    <row r="144" spans="2:35" x14ac:dyDescent="0.35">
      <c r="C144" s="6" t="s">
        <v>78</v>
      </c>
      <c r="D144" s="188">
        <v>4.7</v>
      </c>
      <c r="E144" s="188">
        <v>3.2</v>
      </c>
      <c r="F144" s="188">
        <v>6.4</v>
      </c>
      <c r="G144" s="188">
        <v>2.5</v>
      </c>
      <c r="H144" s="188">
        <v>4.7</v>
      </c>
      <c r="I144" s="188">
        <v>3.8</v>
      </c>
      <c r="J144" s="188">
        <v>3.1</v>
      </c>
      <c r="K144" s="188">
        <v>3.3</v>
      </c>
      <c r="L144" s="188">
        <v>4.7</v>
      </c>
      <c r="M144" s="188">
        <v>3.5</v>
      </c>
      <c r="N144" s="188">
        <v>4.5</v>
      </c>
      <c r="O144" s="188">
        <v>4.2</v>
      </c>
      <c r="P144" s="45">
        <f t="shared" si="15"/>
        <v>48.600000000000009</v>
      </c>
      <c r="Q144" s="14">
        <f t="shared" si="16"/>
        <v>28.400000000000002</v>
      </c>
      <c r="R144" s="14">
        <f t="shared" si="17"/>
        <v>49.5</v>
      </c>
      <c r="S144" s="14"/>
      <c r="T144" s="17"/>
      <c r="U144" s="17"/>
      <c r="V144" s="17"/>
      <c r="W144" s="17"/>
      <c r="X144" s="17"/>
      <c r="Y144" s="17"/>
    </row>
    <row r="145" spans="3:25" x14ac:dyDescent="0.35">
      <c r="C145" s="6" t="s">
        <v>80</v>
      </c>
      <c r="D145" s="192">
        <v>4.7309999999999999</v>
      </c>
      <c r="E145" s="192">
        <v>-5.859</v>
      </c>
      <c r="F145" s="192">
        <v>3.8479999999999999</v>
      </c>
      <c r="G145" s="192">
        <v>2.8359999999999999</v>
      </c>
      <c r="H145" s="192">
        <v>4.3440000000000003</v>
      </c>
      <c r="I145" s="188">
        <v>3.3730000000000002</v>
      </c>
      <c r="J145" s="188">
        <v>4.4000000000000004</v>
      </c>
      <c r="K145" s="188">
        <v>3.29</v>
      </c>
      <c r="L145" s="188">
        <v>3.8820000000000001</v>
      </c>
      <c r="M145" s="188">
        <v>3.3420000000000001</v>
      </c>
      <c r="N145" s="188">
        <v>4.2919999999999998</v>
      </c>
      <c r="O145" s="188">
        <v>3.0219999999999998</v>
      </c>
      <c r="P145" s="45">
        <f t="shared" si="15"/>
        <v>35.500999999999998</v>
      </c>
      <c r="Q145" s="14">
        <f t="shared" si="16"/>
        <v>17.673000000000002</v>
      </c>
      <c r="R145" s="14">
        <f t="shared" si="17"/>
        <v>36.572999999999993</v>
      </c>
      <c r="S145" s="14"/>
      <c r="T145" s="17"/>
      <c r="U145" s="17"/>
      <c r="V145" s="17"/>
      <c r="W145" s="17"/>
      <c r="X145" s="17"/>
      <c r="Y145" s="17"/>
    </row>
    <row r="146" spans="3:25" x14ac:dyDescent="0.35">
      <c r="C146" s="6" t="s">
        <v>82</v>
      </c>
      <c r="D146" s="192">
        <v>3.7040000000000002</v>
      </c>
      <c r="E146" s="192">
        <v>3.3530000000000002</v>
      </c>
      <c r="F146" s="192">
        <v>3.9590000000000001</v>
      </c>
      <c r="G146" s="192">
        <v>3.5510000000000002</v>
      </c>
      <c r="H146" s="192">
        <v>3.9670000000000001</v>
      </c>
      <c r="I146" s="188">
        <v>2.6139999999999999</v>
      </c>
      <c r="J146" s="188">
        <v>4.0229999999999997</v>
      </c>
      <c r="K146" s="188">
        <v>3.0960000000000001</v>
      </c>
      <c r="L146" s="188">
        <v>4.1669999999999998</v>
      </c>
      <c r="M146" s="188">
        <v>3.02</v>
      </c>
      <c r="N146" s="188">
        <v>5.0220000000000002</v>
      </c>
      <c r="O146" s="188">
        <v>3.2850000000000001</v>
      </c>
      <c r="P146" s="45">
        <f t="shared" si="15"/>
        <v>43.760999999999996</v>
      </c>
      <c r="Q146" s="14">
        <f t="shared" si="16"/>
        <v>25.170999999999999</v>
      </c>
      <c r="R146" s="14">
        <f t="shared" si="17"/>
        <v>43.376000000000005</v>
      </c>
      <c r="S146" s="14"/>
      <c r="T146" s="17"/>
      <c r="U146" s="17"/>
      <c r="V146" s="17"/>
      <c r="W146" s="17"/>
      <c r="X146" s="17"/>
      <c r="Y146" s="17"/>
    </row>
    <row r="147" spans="3:25" x14ac:dyDescent="0.35">
      <c r="C147" s="6" t="s">
        <v>84</v>
      </c>
      <c r="D147" s="192">
        <v>4.2889999999999997</v>
      </c>
      <c r="E147" s="192">
        <v>3.665</v>
      </c>
      <c r="F147" s="192">
        <v>3.9260000000000002</v>
      </c>
      <c r="G147" s="192">
        <v>3.601</v>
      </c>
      <c r="H147" s="192">
        <v>4.0999999999999996</v>
      </c>
      <c r="I147" s="188">
        <v>3.2989999999999999</v>
      </c>
      <c r="J147" s="188">
        <v>4.7089999999999996</v>
      </c>
      <c r="K147" s="188">
        <v>3.1</v>
      </c>
      <c r="L147" s="188">
        <v>4.2</v>
      </c>
      <c r="M147" s="188">
        <v>3.4</v>
      </c>
      <c r="N147" s="188">
        <v>3.3570000000000002</v>
      </c>
      <c r="O147" s="188">
        <v>3.5329999999999999</v>
      </c>
      <c r="P147" s="45">
        <f t="shared" si="15"/>
        <v>45.178999999999995</v>
      </c>
      <c r="Q147" s="14">
        <f t="shared" si="16"/>
        <v>27.588999999999995</v>
      </c>
      <c r="R147" s="14">
        <f t="shared" si="17"/>
        <v>45.493000000000002</v>
      </c>
      <c r="S147" s="14"/>
      <c r="T147" s="17"/>
      <c r="U147" s="17"/>
      <c r="V147" s="17"/>
      <c r="W147" s="17"/>
      <c r="X147" s="17"/>
      <c r="Y147" s="17"/>
    </row>
    <row r="148" spans="3:25" x14ac:dyDescent="0.35">
      <c r="C148" s="6" t="s">
        <v>86</v>
      </c>
      <c r="D148" s="188">
        <v>4.1619999999999999</v>
      </c>
      <c r="E148" s="188">
        <v>3.64</v>
      </c>
      <c r="F148" s="188">
        <v>3.246</v>
      </c>
      <c r="G148" s="188">
        <v>3.2069999999999999</v>
      </c>
      <c r="H148" s="188">
        <v>2.4780000000000002</v>
      </c>
      <c r="I148" s="188">
        <v>2.2799999999999998</v>
      </c>
      <c r="J148" s="188">
        <v>3.121</v>
      </c>
      <c r="K148" s="188">
        <v>2.7650000000000001</v>
      </c>
      <c r="L148" s="188">
        <v>3.4279999999999999</v>
      </c>
      <c r="M148" s="188">
        <v>3.512</v>
      </c>
      <c r="N148" s="188">
        <v>3.8940000000000001</v>
      </c>
      <c r="O148" s="188">
        <v>3.01</v>
      </c>
      <c r="P148" s="45">
        <f t="shared" si="15"/>
        <v>38.743000000000002</v>
      </c>
      <c r="Q148" s="14">
        <f t="shared" si="16"/>
        <v>22.134</v>
      </c>
      <c r="R148" s="14">
        <f t="shared" si="17"/>
        <v>41.312000000000005</v>
      </c>
      <c r="S148" s="14"/>
      <c r="T148" s="17"/>
      <c r="U148" s="17"/>
      <c r="V148" s="17"/>
      <c r="W148" s="17"/>
      <c r="X148" s="17"/>
      <c r="Y148" s="17"/>
    </row>
    <row r="149" spans="3:25" x14ac:dyDescent="0.35">
      <c r="C149" s="6" t="s">
        <v>88</v>
      </c>
      <c r="D149" s="188">
        <v>3.6</v>
      </c>
      <c r="E149" s="188">
        <v>3.1459999999999999</v>
      </c>
      <c r="F149" s="188">
        <v>3.653</v>
      </c>
      <c r="G149" s="188">
        <v>3.3450000000000002</v>
      </c>
      <c r="H149" s="188">
        <v>3.4620000000000002</v>
      </c>
      <c r="I149" s="188">
        <v>3.3</v>
      </c>
      <c r="J149" s="188">
        <v>3.4</v>
      </c>
      <c r="K149" s="188">
        <v>3.3</v>
      </c>
      <c r="L149" s="188">
        <v>3.7</v>
      </c>
      <c r="M149" s="188">
        <v>3.3</v>
      </c>
      <c r="N149" s="188">
        <v>3.5</v>
      </c>
      <c r="O149" s="188">
        <v>3.4</v>
      </c>
      <c r="P149" s="45">
        <f t="shared" si="15"/>
        <v>41.106000000000002</v>
      </c>
      <c r="Q149" s="14">
        <f t="shared" si="16"/>
        <v>23.906000000000002</v>
      </c>
      <c r="R149" s="14">
        <f t="shared" si="17"/>
        <v>40.235999999999997</v>
      </c>
      <c r="S149" s="14"/>
      <c r="T149" s="17"/>
      <c r="U149" s="17"/>
      <c r="V149" s="17"/>
      <c r="W149" s="17"/>
      <c r="X149" s="17"/>
      <c r="Y149" s="17"/>
    </row>
    <row r="150" spans="3:25" x14ac:dyDescent="0.35">
      <c r="C150" s="6" t="s">
        <v>89</v>
      </c>
      <c r="D150" s="188">
        <v>4.2</v>
      </c>
      <c r="E150" s="188">
        <v>3.4</v>
      </c>
      <c r="F150" s="188">
        <v>3.5</v>
      </c>
      <c r="G150" s="188">
        <v>3.4</v>
      </c>
      <c r="H150" s="188">
        <v>2.7</v>
      </c>
      <c r="I150" s="188">
        <v>3.6</v>
      </c>
      <c r="J150" s="188">
        <v>3.4039999999999999</v>
      </c>
      <c r="K150" s="188">
        <v>3.657</v>
      </c>
      <c r="L150" s="188">
        <v>4.03</v>
      </c>
      <c r="M150" s="188">
        <v>3.3498250000000001</v>
      </c>
      <c r="N150" s="188">
        <v>3.5219999999999998</v>
      </c>
      <c r="O150" s="188">
        <v>3.2509999999999999</v>
      </c>
      <c r="P150" s="45">
        <f t="shared" si="15"/>
        <v>42.013824999999997</v>
      </c>
      <c r="Q150" s="14">
        <f t="shared" si="16"/>
        <v>24.204000000000001</v>
      </c>
      <c r="R150" s="14">
        <f t="shared" si="17"/>
        <v>41.4</v>
      </c>
      <c r="S150" s="14"/>
      <c r="T150" s="17"/>
      <c r="U150" s="17"/>
      <c r="V150" s="17"/>
      <c r="W150" s="17"/>
      <c r="X150" s="17"/>
      <c r="Y150" s="17"/>
    </row>
    <row r="151" spans="3:25" x14ac:dyDescent="0.35">
      <c r="C151" s="6" t="s">
        <v>90</v>
      </c>
      <c r="D151" s="188">
        <v>3.746</v>
      </c>
      <c r="E151" s="188">
        <v>3.423</v>
      </c>
      <c r="F151" s="188">
        <v>3.6850000000000001</v>
      </c>
      <c r="G151" s="188">
        <v>3.665</v>
      </c>
      <c r="H151" s="188">
        <v>3.7759999999999998</v>
      </c>
      <c r="I151" s="188">
        <v>2.7949999999999999</v>
      </c>
      <c r="J151" s="188">
        <v>3.1110000000000002</v>
      </c>
      <c r="K151" s="188">
        <v>3.4660000000000002</v>
      </c>
      <c r="L151" s="188">
        <v>4.8680000000000003</v>
      </c>
      <c r="M151" s="188">
        <v>2.4350000000000001</v>
      </c>
      <c r="N151" s="188">
        <v>4.1429999999999998</v>
      </c>
      <c r="O151" s="188">
        <v>3.2320000000000002</v>
      </c>
      <c r="P151" s="45">
        <f t="shared" si="15"/>
        <v>42.345000000000006</v>
      </c>
      <c r="Q151" s="14">
        <f t="shared" si="16"/>
        <v>24.201000000000004</v>
      </c>
      <c r="R151" s="14">
        <f t="shared" si="17"/>
        <v>42.303825000000003</v>
      </c>
      <c r="S151" s="14"/>
      <c r="T151" s="17"/>
      <c r="U151" s="17"/>
      <c r="V151" s="17"/>
      <c r="W151" s="17"/>
      <c r="X151" s="17"/>
      <c r="Y151" s="17"/>
    </row>
    <row r="152" spans="3:25" x14ac:dyDescent="0.35">
      <c r="C152" s="6" t="s">
        <v>91</v>
      </c>
      <c r="D152" s="188">
        <v>3.2021060000000001</v>
      </c>
      <c r="E152" s="188">
        <v>3.8774150000000001</v>
      </c>
      <c r="F152" s="188">
        <v>3.2787269999999999</v>
      </c>
      <c r="G152" s="188">
        <v>4.0922890000000001</v>
      </c>
      <c r="H152" s="188">
        <v>3.806279</v>
      </c>
      <c r="I152" s="188">
        <v>3.526024</v>
      </c>
      <c r="J152" s="188">
        <v>3.5415700000000001</v>
      </c>
      <c r="K152" s="188">
        <v>2.6440000000000001</v>
      </c>
      <c r="L152" s="188">
        <v>3.6659999999999999</v>
      </c>
      <c r="M152" s="188">
        <v>2.5089999999999999</v>
      </c>
      <c r="N152" s="188">
        <v>3.831</v>
      </c>
      <c r="O152" s="188">
        <v>3.2839999999999998</v>
      </c>
      <c r="P152" s="45">
        <f t="shared" si="15"/>
        <v>41.258409999999998</v>
      </c>
      <c r="Q152" s="14">
        <f t="shared" si="16"/>
        <v>25.32441</v>
      </c>
      <c r="R152" s="14">
        <f t="shared" si="17"/>
        <v>43.037839999999996</v>
      </c>
      <c r="S152" s="14"/>
      <c r="T152" s="17"/>
      <c r="U152" s="17"/>
      <c r="V152" s="17"/>
      <c r="W152" s="17"/>
      <c r="X152" s="17"/>
      <c r="Y152" s="17"/>
    </row>
    <row r="153" spans="3:25" x14ac:dyDescent="0.35">
      <c r="C153" s="6" t="s">
        <v>92</v>
      </c>
      <c r="D153" s="188">
        <v>3.6769059999999998</v>
      </c>
      <c r="E153" s="188">
        <v>3.199395</v>
      </c>
      <c r="F153" s="188">
        <v>2.6154130000000002</v>
      </c>
      <c r="G153" s="188">
        <v>2.8201770000000002</v>
      </c>
      <c r="H153" s="188">
        <v>2.9500169999999999</v>
      </c>
      <c r="I153" s="188">
        <v>5.1036809999999999</v>
      </c>
      <c r="J153" s="188">
        <v>2.4460700000000002</v>
      </c>
      <c r="K153" s="188">
        <v>2.416674</v>
      </c>
      <c r="L153" s="188">
        <v>2.470669</v>
      </c>
      <c r="M153" s="188">
        <v>3.1783380000000001</v>
      </c>
      <c r="N153" s="188">
        <v>2.8423349999999998</v>
      </c>
      <c r="O153" s="188">
        <v>2.6135160000000002</v>
      </c>
      <c r="P153" s="45">
        <f t="shared" si="15"/>
        <v>36.333190999999999</v>
      </c>
      <c r="Q153" s="14">
        <f t="shared" si="16"/>
        <v>22.811658999999999</v>
      </c>
      <c r="R153" s="14">
        <f t="shared" si="17"/>
        <v>39.841159000000005</v>
      </c>
      <c r="S153" s="14"/>
      <c r="T153" s="17"/>
      <c r="U153" s="17"/>
      <c r="V153" s="17"/>
      <c r="W153" s="17"/>
      <c r="X153" s="17"/>
      <c r="Y153" s="17"/>
    </row>
    <row r="154" spans="3:25" x14ac:dyDescent="0.35">
      <c r="C154" s="6" t="s">
        <v>93</v>
      </c>
      <c r="D154" s="188">
        <v>3.1782840000000001</v>
      </c>
      <c r="E154" s="188">
        <v>3.084273</v>
      </c>
      <c r="F154" s="188">
        <v>3.0854349999999999</v>
      </c>
      <c r="G154" s="188">
        <v>2.1029</v>
      </c>
      <c r="H154" s="188">
        <v>2.7820200000000002</v>
      </c>
      <c r="I154" s="188">
        <v>2.7494459999999998</v>
      </c>
      <c r="J154" s="188">
        <v>2.6072280000000001</v>
      </c>
      <c r="K154" s="188">
        <v>2.6199050000000002</v>
      </c>
      <c r="L154" s="188">
        <v>3.1103429999999999</v>
      </c>
      <c r="M154" s="188">
        <v>3.0118520000000002</v>
      </c>
      <c r="N154" s="188">
        <v>3.1096550000000001</v>
      </c>
      <c r="O154" s="188">
        <v>3.0121349999999998</v>
      </c>
      <c r="P154" s="45">
        <f t="shared" si="15"/>
        <v>34.453475999999995</v>
      </c>
      <c r="Q154" s="14">
        <f t="shared" si="16"/>
        <v>19.589585999999997</v>
      </c>
      <c r="R154" s="14">
        <f t="shared" si="17"/>
        <v>32.949960000000004</v>
      </c>
      <c r="S154" s="14"/>
      <c r="T154" s="17"/>
      <c r="U154" s="17"/>
      <c r="V154" s="17"/>
      <c r="W154" s="17"/>
      <c r="X154" s="17"/>
      <c r="Y154" s="17"/>
    </row>
    <row r="155" spans="3:25" x14ac:dyDescent="0.35">
      <c r="C155" s="6" t="s">
        <v>94</v>
      </c>
      <c r="D155" s="188">
        <v>2.9992899999999998</v>
      </c>
      <c r="E155" s="188">
        <v>2.5312760000000001</v>
      </c>
      <c r="F155" s="188">
        <v>3.247322</v>
      </c>
      <c r="G155" s="188">
        <v>2.9001329999999998</v>
      </c>
      <c r="H155" s="188">
        <v>2.48441</v>
      </c>
      <c r="I155" s="188">
        <v>2.3842449999999999</v>
      </c>
      <c r="J155" s="188">
        <v>2.7912560000000002</v>
      </c>
      <c r="K155" s="188">
        <v>2.5742669999999999</v>
      </c>
      <c r="L155" s="188">
        <v>2.7468729999999999</v>
      </c>
      <c r="M155" s="188">
        <v>2.8157570000000001</v>
      </c>
      <c r="N155" s="188">
        <v>2.5471520000000001</v>
      </c>
      <c r="O155" s="188">
        <v>3.3327360000000001</v>
      </c>
      <c r="P155" s="45">
        <f t="shared" si="15"/>
        <v>33.354717000000001</v>
      </c>
      <c r="Q155" s="14">
        <f t="shared" si="16"/>
        <v>19.337932000000002</v>
      </c>
      <c r="R155" s="14">
        <f t="shared" si="17"/>
        <v>34.017793999999995</v>
      </c>
      <c r="S155" s="14"/>
      <c r="T155" s="17"/>
      <c r="U155" s="17"/>
      <c r="V155" s="17"/>
      <c r="W155" s="17"/>
      <c r="X155" s="17"/>
      <c r="Y155" s="17"/>
    </row>
    <row r="156" spans="3:25" x14ac:dyDescent="0.35">
      <c r="C156" s="6" t="s">
        <v>95</v>
      </c>
      <c r="D156" s="188">
        <v>2.6960389999999999</v>
      </c>
      <c r="E156" s="188">
        <v>2.4776509999999998</v>
      </c>
      <c r="F156" s="188">
        <v>2.7942680000000002</v>
      </c>
      <c r="G156" s="188">
        <v>2.643573</v>
      </c>
      <c r="H156" s="188">
        <v>2.5197400000000001</v>
      </c>
      <c r="I156" s="188">
        <v>2.6280700000000001</v>
      </c>
      <c r="J156" s="188">
        <v>2.852417</v>
      </c>
      <c r="K156" s="188">
        <v>2.7402869999999999</v>
      </c>
      <c r="L156" s="188">
        <v>2.5542099999999999</v>
      </c>
      <c r="M156" s="188">
        <v>2.6203120000000002</v>
      </c>
      <c r="N156" s="188">
        <v>4.238016</v>
      </c>
      <c r="O156" s="188">
        <v>3.2089259999999999</v>
      </c>
      <c r="P156" s="45">
        <f t="shared" si="15"/>
        <v>33.973509</v>
      </c>
      <c r="Q156" s="14">
        <f t="shared" si="16"/>
        <v>18.611757999999998</v>
      </c>
      <c r="R156" s="14">
        <f t="shared" si="17"/>
        <v>32.567381999999995</v>
      </c>
      <c r="S156" s="14"/>
      <c r="T156" s="17"/>
      <c r="U156" s="17"/>
      <c r="V156" s="17"/>
      <c r="W156" s="17"/>
      <c r="X156" s="17"/>
      <c r="Y156" s="17"/>
    </row>
    <row r="157" spans="3:25" x14ac:dyDescent="0.35">
      <c r="C157" s="6" t="s">
        <v>96</v>
      </c>
      <c r="D157" s="188">
        <v>2.3425980000000002</v>
      </c>
      <c r="E157" s="188">
        <v>1.8644419999999999</v>
      </c>
      <c r="F157" s="188">
        <v>3.0321859999999998</v>
      </c>
      <c r="G157" s="188">
        <v>2.0287489999999999</v>
      </c>
      <c r="H157" s="188">
        <v>2.4582670000000002</v>
      </c>
      <c r="I157" s="188">
        <v>2.2816010000000002</v>
      </c>
      <c r="J157" s="188">
        <v>2.5681630000000002</v>
      </c>
      <c r="K157" s="188">
        <v>2.9983789999999999</v>
      </c>
      <c r="L157" s="188">
        <v>2.5016069999999999</v>
      </c>
      <c r="M157" s="188">
        <v>2.0304310000000001</v>
      </c>
      <c r="N157" s="188">
        <v>2.7223250000000001</v>
      </c>
      <c r="O157" s="188">
        <v>2.5113110000000001</v>
      </c>
      <c r="P157" s="45">
        <f t="shared" si="15"/>
        <v>29.340059</v>
      </c>
      <c r="Q157" s="14">
        <f t="shared" si="16"/>
        <v>16.576006</v>
      </c>
      <c r="R157" s="14">
        <f t="shared" si="17"/>
        <v>32.222011000000002</v>
      </c>
      <c r="S157" s="14"/>
      <c r="T157" s="17"/>
      <c r="U157" s="17"/>
      <c r="V157" s="17"/>
      <c r="W157" s="17"/>
      <c r="X157" s="17"/>
      <c r="Y157" s="17"/>
    </row>
    <row r="158" spans="3:25" x14ac:dyDescent="0.35">
      <c r="C158" s="6" t="s">
        <v>97</v>
      </c>
      <c r="D158" s="188">
        <v>2.428626</v>
      </c>
      <c r="E158" s="188">
        <v>2.4994610000000002</v>
      </c>
      <c r="F158" s="188">
        <v>2.4061699999999999</v>
      </c>
      <c r="G158" s="188">
        <v>2.552184</v>
      </c>
      <c r="H158" s="188">
        <v>2.4824069999999998</v>
      </c>
      <c r="I158" s="188">
        <v>2.2284549999999999</v>
      </c>
      <c r="J158" s="188">
        <v>2.1418650000000001</v>
      </c>
      <c r="K158" s="188">
        <v>2.8082009999999999</v>
      </c>
      <c r="L158" s="188">
        <v>2.6823549999999998</v>
      </c>
      <c r="M158" s="188">
        <v>2.3710420000000001</v>
      </c>
      <c r="N158" s="188">
        <v>3.3609779999999998</v>
      </c>
      <c r="O158" s="188">
        <v>2.5613760000000001</v>
      </c>
      <c r="P158" s="45">
        <f t="shared" si="15"/>
        <v>30.523119999999999</v>
      </c>
      <c r="Q158" s="14">
        <f t="shared" si="16"/>
        <v>16.739167999999999</v>
      </c>
      <c r="R158" s="14">
        <f t="shared" si="17"/>
        <v>29.929518999999999</v>
      </c>
      <c r="S158" s="14"/>
      <c r="T158" s="17"/>
      <c r="U158" s="17"/>
      <c r="V158" s="17"/>
      <c r="W158" s="17"/>
      <c r="X158" s="17"/>
      <c r="Y158" s="17"/>
    </row>
    <row r="159" spans="3:25" x14ac:dyDescent="0.35">
      <c r="C159" s="6" t="s">
        <v>98</v>
      </c>
      <c r="D159" s="188">
        <v>2.7120120000000001</v>
      </c>
      <c r="E159" s="188">
        <v>2.6589999999999998</v>
      </c>
      <c r="F159" s="188">
        <v>2.5603940000000001</v>
      </c>
      <c r="G159" s="188">
        <v>2.5195590000000001</v>
      </c>
      <c r="H159" s="188">
        <v>2.3357250000000001</v>
      </c>
      <c r="I159" s="188">
        <v>2.323007</v>
      </c>
      <c r="J159" s="188">
        <v>2.226</v>
      </c>
      <c r="K159" s="188">
        <v>2.0859999999999999</v>
      </c>
      <c r="L159" s="188">
        <v>2.8710270000000002</v>
      </c>
      <c r="M159" s="188">
        <v>2.80199</v>
      </c>
      <c r="N159" s="188">
        <v>2.4220000000000002</v>
      </c>
      <c r="O159" s="188">
        <v>2.5139999999999998</v>
      </c>
      <c r="P159" s="45">
        <f t="shared" si="15"/>
        <v>30.030714</v>
      </c>
      <c r="Q159" s="14">
        <f t="shared" si="16"/>
        <v>17.335697</v>
      </c>
      <c r="R159" s="14">
        <f t="shared" si="17"/>
        <v>31.035513999999999</v>
      </c>
      <c r="S159" s="14"/>
      <c r="T159" s="17"/>
      <c r="U159" s="17"/>
      <c r="V159" s="17"/>
      <c r="W159" s="17"/>
      <c r="X159" s="17"/>
      <c r="Y159" s="17"/>
    </row>
    <row r="160" spans="3:25" x14ac:dyDescent="0.35">
      <c r="C160" s="6" t="s">
        <v>99</v>
      </c>
      <c r="D160" s="188">
        <v>2.6270920000000002</v>
      </c>
      <c r="E160" s="188">
        <v>2.262038</v>
      </c>
      <c r="F160" s="188">
        <v>2.194442</v>
      </c>
      <c r="G160" s="188">
        <v>2.3096410000000001</v>
      </c>
      <c r="H160" s="188">
        <v>2.4158379999999999</v>
      </c>
      <c r="I160" s="188">
        <v>2.258864</v>
      </c>
      <c r="J160" s="188">
        <v>2.8210250000000001</v>
      </c>
      <c r="K160" s="188">
        <v>2.370066</v>
      </c>
      <c r="L160" s="188">
        <v>2.7256200000000002</v>
      </c>
      <c r="M160" s="188">
        <v>2.3852410000000002</v>
      </c>
      <c r="N160" s="188">
        <v>2.6402239999999999</v>
      </c>
      <c r="O160" s="188">
        <v>2.2055199999999999</v>
      </c>
      <c r="P160" s="45">
        <f t="shared" si="15"/>
        <v>29.215610999999999</v>
      </c>
      <c r="Q160" s="14">
        <f t="shared" si="16"/>
        <v>16.888939999999998</v>
      </c>
      <c r="R160" s="14">
        <f t="shared" si="17"/>
        <v>28.988931999999998</v>
      </c>
      <c r="S160" s="14"/>
      <c r="T160" s="17"/>
      <c r="U160" s="17"/>
      <c r="V160" s="17"/>
      <c r="W160" s="17"/>
      <c r="X160" s="17"/>
      <c r="Y160" s="17"/>
    </row>
    <row r="161" spans="2:35" x14ac:dyDescent="0.35">
      <c r="C161" s="6" t="s">
        <v>100</v>
      </c>
      <c r="D161" s="188">
        <v>2.2398570000000002</v>
      </c>
      <c r="E161" s="188">
        <v>2.1738209999999998</v>
      </c>
      <c r="F161" s="188">
        <v>2.0936360000000001</v>
      </c>
      <c r="G161" s="188">
        <v>1.81114</v>
      </c>
      <c r="H161" s="188">
        <v>2.340735</v>
      </c>
      <c r="I161" s="188">
        <v>2.1160459999999999</v>
      </c>
      <c r="J161" s="188">
        <v>2.177718</v>
      </c>
      <c r="K161" s="188">
        <v>2.7216079999999998</v>
      </c>
      <c r="L161" s="188">
        <v>2.6871299999999998</v>
      </c>
      <c r="M161" s="188">
        <v>2.0709985409165066</v>
      </c>
      <c r="N161" s="188">
        <v>2.4873439109378839</v>
      </c>
      <c r="O161" s="188">
        <v>2.3097925481456092</v>
      </c>
      <c r="P161" s="45">
        <f t="shared" si="15"/>
        <v>27.229825999999996</v>
      </c>
      <c r="Q161" s="14">
        <f t="shared" si="16"/>
        <v>14.952952999999999</v>
      </c>
      <c r="R161" s="14">
        <f t="shared" si="17"/>
        <v>27.922930999999998</v>
      </c>
      <c r="S161" s="14"/>
      <c r="T161" s="17"/>
      <c r="U161" s="17"/>
      <c r="V161" s="17"/>
      <c r="W161" s="17"/>
      <c r="X161" s="17"/>
      <c r="Y161" s="17"/>
    </row>
    <row r="162" spans="2:35" x14ac:dyDescent="0.35">
      <c r="C162" s="6" t="s">
        <v>101</v>
      </c>
      <c r="D162" s="188">
        <v>2.289466</v>
      </c>
      <c r="E162" s="188">
        <v>2.2892960000000002</v>
      </c>
      <c r="F162" s="188">
        <v>2.4091360000000002</v>
      </c>
      <c r="G162" s="188">
        <v>2.0708299999999999</v>
      </c>
      <c r="H162" s="188">
        <v>1.868131</v>
      </c>
      <c r="I162" s="188">
        <v>2.655554</v>
      </c>
      <c r="J162" s="188">
        <v>2.1932529999999999</v>
      </c>
      <c r="K162" s="188">
        <v>2.0866929999999999</v>
      </c>
      <c r="L162" s="188">
        <v>2.5138210000000001</v>
      </c>
      <c r="M162" s="188">
        <v>2.1565530000000002</v>
      </c>
      <c r="N162" s="188">
        <v>2.22553</v>
      </c>
      <c r="O162" s="188">
        <v>2.518748</v>
      </c>
      <c r="P162" s="45">
        <f t="shared" si="15"/>
        <v>27.277010999999998</v>
      </c>
      <c r="Q162" s="14">
        <f t="shared" si="16"/>
        <v>15.775666000000001</v>
      </c>
      <c r="R162" s="14">
        <f t="shared" si="17"/>
        <v>28.037004</v>
      </c>
      <c r="S162" s="14"/>
      <c r="T162" s="197"/>
      <c r="U162" s="8"/>
      <c r="W162" s="17"/>
      <c r="X162" s="197"/>
      <c r="Y162" s="17"/>
    </row>
    <row r="163" spans="2:35" x14ac:dyDescent="0.35">
      <c r="C163" s="6" t="s">
        <v>102</v>
      </c>
      <c r="D163" s="188">
        <v>2.4202900000000001</v>
      </c>
      <c r="E163" s="188">
        <v>2.3054100000000002</v>
      </c>
      <c r="F163" s="188">
        <v>2.1199599999999998</v>
      </c>
      <c r="G163" s="188">
        <v>2.4620500000000001</v>
      </c>
      <c r="H163" s="188">
        <v>2.0563799999999999</v>
      </c>
      <c r="I163" s="188">
        <v>2.3730099999999998</v>
      </c>
      <c r="J163" s="188">
        <v>1.89008</v>
      </c>
      <c r="K163" s="188">
        <v>1.9190199999999999</v>
      </c>
      <c r="L163" s="188">
        <v>2.3803800000000002</v>
      </c>
      <c r="M163" s="188">
        <v>2.3620899999999998</v>
      </c>
      <c r="N163" s="188">
        <v>1.9985900000000001</v>
      </c>
      <c r="O163" s="188">
        <v>2.2605400000000002</v>
      </c>
      <c r="P163" s="45">
        <f t="shared" si="15"/>
        <v>26.547799999999999</v>
      </c>
      <c r="Q163" s="14">
        <f t="shared" si="16"/>
        <v>15.627180000000001</v>
      </c>
      <c r="R163" s="14">
        <f t="shared" si="17"/>
        <v>27.431698000000004</v>
      </c>
      <c r="S163" s="14"/>
      <c r="T163" s="197"/>
      <c r="U163" s="8"/>
      <c r="W163" s="17"/>
      <c r="X163" s="197"/>
      <c r="Y163" s="17"/>
    </row>
    <row r="164" spans="2:35" x14ac:dyDescent="0.35">
      <c r="C164" s="6" t="s">
        <v>103</v>
      </c>
      <c r="D164" s="188">
        <v>2.2999999999999998</v>
      </c>
      <c r="E164" s="188">
        <v>2.1</v>
      </c>
      <c r="F164" s="188">
        <v>1.9</v>
      </c>
      <c r="G164" s="188">
        <v>2.7</v>
      </c>
      <c r="H164" s="188">
        <v>1.9</v>
      </c>
      <c r="I164" s="188">
        <v>2.1</v>
      </c>
      <c r="J164" s="188">
        <v>2.2999999999999998</v>
      </c>
      <c r="K164" s="188">
        <v>2.1</v>
      </c>
      <c r="L164" s="188">
        <v>2.2000000000000002</v>
      </c>
      <c r="M164" s="188">
        <v>2.210331</v>
      </c>
      <c r="N164" s="188">
        <v>2.216736</v>
      </c>
      <c r="O164" s="188">
        <v>2.2457259999999999</v>
      </c>
      <c r="P164" s="45">
        <f t="shared" si="15"/>
        <v>26.272793000000004</v>
      </c>
      <c r="Q164" s="14">
        <f t="shared" si="16"/>
        <v>15.3</v>
      </c>
      <c r="R164" s="14">
        <f t="shared" si="17"/>
        <v>25.810700000000001</v>
      </c>
      <c r="S164" s="14"/>
      <c r="T164" s="197"/>
      <c r="U164" s="8"/>
      <c r="W164" s="17"/>
      <c r="X164" s="197"/>
      <c r="Y164" s="17"/>
    </row>
    <row r="165" spans="2:35" x14ac:dyDescent="0.35">
      <c r="C165" s="6" t="s">
        <v>104</v>
      </c>
      <c r="D165" s="188">
        <v>2.4</v>
      </c>
      <c r="E165" s="188">
        <v>2.52594607384124</v>
      </c>
      <c r="F165" s="188">
        <v>2.2000000000000002</v>
      </c>
      <c r="G165" s="188">
        <v>2.2999999999999998</v>
      </c>
      <c r="H165" s="188">
        <v>2.2000000000000002</v>
      </c>
      <c r="I165" s="188">
        <v>1.5</v>
      </c>
      <c r="J165" s="188">
        <v>2.3010723939455899</v>
      </c>
      <c r="K165" s="188">
        <v>2</v>
      </c>
      <c r="L165" s="188">
        <v>2.1</v>
      </c>
      <c r="M165" s="188">
        <v>2.4</v>
      </c>
      <c r="N165" s="188">
        <v>2.2000000000000002</v>
      </c>
      <c r="O165" s="188">
        <v>2.1</v>
      </c>
      <c r="P165" s="45">
        <f t="shared" si="15"/>
        <v>26.227018467786831</v>
      </c>
      <c r="Q165" s="14">
        <f t="shared" si="16"/>
        <v>15.427018467786832</v>
      </c>
      <c r="R165" s="14">
        <f t="shared" si="17"/>
        <v>26.398739073841242</v>
      </c>
      <c r="S165" s="14"/>
      <c r="T165" s="197"/>
      <c r="U165" s="8"/>
      <c r="W165" s="17"/>
      <c r="X165" s="197"/>
      <c r="Y165" s="17"/>
    </row>
    <row r="166" spans="2:35" x14ac:dyDescent="0.35">
      <c r="C166" s="6" t="s">
        <v>105</v>
      </c>
      <c r="D166" s="188">
        <v>2.2000000000000002</v>
      </c>
      <c r="E166" s="188">
        <v>2.2000000000000002</v>
      </c>
      <c r="F166" s="188">
        <v>2.6354419923394898</v>
      </c>
      <c r="G166" s="188">
        <v>2.1075991754761501</v>
      </c>
      <c r="H166" s="188">
        <v>2</v>
      </c>
      <c r="I166" s="188">
        <v>2</v>
      </c>
      <c r="J166" s="188">
        <v>2.4</v>
      </c>
      <c r="K166" s="188">
        <v>1.9</v>
      </c>
      <c r="L166" s="199">
        <v>2.0124044129288801</v>
      </c>
      <c r="M166" s="199">
        <v>2.2000000000000002</v>
      </c>
      <c r="N166" s="199">
        <v>2</v>
      </c>
      <c r="O166" s="199">
        <v>2.2000000000000002</v>
      </c>
      <c r="P166" s="45">
        <f t="shared" si="15"/>
        <v>25.855445580744519</v>
      </c>
      <c r="Q166" s="14">
        <f t="shared" si="16"/>
        <v>15.543041167815641</v>
      </c>
      <c r="R166" s="14">
        <f t="shared" si="17"/>
        <v>26.244113561761232</v>
      </c>
      <c r="S166" s="14"/>
      <c r="T166" s="197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</row>
    <row r="167" spans="2:35" x14ac:dyDescent="0.35">
      <c r="C167" s="6" t="s">
        <v>106</v>
      </c>
      <c r="D167" s="188">
        <v>2.4</v>
      </c>
      <c r="E167" s="188">
        <v>2.4</v>
      </c>
      <c r="F167" s="188">
        <v>2.1087756418455901</v>
      </c>
      <c r="G167" s="188">
        <v>2.2126708509688702</v>
      </c>
      <c r="H167" s="188">
        <v>2.1225437405269298</v>
      </c>
      <c r="I167" s="188">
        <v>2.0494060366527398</v>
      </c>
      <c r="J167" s="188">
        <v>2.0994131216401102</v>
      </c>
      <c r="K167" s="188">
        <v>1.9836015845946</v>
      </c>
      <c r="L167" s="199">
        <v>2.2341905968983502</v>
      </c>
      <c r="M167" s="199">
        <v>2.1291437232047099</v>
      </c>
      <c r="N167" s="199">
        <v>1.9329482682077099</v>
      </c>
      <c r="O167" s="199">
        <v>2.00273039355065</v>
      </c>
      <c r="P167" s="45">
        <f t="shared" si="15"/>
        <v>25.67542395809026</v>
      </c>
      <c r="Q167" s="14">
        <f t="shared" si="16"/>
        <v>15.392809391634239</v>
      </c>
      <c r="R167" s="14">
        <f t="shared" si="17"/>
        <v>26.00580068292301</v>
      </c>
      <c r="S167" s="14"/>
      <c r="T167" s="197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</row>
    <row r="168" spans="2:35" x14ac:dyDescent="0.35">
      <c r="C168" s="6" t="s">
        <v>107</v>
      </c>
      <c r="D168" s="188">
        <v>2.1060864376595898</v>
      </c>
      <c r="E168" s="188">
        <v>1.9</v>
      </c>
      <c r="F168" s="188">
        <v>1.5</v>
      </c>
      <c r="G168" s="188">
        <v>1.9048947976024799</v>
      </c>
      <c r="H168" s="188">
        <v>1.9</v>
      </c>
      <c r="I168" s="188">
        <v>1.9</v>
      </c>
      <c r="J168" s="188">
        <v>2.2000000000000002</v>
      </c>
      <c r="K168" s="188">
        <v>1.8291606994237499</v>
      </c>
      <c r="L168" s="199">
        <v>2.2999999999999998</v>
      </c>
      <c r="M168" s="199">
        <v>2</v>
      </c>
      <c r="N168" s="199">
        <v>2</v>
      </c>
      <c r="O168" s="199">
        <v>2.5</v>
      </c>
      <c r="P168" s="45">
        <f t="shared" si="15"/>
        <v>24.040141934685821</v>
      </c>
      <c r="Q168" s="14">
        <f t="shared" si="16"/>
        <v>13.410981235262071</v>
      </c>
      <c r="R168" s="14">
        <f t="shared" si="17"/>
        <v>23.593008923358198</v>
      </c>
      <c r="S168" s="14"/>
      <c r="T168" s="197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</row>
    <row r="169" spans="2:35" x14ac:dyDescent="0.35">
      <c r="C169" s="6" t="s">
        <v>108</v>
      </c>
      <c r="D169" s="188">
        <v>2.7</v>
      </c>
      <c r="E169" s="188">
        <v>2.1</v>
      </c>
      <c r="F169" s="188">
        <v>2</v>
      </c>
      <c r="G169" s="188">
        <v>2.2000000000000002</v>
      </c>
      <c r="H169" s="188">
        <v>2.2000000000000002</v>
      </c>
      <c r="I169" s="188">
        <v>1.9</v>
      </c>
      <c r="J169" s="188">
        <v>1.9477969453281401</v>
      </c>
      <c r="K169" s="188">
        <v>1.9620434113271501</v>
      </c>
      <c r="L169" s="188">
        <v>2.0321178281814798</v>
      </c>
      <c r="M169" s="199">
        <v>1.97465082707086</v>
      </c>
      <c r="N169" s="199">
        <v>2</v>
      </c>
      <c r="O169" s="199">
        <v>2.4</v>
      </c>
      <c r="P169" s="45">
        <f t="shared" si="15"/>
        <v>25.416609011907628</v>
      </c>
      <c r="Q169" s="14">
        <f t="shared" si="16"/>
        <v>15.047796945328139</v>
      </c>
      <c r="R169" s="14">
        <f t="shared" si="17"/>
        <v>25.929160699423747</v>
      </c>
      <c r="S169" s="14"/>
      <c r="T169" s="197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</row>
    <row r="170" spans="2:35" x14ac:dyDescent="0.35">
      <c r="C170" s="6" t="s">
        <v>109</v>
      </c>
      <c r="D170" s="188">
        <v>2.65827044953223</v>
      </c>
      <c r="E170" s="188">
        <v>1.81302297301788</v>
      </c>
      <c r="F170" s="188">
        <v>1.8</v>
      </c>
      <c r="G170" s="188">
        <v>2.2000000000000002</v>
      </c>
      <c r="H170" s="188">
        <v>1.7</v>
      </c>
      <c r="I170" s="188">
        <v>2</v>
      </c>
      <c r="J170" s="188">
        <v>1.9</v>
      </c>
      <c r="K170" s="188">
        <v>2</v>
      </c>
      <c r="L170" s="188">
        <v>2.2999999999999998</v>
      </c>
      <c r="M170" s="188">
        <v>2</v>
      </c>
      <c r="N170" s="188">
        <v>2.1</v>
      </c>
      <c r="O170" s="188">
        <v>2.1086217498906601</v>
      </c>
      <c r="P170" s="45">
        <f t="shared" si="15"/>
        <v>24.579915172440771</v>
      </c>
      <c r="Q170" s="14">
        <f t="shared" si="16"/>
        <v>14.071293422550109</v>
      </c>
      <c r="R170" s="14">
        <f t="shared" si="17"/>
        <v>24.487902434457741</v>
      </c>
      <c r="S170" s="14"/>
      <c r="T170" s="17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</row>
    <row r="171" spans="2:35" x14ac:dyDescent="0.35">
      <c r="C171" s="6" t="s">
        <v>110</v>
      </c>
      <c r="D171" s="188">
        <v>2.1</v>
      </c>
      <c r="E171" s="188">
        <v>2.0591469999999998</v>
      </c>
      <c r="F171" s="188">
        <v>2.1499929999999998</v>
      </c>
      <c r="G171" s="188">
        <v>1.994537</v>
      </c>
      <c r="H171" s="188">
        <v>1.9917130000000001</v>
      </c>
      <c r="I171" s="188">
        <v>2.2881140000000002</v>
      </c>
      <c r="J171" s="188">
        <v>2.2053430000000001</v>
      </c>
      <c r="K171" s="188">
        <v>1.8384720000000001</v>
      </c>
      <c r="L171" s="188">
        <v>2.0698910000000001</v>
      </c>
      <c r="M171" s="188">
        <v>2.0071729999999999</v>
      </c>
      <c r="N171" s="188">
        <v>2.152523</v>
      </c>
      <c r="O171" s="188">
        <v>2.389427</v>
      </c>
      <c r="P171" s="45">
        <f t="shared" si="15"/>
        <v>25.246333</v>
      </c>
      <c r="Q171" s="14">
        <f t="shared" si="16"/>
        <v>14.788847000000001</v>
      </c>
      <c r="R171" s="14">
        <f t="shared" si="17"/>
        <v>24.992125749890661</v>
      </c>
      <c r="S171" s="14"/>
      <c r="T171" s="17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</row>
    <row r="172" spans="2:35" x14ac:dyDescent="0.35">
      <c r="C172" s="6" t="s">
        <v>111</v>
      </c>
      <c r="D172" s="188">
        <v>2.2659379999999998</v>
      </c>
      <c r="E172" s="188">
        <v>2.2426170000000001</v>
      </c>
      <c r="F172" s="188">
        <v>1.9330510000000001</v>
      </c>
      <c r="G172" s="188">
        <v>0.98765499999999995</v>
      </c>
      <c r="H172" s="188">
        <v>1.8374600000000001</v>
      </c>
      <c r="I172" s="188">
        <v>1.6907430000000001</v>
      </c>
      <c r="J172" s="188">
        <v>1.860452</v>
      </c>
      <c r="K172" s="188">
        <v>1.6973640000000001</v>
      </c>
      <c r="L172" s="188">
        <v>2.0570490000000001</v>
      </c>
      <c r="M172" s="188">
        <v>1.9767859999999999</v>
      </c>
      <c r="N172" s="188">
        <v>1.85554</v>
      </c>
      <c r="O172" s="188">
        <v>1.954793</v>
      </c>
      <c r="P172" s="45">
        <f t="shared" ref="P172" si="18">SUM(D172:O172)</f>
        <v>22.359448</v>
      </c>
      <c r="Q172" s="14">
        <f t="shared" si="16"/>
        <v>12.817916</v>
      </c>
      <c r="R172" s="14">
        <f t="shared" si="17"/>
        <v>23.620293</v>
      </c>
      <c r="S172" s="14"/>
      <c r="T172" s="17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</row>
    <row r="173" spans="2:35" x14ac:dyDescent="0.35">
      <c r="C173" s="6" t="s">
        <v>112</v>
      </c>
      <c r="D173" s="188">
        <v>2.24532</v>
      </c>
      <c r="E173" s="188">
        <v>2.59659</v>
      </c>
      <c r="F173" s="188">
        <v>1.3873230000000001</v>
      </c>
      <c r="G173" s="188">
        <v>1.8918950000000001</v>
      </c>
      <c r="H173" s="188">
        <v>1.7427600000000001</v>
      </c>
      <c r="I173" s="188">
        <v>2.455603</v>
      </c>
      <c r="J173" s="188">
        <v>1.8866681399999998</v>
      </c>
      <c r="K173" s="188"/>
      <c r="L173" s="188"/>
      <c r="M173" s="188"/>
      <c r="N173" s="188"/>
      <c r="O173" s="188"/>
      <c r="P173" s="45"/>
      <c r="Q173" s="14">
        <f t="shared" si="16"/>
        <v>14.20615914</v>
      </c>
      <c r="R173" s="14">
        <f t="shared" si="17"/>
        <v>23.721475000000002</v>
      </c>
      <c r="S173" s="14"/>
      <c r="T173" s="17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</row>
    <row r="174" spans="2:35" x14ac:dyDescent="0.35">
      <c r="D174" s="45"/>
      <c r="E174" s="45"/>
      <c r="F174" s="45"/>
      <c r="G174" s="45"/>
      <c r="H174" s="45"/>
      <c r="I174" s="45"/>
      <c r="J174" s="45"/>
      <c r="K174" s="188"/>
      <c r="L174" s="188"/>
      <c r="M174" s="188"/>
      <c r="N174" s="188"/>
      <c r="O174" s="188"/>
      <c r="P174" s="13"/>
      <c r="Q174" s="45"/>
      <c r="R174" s="17"/>
      <c r="S174" s="17"/>
      <c r="T174" s="17"/>
      <c r="U174" s="17"/>
      <c r="V174" s="17"/>
      <c r="W174" s="17"/>
      <c r="X174" s="17"/>
      <c r="Y174" s="17"/>
    </row>
    <row r="175" spans="2:35" x14ac:dyDescent="0.35">
      <c r="C175" s="6" t="s">
        <v>118</v>
      </c>
      <c r="D175" s="205"/>
      <c r="E175" s="206"/>
      <c r="F175" s="177"/>
      <c r="G175" s="177"/>
      <c r="H175" s="188"/>
      <c r="I175" s="188"/>
      <c r="J175" s="188"/>
      <c r="K175" s="188"/>
      <c r="L175" s="188"/>
      <c r="M175" s="188"/>
      <c r="N175" s="188"/>
      <c r="O175" s="188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2:35" x14ac:dyDescent="0.35">
      <c r="B176" s="9" t="s">
        <v>72</v>
      </c>
      <c r="C176" s="6" t="s">
        <v>73</v>
      </c>
      <c r="D176" s="188">
        <v>13.2</v>
      </c>
      <c r="E176" s="188">
        <v>17.5</v>
      </c>
      <c r="F176" s="188">
        <v>15.1</v>
      </c>
      <c r="G176" s="188">
        <v>13.8</v>
      </c>
      <c r="H176" s="188">
        <v>15.5</v>
      </c>
      <c r="I176" s="188">
        <v>13.9</v>
      </c>
      <c r="J176" s="188">
        <v>11.7</v>
      </c>
      <c r="K176" s="188">
        <v>11.7</v>
      </c>
      <c r="L176" s="188">
        <v>12.9</v>
      </c>
      <c r="M176" s="188">
        <v>12.3</v>
      </c>
      <c r="N176" s="188">
        <v>13.3</v>
      </c>
      <c r="O176" s="188">
        <v>14.8</v>
      </c>
      <c r="P176" s="45">
        <f t="shared" ref="P176:P205" si="19">SUM(D176:O176)</f>
        <v>165.70000000000005</v>
      </c>
      <c r="Q176" s="14">
        <f>SUM(D176:J176)</f>
        <v>100.7</v>
      </c>
      <c r="R176" s="14"/>
      <c r="S176" s="14"/>
      <c r="T176" s="17"/>
      <c r="U176" s="17"/>
      <c r="V176" s="17"/>
      <c r="W176" s="17"/>
      <c r="X176" s="17"/>
      <c r="Y176" s="17"/>
    </row>
    <row r="177" spans="3:25" x14ac:dyDescent="0.35">
      <c r="C177" s="6" t="s">
        <v>76</v>
      </c>
      <c r="D177" s="188">
        <v>16</v>
      </c>
      <c r="E177" s="188">
        <v>13.8</v>
      </c>
      <c r="F177" s="188">
        <v>18.7</v>
      </c>
      <c r="G177" s="188">
        <v>14.5</v>
      </c>
      <c r="H177" s="188">
        <v>14.9</v>
      </c>
      <c r="I177" s="188">
        <v>14.8</v>
      </c>
      <c r="J177" s="188">
        <v>12.5</v>
      </c>
      <c r="K177" s="188">
        <v>10.5</v>
      </c>
      <c r="L177" s="188">
        <v>12.6</v>
      </c>
      <c r="M177" s="188">
        <v>12.9</v>
      </c>
      <c r="N177" s="188">
        <v>15.2</v>
      </c>
      <c r="O177" s="188">
        <v>14.3</v>
      </c>
      <c r="P177" s="45">
        <f t="shared" si="19"/>
        <v>170.70000000000002</v>
      </c>
      <c r="Q177" s="14">
        <f t="shared" ref="Q177:Q207" si="20">SUM(D177:J177)</f>
        <v>105.2</v>
      </c>
      <c r="R177" s="14">
        <f t="shared" ref="R177:R207" si="21">SUM(J176:O176,D177:I177)</f>
        <v>169.4</v>
      </c>
      <c r="S177" s="14"/>
      <c r="T177" s="17"/>
      <c r="U177" s="17"/>
      <c r="V177" s="17"/>
      <c r="W177" s="17"/>
      <c r="X177" s="17"/>
      <c r="Y177" s="17"/>
    </row>
    <row r="178" spans="3:25" x14ac:dyDescent="0.35">
      <c r="C178" s="6" t="s">
        <v>78</v>
      </c>
      <c r="D178" s="188">
        <v>14.6</v>
      </c>
      <c r="E178" s="188">
        <v>14.6</v>
      </c>
      <c r="F178" s="188">
        <v>14.6</v>
      </c>
      <c r="G178" s="188">
        <v>14.6</v>
      </c>
      <c r="H178" s="188">
        <v>14</v>
      </c>
      <c r="I178" s="188">
        <v>13.9</v>
      </c>
      <c r="J178" s="188">
        <v>11.8</v>
      </c>
      <c r="K178" s="188">
        <v>12.4</v>
      </c>
      <c r="L178" s="188">
        <v>12.7</v>
      </c>
      <c r="M178" s="188">
        <v>12.3</v>
      </c>
      <c r="N178" s="188">
        <v>13.7</v>
      </c>
      <c r="O178" s="188">
        <v>14.2</v>
      </c>
      <c r="P178" s="45">
        <f t="shared" si="19"/>
        <v>163.4</v>
      </c>
      <c r="Q178" s="14">
        <f t="shared" si="20"/>
        <v>98.100000000000009</v>
      </c>
      <c r="R178" s="14">
        <f t="shared" si="21"/>
        <v>164.29999999999998</v>
      </c>
      <c r="S178" s="14"/>
      <c r="T178" s="17"/>
      <c r="U178" s="17"/>
      <c r="V178" s="17"/>
      <c r="W178" s="17"/>
      <c r="X178" s="17"/>
      <c r="Y178" s="17"/>
    </row>
    <row r="179" spans="3:25" x14ac:dyDescent="0.35">
      <c r="C179" s="6" t="s">
        <v>80</v>
      </c>
      <c r="D179" s="192">
        <v>13.984</v>
      </c>
      <c r="E179" s="192">
        <v>14.327999999999999</v>
      </c>
      <c r="F179" s="192">
        <v>13.638</v>
      </c>
      <c r="G179" s="192">
        <v>14.282999999999999</v>
      </c>
      <c r="H179" s="192">
        <v>13.843</v>
      </c>
      <c r="I179" s="188">
        <v>12.851000000000001</v>
      </c>
      <c r="J179" s="188">
        <v>13.706</v>
      </c>
      <c r="K179" s="188">
        <v>10.667</v>
      </c>
      <c r="L179" s="188">
        <v>13.38</v>
      </c>
      <c r="M179" s="188">
        <v>12.882</v>
      </c>
      <c r="N179" s="188">
        <v>13.673999999999999</v>
      </c>
      <c r="O179" s="188">
        <v>14.157</v>
      </c>
      <c r="P179" s="45">
        <f t="shared" si="19"/>
        <v>161.393</v>
      </c>
      <c r="Q179" s="14">
        <f t="shared" si="20"/>
        <v>96.632999999999996</v>
      </c>
      <c r="R179" s="14">
        <f t="shared" si="21"/>
        <v>160.02699999999999</v>
      </c>
      <c r="S179" s="14"/>
      <c r="T179" s="17"/>
      <c r="U179" s="17"/>
      <c r="V179" s="17"/>
      <c r="W179" s="17"/>
      <c r="X179" s="17"/>
      <c r="Y179" s="17"/>
    </row>
    <row r="180" spans="3:25" x14ac:dyDescent="0.35">
      <c r="C180" s="6" t="s">
        <v>82</v>
      </c>
      <c r="D180" s="192">
        <v>14.252000000000001</v>
      </c>
      <c r="E180" s="192">
        <v>15.981999999999999</v>
      </c>
      <c r="F180" s="192">
        <v>12.698</v>
      </c>
      <c r="G180" s="192">
        <v>14.914999999999999</v>
      </c>
      <c r="H180" s="192">
        <v>14.114000000000001</v>
      </c>
      <c r="I180" s="188">
        <v>12.911</v>
      </c>
      <c r="J180" s="188">
        <v>11.845000000000001</v>
      </c>
      <c r="K180" s="188">
        <v>11.526999999999999</v>
      </c>
      <c r="L180" s="188">
        <v>12.965</v>
      </c>
      <c r="M180" s="188">
        <v>14.202</v>
      </c>
      <c r="N180" s="188">
        <v>12.776999999999999</v>
      </c>
      <c r="O180" s="188">
        <v>14.597</v>
      </c>
      <c r="P180" s="45">
        <f t="shared" si="19"/>
        <v>162.785</v>
      </c>
      <c r="Q180" s="14">
        <f t="shared" si="20"/>
        <v>96.716999999999999</v>
      </c>
      <c r="R180" s="14">
        <f t="shared" si="21"/>
        <v>163.33799999999999</v>
      </c>
      <c r="S180" s="14"/>
      <c r="T180" s="17"/>
      <c r="U180" s="17"/>
      <c r="V180" s="17"/>
      <c r="W180" s="17"/>
      <c r="X180" s="17"/>
      <c r="Y180" s="17"/>
    </row>
    <row r="181" spans="3:25" x14ac:dyDescent="0.35">
      <c r="C181" s="6" t="s">
        <v>84</v>
      </c>
      <c r="D181" s="192">
        <v>16.318999999999999</v>
      </c>
      <c r="E181" s="192">
        <v>15.145</v>
      </c>
      <c r="F181" s="192">
        <v>14.67</v>
      </c>
      <c r="G181" s="192">
        <v>15.505000000000001</v>
      </c>
      <c r="H181" s="192">
        <v>13.968</v>
      </c>
      <c r="I181" s="188">
        <v>16.481000000000002</v>
      </c>
      <c r="J181" s="188">
        <v>11.653</v>
      </c>
      <c r="K181" s="188">
        <v>12.4</v>
      </c>
      <c r="L181" s="188">
        <v>14.4</v>
      </c>
      <c r="M181" s="188">
        <v>12.1</v>
      </c>
      <c r="N181" s="188">
        <v>14.057</v>
      </c>
      <c r="O181" s="188">
        <v>15.552</v>
      </c>
      <c r="P181" s="45">
        <f t="shared" si="19"/>
        <v>172.24999999999997</v>
      </c>
      <c r="Q181" s="14">
        <f t="shared" si="20"/>
        <v>103.741</v>
      </c>
      <c r="R181" s="14">
        <f t="shared" si="21"/>
        <v>170.00099999999998</v>
      </c>
      <c r="S181" s="14"/>
      <c r="T181" s="17"/>
      <c r="U181" s="17"/>
      <c r="V181" s="17"/>
      <c r="W181" s="17"/>
      <c r="X181" s="17"/>
      <c r="Y181" s="17"/>
    </row>
    <row r="182" spans="3:25" x14ac:dyDescent="0.35">
      <c r="C182" s="6" t="s">
        <v>86</v>
      </c>
      <c r="D182" s="188">
        <v>14.442</v>
      </c>
      <c r="E182" s="188">
        <v>13.952</v>
      </c>
      <c r="F182" s="188">
        <v>13.196999999999999</v>
      </c>
      <c r="G182" s="188">
        <v>15.891999999999999</v>
      </c>
      <c r="H182" s="188">
        <v>5.2530000000000001</v>
      </c>
      <c r="I182" s="188">
        <v>13.48</v>
      </c>
      <c r="J182" s="188">
        <v>9.8849999999999998</v>
      </c>
      <c r="K182" s="188">
        <v>12.231</v>
      </c>
      <c r="L182" s="188">
        <v>12.21</v>
      </c>
      <c r="M182" s="188">
        <v>12.099</v>
      </c>
      <c r="N182" s="188">
        <v>14.968999999999999</v>
      </c>
      <c r="O182" s="188">
        <v>13.678000000000001</v>
      </c>
      <c r="P182" s="45">
        <f t="shared" si="19"/>
        <v>151.28800000000001</v>
      </c>
      <c r="Q182" s="14">
        <f t="shared" si="20"/>
        <v>86.100999999999999</v>
      </c>
      <c r="R182" s="14">
        <f t="shared" si="21"/>
        <v>156.37800000000001</v>
      </c>
      <c r="S182" s="14"/>
      <c r="T182" s="17"/>
      <c r="U182" s="17"/>
      <c r="V182" s="17"/>
      <c r="W182" s="17"/>
      <c r="X182" s="17"/>
      <c r="Y182" s="17"/>
    </row>
    <row r="183" spans="3:25" x14ac:dyDescent="0.35">
      <c r="C183" s="6" t="s">
        <v>88</v>
      </c>
      <c r="D183" s="188">
        <v>13.246</v>
      </c>
      <c r="E183" s="188">
        <v>18.055</v>
      </c>
      <c r="F183" s="188">
        <v>13.321999999999999</v>
      </c>
      <c r="G183" s="188">
        <v>14.846</v>
      </c>
      <c r="H183" s="188">
        <v>13.51</v>
      </c>
      <c r="I183" s="188">
        <v>14.1</v>
      </c>
      <c r="J183" s="188">
        <v>10.6</v>
      </c>
      <c r="K183" s="188">
        <v>13.2</v>
      </c>
      <c r="L183" s="188">
        <v>13.6</v>
      </c>
      <c r="M183" s="188">
        <v>11.6</v>
      </c>
      <c r="N183" s="188">
        <v>16.7</v>
      </c>
      <c r="O183" s="188">
        <v>7.9</v>
      </c>
      <c r="P183" s="45">
        <f t="shared" si="19"/>
        <v>160.679</v>
      </c>
      <c r="Q183" s="14">
        <f t="shared" si="20"/>
        <v>97.679000000000002</v>
      </c>
      <c r="R183" s="14">
        <f t="shared" si="21"/>
        <v>162.15099999999998</v>
      </c>
      <c r="S183" s="14"/>
      <c r="T183" s="17"/>
      <c r="U183" s="17"/>
      <c r="V183" s="17"/>
      <c r="W183" s="17"/>
      <c r="X183" s="17"/>
      <c r="Y183" s="17"/>
    </row>
    <row r="184" spans="3:25" x14ac:dyDescent="0.35">
      <c r="C184" s="6" t="s">
        <v>89</v>
      </c>
      <c r="D184" s="188">
        <v>14.1</v>
      </c>
      <c r="E184" s="188">
        <v>17.600000000000001</v>
      </c>
      <c r="F184" s="188">
        <v>14.1</v>
      </c>
      <c r="G184" s="188">
        <v>15.6</v>
      </c>
      <c r="H184" s="188">
        <v>14.2</v>
      </c>
      <c r="I184" s="188">
        <v>15.8</v>
      </c>
      <c r="J184" s="188">
        <v>15.134</v>
      </c>
      <c r="K184" s="188">
        <v>12.954000000000001</v>
      </c>
      <c r="L184" s="188">
        <v>13.192</v>
      </c>
      <c r="M184" s="188">
        <v>14.195</v>
      </c>
      <c r="N184" s="188">
        <v>15.034000000000001</v>
      </c>
      <c r="O184" s="188">
        <v>14.968</v>
      </c>
      <c r="P184" s="45">
        <f t="shared" si="19"/>
        <v>176.87699999999998</v>
      </c>
      <c r="Q184" s="14">
        <f t="shared" si="20"/>
        <v>106.53400000000001</v>
      </c>
      <c r="R184" s="14">
        <f t="shared" si="21"/>
        <v>165</v>
      </c>
      <c r="S184" s="14"/>
      <c r="T184" s="17"/>
      <c r="U184" s="17"/>
      <c r="V184" s="17"/>
      <c r="W184" s="17"/>
      <c r="X184" s="17"/>
      <c r="Y184" s="17"/>
    </row>
    <row r="185" spans="3:25" x14ac:dyDescent="0.35">
      <c r="C185" s="6" t="s">
        <v>90</v>
      </c>
      <c r="D185" s="188">
        <v>12.679</v>
      </c>
      <c r="E185" s="188">
        <v>17.39</v>
      </c>
      <c r="F185" s="188">
        <v>13.382</v>
      </c>
      <c r="G185" s="188">
        <v>14.14</v>
      </c>
      <c r="H185" s="202">
        <v>15.6</v>
      </c>
      <c r="I185" s="188">
        <v>15.61</v>
      </c>
      <c r="J185" s="188">
        <v>13.177</v>
      </c>
      <c r="K185" s="188">
        <v>12.784000000000001</v>
      </c>
      <c r="L185" s="188">
        <v>13.749000000000001</v>
      </c>
      <c r="M185" s="188">
        <v>15.13</v>
      </c>
      <c r="N185" s="188">
        <v>15.61</v>
      </c>
      <c r="O185" s="188">
        <v>15.61</v>
      </c>
      <c r="P185" s="45">
        <f t="shared" si="19"/>
        <v>174.86100000000005</v>
      </c>
      <c r="Q185" s="14">
        <f t="shared" si="20"/>
        <v>101.97800000000001</v>
      </c>
      <c r="R185" s="14">
        <f t="shared" si="21"/>
        <v>174.27799999999996</v>
      </c>
      <c r="S185" s="14"/>
      <c r="T185" s="17"/>
      <c r="U185" s="17"/>
      <c r="V185" s="17"/>
      <c r="W185" s="17"/>
      <c r="X185" s="17"/>
      <c r="Y185" s="17"/>
    </row>
    <row r="186" spans="3:25" x14ac:dyDescent="0.35">
      <c r="C186" s="6" t="s">
        <v>91</v>
      </c>
      <c r="D186" s="188">
        <v>14.834218999999999</v>
      </c>
      <c r="E186" s="188">
        <v>16.818898000000001</v>
      </c>
      <c r="F186" s="188">
        <v>14.383035</v>
      </c>
      <c r="G186" s="188">
        <v>16.591591000000001</v>
      </c>
      <c r="H186" s="188">
        <v>14.520237</v>
      </c>
      <c r="I186" s="188">
        <v>14.05829</v>
      </c>
      <c r="J186" s="188">
        <v>13.950296</v>
      </c>
      <c r="K186" s="188">
        <v>12.621</v>
      </c>
      <c r="L186" s="188">
        <v>13.935</v>
      </c>
      <c r="M186" s="188">
        <v>12.852</v>
      </c>
      <c r="N186" s="188">
        <v>15.064</v>
      </c>
      <c r="O186" s="188">
        <v>12.909000000000001</v>
      </c>
      <c r="P186" s="45">
        <f t="shared" si="19"/>
        <v>172.53756599999997</v>
      </c>
      <c r="Q186" s="14">
        <f t="shared" si="20"/>
        <v>105.156566</v>
      </c>
      <c r="R186" s="14">
        <f t="shared" si="21"/>
        <v>177.26627000000002</v>
      </c>
      <c r="S186" s="14"/>
      <c r="T186" s="17"/>
      <c r="U186" s="17"/>
      <c r="V186" s="17"/>
      <c r="W186" s="17"/>
      <c r="X186" s="17"/>
      <c r="Y186" s="17"/>
    </row>
    <row r="187" spans="3:25" x14ac:dyDescent="0.35">
      <c r="C187" s="6" t="s">
        <v>92</v>
      </c>
      <c r="D187" s="188">
        <v>13.451340999999999</v>
      </c>
      <c r="E187" s="188">
        <v>14.794403000000001</v>
      </c>
      <c r="F187" s="188">
        <v>11.079034</v>
      </c>
      <c r="G187" s="188">
        <v>13.587510999999999</v>
      </c>
      <c r="H187" s="188">
        <v>12.230924</v>
      </c>
      <c r="I187" s="188">
        <v>12.07821</v>
      </c>
      <c r="J187" s="188">
        <v>11.798999999999999</v>
      </c>
      <c r="K187" s="188">
        <v>11.763173999999999</v>
      </c>
      <c r="L187" s="188">
        <v>9.926463</v>
      </c>
      <c r="M187" s="188">
        <v>10.197331</v>
      </c>
      <c r="N187" s="188">
        <v>8.9370510000000003</v>
      </c>
      <c r="O187" s="188">
        <v>5.7620529999999999</v>
      </c>
      <c r="P187" s="45">
        <f t="shared" si="19"/>
        <v>135.606495</v>
      </c>
      <c r="Q187" s="14">
        <f t="shared" si="20"/>
        <v>89.020422999999994</v>
      </c>
      <c r="R187" s="14">
        <f t="shared" si="21"/>
        <v>158.552719</v>
      </c>
      <c r="S187" s="14"/>
      <c r="T187" s="17"/>
      <c r="U187" s="17"/>
      <c r="V187" s="17"/>
      <c r="W187" s="17"/>
      <c r="X187" s="17"/>
      <c r="Y187" s="17"/>
    </row>
    <row r="188" spans="3:25" x14ac:dyDescent="0.35">
      <c r="C188" s="6" t="s">
        <v>93</v>
      </c>
      <c r="D188" s="188">
        <v>11.704313000000001</v>
      </c>
      <c r="E188" s="188">
        <v>9.6372119999999999</v>
      </c>
      <c r="F188" s="188">
        <v>9.7215009999999999</v>
      </c>
      <c r="G188" s="188">
        <v>7.2710900000000001</v>
      </c>
      <c r="H188" s="188">
        <v>7.8658700000000001</v>
      </c>
      <c r="I188" s="188">
        <v>9.9732769999999995</v>
      </c>
      <c r="J188" s="188">
        <v>4.6695039999999999</v>
      </c>
      <c r="K188" s="188">
        <v>7.732513</v>
      </c>
      <c r="L188" s="188">
        <v>6.298832</v>
      </c>
      <c r="M188" s="188">
        <v>8.4361270000000008</v>
      </c>
      <c r="N188" s="188">
        <v>8.8543869999999991</v>
      </c>
      <c r="O188" s="188">
        <v>8.8216579999999993</v>
      </c>
      <c r="P188" s="45">
        <f t="shared" si="19"/>
        <v>100.98628400000001</v>
      </c>
      <c r="Q188" s="14">
        <f t="shared" si="20"/>
        <v>60.842767000000009</v>
      </c>
      <c r="R188" s="14">
        <f t="shared" si="21"/>
        <v>114.55833500000001</v>
      </c>
      <c r="S188" s="14"/>
      <c r="T188" s="17"/>
      <c r="U188" s="17"/>
      <c r="V188" s="17"/>
      <c r="W188" s="17"/>
      <c r="X188" s="17"/>
      <c r="Y188" s="17"/>
    </row>
    <row r="189" spans="3:25" x14ac:dyDescent="0.35">
      <c r="C189" s="6" t="s">
        <v>94</v>
      </c>
      <c r="D189" s="188">
        <v>9.3236450000000008</v>
      </c>
      <c r="E189" s="188">
        <v>9.8229179999999996</v>
      </c>
      <c r="F189" s="188">
        <v>8.6299109999999999</v>
      </c>
      <c r="G189" s="188">
        <v>9.8196709999999996</v>
      </c>
      <c r="H189" s="188">
        <v>8.0219500000000004</v>
      </c>
      <c r="I189" s="188">
        <v>8.1369939999999996</v>
      </c>
      <c r="J189" s="188">
        <v>8.0247399999999995</v>
      </c>
      <c r="K189" s="188">
        <v>5.9454789999999997</v>
      </c>
      <c r="L189" s="188">
        <v>6.8172119999999996</v>
      </c>
      <c r="M189" s="188">
        <v>8.1935909999999996</v>
      </c>
      <c r="N189" s="188">
        <v>7.5851259999999998</v>
      </c>
      <c r="O189" s="188">
        <v>6.8120459999999996</v>
      </c>
      <c r="P189" s="45">
        <f t="shared" si="19"/>
        <v>97.133282999999992</v>
      </c>
      <c r="Q189" s="14">
        <f t="shared" si="20"/>
        <v>61.779828999999999</v>
      </c>
      <c r="R189" s="14">
        <f t="shared" si="21"/>
        <v>98.568110000000004</v>
      </c>
      <c r="S189" s="14"/>
      <c r="T189" s="17"/>
      <c r="U189" s="17"/>
      <c r="V189" s="17"/>
      <c r="W189" s="17"/>
      <c r="X189" s="17"/>
      <c r="Y189" s="17"/>
    </row>
    <row r="190" spans="3:25" x14ac:dyDescent="0.35">
      <c r="C190" s="6" t="s">
        <v>95</v>
      </c>
      <c r="D190" s="188">
        <v>7.1128429999999998</v>
      </c>
      <c r="E190" s="188">
        <v>7.3156949999999998</v>
      </c>
      <c r="F190" s="188">
        <v>4.9437490000000004</v>
      </c>
      <c r="G190" s="188">
        <v>8.8292710000000003</v>
      </c>
      <c r="H190" s="188">
        <v>6.8981700000000004</v>
      </c>
      <c r="I190" s="188">
        <v>6.0882990000000001</v>
      </c>
      <c r="J190" s="188">
        <v>6.6165969999999996</v>
      </c>
      <c r="K190" s="188">
        <v>5.5449440000000001</v>
      </c>
      <c r="L190" s="188">
        <v>6.6338290000000004</v>
      </c>
      <c r="M190" s="188">
        <v>5.576568</v>
      </c>
      <c r="N190" s="188">
        <v>5.664866</v>
      </c>
      <c r="O190" s="188">
        <v>6.7125380000000003</v>
      </c>
      <c r="P190" s="45">
        <f t="shared" si="19"/>
        <v>77.93736899999999</v>
      </c>
      <c r="Q190" s="14">
        <f t="shared" si="20"/>
        <v>47.804623999999997</v>
      </c>
      <c r="R190" s="14">
        <f t="shared" si="21"/>
        <v>84.566221000000013</v>
      </c>
      <c r="S190" s="14"/>
      <c r="T190" s="17"/>
      <c r="U190" s="17"/>
      <c r="V190" s="17"/>
      <c r="W190" s="17"/>
      <c r="X190" s="17"/>
      <c r="Y190" s="17"/>
    </row>
    <row r="191" spans="3:25" x14ac:dyDescent="0.35">
      <c r="C191" s="6" t="s">
        <v>96</v>
      </c>
      <c r="D191" s="188">
        <v>1.748113</v>
      </c>
      <c r="E191" s="188">
        <v>7.3129869999999997</v>
      </c>
      <c r="F191" s="188">
        <v>5.4039970000000004</v>
      </c>
      <c r="G191" s="188">
        <v>5.8058100000000001</v>
      </c>
      <c r="H191" s="188">
        <v>4.5513459999999997</v>
      </c>
      <c r="I191" s="188">
        <v>4.8595420000000003</v>
      </c>
      <c r="J191" s="188">
        <v>4.9401830000000002</v>
      </c>
      <c r="K191" s="188">
        <v>5.4368350000000003</v>
      </c>
      <c r="L191" s="188">
        <v>4.7042760000000001</v>
      </c>
      <c r="M191" s="188">
        <v>4.8619950000000003</v>
      </c>
      <c r="N191" s="188">
        <v>3.8651990000000001</v>
      </c>
      <c r="O191" s="188">
        <v>5.9489780000000003</v>
      </c>
      <c r="P191" s="45">
        <f t="shared" si="19"/>
        <v>59.439261000000002</v>
      </c>
      <c r="Q191" s="14">
        <f t="shared" si="20"/>
        <v>34.621977999999999</v>
      </c>
      <c r="R191" s="14">
        <f t="shared" si="21"/>
        <v>66.431137000000007</v>
      </c>
      <c r="S191" s="14"/>
      <c r="T191" s="17"/>
      <c r="U191" s="17"/>
      <c r="V191" s="17"/>
      <c r="W191" s="17"/>
      <c r="X191" s="17"/>
      <c r="Y191" s="17"/>
    </row>
    <row r="192" spans="3:25" x14ac:dyDescent="0.35">
      <c r="C192" s="6" t="s">
        <v>97</v>
      </c>
      <c r="D192" s="188">
        <v>5.0182869999999999</v>
      </c>
      <c r="E192" s="188">
        <v>5.0413449999999997</v>
      </c>
      <c r="F192" s="188">
        <v>5.8239780000000003</v>
      </c>
      <c r="G192" s="188">
        <v>4.9572180000000001</v>
      </c>
      <c r="H192" s="188">
        <v>4.7561080000000002</v>
      </c>
      <c r="I192" s="188">
        <v>4.6261419999999998</v>
      </c>
      <c r="J192" s="188">
        <v>4.1627299999999998</v>
      </c>
      <c r="K192" s="188">
        <v>4.388592</v>
      </c>
      <c r="L192" s="188">
        <v>4.5008210000000002</v>
      </c>
      <c r="M192" s="188">
        <v>4.2433339999999999</v>
      </c>
      <c r="N192" s="188">
        <v>4.5965780000000001</v>
      </c>
      <c r="O192" s="188">
        <v>5.1696330000000001</v>
      </c>
      <c r="P192" s="45">
        <f t="shared" si="19"/>
        <v>57.284765999999998</v>
      </c>
      <c r="Q192" s="14">
        <f t="shared" si="20"/>
        <v>34.385807999999997</v>
      </c>
      <c r="R192" s="14">
        <f t="shared" si="21"/>
        <v>59.980543999999995</v>
      </c>
      <c r="S192" s="14"/>
      <c r="T192" s="17"/>
      <c r="U192" s="17"/>
      <c r="V192" s="17"/>
      <c r="W192" s="17"/>
      <c r="X192" s="17"/>
      <c r="Y192" s="17"/>
    </row>
    <row r="193" spans="3:35" x14ac:dyDescent="0.35">
      <c r="C193" s="6" t="s">
        <v>98</v>
      </c>
      <c r="D193" s="188">
        <v>5.1972959999999997</v>
      </c>
      <c r="E193" s="188">
        <v>5.0279999999999996</v>
      </c>
      <c r="F193" s="188">
        <v>5.4662230000000003</v>
      </c>
      <c r="G193" s="188">
        <v>4.8543909999999997</v>
      </c>
      <c r="H193" s="188">
        <v>4.5917459999999997</v>
      </c>
      <c r="I193" s="188">
        <v>4.3366280000000001</v>
      </c>
      <c r="J193" s="188">
        <v>4.1859999999999999</v>
      </c>
      <c r="K193" s="188">
        <v>4.7350000000000003</v>
      </c>
      <c r="L193" s="188">
        <v>4.7290070000000002</v>
      </c>
      <c r="M193" s="188">
        <v>4.6444999999999999</v>
      </c>
      <c r="N193" s="188">
        <v>5.1150000000000002</v>
      </c>
      <c r="O193" s="188">
        <v>4.694</v>
      </c>
      <c r="P193" s="45">
        <f t="shared" si="19"/>
        <v>57.577791000000012</v>
      </c>
      <c r="Q193" s="14">
        <f t="shared" si="20"/>
        <v>33.660284000000004</v>
      </c>
      <c r="R193" s="14">
        <f t="shared" si="21"/>
        <v>56.535971999999994</v>
      </c>
      <c r="S193" s="14"/>
      <c r="T193" s="17"/>
      <c r="U193" s="17"/>
      <c r="V193" s="17"/>
      <c r="W193" s="17"/>
      <c r="X193" s="17"/>
      <c r="Y193" s="17"/>
    </row>
    <row r="194" spans="3:35" x14ac:dyDescent="0.35">
      <c r="C194" s="6" t="s">
        <v>99</v>
      </c>
      <c r="D194" s="188">
        <v>4.708939</v>
      </c>
      <c r="E194" s="188">
        <v>5.2342510000000004</v>
      </c>
      <c r="F194" s="188">
        <v>4.4364379999999999</v>
      </c>
      <c r="G194" s="188">
        <v>4.4378140000000004</v>
      </c>
      <c r="H194" s="188">
        <v>4.4554850000000004</v>
      </c>
      <c r="I194" s="188">
        <v>3.6162550000000002</v>
      </c>
      <c r="J194" s="188">
        <v>4.0178399999999996</v>
      </c>
      <c r="K194" s="188">
        <v>3.6495060000000001</v>
      </c>
      <c r="L194" s="188">
        <v>4.0590000000000002</v>
      </c>
      <c r="M194" s="188">
        <v>4.45</v>
      </c>
      <c r="N194" s="188">
        <v>4.0742690000000001</v>
      </c>
      <c r="O194" s="188">
        <v>4.0010159999999999</v>
      </c>
      <c r="P194" s="45">
        <f t="shared" si="19"/>
        <v>51.140813000000001</v>
      </c>
      <c r="Q194" s="14">
        <f t="shared" si="20"/>
        <v>30.907021999999998</v>
      </c>
      <c r="R194" s="14">
        <f t="shared" si="21"/>
        <v>54.992689000000006</v>
      </c>
      <c r="S194" s="14"/>
      <c r="T194" s="17"/>
      <c r="U194" s="17"/>
      <c r="V194" s="17"/>
      <c r="W194" s="17"/>
      <c r="X194" s="17"/>
      <c r="Y194" s="17"/>
    </row>
    <row r="195" spans="3:35" x14ac:dyDescent="0.35">
      <c r="C195" s="6" t="s">
        <v>100</v>
      </c>
      <c r="D195" s="188">
        <v>4.3543810000000001</v>
      </c>
      <c r="E195" s="188">
        <v>5.0480280000000004</v>
      </c>
      <c r="F195" s="188">
        <v>3.94936</v>
      </c>
      <c r="G195" s="188">
        <v>4.7329999999999997</v>
      </c>
      <c r="H195" s="188">
        <v>3.8949729999999998</v>
      </c>
      <c r="I195" s="188">
        <v>3.784481</v>
      </c>
      <c r="J195" s="188">
        <v>3.6997360000000001</v>
      </c>
      <c r="K195" s="188">
        <v>3.6510120000000001</v>
      </c>
      <c r="L195" s="188">
        <v>3.9829500000000002</v>
      </c>
      <c r="M195" s="188">
        <v>3.9518913973689993</v>
      </c>
      <c r="N195" s="188">
        <v>4.0960540310997571</v>
      </c>
      <c r="O195" s="188">
        <v>4.326149571531241</v>
      </c>
      <c r="P195" s="45">
        <f t="shared" si="19"/>
        <v>49.472015999999996</v>
      </c>
      <c r="Q195" s="14">
        <f t="shared" si="20"/>
        <v>29.463959000000003</v>
      </c>
      <c r="R195" s="14">
        <f t="shared" si="21"/>
        <v>50.015853999999997</v>
      </c>
      <c r="S195" s="14"/>
      <c r="T195" s="17"/>
      <c r="U195" s="17"/>
      <c r="V195" s="17"/>
      <c r="W195" s="17"/>
      <c r="X195" s="17"/>
      <c r="Y195" s="17"/>
    </row>
    <row r="196" spans="3:35" x14ac:dyDescent="0.35">
      <c r="C196" s="6" t="s">
        <v>101</v>
      </c>
      <c r="D196" s="188">
        <v>17.033935</v>
      </c>
      <c r="E196" s="188">
        <v>4.4029660000000002</v>
      </c>
      <c r="F196" s="188">
        <v>3.8502990000000001</v>
      </c>
      <c r="G196" s="188">
        <v>4.6453829999999998</v>
      </c>
      <c r="H196" s="188">
        <v>2.122433</v>
      </c>
      <c r="I196" s="188">
        <v>5.2868469999999999</v>
      </c>
      <c r="J196" s="188">
        <v>3.1829429999999999</v>
      </c>
      <c r="K196" s="188">
        <v>3.0674009999999998</v>
      </c>
      <c r="L196" s="188">
        <v>3.1171359999999999</v>
      </c>
      <c r="M196" s="188">
        <v>3.2468170000000001</v>
      </c>
      <c r="N196" s="188">
        <v>3.1854900000000002</v>
      </c>
      <c r="O196" s="188">
        <v>3.294187</v>
      </c>
      <c r="P196" s="45">
        <f t="shared" si="19"/>
        <v>56.435836999999999</v>
      </c>
      <c r="Q196" s="14">
        <f t="shared" si="20"/>
        <v>40.524805999999998</v>
      </c>
      <c r="R196" s="14">
        <f t="shared" si="21"/>
        <v>61.049655999999999</v>
      </c>
      <c r="S196" s="14"/>
      <c r="T196" s="197"/>
      <c r="U196" s="8"/>
      <c r="W196" s="17"/>
      <c r="X196" s="197"/>
      <c r="Y196" s="17"/>
    </row>
    <row r="197" spans="3:35" x14ac:dyDescent="0.35">
      <c r="C197" s="6" t="s">
        <v>102</v>
      </c>
      <c r="D197" s="188">
        <v>2.2994500000000002</v>
      </c>
      <c r="E197" s="188">
        <v>3.8732199999999999</v>
      </c>
      <c r="F197" s="188">
        <v>1.29878</v>
      </c>
      <c r="G197" s="188">
        <v>3.05619</v>
      </c>
      <c r="H197" s="188">
        <v>3.06216</v>
      </c>
      <c r="I197" s="188">
        <v>2.6369400000000001</v>
      </c>
      <c r="J197" s="188">
        <v>2.3110599999999999</v>
      </c>
      <c r="K197" s="188">
        <v>2.4960599999999999</v>
      </c>
      <c r="L197" s="188">
        <v>2.7776700000000001</v>
      </c>
      <c r="M197" s="188">
        <v>2.7392500000000002</v>
      </c>
      <c r="N197" s="188">
        <v>3.1053099999999998</v>
      </c>
      <c r="O197" s="188">
        <v>2.9139699999999999</v>
      </c>
      <c r="P197" s="45">
        <f t="shared" si="19"/>
        <v>32.570060000000005</v>
      </c>
      <c r="Q197" s="14">
        <f t="shared" si="20"/>
        <v>18.537800000000001</v>
      </c>
      <c r="R197" s="14">
        <f t="shared" si="21"/>
        <v>35.320714000000002</v>
      </c>
      <c r="S197" s="14"/>
      <c r="T197" s="197"/>
      <c r="U197" s="8"/>
      <c r="W197" s="17"/>
      <c r="X197" s="197"/>
      <c r="Y197" s="17"/>
    </row>
    <row r="198" spans="3:35" x14ac:dyDescent="0.35">
      <c r="C198" s="6" t="s">
        <v>103</v>
      </c>
      <c r="D198" s="188">
        <v>2.9</v>
      </c>
      <c r="E198" s="188">
        <v>3.1</v>
      </c>
      <c r="F198" s="188">
        <v>3.1</v>
      </c>
      <c r="G198" s="188">
        <v>3.1</v>
      </c>
      <c r="H198" s="188">
        <v>3.4</v>
      </c>
      <c r="I198" s="188">
        <v>3.1</v>
      </c>
      <c r="J198" s="188">
        <v>2.6</v>
      </c>
      <c r="K198" s="188">
        <v>2.7</v>
      </c>
      <c r="L198" s="188">
        <v>2.4</v>
      </c>
      <c r="M198" s="188">
        <v>2.5446360000000001</v>
      </c>
      <c r="N198" s="188">
        <v>3.5126650000000001</v>
      </c>
      <c r="O198" s="188">
        <v>2.9849549999999998</v>
      </c>
      <c r="P198" s="45">
        <f t="shared" si="19"/>
        <v>35.442256</v>
      </c>
      <c r="Q198" s="14">
        <f t="shared" si="20"/>
        <v>21.3</v>
      </c>
      <c r="R198" s="14">
        <f t="shared" si="21"/>
        <v>35.043320000000001</v>
      </c>
      <c r="S198" s="14"/>
      <c r="T198" s="197"/>
      <c r="U198" s="8"/>
      <c r="W198" s="17"/>
      <c r="X198" s="197"/>
      <c r="Y198" s="17"/>
    </row>
    <row r="199" spans="3:35" x14ac:dyDescent="0.35">
      <c r="C199" s="6" t="s">
        <v>104</v>
      </c>
      <c r="D199" s="188">
        <v>3.4</v>
      </c>
      <c r="E199" s="188">
        <v>3.1321731320000001</v>
      </c>
      <c r="F199" s="188">
        <v>3.5</v>
      </c>
      <c r="G199" s="188">
        <v>3.5</v>
      </c>
      <c r="H199" s="188">
        <v>3.3</v>
      </c>
      <c r="I199" s="188">
        <v>3.1</v>
      </c>
      <c r="J199" s="188">
        <v>2.901352149</v>
      </c>
      <c r="K199" s="188">
        <v>2.5</v>
      </c>
      <c r="L199" s="188">
        <v>2.5</v>
      </c>
      <c r="M199" s="188">
        <v>2.5</v>
      </c>
      <c r="N199" s="188">
        <v>3.4</v>
      </c>
      <c r="O199" s="188">
        <v>3.2</v>
      </c>
      <c r="P199" s="45">
        <f t="shared" si="19"/>
        <v>36.933525281000009</v>
      </c>
      <c r="Q199" s="14">
        <f t="shared" si="20"/>
        <v>22.833525281000004</v>
      </c>
      <c r="R199" s="14">
        <f t="shared" si="21"/>
        <v>36.674429132</v>
      </c>
      <c r="S199" s="14"/>
      <c r="T199" s="197"/>
      <c r="U199" s="8"/>
      <c r="W199" s="17"/>
      <c r="X199" s="197"/>
      <c r="Y199" s="17"/>
    </row>
    <row r="200" spans="3:35" x14ac:dyDescent="0.35">
      <c r="C200" s="6" t="s">
        <v>105</v>
      </c>
      <c r="D200" s="188">
        <v>3.1</v>
      </c>
      <c r="E200" s="188">
        <v>3</v>
      </c>
      <c r="F200" s="188">
        <v>3.0571127109999998</v>
      </c>
      <c r="G200" s="188">
        <v>2.3083229059999999</v>
      </c>
      <c r="H200" s="188">
        <v>2.5</v>
      </c>
      <c r="I200" s="188">
        <v>4.5999999999999996</v>
      </c>
      <c r="J200" s="188">
        <v>2.2000000000000002</v>
      </c>
      <c r="K200" s="188">
        <v>2.2999999999999998</v>
      </c>
      <c r="L200" s="199">
        <v>2.7167459570000001</v>
      </c>
      <c r="M200" s="199">
        <v>2.6</v>
      </c>
      <c r="N200" s="199">
        <v>2.9</v>
      </c>
      <c r="O200" s="199">
        <v>3.5</v>
      </c>
      <c r="P200" s="45">
        <f t="shared" si="19"/>
        <v>34.782181573999999</v>
      </c>
      <c r="Q200" s="14">
        <f t="shared" si="20"/>
        <v>20.765435616999998</v>
      </c>
      <c r="R200" s="14">
        <f t="shared" si="21"/>
        <v>35.566787766000004</v>
      </c>
      <c r="S200" s="14"/>
      <c r="T200" s="197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3:35" x14ac:dyDescent="0.35">
      <c r="C201" s="6" t="s">
        <v>106</v>
      </c>
      <c r="D201" s="188">
        <v>6.1</v>
      </c>
      <c r="E201" s="188">
        <v>0</v>
      </c>
      <c r="F201" s="188">
        <v>3.1573722150000001</v>
      </c>
      <c r="G201" s="188">
        <v>3.2087744030000001</v>
      </c>
      <c r="H201" s="188">
        <v>3.017197828</v>
      </c>
      <c r="I201" s="188">
        <v>2.9729344360000001</v>
      </c>
      <c r="J201" s="188">
        <v>2.5964395200000001</v>
      </c>
      <c r="K201" s="188">
        <v>2.503469602</v>
      </c>
      <c r="L201" s="199">
        <v>2.6488724700000001</v>
      </c>
      <c r="M201" s="199">
        <v>2.6643803780000002</v>
      </c>
      <c r="N201" s="199">
        <v>2.7142669050000001</v>
      </c>
      <c r="O201" s="199">
        <v>3.2043686299999998</v>
      </c>
      <c r="P201" s="45">
        <f t="shared" si="19"/>
        <v>34.788076386999997</v>
      </c>
      <c r="Q201" s="14">
        <f t="shared" si="20"/>
        <v>21.052718402</v>
      </c>
      <c r="R201" s="14">
        <f t="shared" si="21"/>
        <v>34.673024839</v>
      </c>
      <c r="S201" s="14"/>
      <c r="T201" s="197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</row>
    <row r="202" spans="3:35" x14ac:dyDescent="0.35">
      <c r="C202" s="6" t="s">
        <v>107</v>
      </c>
      <c r="D202" s="188">
        <v>3.4233750000000001</v>
      </c>
      <c r="E202" s="188">
        <v>3.3990710000000002</v>
      </c>
      <c r="F202" s="188">
        <v>3.4051800000000001</v>
      </c>
      <c r="G202" s="188">
        <v>3.4558260000000001</v>
      </c>
      <c r="H202" s="188">
        <v>3.2626390000000001</v>
      </c>
      <c r="I202" s="188">
        <v>3.278972</v>
      </c>
      <c r="J202" s="188">
        <v>3.2789169999999999</v>
      </c>
      <c r="K202" s="188">
        <v>2.3144670000000001</v>
      </c>
      <c r="L202" s="199">
        <v>2.8044440000000002</v>
      </c>
      <c r="M202" s="199">
        <v>3.5119199999999999</v>
      </c>
      <c r="N202" s="199">
        <v>4.2107530000000004</v>
      </c>
      <c r="O202" s="199">
        <v>3.9820570000000002</v>
      </c>
      <c r="P202" s="45">
        <f t="shared" si="19"/>
        <v>40.327620999999994</v>
      </c>
      <c r="Q202" s="14">
        <f t="shared" si="20"/>
        <v>23.503980000000002</v>
      </c>
      <c r="R202" s="14">
        <f t="shared" si="21"/>
        <v>36.556860505000003</v>
      </c>
      <c r="S202" s="14"/>
      <c r="T202" s="197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3:35" x14ac:dyDescent="0.35">
      <c r="C203" s="6" t="s">
        <v>108</v>
      </c>
      <c r="D203" s="188">
        <v>4.0926629999999999</v>
      </c>
      <c r="E203" s="188">
        <v>3.7812450000000002</v>
      </c>
      <c r="F203" s="188">
        <v>3.8205909999999998</v>
      </c>
      <c r="G203" s="188">
        <v>3.864347</v>
      </c>
      <c r="H203" s="188">
        <v>3.4588839999999998</v>
      </c>
      <c r="I203" s="188">
        <v>3.4974810000000001</v>
      </c>
      <c r="J203" s="188">
        <v>3.2363379999999999</v>
      </c>
      <c r="K203" s="188">
        <v>2.8485459999999998</v>
      </c>
      <c r="L203" s="188">
        <v>2.797069</v>
      </c>
      <c r="M203" s="199">
        <v>2.6619760000000001</v>
      </c>
      <c r="N203" s="199">
        <v>4.1982809999999997</v>
      </c>
      <c r="O203" s="199">
        <v>3.4497339999999999</v>
      </c>
      <c r="P203" s="45">
        <f t="shared" si="19"/>
        <v>41.707155</v>
      </c>
      <c r="Q203" s="14">
        <f t="shared" si="20"/>
        <v>25.751549000000001</v>
      </c>
      <c r="R203" s="14">
        <f t="shared" si="21"/>
        <v>42.617769000000003</v>
      </c>
      <c r="S203" s="14"/>
      <c r="T203" s="197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</row>
    <row r="204" spans="3:35" x14ac:dyDescent="0.35">
      <c r="C204" s="6" t="s">
        <v>109</v>
      </c>
      <c r="D204" s="188">
        <v>1.6633690000000001</v>
      </c>
      <c r="E204" s="188">
        <v>3.102058</v>
      </c>
      <c r="F204" s="188">
        <v>3.1245509999999999</v>
      </c>
      <c r="G204" s="188">
        <v>3.0736080000000001</v>
      </c>
      <c r="H204" s="188">
        <v>2.9148969999999998</v>
      </c>
      <c r="I204" s="188">
        <v>2.600241</v>
      </c>
      <c r="J204" s="188">
        <v>2.736246</v>
      </c>
      <c r="K204" s="188">
        <v>2.346139</v>
      </c>
      <c r="L204" s="188">
        <v>2.558014</v>
      </c>
      <c r="M204" s="199">
        <v>2.5259849999999999</v>
      </c>
      <c r="N204" s="199">
        <v>2.822756</v>
      </c>
      <c r="O204" s="199">
        <v>2.6276929999999998</v>
      </c>
      <c r="P204" s="45">
        <f t="shared" si="19"/>
        <v>32.095556999999999</v>
      </c>
      <c r="Q204" s="14">
        <f t="shared" si="20"/>
        <v>19.214970000000001</v>
      </c>
      <c r="R204" s="14">
        <f t="shared" si="21"/>
        <v>35.670667999999992</v>
      </c>
      <c r="S204" s="14"/>
      <c r="T204" s="197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</row>
    <row r="205" spans="3:35" x14ac:dyDescent="0.35">
      <c r="C205" s="6" t="s">
        <v>110</v>
      </c>
      <c r="D205" s="188">
        <v>2.7245900000000001</v>
      </c>
      <c r="E205" s="188">
        <v>3.234944</v>
      </c>
      <c r="F205" s="188">
        <v>3.0785629999999999</v>
      </c>
      <c r="G205" s="188">
        <v>2.8616890000000001</v>
      </c>
      <c r="H205" s="188">
        <v>3.214045</v>
      </c>
      <c r="I205" s="188">
        <v>2.8214070000000002</v>
      </c>
      <c r="J205" s="188">
        <v>2.5256110000000001</v>
      </c>
      <c r="K205" s="188">
        <v>2.4303629999999998</v>
      </c>
      <c r="L205" s="188">
        <v>2.6525150000000002</v>
      </c>
      <c r="M205" s="199">
        <v>2.6008499999999999</v>
      </c>
      <c r="N205" s="199">
        <v>3.0783179999999999</v>
      </c>
      <c r="O205" s="199">
        <v>3.232027</v>
      </c>
      <c r="P205" s="45">
        <f t="shared" si="19"/>
        <v>34.454922000000003</v>
      </c>
      <c r="Q205" s="14">
        <f t="shared" si="20"/>
        <v>20.460849000000003</v>
      </c>
      <c r="R205" s="14">
        <f t="shared" si="21"/>
        <v>33.552070999999998</v>
      </c>
      <c r="S205" s="14"/>
      <c r="T205" s="197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spans="3:35" x14ac:dyDescent="0.35">
      <c r="C206" s="6" t="s">
        <v>111</v>
      </c>
      <c r="D206" s="188">
        <v>3.1090979999999999</v>
      </c>
      <c r="E206" s="188">
        <v>3.4089119999999999</v>
      </c>
      <c r="F206" s="188">
        <v>3.1488100000000001</v>
      </c>
      <c r="G206" s="188">
        <v>3.4089119999999999</v>
      </c>
      <c r="H206" s="188">
        <v>3.4089119999999999</v>
      </c>
      <c r="I206" s="188">
        <v>3.1671589999999998</v>
      </c>
      <c r="J206" s="188">
        <v>2.725409</v>
      </c>
      <c r="K206" s="188">
        <v>2.7733370000000002</v>
      </c>
      <c r="L206" s="188">
        <v>2.916296</v>
      </c>
      <c r="M206" s="199">
        <v>2.7128429999999999</v>
      </c>
      <c r="N206" s="199">
        <v>3.3172670000000002</v>
      </c>
      <c r="O206" s="199">
        <v>3.470783</v>
      </c>
      <c r="P206" s="45">
        <f t="shared" ref="P206" si="22">SUM(D206:O206)</f>
        <v>37.567737999999999</v>
      </c>
      <c r="Q206" s="14">
        <f t="shared" si="20"/>
        <v>22.377212</v>
      </c>
      <c r="R206" s="14">
        <f t="shared" si="21"/>
        <v>36.171486999999999</v>
      </c>
      <c r="S206" s="14"/>
      <c r="T206" s="197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</row>
    <row r="207" spans="3:35" x14ac:dyDescent="0.35">
      <c r="C207" s="6" t="s">
        <v>112</v>
      </c>
      <c r="D207" s="188">
        <v>3.546408</v>
      </c>
      <c r="E207" s="188">
        <v>3.3599559999999999</v>
      </c>
      <c r="F207" s="188">
        <v>3.4242699999999999</v>
      </c>
      <c r="G207" s="188">
        <v>3.7661380000000002</v>
      </c>
      <c r="H207" s="188">
        <v>3.145753</v>
      </c>
      <c r="I207" s="188">
        <v>3.4095599999999999</v>
      </c>
      <c r="J207" s="188">
        <v>2.900369</v>
      </c>
      <c r="K207" s="188"/>
      <c r="L207" s="188"/>
      <c r="M207" s="199"/>
      <c r="N207" s="199"/>
      <c r="O207" s="199"/>
      <c r="P207" s="45"/>
      <c r="Q207" s="14">
        <f t="shared" si="20"/>
        <v>23.552454000000001</v>
      </c>
      <c r="R207" s="14">
        <f t="shared" si="21"/>
        <v>38.568019999999997</v>
      </c>
      <c r="S207" s="14"/>
      <c r="T207" s="197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3:35" x14ac:dyDescent="0.35">
      <c r="D208" s="45"/>
      <c r="E208" s="45"/>
      <c r="F208" s="45"/>
      <c r="G208" s="45"/>
      <c r="H208" s="45"/>
      <c r="I208" s="45"/>
      <c r="J208" s="45"/>
      <c r="K208" s="13"/>
      <c r="L208" s="17"/>
      <c r="M208" s="13"/>
      <c r="N208" s="13"/>
      <c r="O208" s="13"/>
      <c r="P208" s="13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2:27" x14ac:dyDescent="0.35">
      <c r="C209" s="6" t="s">
        <v>119</v>
      </c>
      <c r="D209" s="187"/>
      <c r="E209" s="13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2:27" x14ac:dyDescent="0.35">
      <c r="B210" s="9" t="s">
        <v>72</v>
      </c>
      <c r="C210" s="6" t="s">
        <v>73</v>
      </c>
      <c r="D210" s="45">
        <f t="shared" ref="D210:O210" si="23">+D6+D40+D74+D108+D142+D176</f>
        <v>1191.3</v>
      </c>
      <c r="E210" s="45">
        <f t="shared" si="23"/>
        <v>1191.3000000000002</v>
      </c>
      <c r="F210" s="45">
        <f t="shared" si="23"/>
        <v>1189.0999999999999</v>
      </c>
      <c r="G210" s="45">
        <f t="shared" si="23"/>
        <v>1209.3999999999999</v>
      </c>
      <c r="H210" s="45">
        <f t="shared" si="23"/>
        <v>1153.2</v>
      </c>
      <c r="I210" s="45">
        <f t="shared" si="23"/>
        <v>1150.8</v>
      </c>
      <c r="J210" s="45">
        <f t="shared" si="23"/>
        <v>1083.9000000000001</v>
      </c>
      <c r="K210" s="45">
        <f t="shared" si="23"/>
        <v>1063.5999999999999</v>
      </c>
      <c r="L210" s="45">
        <f t="shared" si="23"/>
        <v>1124.2</v>
      </c>
      <c r="M210" s="45">
        <f t="shared" si="23"/>
        <v>1107.2</v>
      </c>
      <c r="N210" s="45">
        <f t="shared" si="23"/>
        <v>1200.5999999999999</v>
      </c>
      <c r="O210" s="45">
        <f t="shared" si="23"/>
        <v>1274.0999999999997</v>
      </c>
      <c r="P210" s="45">
        <f t="shared" ref="P210:P239" si="24">SUM(D210:O210)</f>
        <v>13938.700000000003</v>
      </c>
      <c r="Q210" s="14">
        <f>SUM(D210:J210)</f>
        <v>8169</v>
      </c>
      <c r="R210" s="14"/>
      <c r="S210" s="14"/>
      <c r="T210" s="14"/>
      <c r="U210" s="17"/>
      <c r="V210" s="17"/>
      <c r="W210" s="17"/>
      <c r="X210" s="17"/>
      <c r="Y210" s="17"/>
    </row>
    <row r="211" spans="2:27" x14ac:dyDescent="0.35">
      <c r="C211" s="6" t="s">
        <v>76</v>
      </c>
      <c r="D211" s="45">
        <f t="shared" ref="D211:O211" si="25">+D7+D41+D75+D109+D143+D177</f>
        <v>1300.6000000000001</v>
      </c>
      <c r="E211" s="45">
        <f t="shared" si="25"/>
        <v>1242.0999999999999</v>
      </c>
      <c r="F211" s="45">
        <f t="shared" si="25"/>
        <v>1271.6000000000001</v>
      </c>
      <c r="G211" s="45">
        <f t="shared" si="25"/>
        <v>1256.5</v>
      </c>
      <c r="H211" s="45">
        <f t="shared" si="25"/>
        <v>1266.6000000000004</v>
      </c>
      <c r="I211" s="45">
        <f t="shared" si="25"/>
        <v>1241.4000000000001</v>
      </c>
      <c r="J211" s="45">
        <f t="shared" si="25"/>
        <v>1153.4000000000001</v>
      </c>
      <c r="K211" s="45">
        <f t="shared" si="25"/>
        <v>1110.3</v>
      </c>
      <c r="L211" s="45">
        <f t="shared" si="25"/>
        <v>1194.2</v>
      </c>
      <c r="M211" s="45">
        <f t="shared" si="25"/>
        <v>1207.2</v>
      </c>
      <c r="N211" s="45">
        <f t="shared" si="25"/>
        <v>1286.3</v>
      </c>
      <c r="O211" s="45">
        <f t="shared" si="25"/>
        <v>1286.0000000000002</v>
      </c>
      <c r="P211" s="45">
        <f t="shared" si="24"/>
        <v>14816.2</v>
      </c>
      <c r="Q211" s="14">
        <f t="shared" ref="Q211:Q241" si="26">SUM(D211:J211)</f>
        <v>8732.2000000000007</v>
      </c>
      <c r="R211" s="14">
        <f t="shared" ref="R211:R241" si="27">SUM(J210:O210,D211:I211)</f>
        <v>14432.4</v>
      </c>
      <c r="S211" s="14"/>
      <c r="U211" s="17"/>
      <c r="V211" s="17"/>
      <c r="W211" s="17"/>
      <c r="X211" s="17"/>
      <c r="Y211" s="17"/>
      <c r="AA211" s="13"/>
    </row>
    <row r="212" spans="2:27" x14ac:dyDescent="0.35">
      <c r="C212" s="6" t="s">
        <v>78</v>
      </c>
      <c r="D212" s="45">
        <f t="shared" ref="D212:O212" si="28">+D8+D42+D76+D110+D144+D178</f>
        <v>1322.3</v>
      </c>
      <c r="E212" s="45">
        <f t="shared" si="28"/>
        <v>1267.4000000000001</v>
      </c>
      <c r="F212" s="45">
        <f t="shared" si="28"/>
        <v>1286.1000000000001</v>
      </c>
      <c r="G212" s="45">
        <f t="shared" si="28"/>
        <v>1323.1999999999998</v>
      </c>
      <c r="H212" s="45">
        <f t="shared" si="28"/>
        <v>1234.4000000000001</v>
      </c>
      <c r="I212" s="45">
        <f t="shared" si="28"/>
        <v>1313</v>
      </c>
      <c r="J212" s="45">
        <f t="shared" si="28"/>
        <v>1216.3999999999999</v>
      </c>
      <c r="K212" s="45">
        <f t="shared" si="28"/>
        <v>1158.7</v>
      </c>
      <c r="L212" s="45">
        <f t="shared" si="28"/>
        <v>1270.6999999999998</v>
      </c>
      <c r="M212" s="45">
        <f t="shared" si="28"/>
        <v>1212.3</v>
      </c>
      <c r="N212" s="45">
        <f t="shared" si="28"/>
        <v>1349.6000000000001</v>
      </c>
      <c r="O212" s="45">
        <f t="shared" si="28"/>
        <v>1304.5</v>
      </c>
      <c r="P212" s="45">
        <f t="shared" si="24"/>
        <v>15258.6</v>
      </c>
      <c r="Q212" s="14">
        <f t="shared" si="26"/>
        <v>8962.7999999999993</v>
      </c>
      <c r="R212" s="14">
        <f t="shared" si="27"/>
        <v>14983.799999999997</v>
      </c>
      <c r="S212" s="14"/>
      <c r="T212" s="14"/>
      <c r="AA212" s="13"/>
    </row>
    <row r="213" spans="2:27" x14ac:dyDescent="0.35">
      <c r="C213" s="6" t="s">
        <v>80</v>
      </c>
      <c r="D213" s="45">
        <f t="shared" ref="D213:O213" si="29">+D9+D43+D77+D111+D145+D179</f>
        <v>1404.1069999999997</v>
      </c>
      <c r="E213" s="45">
        <f t="shared" si="29"/>
        <v>1334.585</v>
      </c>
      <c r="F213" s="45">
        <f t="shared" si="29"/>
        <v>1358.0149999999996</v>
      </c>
      <c r="G213" s="45">
        <f t="shared" si="29"/>
        <v>1319.1679999999999</v>
      </c>
      <c r="H213" s="45">
        <f t="shared" si="29"/>
        <v>1374.7230000000004</v>
      </c>
      <c r="I213" s="45">
        <f t="shared" si="29"/>
        <v>1317.5780000000002</v>
      </c>
      <c r="J213" s="45">
        <f t="shared" si="29"/>
        <v>1292.3419999999999</v>
      </c>
      <c r="K213" s="45">
        <f t="shared" si="29"/>
        <v>1202.318</v>
      </c>
      <c r="L213" s="45">
        <f t="shared" si="29"/>
        <v>1318.5150000000003</v>
      </c>
      <c r="M213" s="45">
        <f t="shared" si="29"/>
        <v>1265.4990000000003</v>
      </c>
      <c r="N213" s="45">
        <f t="shared" si="29"/>
        <v>1360.136</v>
      </c>
      <c r="O213" s="45">
        <f t="shared" si="29"/>
        <v>1398.1299999999999</v>
      </c>
      <c r="P213" s="45">
        <f t="shared" si="24"/>
        <v>15945.115999999998</v>
      </c>
      <c r="Q213" s="14">
        <f t="shared" si="26"/>
        <v>9400.518</v>
      </c>
      <c r="R213" s="14">
        <f t="shared" si="27"/>
        <v>15620.375999999998</v>
      </c>
      <c r="S213" s="14"/>
      <c r="T213" s="14"/>
      <c r="AA213" s="13"/>
    </row>
    <row r="214" spans="2:27" x14ac:dyDescent="0.35">
      <c r="C214" s="6" t="s">
        <v>82</v>
      </c>
      <c r="D214" s="45">
        <f t="shared" ref="D214:O214" si="30">+D10+D44+D78+D112+D146+D180</f>
        <v>1372.4089999999999</v>
      </c>
      <c r="E214" s="45">
        <f t="shared" si="30"/>
        <v>1390.896</v>
      </c>
      <c r="F214" s="45">
        <f t="shared" si="30"/>
        <v>1291.393</v>
      </c>
      <c r="G214" s="45">
        <f t="shared" si="30"/>
        <v>1387.4</v>
      </c>
      <c r="H214" s="45">
        <f t="shared" si="30"/>
        <v>1406.7450000000003</v>
      </c>
      <c r="I214" s="45">
        <f t="shared" si="30"/>
        <v>1268.3240000000001</v>
      </c>
      <c r="J214" s="45">
        <f t="shared" si="30"/>
        <v>1260.576</v>
      </c>
      <c r="K214" s="45">
        <f t="shared" si="30"/>
        <v>1194.3000000000002</v>
      </c>
      <c r="L214" s="45">
        <f t="shared" si="30"/>
        <v>1315.8319999999997</v>
      </c>
      <c r="M214" s="45">
        <f t="shared" si="30"/>
        <v>1290.9019999999998</v>
      </c>
      <c r="N214" s="45">
        <f t="shared" si="30"/>
        <v>1465.6689999999999</v>
      </c>
      <c r="O214" s="45">
        <f t="shared" si="30"/>
        <v>1473.9950000000001</v>
      </c>
      <c r="P214" s="45">
        <f t="shared" si="24"/>
        <v>16118.441000000003</v>
      </c>
      <c r="Q214" s="14">
        <f t="shared" si="26"/>
        <v>9377.7430000000022</v>
      </c>
      <c r="R214" s="14">
        <f t="shared" si="27"/>
        <v>15954.107000000004</v>
      </c>
      <c r="S214" s="14"/>
      <c r="T214" s="14"/>
      <c r="AA214" s="13"/>
    </row>
    <row r="215" spans="2:27" x14ac:dyDescent="0.35">
      <c r="C215" s="6" t="s">
        <v>84</v>
      </c>
      <c r="D215" s="45">
        <f t="shared" ref="D215:O215" si="31">+D11+D45+D79+D113+D147+D181</f>
        <v>1481.6569999999999</v>
      </c>
      <c r="E215" s="45">
        <f t="shared" si="31"/>
        <v>1481.6929999999998</v>
      </c>
      <c r="F215" s="45">
        <f t="shared" si="31"/>
        <v>1484.9529999999997</v>
      </c>
      <c r="G215" s="45">
        <f t="shared" si="31"/>
        <v>1529.1300000000003</v>
      </c>
      <c r="H215" s="45">
        <f t="shared" si="31"/>
        <v>1433.067</v>
      </c>
      <c r="I215" s="45">
        <f t="shared" si="31"/>
        <v>1447.761</v>
      </c>
      <c r="J215" s="45">
        <f t="shared" si="31"/>
        <v>1436.2270000000001</v>
      </c>
      <c r="K215" s="45">
        <f t="shared" si="31"/>
        <v>1301.9000000000001</v>
      </c>
      <c r="L215" s="45">
        <f t="shared" si="31"/>
        <v>1416.2000000000003</v>
      </c>
      <c r="M215" s="45">
        <f t="shared" si="31"/>
        <v>1383</v>
      </c>
      <c r="N215" s="45">
        <f t="shared" si="31"/>
        <v>1535.5499999999997</v>
      </c>
      <c r="O215" s="45">
        <f t="shared" si="31"/>
        <v>1525.7859999999998</v>
      </c>
      <c r="P215" s="45">
        <f t="shared" si="24"/>
        <v>17456.923999999999</v>
      </c>
      <c r="Q215" s="14">
        <f t="shared" si="26"/>
        <v>10294.487999999999</v>
      </c>
      <c r="R215" s="14">
        <f t="shared" si="27"/>
        <v>16859.534999999996</v>
      </c>
      <c r="S215" s="14"/>
      <c r="T215" s="14"/>
      <c r="AA215" s="13"/>
    </row>
    <row r="216" spans="2:27" x14ac:dyDescent="0.35">
      <c r="C216" s="6" t="s">
        <v>86</v>
      </c>
      <c r="D216" s="45">
        <f t="shared" ref="D216:O216" si="32">+D12+D46+D80+D114+D148+D182</f>
        <v>1551.134</v>
      </c>
      <c r="E216" s="45">
        <f t="shared" si="32"/>
        <v>1571.4260000000002</v>
      </c>
      <c r="F216" s="45">
        <f t="shared" si="32"/>
        <v>1343.875</v>
      </c>
      <c r="G216" s="45">
        <f t="shared" si="32"/>
        <v>1297.3960000000002</v>
      </c>
      <c r="H216" s="45">
        <f t="shared" si="32"/>
        <v>1268.393</v>
      </c>
      <c r="I216" s="45">
        <f t="shared" si="32"/>
        <v>1401.2389999999998</v>
      </c>
      <c r="J216" s="45">
        <f t="shared" si="32"/>
        <v>1349.2920000000001</v>
      </c>
      <c r="K216" s="45">
        <f t="shared" si="32"/>
        <v>1256.9540000000002</v>
      </c>
      <c r="L216" s="45">
        <f t="shared" si="32"/>
        <v>1398.086</v>
      </c>
      <c r="M216" s="45">
        <f t="shared" si="32"/>
        <v>1408.3119999999997</v>
      </c>
      <c r="N216" s="45">
        <f t="shared" si="32"/>
        <v>1620.702</v>
      </c>
      <c r="O216" s="45">
        <f t="shared" si="32"/>
        <v>1522.3820000000001</v>
      </c>
      <c r="P216" s="45">
        <f t="shared" si="24"/>
        <v>16989.190999999999</v>
      </c>
      <c r="Q216" s="14">
        <f t="shared" si="26"/>
        <v>9782.7549999999992</v>
      </c>
      <c r="R216" s="14">
        <f t="shared" si="27"/>
        <v>17032.126</v>
      </c>
      <c r="S216" s="14"/>
      <c r="T216" s="14"/>
      <c r="AA216" s="13"/>
    </row>
    <row r="217" spans="2:27" x14ac:dyDescent="0.35">
      <c r="C217" s="6" t="s">
        <v>88</v>
      </c>
      <c r="D217" s="45">
        <f t="shared" ref="D217:O217" si="33">+D13+D47+D81+D115+D149+D183</f>
        <v>1568.4180000000001</v>
      </c>
      <c r="E217" s="45">
        <f t="shared" si="33"/>
        <v>1593.9610000000002</v>
      </c>
      <c r="F217" s="45">
        <f t="shared" si="33"/>
        <v>1602.3929999999998</v>
      </c>
      <c r="G217" s="45">
        <f t="shared" si="33"/>
        <v>1582.5749999999998</v>
      </c>
      <c r="H217" s="45">
        <f t="shared" si="33"/>
        <v>1516.3820000000001</v>
      </c>
      <c r="I217" s="45">
        <f t="shared" si="33"/>
        <v>1481.6000000000001</v>
      </c>
      <c r="J217" s="45">
        <f t="shared" si="33"/>
        <v>1394.2</v>
      </c>
      <c r="K217" s="45">
        <f t="shared" si="33"/>
        <v>1359.3</v>
      </c>
      <c r="L217" s="45">
        <f t="shared" si="33"/>
        <v>1455.1999999999998</v>
      </c>
      <c r="M217" s="45">
        <f t="shared" si="33"/>
        <v>1426.6000000000001</v>
      </c>
      <c r="N217" s="45">
        <f t="shared" si="33"/>
        <v>1590.6</v>
      </c>
      <c r="O217" s="45">
        <f t="shared" si="33"/>
        <v>1573.4000000000003</v>
      </c>
      <c r="P217" s="45">
        <f t="shared" si="24"/>
        <v>18144.629000000001</v>
      </c>
      <c r="Q217" s="14">
        <f t="shared" si="26"/>
        <v>10739.529</v>
      </c>
      <c r="R217" s="14">
        <f t="shared" si="27"/>
        <v>17901.057000000001</v>
      </c>
      <c r="S217" s="14"/>
      <c r="T217" s="14"/>
      <c r="AA217" s="13"/>
    </row>
    <row r="218" spans="2:27" x14ac:dyDescent="0.35">
      <c r="C218" s="6" t="s">
        <v>89</v>
      </c>
      <c r="D218" s="45">
        <f t="shared" ref="D218:O218" si="34">+D14+D48+D82+D116+D150+D184</f>
        <v>1649.2</v>
      </c>
      <c r="E218" s="45">
        <f t="shared" si="34"/>
        <v>1668.6999999999998</v>
      </c>
      <c r="F218" s="45">
        <f t="shared" si="34"/>
        <v>1649.1999999999998</v>
      </c>
      <c r="G218" s="45">
        <f t="shared" si="34"/>
        <v>1624.7</v>
      </c>
      <c r="H218" s="45">
        <f t="shared" si="34"/>
        <v>1573.8000000000002</v>
      </c>
      <c r="I218" s="45">
        <f t="shared" si="34"/>
        <v>1594.1999999999998</v>
      </c>
      <c r="J218" s="45">
        <f t="shared" si="34"/>
        <v>1443.0330000000001</v>
      </c>
      <c r="K218" s="45">
        <f t="shared" si="34"/>
        <v>1373.2919999999997</v>
      </c>
      <c r="L218" s="45">
        <f t="shared" si="34"/>
        <v>1457.127</v>
      </c>
      <c r="M218" s="45">
        <f t="shared" si="34"/>
        <v>1486.7478250000001</v>
      </c>
      <c r="N218" s="45">
        <f t="shared" si="34"/>
        <v>1603.2299999999998</v>
      </c>
      <c r="O218" s="45">
        <f t="shared" si="34"/>
        <v>1590.6850000000002</v>
      </c>
      <c r="P218" s="45">
        <f t="shared" si="24"/>
        <v>18713.914825</v>
      </c>
      <c r="Q218" s="14">
        <f t="shared" si="26"/>
        <v>11202.832999999999</v>
      </c>
      <c r="R218" s="14">
        <f t="shared" si="27"/>
        <v>18559.100000000002</v>
      </c>
      <c r="S218" s="14"/>
      <c r="T218" s="14"/>
      <c r="AA218" s="13"/>
    </row>
    <row r="219" spans="2:27" x14ac:dyDescent="0.35">
      <c r="C219" s="6" t="s">
        <v>90</v>
      </c>
      <c r="D219" s="45">
        <f t="shared" ref="D219:O219" si="35">+D15+D49+D83+D117+D151+D185</f>
        <v>1659.5850000000003</v>
      </c>
      <c r="E219" s="45">
        <f t="shared" si="35"/>
        <v>1686.644</v>
      </c>
      <c r="F219" s="45">
        <f t="shared" si="35"/>
        <v>1664.903</v>
      </c>
      <c r="G219" s="45">
        <f t="shared" si="35"/>
        <v>1667.5650000000001</v>
      </c>
      <c r="H219" s="45">
        <f t="shared" si="35"/>
        <v>1635.4260000000002</v>
      </c>
      <c r="I219" s="45">
        <f t="shared" si="35"/>
        <v>1510.2180000000001</v>
      </c>
      <c r="J219" s="45">
        <f t="shared" si="35"/>
        <v>1507.6000000000001</v>
      </c>
      <c r="K219" s="45">
        <f t="shared" si="35"/>
        <v>1395.3720000000001</v>
      </c>
      <c r="L219" s="45">
        <f t="shared" si="35"/>
        <v>1548.4159999999999</v>
      </c>
      <c r="M219" s="45">
        <f t="shared" si="35"/>
        <v>1481.4659999999999</v>
      </c>
      <c r="N219" s="45">
        <f t="shared" si="35"/>
        <v>1663.2339999999999</v>
      </c>
      <c r="O219" s="45">
        <f t="shared" si="35"/>
        <v>1709.328</v>
      </c>
      <c r="P219" s="45">
        <f t="shared" si="24"/>
        <v>19129.757000000001</v>
      </c>
      <c r="Q219" s="14">
        <f t="shared" si="26"/>
        <v>11331.941000000001</v>
      </c>
      <c r="R219" s="14">
        <f t="shared" si="27"/>
        <v>18778.455825000001</v>
      </c>
      <c r="S219" s="14"/>
      <c r="T219" s="14"/>
      <c r="AA219" s="13"/>
    </row>
    <row r="220" spans="2:27" x14ac:dyDescent="0.35">
      <c r="C220" s="6" t="s">
        <v>91</v>
      </c>
      <c r="D220" s="45">
        <f t="shared" ref="D220:O220" si="36">+D16+D50+D84+D118+D152+D186</f>
        <v>1686.5475429999999</v>
      </c>
      <c r="E220" s="45">
        <f t="shared" si="36"/>
        <v>1732.6872469999996</v>
      </c>
      <c r="F220" s="45">
        <f t="shared" si="36"/>
        <v>1731.8886600000001</v>
      </c>
      <c r="G220" s="45">
        <f t="shared" si="36"/>
        <v>1753.2324289999999</v>
      </c>
      <c r="H220" s="45">
        <f t="shared" si="36"/>
        <v>1623.4797399999998</v>
      </c>
      <c r="I220" s="45">
        <f t="shared" si="36"/>
        <v>1720.1395169999998</v>
      </c>
      <c r="J220" s="45">
        <f t="shared" si="36"/>
        <v>1535.684618</v>
      </c>
      <c r="K220" s="45">
        <f t="shared" si="36"/>
        <v>1507.4350000000002</v>
      </c>
      <c r="L220" s="45">
        <f t="shared" si="36"/>
        <v>1635.0892999999999</v>
      </c>
      <c r="M220" s="45">
        <f t="shared" si="36"/>
        <v>1570.0110000000002</v>
      </c>
      <c r="N220" s="45">
        <f t="shared" si="36"/>
        <v>1742.9679999999998</v>
      </c>
      <c r="O220" s="45">
        <f t="shared" si="36"/>
        <v>1648.155</v>
      </c>
      <c r="P220" s="45">
        <f t="shared" si="24"/>
        <v>19887.318053999996</v>
      </c>
      <c r="Q220" s="14">
        <f t="shared" si="26"/>
        <v>11783.659753999997</v>
      </c>
      <c r="R220" s="14">
        <f t="shared" si="27"/>
        <v>19553.391135999998</v>
      </c>
      <c r="S220" s="14"/>
      <c r="T220" s="14"/>
      <c r="AA220" s="13"/>
    </row>
    <row r="221" spans="2:27" x14ac:dyDescent="0.35">
      <c r="C221" s="6" t="s">
        <v>92</v>
      </c>
      <c r="D221" s="45">
        <f t="shared" ref="D221:O221" si="37">+D17+D51+D85+D119+D153+D187</f>
        <v>1828.7724930000002</v>
      </c>
      <c r="E221" s="45">
        <f t="shared" si="37"/>
        <v>1740.1656110000001</v>
      </c>
      <c r="F221" s="45">
        <f t="shared" si="37"/>
        <v>1704.0542810000002</v>
      </c>
      <c r="G221" s="45">
        <f t="shared" si="37"/>
        <v>1911.8536050000002</v>
      </c>
      <c r="H221" s="45">
        <f t="shared" si="37"/>
        <v>1725.8525419999996</v>
      </c>
      <c r="I221" s="45">
        <f t="shared" si="37"/>
        <v>1613.3960670000001</v>
      </c>
      <c r="J221" s="45">
        <f t="shared" si="37"/>
        <v>1510.3441909999999</v>
      </c>
      <c r="K221" s="45">
        <f t="shared" si="37"/>
        <v>1546.486703</v>
      </c>
      <c r="L221" s="45">
        <f t="shared" si="37"/>
        <v>1618.3856800000001</v>
      </c>
      <c r="M221" s="45">
        <f t="shared" si="37"/>
        <v>1637.099428</v>
      </c>
      <c r="N221" s="45">
        <f t="shared" si="37"/>
        <v>1700.1694620000003</v>
      </c>
      <c r="O221" s="45">
        <f t="shared" si="37"/>
        <v>1723.3817399999998</v>
      </c>
      <c r="P221" s="45">
        <f t="shared" si="24"/>
        <v>20259.961803000002</v>
      </c>
      <c r="Q221" s="14">
        <f t="shared" si="26"/>
        <v>12034.43879</v>
      </c>
      <c r="R221" s="14">
        <f t="shared" si="27"/>
        <v>20163.437517000006</v>
      </c>
      <c r="S221" s="14"/>
      <c r="T221" s="14"/>
      <c r="AA221" s="13"/>
    </row>
    <row r="222" spans="2:27" x14ac:dyDescent="0.35">
      <c r="C222" s="6" t="s">
        <v>93</v>
      </c>
      <c r="D222" s="45">
        <f t="shared" ref="D222:O222" si="38">+D18+D52+D86+D120+D154+D188</f>
        <v>1864.2058550000002</v>
      </c>
      <c r="E222" s="45">
        <f t="shared" si="38"/>
        <v>1818.4599909999999</v>
      </c>
      <c r="F222" s="45">
        <f t="shared" si="38"/>
        <v>1661.6459240000002</v>
      </c>
      <c r="G222" s="45">
        <f t="shared" si="38"/>
        <v>1758.1578670000001</v>
      </c>
      <c r="H222" s="45">
        <f t="shared" si="38"/>
        <v>1622.5071830000002</v>
      </c>
      <c r="I222" s="45">
        <f t="shared" si="38"/>
        <v>1715.6569039999999</v>
      </c>
      <c r="J222" s="45">
        <f t="shared" si="38"/>
        <v>1580.8978289999998</v>
      </c>
      <c r="K222" s="45">
        <f t="shared" si="38"/>
        <v>1417.7379009999997</v>
      </c>
      <c r="L222" s="45">
        <f t="shared" si="38"/>
        <v>1677.8927019999999</v>
      </c>
      <c r="M222" s="45">
        <f t="shared" si="38"/>
        <v>1774.8625900000002</v>
      </c>
      <c r="N222" s="45">
        <f t="shared" si="38"/>
        <v>1785.1871469999999</v>
      </c>
      <c r="O222" s="45">
        <f t="shared" si="38"/>
        <v>1830.1816820000004</v>
      </c>
      <c r="P222" s="45">
        <f t="shared" si="24"/>
        <v>20507.393575000002</v>
      </c>
      <c r="Q222" s="14">
        <f t="shared" si="26"/>
        <v>12021.531552999999</v>
      </c>
      <c r="R222" s="14">
        <f t="shared" si="27"/>
        <v>20176.500928000001</v>
      </c>
      <c r="S222" s="14"/>
      <c r="T222" s="14"/>
      <c r="AA222" s="13"/>
    </row>
    <row r="223" spans="2:27" x14ac:dyDescent="0.35">
      <c r="C223" s="6" t="s">
        <v>94</v>
      </c>
      <c r="D223" s="45">
        <f t="shared" ref="D223:O223" si="39">+D19+D53+D87+D121+D155+D189</f>
        <v>1836.5637500000003</v>
      </c>
      <c r="E223" s="45">
        <f t="shared" si="39"/>
        <v>1834.880834</v>
      </c>
      <c r="F223" s="45">
        <f t="shared" si="39"/>
        <v>1821.0535329999998</v>
      </c>
      <c r="G223" s="45">
        <f t="shared" si="39"/>
        <v>1841.5292980000002</v>
      </c>
      <c r="H223" s="45">
        <f t="shared" si="39"/>
        <v>1771.507198</v>
      </c>
      <c r="I223" s="45">
        <f t="shared" si="39"/>
        <v>1633.551359</v>
      </c>
      <c r="J223" s="45">
        <f t="shared" si="39"/>
        <v>1590.155833</v>
      </c>
      <c r="K223" s="45">
        <f t="shared" si="39"/>
        <v>1468.57249</v>
      </c>
      <c r="L223" s="45">
        <f t="shared" si="39"/>
        <v>1641.3674310000001</v>
      </c>
      <c r="M223" s="45">
        <f t="shared" si="39"/>
        <v>1647.7644620000001</v>
      </c>
      <c r="N223" s="45">
        <f t="shared" si="39"/>
        <v>1743.8412469999998</v>
      </c>
      <c r="O223" s="45">
        <f t="shared" si="39"/>
        <v>1789.4854650000002</v>
      </c>
      <c r="P223" s="45">
        <f t="shared" si="24"/>
        <v>20620.272900000004</v>
      </c>
      <c r="Q223" s="14">
        <f t="shared" si="26"/>
        <v>12329.241805000001</v>
      </c>
      <c r="R223" s="14">
        <f t="shared" si="27"/>
        <v>20805.845823</v>
      </c>
      <c r="S223" s="14"/>
      <c r="T223" s="14"/>
      <c r="U223" s="16"/>
      <c r="V223" s="16"/>
      <c r="AA223" s="13"/>
    </row>
    <row r="224" spans="2:27" x14ac:dyDescent="0.35">
      <c r="C224" s="6" t="s">
        <v>95</v>
      </c>
      <c r="D224" s="45">
        <f t="shared" ref="D224:O224" si="40">+D20+D54+D88+D122+D156+D190</f>
        <v>1783.7484440000001</v>
      </c>
      <c r="E224" s="45">
        <f t="shared" si="40"/>
        <v>1817.560745</v>
      </c>
      <c r="F224" s="45">
        <f t="shared" si="40"/>
        <v>1791.2548709999999</v>
      </c>
      <c r="G224" s="45">
        <f t="shared" si="40"/>
        <v>1880.6386539999999</v>
      </c>
      <c r="H224" s="45">
        <f t="shared" si="40"/>
        <v>1757.8054029999998</v>
      </c>
      <c r="I224" s="45">
        <f t="shared" si="40"/>
        <v>1705.9557440000001</v>
      </c>
      <c r="J224" s="45">
        <f t="shared" si="40"/>
        <v>1589.8642869999999</v>
      </c>
      <c r="K224" s="45">
        <f t="shared" si="40"/>
        <v>1474.7339820000002</v>
      </c>
      <c r="L224" s="45">
        <f t="shared" si="40"/>
        <v>1693.8571650000001</v>
      </c>
      <c r="M224" s="45">
        <f t="shared" si="40"/>
        <v>1595.6805899999997</v>
      </c>
      <c r="N224" s="45">
        <f t="shared" si="40"/>
        <v>1782.332134</v>
      </c>
      <c r="O224" s="45">
        <f t="shared" si="40"/>
        <v>1798.145845</v>
      </c>
      <c r="P224" s="45">
        <f t="shared" si="24"/>
        <v>20671.577863999999</v>
      </c>
      <c r="Q224" s="14">
        <f t="shared" si="26"/>
        <v>12326.828148000001</v>
      </c>
      <c r="R224" s="14">
        <f t="shared" si="27"/>
        <v>20618.150788999996</v>
      </c>
      <c r="S224" s="14"/>
      <c r="T224" s="14"/>
      <c r="U224" s="16"/>
      <c r="V224" s="16"/>
      <c r="AA224" s="13"/>
    </row>
    <row r="225" spans="3:27" x14ac:dyDescent="0.35">
      <c r="C225" s="6" t="s">
        <v>96</v>
      </c>
      <c r="D225" s="45">
        <f t="shared" ref="D225:O225" si="41">+D21+D55+D89+D123+D157+D191</f>
        <v>1781.23632</v>
      </c>
      <c r="E225" s="45">
        <f t="shared" si="41"/>
        <v>1790.1400429999999</v>
      </c>
      <c r="F225" s="45">
        <f t="shared" si="41"/>
        <v>1728.6069809999999</v>
      </c>
      <c r="G225" s="45">
        <f t="shared" si="41"/>
        <v>1794.8443769999999</v>
      </c>
      <c r="H225" s="45">
        <f t="shared" si="41"/>
        <v>1604.4207289999999</v>
      </c>
      <c r="I225" s="45">
        <f t="shared" si="41"/>
        <v>1595.8214439999999</v>
      </c>
      <c r="J225" s="45">
        <f t="shared" si="41"/>
        <v>1496.209196</v>
      </c>
      <c r="K225" s="45">
        <f t="shared" si="41"/>
        <v>1436.1632540000001</v>
      </c>
      <c r="L225" s="45">
        <f t="shared" si="41"/>
        <v>1565.8571439999998</v>
      </c>
      <c r="M225" s="45">
        <f t="shared" si="41"/>
        <v>1506.729423</v>
      </c>
      <c r="N225" s="45">
        <f t="shared" si="41"/>
        <v>1649.0001280000001</v>
      </c>
      <c r="O225" s="45">
        <f t="shared" si="41"/>
        <v>1652.5518609999999</v>
      </c>
      <c r="P225" s="45">
        <f t="shared" si="24"/>
        <v>19601.580900000001</v>
      </c>
      <c r="Q225" s="14">
        <f t="shared" si="26"/>
        <v>11791.279089999998</v>
      </c>
      <c r="R225" s="14">
        <f t="shared" si="27"/>
        <v>20229.683897000003</v>
      </c>
      <c r="S225" s="14"/>
      <c r="T225" s="14"/>
      <c r="U225" s="16"/>
      <c r="V225" s="16"/>
      <c r="AA225" s="13"/>
    </row>
    <row r="226" spans="3:27" x14ac:dyDescent="0.35">
      <c r="C226" s="6" t="s">
        <v>97</v>
      </c>
      <c r="D226" s="45">
        <f t="shared" ref="D226:O226" si="42">+D22+D56+D90+D124+D158+D192</f>
        <v>1694.889502</v>
      </c>
      <c r="E226" s="45">
        <f t="shared" si="42"/>
        <v>1699.3004960000003</v>
      </c>
      <c r="F226" s="45">
        <f t="shared" si="42"/>
        <v>1629.3017899999998</v>
      </c>
      <c r="G226" s="45">
        <f t="shared" si="42"/>
        <v>1646.3142579999999</v>
      </c>
      <c r="H226" s="45">
        <f t="shared" si="42"/>
        <v>1547.2903489999999</v>
      </c>
      <c r="I226" s="45">
        <f t="shared" si="42"/>
        <v>1516.001133</v>
      </c>
      <c r="J226" s="45">
        <f t="shared" si="42"/>
        <v>1412.9251099999999</v>
      </c>
      <c r="K226" s="45">
        <f t="shared" si="42"/>
        <v>1364.6520010000002</v>
      </c>
      <c r="L226" s="45">
        <f t="shared" si="42"/>
        <v>1452.944088</v>
      </c>
      <c r="M226" s="45">
        <f t="shared" si="42"/>
        <v>1445.6562310000002</v>
      </c>
      <c r="N226" s="45">
        <f t="shared" si="42"/>
        <v>1546.0925119999999</v>
      </c>
      <c r="O226" s="45">
        <f t="shared" si="42"/>
        <v>1560.4077260000001</v>
      </c>
      <c r="P226" s="45">
        <f t="shared" si="24"/>
        <v>18515.775196000002</v>
      </c>
      <c r="Q226" s="14">
        <f t="shared" si="26"/>
        <v>11146.022638</v>
      </c>
      <c r="R226" s="14">
        <f t="shared" si="27"/>
        <v>19039.608533999999</v>
      </c>
      <c r="S226" s="14"/>
      <c r="T226" s="14"/>
      <c r="U226" s="16"/>
      <c r="V226" s="16"/>
      <c r="AA226" s="13"/>
    </row>
    <row r="227" spans="3:27" x14ac:dyDescent="0.35">
      <c r="C227" s="6" t="s">
        <v>98</v>
      </c>
      <c r="D227" s="45">
        <f t="shared" ref="D227:O227" si="43">+D23+D57+D91+D125+D159+D193</f>
        <v>1705.085051</v>
      </c>
      <c r="E227" s="45">
        <f t="shared" si="43"/>
        <v>1703.0129999999999</v>
      </c>
      <c r="F227" s="45">
        <f t="shared" si="43"/>
        <v>1669.7645459999999</v>
      </c>
      <c r="G227" s="45">
        <f t="shared" si="43"/>
        <v>1683.8421260000002</v>
      </c>
      <c r="H227" s="45">
        <f t="shared" si="43"/>
        <v>1593.5756879999999</v>
      </c>
      <c r="I227" s="45">
        <f t="shared" si="43"/>
        <v>1565.9907659999999</v>
      </c>
      <c r="J227" s="45">
        <f t="shared" si="43"/>
        <v>1480.0339999999999</v>
      </c>
      <c r="K227" s="45">
        <f t="shared" si="43"/>
        <v>1364.4069999999999</v>
      </c>
      <c r="L227" s="45">
        <f t="shared" si="43"/>
        <v>1620.9896179999998</v>
      </c>
      <c r="M227" s="45">
        <f t="shared" si="43"/>
        <v>1553.4281759999999</v>
      </c>
      <c r="N227" s="45">
        <f t="shared" si="43"/>
        <v>1613.1720000000003</v>
      </c>
      <c r="O227" s="45">
        <f t="shared" si="43"/>
        <v>1681.5959999999998</v>
      </c>
      <c r="P227" s="45">
        <f t="shared" si="24"/>
        <v>19234.897970999999</v>
      </c>
      <c r="Q227" s="14">
        <f t="shared" si="26"/>
        <v>11401.305176999998</v>
      </c>
      <c r="R227" s="14">
        <f t="shared" si="27"/>
        <v>18703.948844999999</v>
      </c>
      <c r="S227" s="14"/>
      <c r="T227" s="14"/>
      <c r="U227" s="16"/>
      <c r="V227" s="16"/>
    </row>
    <row r="228" spans="3:27" x14ac:dyDescent="0.35">
      <c r="C228" s="6" t="s">
        <v>99</v>
      </c>
      <c r="D228" s="45">
        <f t="shared" ref="D228:O228" si="44">+D24+D58+D92+D126+D160+D194</f>
        <v>1629.6991719999999</v>
      </c>
      <c r="E228" s="45">
        <f t="shared" si="44"/>
        <v>1692.181319</v>
      </c>
      <c r="F228" s="45">
        <f t="shared" si="44"/>
        <v>1647.8306379999999</v>
      </c>
      <c r="G228" s="45">
        <f t="shared" si="44"/>
        <v>1667.8152479999999</v>
      </c>
      <c r="H228" s="45">
        <f t="shared" si="44"/>
        <v>1560.7668909999998</v>
      </c>
      <c r="I228" s="45">
        <f t="shared" si="44"/>
        <v>1472.4698729999998</v>
      </c>
      <c r="J228" s="45">
        <f t="shared" si="44"/>
        <v>1380.9172020000001</v>
      </c>
      <c r="K228" s="45">
        <f t="shared" si="44"/>
        <v>1391.1007319999997</v>
      </c>
      <c r="L228" s="45">
        <f t="shared" si="44"/>
        <v>1478.6936199999998</v>
      </c>
      <c r="M228" s="45">
        <f t="shared" si="44"/>
        <v>1462.814241</v>
      </c>
      <c r="N228" s="45">
        <f t="shared" si="44"/>
        <v>1563.4104600000001</v>
      </c>
      <c r="O228" s="45">
        <f t="shared" si="44"/>
        <v>1553.7089109999999</v>
      </c>
      <c r="P228" s="45">
        <f t="shared" si="24"/>
        <v>18501.408307000002</v>
      </c>
      <c r="Q228" s="14">
        <f t="shared" si="26"/>
        <v>11051.680343</v>
      </c>
      <c r="R228" s="14">
        <f t="shared" si="27"/>
        <v>18984.389934999996</v>
      </c>
      <c r="S228" s="14"/>
      <c r="T228" s="14"/>
      <c r="U228" s="16"/>
      <c r="V228" s="16"/>
    </row>
    <row r="229" spans="3:27" x14ac:dyDescent="0.35">
      <c r="C229" s="6" t="s">
        <v>100</v>
      </c>
      <c r="D229" s="45">
        <f t="shared" ref="D229:O229" si="45">+D25+D59+D93+D127+D161+D195</f>
        <v>1655.6940590000002</v>
      </c>
      <c r="E229" s="45">
        <f t="shared" si="45"/>
        <v>1582.0365400000001</v>
      </c>
      <c r="F229" s="45">
        <f t="shared" si="45"/>
        <v>1557.952865</v>
      </c>
      <c r="G229" s="45">
        <f t="shared" si="45"/>
        <v>1643.3443059999997</v>
      </c>
      <c r="H229" s="45">
        <f t="shared" si="45"/>
        <v>1533.6397909999998</v>
      </c>
      <c r="I229" s="45">
        <f t="shared" si="45"/>
        <v>1448.0447399999998</v>
      </c>
      <c r="J229" s="45">
        <f t="shared" si="45"/>
        <v>1406.8644999999997</v>
      </c>
      <c r="K229" s="45">
        <f t="shared" si="45"/>
        <v>1297.316368</v>
      </c>
      <c r="L229" s="45">
        <f t="shared" si="45"/>
        <v>1466.2070230000002</v>
      </c>
      <c r="M229" s="45">
        <f t="shared" si="45"/>
        <v>1435.2761034430425</v>
      </c>
      <c r="N229" s="45">
        <f t="shared" si="45"/>
        <v>1530.5706318214607</v>
      </c>
      <c r="O229" s="45">
        <f t="shared" si="45"/>
        <v>1555.5466637354971</v>
      </c>
      <c r="P229" s="45">
        <f t="shared" si="24"/>
        <v>18112.493591000002</v>
      </c>
      <c r="Q229" s="14">
        <f t="shared" si="26"/>
        <v>10827.576800999999</v>
      </c>
      <c r="R229" s="14">
        <f t="shared" si="27"/>
        <v>18251.357467000002</v>
      </c>
      <c r="S229" s="14"/>
      <c r="T229" s="13"/>
      <c r="U229" s="16"/>
      <c r="V229" s="16"/>
    </row>
    <row r="230" spans="3:27" x14ac:dyDescent="0.35">
      <c r="C230" s="6" t="s">
        <v>101</v>
      </c>
      <c r="D230" s="45">
        <f t="shared" ref="D230:O230" si="46">+D26+D60+D94+D128+D162+D196</f>
        <v>1746.238153</v>
      </c>
      <c r="E230" s="45">
        <f t="shared" si="46"/>
        <v>1610.0874480000002</v>
      </c>
      <c r="F230" s="45">
        <f t="shared" si="46"/>
        <v>1684.121255</v>
      </c>
      <c r="G230" s="45">
        <f t="shared" si="46"/>
        <v>1578.6219279999998</v>
      </c>
      <c r="H230" s="45">
        <f t="shared" si="46"/>
        <v>1633.4058060000002</v>
      </c>
      <c r="I230" s="45">
        <f t="shared" si="46"/>
        <v>1375.1544719999999</v>
      </c>
      <c r="J230" s="45">
        <f t="shared" si="46"/>
        <v>1330.562639</v>
      </c>
      <c r="K230" s="45">
        <f t="shared" si="46"/>
        <v>1274.5743559999999</v>
      </c>
      <c r="L230" s="45">
        <f t="shared" si="46"/>
        <v>1514.0777390000001</v>
      </c>
      <c r="M230" s="45">
        <f t="shared" si="46"/>
        <v>1453.686719</v>
      </c>
      <c r="N230" s="45">
        <f t="shared" si="46"/>
        <v>1522.5176619999997</v>
      </c>
      <c r="O230" s="45">
        <f t="shared" si="46"/>
        <v>1498.1337290000001</v>
      </c>
      <c r="P230" s="45">
        <f t="shared" si="24"/>
        <v>18221.181905999998</v>
      </c>
      <c r="Q230" s="14">
        <f t="shared" si="26"/>
        <v>10958.191701</v>
      </c>
      <c r="R230" s="14">
        <f t="shared" si="27"/>
        <v>18319.410351999999</v>
      </c>
      <c r="S230" s="14"/>
      <c r="T230" s="13"/>
      <c r="U230" s="8"/>
      <c r="W230" s="17"/>
      <c r="X230" s="197"/>
      <c r="Y230" s="17"/>
    </row>
    <row r="231" spans="3:27" x14ac:dyDescent="0.35">
      <c r="C231" s="6" t="s">
        <v>102</v>
      </c>
      <c r="D231" s="45">
        <f t="shared" ref="D231:O231" si="47">+D27+D61+D95+D129+D163+D197</f>
        <v>1549.3588499999998</v>
      </c>
      <c r="E231" s="45">
        <f t="shared" si="47"/>
        <v>1571.5724099999998</v>
      </c>
      <c r="F231" s="45">
        <f t="shared" si="47"/>
        <v>1580.3702000000001</v>
      </c>
      <c r="G231" s="45">
        <f t="shared" si="47"/>
        <v>1615.5016300000002</v>
      </c>
      <c r="H231" s="45">
        <f t="shared" si="47"/>
        <v>1461.30789</v>
      </c>
      <c r="I231" s="45">
        <f t="shared" si="47"/>
        <v>1420.8364299999998</v>
      </c>
      <c r="J231" s="45">
        <f t="shared" si="47"/>
        <v>1329.33717</v>
      </c>
      <c r="K231" s="45">
        <f t="shared" si="47"/>
        <v>1251.7821200000001</v>
      </c>
      <c r="L231" s="45">
        <f t="shared" si="47"/>
        <v>1437.4166899999998</v>
      </c>
      <c r="M231" s="45">
        <f t="shared" si="47"/>
        <v>1418.8203100000003</v>
      </c>
      <c r="N231" s="45">
        <f t="shared" si="47"/>
        <v>1465.3267099999998</v>
      </c>
      <c r="O231" s="45">
        <f t="shared" si="47"/>
        <v>1459.2713800000001</v>
      </c>
      <c r="P231" s="45">
        <f t="shared" si="24"/>
        <v>17560.90179</v>
      </c>
      <c r="Q231" s="14">
        <f t="shared" si="26"/>
        <v>10528.28458</v>
      </c>
      <c r="R231" s="14">
        <f t="shared" si="27"/>
        <v>17792.500254000002</v>
      </c>
      <c r="S231" s="14"/>
      <c r="T231" s="13"/>
      <c r="U231" s="8"/>
      <c r="W231" s="17"/>
      <c r="X231" s="197"/>
      <c r="Y231" s="17"/>
    </row>
    <row r="232" spans="3:27" x14ac:dyDescent="0.35">
      <c r="C232" s="6" t="s">
        <v>103</v>
      </c>
      <c r="D232" s="45">
        <f t="shared" ref="D232:O232" si="48">+D28+D62+D96+D130+D164+D198</f>
        <v>1558.32573</v>
      </c>
      <c r="E232" s="45">
        <f t="shared" si="48"/>
        <v>1537.7432299999998</v>
      </c>
      <c r="F232" s="45">
        <f t="shared" si="48"/>
        <v>1505.4686299999998</v>
      </c>
      <c r="G232" s="45">
        <f t="shared" si="48"/>
        <v>1537.05207</v>
      </c>
      <c r="H232" s="45">
        <f t="shared" si="48"/>
        <v>1468.5802670000003</v>
      </c>
      <c r="I232" s="45">
        <f t="shared" si="48"/>
        <v>1379.3276839999996</v>
      </c>
      <c r="J232" s="45">
        <f t="shared" si="48"/>
        <v>1318.7052769999998</v>
      </c>
      <c r="K232" s="45">
        <f t="shared" si="48"/>
        <v>1225.2689889999997</v>
      </c>
      <c r="L232" s="45">
        <f t="shared" si="48"/>
        <v>1406.6477120000002</v>
      </c>
      <c r="M232" s="45">
        <f t="shared" si="48"/>
        <v>1336.1641100000002</v>
      </c>
      <c r="N232" s="45">
        <f t="shared" si="48"/>
        <v>1531.9310080000002</v>
      </c>
      <c r="O232" s="45">
        <f t="shared" si="48"/>
        <v>1474.9764000000002</v>
      </c>
      <c r="P232" s="45">
        <f t="shared" si="24"/>
        <v>17280.191106999999</v>
      </c>
      <c r="Q232" s="14">
        <f t="shared" si="26"/>
        <v>10305.202887999998</v>
      </c>
      <c r="R232" s="14">
        <f t="shared" si="27"/>
        <v>17348.451990999998</v>
      </c>
      <c r="S232" s="14"/>
      <c r="T232" s="13"/>
      <c r="U232" s="8"/>
      <c r="W232" s="17"/>
      <c r="X232" s="197"/>
      <c r="Y232" s="17"/>
    </row>
    <row r="233" spans="3:27" x14ac:dyDescent="0.35">
      <c r="C233" s="6" t="s">
        <v>104</v>
      </c>
      <c r="D233" s="45">
        <f t="shared" ref="D233:O233" si="49">+D29+D63+D97+D131+D165+D199</f>
        <v>1548.6000000000001</v>
      </c>
      <c r="E233" s="45">
        <f t="shared" si="49"/>
        <v>1561.1357114772741</v>
      </c>
      <c r="F233" s="45">
        <f t="shared" si="49"/>
        <v>1422.2</v>
      </c>
      <c r="G233" s="45">
        <f t="shared" si="49"/>
        <v>1595.1</v>
      </c>
      <c r="H233" s="45">
        <f t="shared" si="49"/>
        <v>1413.3000000000002</v>
      </c>
      <c r="I233" s="45">
        <f t="shared" si="49"/>
        <v>1417.3</v>
      </c>
      <c r="J233" s="45">
        <f t="shared" si="49"/>
        <v>1319.5149479891725</v>
      </c>
      <c r="K233" s="45">
        <f t="shared" si="49"/>
        <v>1267.0999999999999</v>
      </c>
      <c r="L233" s="45">
        <f t="shared" si="49"/>
        <v>1441.8</v>
      </c>
      <c r="M233" s="45">
        <f t="shared" si="49"/>
        <v>1343.8</v>
      </c>
      <c r="N233" s="45">
        <f t="shared" si="49"/>
        <v>1501.2000000000003</v>
      </c>
      <c r="O233" s="45">
        <f t="shared" si="49"/>
        <v>1534.4999999999998</v>
      </c>
      <c r="P233" s="45">
        <f t="shared" si="24"/>
        <v>17365.550659466444</v>
      </c>
      <c r="Q233" s="14">
        <f t="shared" si="26"/>
        <v>10277.150659466446</v>
      </c>
      <c r="R233" s="14">
        <f t="shared" si="27"/>
        <v>17251.329207477276</v>
      </c>
      <c r="S233" s="14"/>
      <c r="T233" s="13"/>
      <c r="U233" s="8"/>
      <c r="W233" s="17"/>
      <c r="X233" s="197"/>
      <c r="Y233" s="17"/>
    </row>
    <row r="234" spans="3:27" x14ac:dyDescent="0.35">
      <c r="C234" s="6" t="s">
        <v>105</v>
      </c>
      <c r="D234" s="45">
        <f t="shared" ref="D234:O234" si="50">+D30+D64+D98+D132+D166+D200</f>
        <v>1583.87483</v>
      </c>
      <c r="E234" s="45">
        <f t="shared" si="50"/>
        <v>1526.734725</v>
      </c>
      <c r="F234" s="45">
        <f t="shared" si="50"/>
        <v>1610.8177639116325</v>
      </c>
      <c r="G234" s="45">
        <f t="shared" si="50"/>
        <v>1425.9277623987052</v>
      </c>
      <c r="H234" s="45">
        <f t="shared" si="50"/>
        <v>1451.9582989999999</v>
      </c>
      <c r="I234" s="45">
        <f t="shared" si="50"/>
        <v>1390.5163079999998</v>
      </c>
      <c r="J234" s="45">
        <f t="shared" si="50"/>
        <v>1335.8684430000003</v>
      </c>
      <c r="K234" s="45">
        <f t="shared" si="50"/>
        <v>1141.2413670000001</v>
      </c>
      <c r="L234" s="45">
        <f t="shared" si="50"/>
        <v>1408.4544738881518</v>
      </c>
      <c r="M234" s="45">
        <f t="shared" si="50"/>
        <v>1324.1809039999998</v>
      </c>
      <c r="N234" s="45">
        <f t="shared" si="50"/>
        <v>1399.8686310000001</v>
      </c>
      <c r="O234" s="45">
        <f t="shared" si="50"/>
        <v>1491.0477710000002</v>
      </c>
      <c r="P234" s="45">
        <f t="shared" si="24"/>
        <v>17090.491278198489</v>
      </c>
      <c r="Q234" s="14">
        <f t="shared" si="26"/>
        <v>10325.698131310339</v>
      </c>
      <c r="R234" s="14">
        <f t="shared" si="27"/>
        <v>17397.744636299511</v>
      </c>
      <c r="S234" s="14"/>
      <c r="T234" s="13"/>
      <c r="U234" s="8"/>
      <c r="W234" s="17"/>
      <c r="X234" s="197"/>
      <c r="Y234" s="17"/>
    </row>
    <row r="235" spans="3:27" x14ac:dyDescent="0.35">
      <c r="C235" s="6" t="s">
        <v>106</v>
      </c>
      <c r="D235" s="45">
        <f t="shared" ref="D235:O235" si="51">+D31+D65+D99+D133+D167+D201</f>
        <v>1520.3999999999999</v>
      </c>
      <c r="E235" s="45">
        <f t="shared" si="51"/>
        <v>1558.1000000000004</v>
      </c>
      <c r="F235" s="45">
        <f t="shared" si="51"/>
        <v>1509.1435180743747</v>
      </c>
      <c r="G235" s="45">
        <f t="shared" si="51"/>
        <v>1507.4857752700027</v>
      </c>
      <c r="H235" s="45">
        <f t="shared" si="51"/>
        <v>1418.1222452799138</v>
      </c>
      <c r="I235" s="45">
        <f t="shared" si="51"/>
        <v>1388.6015375497727</v>
      </c>
      <c r="J235" s="45">
        <f t="shared" si="51"/>
        <v>1250.947867913934</v>
      </c>
      <c r="K235" s="45">
        <f t="shared" si="51"/>
        <v>1136.0901786725285</v>
      </c>
      <c r="L235" s="45">
        <f t="shared" si="51"/>
        <v>1298.7885888932592</v>
      </c>
      <c r="M235" s="45">
        <f t="shared" si="51"/>
        <v>1276.4105714601844</v>
      </c>
      <c r="N235" s="45">
        <f t="shared" si="51"/>
        <v>1235.7660255639494</v>
      </c>
      <c r="O235" s="45">
        <f t="shared" si="51"/>
        <v>1304.2781688001774</v>
      </c>
      <c r="P235" s="45">
        <f t="shared" si="24"/>
        <v>16404.134477478096</v>
      </c>
      <c r="Q235" s="14">
        <f t="shared" si="26"/>
        <v>10152.800944087998</v>
      </c>
      <c r="R235" s="14">
        <f t="shared" si="27"/>
        <v>17002.514666062219</v>
      </c>
      <c r="S235" s="14"/>
      <c r="T235" s="13"/>
      <c r="U235" s="8"/>
      <c r="W235" s="17"/>
      <c r="X235" s="197"/>
      <c r="Y235" s="17"/>
    </row>
    <row r="236" spans="3:27" x14ac:dyDescent="0.35">
      <c r="C236" s="6" t="s">
        <v>107</v>
      </c>
      <c r="D236" s="45">
        <f t="shared" ref="D236:O236" si="52">+D32+D66+D100+D134+D168+D202</f>
        <v>1401.7839625770905</v>
      </c>
      <c r="E236" s="45">
        <f t="shared" si="52"/>
        <v>1469.3517180000003</v>
      </c>
      <c r="F236" s="45">
        <f t="shared" si="52"/>
        <v>1430.2218799999998</v>
      </c>
      <c r="G236" s="45">
        <f t="shared" si="52"/>
        <v>1343.0091696358731</v>
      </c>
      <c r="H236" s="45">
        <f t="shared" si="52"/>
        <v>1217.0141180000001</v>
      </c>
      <c r="I236" s="45">
        <f t="shared" si="52"/>
        <v>1293.2717710000002</v>
      </c>
      <c r="J236" s="45">
        <f t="shared" si="52"/>
        <v>1167.8715930000001</v>
      </c>
      <c r="K236" s="45">
        <f t="shared" si="52"/>
        <v>1065.9944055657329</v>
      </c>
      <c r="L236" s="45">
        <f t="shared" si="52"/>
        <v>1271.9030660000003</v>
      </c>
      <c r="M236" s="45">
        <f t="shared" si="52"/>
        <v>1303.9992409999998</v>
      </c>
      <c r="N236" s="45">
        <f t="shared" si="52"/>
        <v>1348.9308729999998</v>
      </c>
      <c r="O236" s="45">
        <f t="shared" si="52"/>
        <v>1423.9578650000001</v>
      </c>
      <c r="P236" s="45">
        <f t="shared" si="24"/>
        <v>15737.309662778696</v>
      </c>
      <c r="Q236" s="14">
        <f t="shared" si="26"/>
        <v>9322.5242122129639</v>
      </c>
      <c r="R236" s="14">
        <f t="shared" si="27"/>
        <v>15656.934020516994</v>
      </c>
      <c r="S236" s="14"/>
      <c r="T236" s="13"/>
      <c r="U236" s="8"/>
      <c r="W236" s="17"/>
      <c r="X236" s="197"/>
      <c r="Y236" s="17"/>
    </row>
    <row r="237" spans="3:27" x14ac:dyDescent="0.35">
      <c r="C237" s="6" t="s">
        <v>108</v>
      </c>
      <c r="D237" s="45">
        <f t="shared" ref="D237:O237" si="53">+D33+D67+D101+D135+D169+D203</f>
        <v>1479.992663</v>
      </c>
      <c r="E237" s="45">
        <f t="shared" si="53"/>
        <v>1480.5812449999996</v>
      </c>
      <c r="F237" s="45">
        <f t="shared" si="53"/>
        <v>1457.9205910000001</v>
      </c>
      <c r="G237" s="45">
        <f t="shared" si="53"/>
        <v>1488.6643469999999</v>
      </c>
      <c r="H237" s="45">
        <f t="shared" si="53"/>
        <v>1336.4588839999999</v>
      </c>
      <c r="I237" s="45">
        <f t="shared" si="53"/>
        <v>1322.3974810000002</v>
      </c>
      <c r="J237" s="45">
        <f t="shared" si="53"/>
        <v>1165.4354293535357</v>
      </c>
      <c r="K237" s="45">
        <f t="shared" si="53"/>
        <v>1123.4690123810419</v>
      </c>
      <c r="L237" s="45">
        <f t="shared" si="53"/>
        <v>1181.810423994433</v>
      </c>
      <c r="M237" s="45">
        <f t="shared" si="53"/>
        <v>1185.661984271444</v>
      </c>
      <c r="N237" s="45">
        <f t="shared" si="53"/>
        <v>1303.098281</v>
      </c>
      <c r="O237" s="45">
        <f t="shared" si="53"/>
        <v>1429.1497340000001</v>
      </c>
      <c r="P237" s="45">
        <f t="shared" si="24"/>
        <v>15954.640076000456</v>
      </c>
      <c r="Q237" s="14">
        <f t="shared" si="26"/>
        <v>9731.4506403535361</v>
      </c>
      <c r="R237" s="14">
        <f t="shared" si="27"/>
        <v>16148.672254565734</v>
      </c>
      <c r="S237" s="14"/>
      <c r="T237" s="13"/>
      <c r="U237" s="8"/>
      <c r="W237" s="17"/>
      <c r="X237" s="197"/>
      <c r="Y237" s="17"/>
    </row>
    <row r="238" spans="3:27" x14ac:dyDescent="0.35">
      <c r="C238" s="6" t="s">
        <v>109</v>
      </c>
      <c r="D238" s="45">
        <f t="shared" ref="D238:O238" si="54">+D34+D68+D102+D136+D170+D204</f>
        <v>1592.8427153873133</v>
      </c>
      <c r="E238" s="45">
        <f t="shared" si="54"/>
        <v>1469.2333021804584</v>
      </c>
      <c r="F238" s="45">
        <f t="shared" si="54"/>
        <v>1479.9245510000001</v>
      </c>
      <c r="G238" s="45">
        <f t="shared" si="54"/>
        <v>1485.5736079999999</v>
      </c>
      <c r="H238" s="45">
        <f t="shared" si="54"/>
        <v>1369.7148969999998</v>
      </c>
      <c r="I238" s="45">
        <f t="shared" si="54"/>
        <v>1245.500241</v>
      </c>
      <c r="J238" s="45">
        <f t="shared" si="54"/>
        <v>1213.3362460000001</v>
      </c>
      <c r="K238" s="45">
        <f t="shared" si="54"/>
        <v>1093.7461389999999</v>
      </c>
      <c r="L238" s="45">
        <f t="shared" si="54"/>
        <v>1324.258014</v>
      </c>
      <c r="M238" s="45">
        <f t="shared" si="54"/>
        <v>1303.725985</v>
      </c>
      <c r="N238" s="45">
        <f t="shared" si="54"/>
        <v>1411.5227559999998</v>
      </c>
      <c r="O238" s="45">
        <f t="shared" si="54"/>
        <v>1341.8033252996076</v>
      </c>
      <c r="P238" s="45">
        <f t="shared" si="24"/>
        <v>16331.18177986738</v>
      </c>
      <c r="Q238" s="14">
        <f t="shared" si="26"/>
        <v>9856.1255605677725</v>
      </c>
      <c r="R238" s="14">
        <f t="shared" si="27"/>
        <v>16031.414179568228</v>
      </c>
      <c r="S238" s="14"/>
      <c r="T238" s="13"/>
      <c r="U238" s="8"/>
      <c r="W238" s="17"/>
      <c r="X238" s="197"/>
      <c r="Y238" s="17"/>
    </row>
    <row r="239" spans="3:27" x14ac:dyDescent="0.35">
      <c r="C239" s="6" t="s">
        <v>110</v>
      </c>
      <c r="D239" s="45">
        <f t="shared" ref="D239:O239" si="55">+D35+D69+D103+D137+D171+D205</f>
        <v>1489.52459</v>
      </c>
      <c r="E239" s="45">
        <f t="shared" si="55"/>
        <v>1504.1700229999999</v>
      </c>
      <c r="F239" s="45">
        <f t="shared" si="55"/>
        <v>1544.3524275191585</v>
      </c>
      <c r="G239" s="45">
        <f t="shared" si="55"/>
        <v>1225.6996120000001</v>
      </c>
      <c r="H239" s="45">
        <f t="shared" si="55"/>
        <v>1410.0573163102827</v>
      </c>
      <c r="I239" s="45">
        <f t="shared" si="55"/>
        <v>1412.6274281504761</v>
      </c>
      <c r="J239" s="45">
        <f t="shared" si="55"/>
        <v>1245.2691120712072</v>
      </c>
      <c r="K239" s="45">
        <f t="shared" si="55"/>
        <v>1148.9420227464307</v>
      </c>
      <c r="L239" s="45">
        <f t="shared" si="55"/>
        <v>1199.8643849999999</v>
      </c>
      <c r="M239" s="45">
        <f t="shared" si="55"/>
        <v>1172.4648089566313</v>
      </c>
      <c r="N239" s="45">
        <f t="shared" si="55"/>
        <v>1433.524399624911</v>
      </c>
      <c r="O239" s="45">
        <f t="shared" si="55"/>
        <v>1495.3853371717241</v>
      </c>
      <c r="P239" s="45">
        <f t="shared" si="24"/>
        <v>16281.88146255082</v>
      </c>
      <c r="Q239" s="14">
        <f t="shared" si="26"/>
        <v>9831.7005090511248</v>
      </c>
      <c r="R239" s="14">
        <f t="shared" si="27"/>
        <v>16274.823862279523</v>
      </c>
      <c r="S239" s="14"/>
      <c r="T239" s="13"/>
      <c r="U239" s="8"/>
      <c r="W239" s="17"/>
      <c r="X239" s="197"/>
      <c r="Y239" s="17"/>
    </row>
    <row r="240" spans="3:27" x14ac:dyDescent="0.35">
      <c r="C240" s="6" t="s">
        <v>111</v>
      </c>
      <c r="D240" s="45">
        <f t="shared" ref="D240:O240" si="56">+D36+D70+D104+D138+D172+D206</f>
        <v>1514.5570012999183</v>
      </c>
      <c r="E240" s="45">
        <f t="shared" si="56"/>
        <v>1413.6322837057978</v>
      </c>
      <c r="F240" s="45">
        <f t="shared" si="56"/>
        <v>1406.6659649265844</v>
      </c>
      <c r="G240" s="45">
        <f t="shared" si="56"/>
        <v>1038.8893438863029</v>
      </c>
      <c r="H240" s="45">
        <f t="shared" si="56"/>
        <v>1333.0837897676081</v>
      </c>
      <c r="I240" s="45">
        <f t="shared" si="56"/>
        <v>1285.6249684300171</v>
      </c>
      <c r="J240" s="45">
        <f t="shared" si="56"/>
        <v>1155.3623257741529</v>
      </c>
      <c r="K240" s="45">
        <f t="shared" si="56"/>
        <v>1065.6394430000005</v>
      </c>
      <c r="L240" s="45">
        <f t="shared" si="56"/>
        <v>1201.1459049999999</v>
      </c>
      <c r="M240" s="45">
        <f t="shared" si="56"/>
        <v>1243.2990580000001</v>
      </c>
      <c r="N240" s="45">
        <f t="shared" si="56"/>
        <v>1397.0417149999998</v>
      </c>
      <c r="O240" s="45">
        <f t="shared" si="56"/>
        <v>1490.1552272322538</v>
      </c>
      <c r="P240" s="45">
        <f t="shared" ref="P240" si="57">SUM(D240:O240)</f>
        <v>15545.097026022635</v>
      </c>
      <c r="Q240" s="14">
        <f t="shared" si="26"/>
        <v>9147.8156777903823</v>
      </c>
      <c r="R240" s="14">
        <f t="shared" si="27"/>
        <v>15687.903417587131</v>
      </c>
      <c r="S240" s="14"/>
      <c r="T240" s="13"/>
      <c r="U240" s="8"/>
      <c r="W240" s="17"/>
      <c r="X240" s="197"/>
      <c r="Y240" s="17"/>
    </row>
    <row r="241" spans="2:25" x14ac:dyDescent="0.35">
      <c r="C241" s="6" t="s">
        <v>112</v>
      </c>
      <c r="D241" s="45">
        <f t="shared" ref="D241:J241" si="58">+D37+D71+D105+D139+D173+D207</f>
        <v>1583.9757589999999</v>
      </c>
      <c r="E241" s="45">
        <f t="shared" si="58"/>
        <v>1580.852658</v>
      </c>
      <c r="F241" s="45">
        <f t="shared" si="58"/>
        <v>1571.265596</v>
      </c>
      <c r="G241" s="45">
        <f t="shared" si="58"/>
        <v>1616.7818259999997</v>
      </c>
      <c r="H241" s="45">
        <f t="shared" si="58"/>
        <v>1389.7052400000002</v>
      </c>
      <c r="I241" s="45">
        <f t="shared" si="58"/>
        <v>1358.6778830000001</v>
      </c>
      <c r="J241" s="45">
        <f t="shared" si="58"/>
        <v>1223.3365711558552</v>
      </c>
      <c r="K241" s="45"/>
      <c r="L241" s="45"/>
      <c r="M241" s="45"/>
      <c r="N241" s="45"/>
      <c r="O241" s="45"/>
      <c r="P241" s="45"/>
      <c r="Q241" s="14">
        <f t="shared" si="26"/>
        <v>10324.595533155854</v>
      </c>
      <c r="R241" s="14">
        <f t="shared" si="27"/>
        <v>16653.902636006405</v>
      </c>
      <c r="S241" s="14"/>
      <c r="T241" s="13"/>
      <c r="U241" s="8"/>
      <c r="W241" s="17"/>
      <c r="X241" s="197"/>
      <c r="Y241" s="17"/>
    </row>
    <row r="242" spans="2:25" x14ac:dyDescent="0.35"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14"/>
      <c r="R242" s="14"/>
      <c r="S242" s="14"/>
      <c r="T242" s="13"/>
      <c r="U242" s="8"/>
      <c r="W242" s="17"/>
      <c r="X242" s="197"/>
      <c r="Y242" s="17"/>
    </row>
    <row r="243" spans="2:25" x14ac:dyDescent="0.35"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14"/>
      <c r="R243" s="14"/>
      <c r="S243" s="14"/>
      <c r="T243" s="197"/>
      <c r="U243" s="8"/>
      <c r="W243" s="17"/>
      <c r="X243" s="197"/>
      <c r="Y243" s="17"/>
    </row>
    <row r="244" spans="2:25" x14ac:dyDescent="0.35">
      <c r="C244" s="6" t="s">
        <v>120</v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14"/>
      <c r="P244" s="45"/>
      <c r="Q244" s="14"/>
      <c r="T244" s="12"/>
      <c r="U244" s="16"/>
      <c r="V244" s="16"/>
    </row>
    <row r="245" spans="2:25" x14ac:dyDescent="0.35">
      <c r="C245" s="6" t="s">
        <v>121</v>
      </c>
      <c r="D245" s="187"/>
      <c r="E245" s="13"/>
      <c r="H245" s="13"/>
      <c r="I245" s="13"/>
      <c r="J245" s="13"/>
      <c r="K245" s="13"/>
      <c r="L245" s="13"/>
      <c r="M245" s="207"/>
      <c r="N245" s="13"/>
      <c r="O245" s="13"/>
      <c r="P245" s="45"/>
      <c r="Q245" s="9"/>
      <c r="T245" s="9"/>
      <c r="U245" s="16"/>
      <c r="V245" s="16"/>
    </row>
    <row r="246" spans="2:25" x14ac:dyDescent="0.35">
      <c r="B246" s="9" t="s">
        <v>72</v>
      </c>
      <c r="C246" s="6" t="s">
        <v>73</v>
      </c>
      <c r="D246" s="192">
        <v>1430.3</v>
      </c>
      <c r="E246" s="192">
        <v>1455.6</v>
      </c>
      <c r="F246" s="192">
        <v>1424.1</v>
      </c>
      <c r="G246" s="192">
        <v>1477.8</v>
      </c>
      <c r="H246" s="192">
        <v>1327.5</v>
      </c>
      <c r="I246" s="192">
        <v>1361.8</v>
      </c>
      <c r="J246" s="192">
        <v>1303.9000000000001</v>
      </c>
      <c r="K246" s="192">
        <v>1239.3</v>
      </c>
      <c r="L246" s="192">
        <v>1399</v>
      </c>
      <c r="M246" s="192">
        <v>1378.5</v>
      </c>
      <c r="N246" s="192">
        <v>1464.2</v>
      </c>
      <c r="O246" s="192">
        <v>1480.9</v>
      </c>
      <c r="P246" s="45">
        <f t="shared" ref="P246:P275" si="59">SUM(D246:O246)</f>
        <v>16742.900000000001</v>
      </c>
      <c r="Q246" s="14">
        <f>SUM(D246:J246)</f>
        <v>9781</v>
      </c>
      <c r="R246" s="14"/>
      <c r="S246" s="14"/>
    </row>
    <row r="247" spans="2:25" x14ac:dyDescent="0.35">
      <c r="C247" s="6" t="s">
        <v>76</v>
      </c>
      <c r="D247" s="192">
        <v>1481.8</v>
      </c>
      <c r="E247" s="192">
        <v>1548.9</v>
      </c>
      <c r="F247" s="192">
        <v>1476.9</v>
      </c>
      <c r="G247" s="192">
        <v>1539.1</v>
      </c>
      <c r="H247" s="192">
        <v>1457.8</v>
      </c>
      <c r="I247" s="192">
        <v>1472.4</v>
      </c>
      <c r="J247" s="192">
        <v>1395.2</v>
      </c>
      <c r="K247" s="192">
        <v>1300.8</v>
      </c>
      <c r="L247" s="192">
        <v>1488.3</v>
      </c>
      <c r="M247" s="192">
        <v>1429.7</v>
      </c>
      <c r="N247" s="192">
        <v>1543.9</v>
      </c>
      <c r="O247" s="192">
        <v>1531.3</v>
      </c>
      <c r="P247" s="45">
        <f t="shared" si="59"/>
        <v>17666.100000000002</v>
      </c>
      <c r="Q247" s="14">
        <f t="shared" ref="Q247:Q277" si="60">SUM(D247:J247)</f>
        <v>10372.100000000002</v>
      </c>
      <c r="R247" s="14">
        <f>SUM(L246:O246,D247:K247)</f>
        <v>17395.5</v>
      </c>
      <c r="S247" s="14"/>
      <c r="T247" s="17"/>
      <c r="V247" s="14"/>
    </row>
    <row r="248" spans="2:25" x14ac:dyDescent="0.35">
      <c r="C248" s="6" t="s">
        <v>78</v>
      </c>
      <c r="D248" s="192">
        <v>1521.2</v>
      </c>
      <c r="E248" s="192">
        <v>1588.9</v>
      </c>
      <c r="F248" s="192">
        <v>1525.4</v>
      </c>
      <c r="G248" s="192">
        <v>1565.6</v>
      </c>
      <c r="H248" s="192">
        <v>1492.7</v>
      </c>
      <c r="I248" s="192">
        <v>1513.9</v>
      </c>
      <c r="J248" s="192">
        <v>1428.6</v>
      </c>
      <c r="K248" s="192">
        <v>1342.5</v>
      </c>
      <c r="L248" s="192">
        <v>1484.1</v>
      </c>
      <c r="M248" s="192">
        <v>1470.7</v>
      </c>
      <c r="N248" s="192">
        <v>1593.6</v>
      </c>
      <c r="O248" s="192">
        <v>1603</v>
      </c>
      <c r="P248" s="45">
        <f t="shared" si="59"/>
        <v>18130.2</v>
      </c>
      <c r="Q248" s="14">
        <f t="shared" si="60"/>
        <v>10636.300000000001</v>
      </c>
      <c r="R248" s="14">
        <f t="shared" ref="R248:R275" si="61">SUM(L247:O247,D248:K248)</f>
        <v>17972</v>
      </c>
      <c r="S248" s="14"/>
      <c r="T248" s="17"/>
      <c r="U248" s="12"/>
      <c r="V248" s="14"/>
    </row>
    <row r="249" spans="2:25" x14ac:dyDescent="0.35">
      <c r="C249" s="6" t="s">
        <v>80</v>
      </c>
      <c r="D249" s="192">
        <v>1610.7</v>
      </c>
      <c r="E249" s="192">
        <v>1676.9</v>
      </c>
      <c r="F249" s="192">
        <v>1523.7</v>
      </c>
      <c r="G249" s="192">
        <v>1637.7</v>
      </c>
      <c r="H249" s="192">
        <v>1565.4</v>
      </c>
      <c r="I249" s="192">
        <v>1580.5</v>
      </c>
      <c r="J249" s="192">
        <v>1507.8</v>
      </c>
      <c r="K249" s="192">
        <v>1447.3</v>
      </c>
      <c r="L249" s="192">
        <v>1572</v>
      </c>
      <c r="M249" s="192">
        <v>1514.4</v>
      </c>
      <c r="N249" s="192">
        <v>1634.8</v>
      </c>
      <c r="O249" s="192">
        <v>1612.1</v>
      </c>
      <c r="P249" s="45">
        <f t="shared" si="59"/>
        <v>18883.299999999996</v>
      </c>
      <c r="Q249" s="14">
        <f t="shared" si="60"/>
        <v>11102.699999999999</v>
      </c>
      <c r="R249" s="14">
        <f t="shared" si="61"/>
        <v>18701.400000000001</v>
      </c>
      <c r="S249" s="14"/>
      <c r="T249" s="17"/>
      <c r="U249" s="12"/>
      <c r="V249" s="14"/>
    </row>
    <row r="250" spans="2:25" x14ac:dyDescent="0.35">
      <c r="C250" s="6" t="s">
        <v>82</v>
      </c>
      <c r="D250" s="192">
        <v>1628.9</v>
      </c>
      <c r="E250" s="192">
        <v>1720</v>
      </c>
      <c r="F250" s="192">
        <v>1463.3</v>
      </c>
      <c r="G250" s="192">
        <v>1730.4</v>
      </c>
      <c r="H250" s="192">
        <v>1553.2</v>
      </c>
      <c r="I250" s="192">
        <v>1548.3</v>
      </c>
      <c r="J250" s="192">
        <v>1517.8</v>
      </c>
      <c r="K250" s="192">
        <v>1405.2</v>
      </c>
      <c r="L250" s="192">
        <v>1548</v>
      </c>
      <c r="M250" s="192">
        <v>1598.5</v>
      </c>
      <c r="N250" s="192">
        <v>1699.2</v>
      </c>
      <c r="O250" s="192">
        <v>1729.5</v>
      </c>
      <c r="P250" s="45">
        <f t="shared" si="59"/>
        <v>19142.3</v>
      </c>
      <c r="Q250" s="14">
        <f t="shared" si="60"/>
        <v>11161.9</v>
      </c>
      <c r="R250" s="14">
        <f t="shared" si="61"/>
        <v>18900.399999999998</v>
      </c>
      <c r="S250" s="14"/>
      <c r="T250" s="17"/>
      <c r="U250" s="12"/>
      <c r="V250" s="14"/>
    </row>
    <row r="251" spans="2:25" x14ac:dyDescent="0.35">
      <c r="C251" s="6" t="s">
        <v>84</v>
      </c>
      <c r="D251" s="192">
        <v>1746.6</v>
      </c>
      <c r="E251" s="192">
        <v>1805.1</v>
      </c>
      <c r="F251" s="192">
        <v>1760.4</v>
      </c>
      <c r="G251" s="192">
        <v>1791</v>
      </c>
      <c r="H251" s="192">
        <v>1674</v>
      </c>
      <c r="I251" s="192">
        <v>1744.4</v>
      </c>
      <c r="J251" s="192">
        <v>1657.9</v>
      </c>
      <c r="K251" s="192">
        <v>1534.8</v>
      </c>
      <c r="L251" s="192">
        <v>1703.4</v>
      </c>
      <c r="M251" s="192">
        <v>1675.2</v>
      </c>
      <c r="N251" s="192">
        <v>1819.6</v>
      </c>
      <c r="O251" s="192">
        <v>1813.1</v>
      </c>
      <c r="P251" s="45">
        <f t="shared" si="59"/>
        <v>20725.499999999996</v>
      </c>
      <c r="Q251" s="14">
        <f t="shared" si="60"/>
        <v>12179.4</v>
      </c>
      <c r="R251" s="14">
        <f t="shared" si="61"/>
        <v>20289.400000000001</v>
      </c>
      <c r="S251" s="14"/>
      <c r="T251" s="17"/>
      <c r="U251" s="12"/>
      <c r="V251" s="14"/>
    </row>
    <row r="252" spans="2:25" x14ac:dyDescent="0.35">
      <c r="C252" s="6" t="s">
        <v>86</v>
      </c>
      <c r="D252" s="192">
        <v>1843.3</v>
      </c>
      <c r="E252" s="192">
        <v>1902.2</v>
      </c>
      <c r="F252" s="192">
        <v>1360.4</v>
      </c>
      <c r="G252" s="192">
        <v>1501.9</v>
      </c>
      <c r="H252" s="192">
        <v>1647.1</v>
      </c>
      <c r="I252" s="192">
        <v>1715.1</v>
      </c>
      <c r="J252" s="192">
        <v>1622.2</v>
      </c>
      <c r="K252" s="192">
        <v>1448.2</v>
      </c>
      <c r="L252" s="192">
        <v>1712</v>
      </c>
      <c r="M252" s="192">
        <v>1715</v>
      </c>
      <c r="N252" s="192">
        <v>1865.5</v>
      </c>
      <c r="O252" s="192">
        <v>1807.9</v>
      </c>
      <c r="P252" s="45">
        <f t="shared" si="59"/>
        <v>20140.800000000003</v>
      </c>
      <c r="Q252" s="14">
        <f t="shared" si="60"/>
        <v>11592.2</v>
      </c>
      <c r="R252" s="14">
        <f t="shared" si="61"/>
        <v>20051.7</v>
      </c>
      <c r="S252" s="14"/>
      <c r="T252" s="17"/>
      <c r="U252" s="15"/>
      <c r="V252" s="14"/>
    </row>
    <row r="253" spans="2:25" x14ac:dyDescent="0.35">
      <c r="C253" s="6" t="s">
        <v>88</v>
      </c>
      <c r="D253" s="192">
        <v>1859.4</v>
      </c>
      <c r="E253" s="192">
        <v>1927.8</v>
      </c>
      <c r="F253" s="192">
        <v>1878.8</v>
      </c>
      <c r="G253" s="192">
        <v>1876.9</v>
      </c>
      <c r="H253" s="192">
        <v>1746.5</v>
      </c>
      <c r="I253" s="192">
        <v>1747.2</v>
      </c>
      <c r="J253" s="192">
        <v>1637</v>
      </c>
      <c r="K253" s="192">
        <v>1607.4</v>
      </c>
      <c r="L253" s="192">
        <v>1716.5</v>
      </c>
      <c r="M253" s="192">
        <v>1722.5</v>
      </c>
      <c r="N253" s="192">
        <v>1875.8</v>
      </c>
      <c r="O253" s="192">
        <v>1865.9480000000001</v>
      </c>
      <c r="P253" s="45">
        <f t="shared" si="59"/>
        <v>21461.748</v>
      </c>
      <c r="Q253" s="14">
        <f t="shared" si="60"/>
        <v>12673.6</v>
      </c>
      <c r="R253" s="14">
        <f t="shared" si="61"/>
        <v>21381.399999999998</v>
      </c>
      <c r="S253" s="14"/>
      <c r="T253" s="17"/>
      <c r="U253" s="12"/>
      <c r="V253" s="14"/>
    </row>
    <row r="254" spans="2:25" x14ac:dyDescent="0.35">
      <c r="C254" s="6" t="s">
        <v>89</v>
      </c>
      <c r="D254" s="192">
        <v>1930.8</v>
      </c>
      <c r="E254" s="192">
        <v>2001.5</v>
      </c>
      <c r="F254" s="192">
        <v>1886.84</v>
      </c>
      <c r="G254" s="192">
        <v>1940.2</v>
      </c>
      <c r="H254" s="192">
        <v>1791.3</v>
      </c>
      <c r="I254" s="192">
        <v>1838.1880000000001</v>
      </c>
      <c r="J254" s="192">
        <v>1759.690454</v>
      </c>
      <c r="K254" s="192">
        <v>1586.1320000000001</v>
      </c>
      <c r="L254" s="192">
        <v>1814.7</v>
      </c>
      <c r="M254" s="192">
        <v>1762.3</v>
      </c>
      <c r="N254" s="192">
        <v>1938.5</v>
      </c>
      <c r="O254" s="192">
        <v>1882.5</v>
      </c>
      <c r="P254" s="45">
        <f t="shared" si="59"/>
        <v>22132.650453999999</v>
      </c>
      <c r="Q254" s="14">
        <f t="shared" si="60"/>
        <v>13148.518453999999</v>
      </c>
      <c r="R254" s="14">
        <f t="shared" si="61"/>
        <v>21915.398454000002</v>
      </c>
      <c r="S254" s="14"/>
      <c r="T254" s="17"/>
      <c r="U254" s="12"/>
      <c r="V254" s="14"/>
    </row>
    <row r="255" spans="2:25" x14ac:dyDescent="0.35">
      <c r="C255" s="6" t="s">
        <v>90</v>
      </c>
      <c r="D255" s="192">
        <v>1940.905</v>
      </c>
      <c r="E255" s="192">
        <v>2050.3451300000002</v>
      </c>
      <c r="F255" s="192">
        <v>1935.773868</v>
      </c>
      <c r="G255" s="192">
        <v>1980.1822090000001</v>
      </c>
      <c r="H255" s="192">
        <v>1813.366405</v>
      </c>
      <c r="I255" s="192">
        <v>1837.7164359999999</v>
      </c>
      <c r="J255" s="192">
        <v>1801.7233140000001</v>
      </c>
      <c r="K255" s="192">
        <v>1617.5062989999999</v>
      </c>
      <c r="L255" s="192">
        <v>1817.876579</v>
      </c>
      <c r="M255" s="192">
        <v>1816.7987499999999</v>
      </c>
      <c r="N255" s="192">
        <v>1986.1045240000001</v>
      </c>
      <c r="O255" s="192">
        <v>1964.1176419999999</v>
      </c>
      <c r="P255" s="45">
        <f t="shared" si="59"/>
        <v>22562.416156000007</v>
      </c>
      <c r="Q255" s="14">
        <f t="shared" si="60"/>
        <v>13360.012362000003</v>
      </c>
      <c r="R255" s="14">
        <f t="shared" si="61"/>
        <v>22375.518660999998</v>
      </c>
      <c r="S255" s="14"/>
      <c r="U255" s="12"/>
      <c r="V255" s="14"/>
    </row>
    <row r="256" spans="2:25" x14ac:dyDescent="0.35">
      <c r="C256" s="6" t="s">
        <v>91</v>
      </c>
      <c r="D256" s="192">
        <v>2042.590148</v>
      </c>
      <c r="E256" s="192">
        <v>2113.2433129999999</v>
      </c>
      <c r="F256" s="192">
        <v>2030.077777</v>
      </c>
      <c r="G256" s="192">
        <v>2080.2967549999998</v>
      </c>
      <c r="H256" s="192">
        <v>1960.655818</v>
      </c>
      <c r="I256" s="192">
        <v>1944.6498509999999</v>
      </c>
      <c r="J256" s="192">
        <v>1887.338706</v>
      </c>
      <c r="K256" s="192">
        <v>1737.423272</v>
      </c>
      <c r="L256" s="192">
        <v>1969.3918200000001</v>
      </c>
      <c r="M256" s="192">
        <v>1893.570146</v>
      </c>
      <c r="N256" s="192">
        <v>2059.154391</v>
      </c>
      <c r="O256" s="192">
        <v>1998.795204</v>
      </c>
      <c r="P256" s="45">
        <f t="shared" si="59"/>
        <v>23717.187201000001</v>
      </c>
      <c r="Q256" s="14">
        <f t="shared" si="60"/>
        <v>14058.852368</v>
      </c>
      <c r="R256" s="14">
        <f t="shared" si="61"/>
        <v>23381.173134999997</v>
      </c>
      <c r="S256" s="14"/>
      <c r="U256" s="12"/>
      <c r="V256" s="14"/>
    </row>
    <row r="257" spans="1:25" x14ac:dyDescent="0.35">
      <c r="C257" s="6" t="s">
        <v>92</v>
      </c>
      <c r="D257" s="192">
        <v>2080.823828</v>
      </c>
      <c r="E257" s="192">
        <v>2142.093484</v>
      </c>
      <c r="F257" s="192">
        <v>2117.9839240000001</v>
      </c>
      <c r="G257" s="192">
        <v>2155.4175799999998</v>
      </c>
      <c r="H257" s="192">
        <v>1921.0008519999999</v>
      </c>
      <c r="I257" s="192">
        <v>1974.285316</v>
      </c>
      <c r="J257" s="192">
        <v>1859.659772</v>
      </c>
      <c r="K257" s="192">
        <v>1803.598</v>
      </c>
      <c r="L257" s="192">
        <v>1949.6020000000001</v>
      </c>
      <c r="M257" s="192">
        <v>1951.866</v>
      </c>
      <c r="N257" s="192">
        <v>2037.3579999999999</v>
      </c>
      <c r="O257" s="192">
        <v>2106.4270000000001</v>
      </c>
      <c r="P257" s="45">
        <f t="shared" si="59"/>
        <v>24100.115755999996</v>
      </c>
      <c r="Q257" s="14">
        <f t="shared" si="60"/>
        <v>14251.264755999997</v>
      </c>
      <c r="R257" s="14">
        <f t="shared" si="61"/>
        <v>23975.774317000003</v>
      </c>
      <c r="S257" s="14"/>
      <c r="T257" s="13"/>
      <c r="U257" s="12"/>
      <c r="V257" s="14"/>
    </row>
    <row r="258" spans="1:25" x14ac:dyDescent="0.35">
      <c r="C258" s="6" t="s">
        <v>93</v>
      </c>
      <c r="D258" s="192">
        <v>2121.8249999999998</v>
      </c>
      <c r="E258" s="192">
        <v>2235.4119999999998</v>
      </c>
      <c r="F258" s="192">
        <v>2118.09976216122</v>
      </c>
      <c r="G258" s="192">
        <v>2151.6869999999999</v>
      </c>
      <c r="H258" s="192">
        <v>1950.70016295038</v>
      </c>
      <c r="I258" s="192">
        <v>2042.8209999999999</v>
      </c>
      <c r="J258" s="192">
        <v>1867.713</v>
      </c>
      <c r="K258" s="192">
        <v>1700.192</v>
      </c>
      <c r="L258" s="188">
        <v>2069.1640000000002</v>
      </c>
      <c r="M258" s="188">
        <v>2077.7359999999999</v>
      </c>
      <c r="N258" s="188">
        <v>2179.6610000000001</v>
      </c>
      <c r="O258" s="188">
        <v>2181.1533320860799</v>
      </c>
      <c r="P258" s="45">
        <f t="shared" si="59"/>
        <v>24696.164257197681</v>
      </c>
      <c r="Q258" s="14">
        <f t="shared" si="60"/>
        <v>14488.257925111599</v>
      </c>
      <c r="R258" s="14">
        <f t="shared" si="61"/>
        <v>24233.7029251116</v>
      </c>
      <c r="S258" s="14"/>
      <c r="T258" s="13"/>
      <c r="U258" s="15"/>
      <c r="V258" s="14"/>
    </row>
    <row r="259" spans="1:25" x14ac:dyDescent="0.35">
      <c r="C259" s="6" t="s">
        <v>94</v>
      </c>
      <c r="D259" s="192">
        <v>2196.5864080000001</v>
      </c>
      <c r="E259" s="192">
        <v>2266.5008160000002</v>
      </c>
      <c r="F259" s="192">
        <v>2214.9479999999999</v>
      </c>
      <c r="G259" s="192">
        <v>2144.7130999999999</v>
      </c>
      <c r="H259" s="192">
        <v>2047.161464</v>
      </c>
      <c r="I259" s="192">
        <v>2018.2149999999999</v>
      </c>
      <c r="J259" s="192">
        <v>1909.6190300000001</v>
      </c>
      <c r="K259" s="192">
        <v>1788.2810999999999</v>
      </c>
      <c r="L259" s="192">
        <v>2019.6627309999999</v>
      </c>
      <c r="M259" s="192">
        <v>1964.526304</v>
      </c>
      <c r="N259" s="192">
        <v>2164.3161100000002</v>
      </c>
      <c r="O259" s="192">
        <v>2135.4396579999998</v>
      </c>
      <c r="P259" s="45">
        <f t="shared" si="59"/>
        <v>24869.969720999998</v>
      </c>
      <c r="Q259" s="14">
        <f t="shared" si="60"/>
        <v>14797.743818000001</v>
      </c>
      <c r="R259" s="14">
        <f t="shared" si="61"/>
        <v>25093.739250086084</v>
      </c>
      <c r="S259" s="14"/>
      <c r="T259" s="13"/>
      <c r="U259" s="12"/>
      <c r="V259" s="14"/>
    </row>
    <row r="260" spans="1:25" x14ac:dyDescent="0.35">
      <c r="C260" s="6" t="s">
        <v>95</v>
      </c>
      <c r="D260" s="192">
        <v>2146.2701179999999</v>
      </c>
      <c r="E260" s="192">
        <v>2251.1493460000002</v>
      </c>
      <c r="F260" s="192">
        <v>2183.868234</v>
      </c>
      <c r="G260" s="192">
        <v>2225.2149760000002</v>
      </c>
      <c r="H260" s="192">
        <v>2094.3410960000001</v>
      </c>
      <c r="I260" s="192">
        <v>2063.7569600000002</v>
      </c>
      <c r="J260" s="192">
        <v>1944.408864</v>
      </c>
      <c r="K260" s="192">
        <v>1829.0024599999999</v>
      </c>
      <c r="L260" s="192">
        <v>2033.8530000000001</v>
      </c>
      <c r="M260" s="192">
        <v>1971.317</v>
      </c>
      <c r="N260" s="192">
        <v>2200.0638520000002</v>
      </c>
      <c r="O260" s="192">
        <v>2138.971</v>
      </c>
      <c r="P260" s="45">
        <f t="shared" si="59"/>
        <v>25082.216905999998</v>
      </c>
      <c r="Q260" s="14">
        <f t="shared" si="60"/>
        <v>14909.009593999999</v>
      </c>
      <c r="R260" s="14">
        <f t="shared" si="61"/>
        <v>25021.956857000001</v>
      </c>
      <c r="S260" s="14"/>
      <c r="T260" s="13"/>
      <c r="U260" s="12"/>
      <c r="V260" s="14"/>
    </row>
    <row r="261" spans="1:25" x14ac:dyDescent="0.35">
      <c r="C261" s="6" t="s">
        <v>96</v>
      </c>
      <c r="D261" s="192">
        <v>2164.9554199999998</v>
      </c>
      <c r="E261" s="192">
        <v>2213.5117919999998</v>
      </c>
      <c r="F261" s="192">
        <v>2103.0779120000002</v>
      </c>
      <c r="G261" s="192">
        <v>2133.5881479999998</v>
      </c>
      <c r="H261" s="192">
        <v>1965.9639560000001</v>
      </c>
      <c r="I261" s="192">
        <v>1937.52008</v>
      </c>
      <c r="J261" s="192">
        <v>1856.849612</v>
      </c>
      <c r="K261" s="192">
        <v>1758.425172</v>
      </c>
      <c r="L261" s="192">
        <v>1864.305304</v>
      </c>
      <c r="M261" s="192">
        <v>1889.65524</v>
      </c>
      <c r="N261" s="192">
        <v>2032.8425400000001</v>
      </c>
      <c r="O261" s="192">
        <v>2014.5361640000001</v>
      </c>
      <c r="P261" s="45">
        <f t="shared" si="59"/>
        <v>23935.231340000002</v>
      </c>
      <c r="Q261" s="14">
        <f t="shared" si="60"/>
        <v>14375.466919999999</v>
      </c>
      <c r="R261" s="14">
        <f t="shared" si="61"/>
        <v>24478.096944000001</v>
      </c>
      <c r="S261" s="14"/>
      <c r="T261" s="13"/>
      <c r="U261" s="15"/>
      <c r="V261" s="14"/>
    </row>
    <row r="262" spans="1:25" x14ac:dyDescent="0.35">
      <c r="C262" s="6" t="s">
        <v>97</v>
      </c>
      <c r="D262" s="192">
        <v>2046.5606399999999</v>
      </c>
      <c r="E262" s="192">
        <v>2109.2299280000002</v>
      </c>
      <c r="F262" s="192">
        <v>1956.6650440000001</v>
      </c>
      <c r="G262" s="192">
        <v>2016.723516</v>
      </c>
      <c r="H262" s="192">
        <v>1849.5369599999999</v>
      </c>
      <c r="I262" s="192">
        <v>1818.3143</v>
      </c>
      <c r="J262" s="192">
        <v>1791.939703</v>
      </c>
      <c r="K262" s="192">
        <v>1629.0020979999999</v>
      </c>
      <c r="L262" s="192">
        <v>1760.2169919999999</v>
      </c>
      <c r="M262" s="192">
        <v>1814.2902919999999</v>
      </c>
      <c r="N262" s="192">
        <v>1897.3578600000001</v>
      </c>
      <c r="O262" s="192">
        <v>1961.0901879999999</v>
      </c>
      <c r="P262" s="45">
        <f t="shared" si="59"/>
        <v>22650.927521000001</v>
      </c>
      <c r="Q262" s="14">
        <f t="shared" si="60"/>
        <v>13588.970091000001</v>
      </c>
      <c r="R262" s="14">
        <f t="shared" si="61"/>
        <v>23019.311437000004</v>
      </c>
      <c r="S262" s="14"/>
      <c r="T262" s="13"/>
      <c r="U262" s="15"/>
      <c r="V262" s="14"/>
    </row>
    <row r="263" spans="1:25" x14ac:dyDescent="0.35">
      <c r="C263" s="6" t="s">
        <v>98</v>
      </c>
      <c r="D263" s="192">
        <v>2075.271792</v>
      </c>
      <c r="E263" s="192">
        <v>2097.7269820000001</v>
      </c>
      <c r="F263" s="192">
        <v>2021.037638</v>
      </c>
      <c r="G263" s="192">
        <v>2082.7678799999999</v>
      </c>
      <c r="H263" s="192">
        <v>1907.5416319999999</v>
      </c>
      <c r="I263" s="192">
        <v>1950.344333</v>
      </c>
      <c r="J263" s="192">
        <v>1817.849367</v>
      </c>
      <c r="K263" s="192">
        <v>1738.3403020000001</v>
      </c>
      <c r="L263" s="192">
        <v>1993.430032</v>
      </c>
      <c r="M263" s="192">
        <v>1895.828399</v>
      </c>
      <c r="N263" s="192">
        <v>2009.1068459999999</v>
      </c>
      <c r="O263" s="192">
        <v>1990.2561599999999</v>
      </c>
      <c r="P263" s="45">
        <f t="shared" si="59"/>
        <v>23579.501362999996</v>
      </c>
      <c r="Q263" s="14">
        <f t="shared" si="60"/>
        <v>13952.539623999999</v>
      </c>
      <c r="R263" s="14">
        <f t="shared" si="61"/>
        <v>23123.835257999999</v>
      </c>
      <c r="S263" s="14"/>
      <c r="T263" s="13"/>
    </row>
    <row r="264" spans="1:25" x14ac:dyDescent="0.35">
      <c r="C264" s="6" t="s">
        <v>99</v>
      </c>
      <c r="D264" s="192">
        <v>2032.2605880000001</v>
      </c>
      <c r="E264" s="192">
        <v>2104.116516</v>
      </c>
      <c r="F264" s="192">
        <v>2012.7609279999999</v>
      </c>
      <c r="G264" s="192">
        <v>2029.08602</v>
      </c>
      <c r="H264" s="192">
        <v>1825.984076</v>
      </c>
      <c r="I264" s="192">
        <v>1795.021111</v>
      </c>
      <c r="J264" s="192">
        <v>1762.263629</v>
      </c>
      <c r="K264" s="192">
        <v>1629.3533</v>
      </c>
      <c r="L264" s="192">
        <v>1814.471378</v>
      </c>
      <c r="M264" s="192">
        <v>1793.2821280000001</v>
      </c>
      <c r="N264" s="192">
        <v>1890.7005999999999</v>
      </c>
      <c r="O264" s="192">
        <v>1938.3158599999999</v>
      </c>
      <c r="P264" s="45">
        <f t="shared" si="59"/>
        <v>22627.616134</v>
      </c>
      <c r="Q264" s="14">
        <f t="shared" si="60"/>
        <v>13561.492868000001</v>
      </c>
      <c r="R264" s="14">
        <f t="shared" si="61"/>
        <v>23079.467605000002</v>
      </c>
      <c r="S264" s="14"/>
      <c r="T264" s="13"/>
    </row>
    <row r="265" spans="1:25" x14ac:dyDescent="0.35">
      <c r="C265" s="6" t="s">
        <v>100</v>
      </c>
      <c r="D265" s="192">
        <v>1930.2900959999999</v>
      </c>
      <c r="E265" s="192">
        <v>1956.534492</v>
      </c>
      <c r="F265" s="192">
        <v>1949.8263979999999</v>
      </c>
      <c r="G265" s="192">
        <v>1979.2509769999999</v>
      </c>
      <c r="H265" s="192">
        <v>1827.3363240000001</v>
      </c>
      <c r="I265" s="192">
        <v>1785.7246279999999</v>
      </c>
      <c r="J265" s="192">
        <v>1720.911783</v>
      </c>
      <c r="K265" s="192">
        <v>1638.116577</v>
      </c>
      <c r="L265" s="192">
        <v>1755.5838940000001</v>
      </c>
      <c r="M265" s="192">
        <v>1766.8307850000001</v>
      </c>
      <c r="N265" s="192">
        <v>1903.4163189999999</v>
      </c>
      <c r="O265" s="192">
        <v>1977.7079180000001</v>
      </c>
      <c r="P265" s="45">
        <f t="shared" si="59"/>
        <v>22191.530191000002</v>
      </c>
      <c r="Q265" s="14">
        <f t="shared" si="60"/>
        <v>13149.874698</v>
      </c>
      <c r="R265" s="14">
        <f t="shared" si="61"/>
        <v>22224.761241</v>
      </c>
      <c r="S265" s="14"/>
      <c r="T265" s="13"/>
    </row>
    <row r="266" spans="1:25" x14ac:dyDescent="0.35">
      <c r="C266" s="6" t="s">
        <v>101</v>
      </c>
      <c r="D266" s="192">
        <v>1953.892026</v>
      </c>
      <c r="E266" s="192">
        <v>1993.734181</v>
      </c>
      <c r="F266" s="192">
        <v>1965.510556</v>
      </c>
      <c r="G266" s="192">
        <v>1990.4176809999999</v>
      </c>
      <c r="H266" s="192">
        <v>1860.6434630000001</v>
      </c>
      <c r="I266" s="192">
        <v>1779.257955</v>
      </c>
      <c r="J266" s="192">
        <v>1714.1328579999999</v>
      </c>
      <c r="K266" s="192">
        <v>1562.6071019999999</v>
      </c>
      <c r="L266" s="192">
        <v>1745.498861</v>
      </c>
      <c r="M266" s="192">
        <v>1747.201611</v>
      </c>
      <c r="N266" s="192">
        <v>1844.5841399999999</v>
      </c>
      <c r="O266" s="192">
        <v>1797.3030610000001</v>
      </c>
      <c r="P266" s="45">
        <f t="shared" si="59"/>
        <v>21954.783495</v>
      </c>
      <c r="Q266" s="14">
        <f t="shared" si="60"/>
        <v>13257.58872</v>
      </c>
      <c r="R266" s="14">
        <f t="shared" si="61"/>
        <v>22223.734737999999</v>
      </c>
      <c r="S266" s="14"/>
      <c r="T266" s="13"/>
      <c r="U266" s="8"/>
      <c r="W266" s="17"/>
      <c r="X266" s="197"/>
      <c r="Y266" s="17"/>
    </row>
    <row r="267" spans="1:25" x14ac:dyDescent="0.35">
      <c r="C267" s="6" t="s">
        <v>102</v>
      </c>
      <c r="D267" s="192">
        <v>1874.297924</v>
      </c>
      <c r="E267" s="192">
        <v>1948.8885299999999</v>
      </c>
      <c r="F267" s="192">
        <v>1895.686281</v>
      </c>
      <c r="G267" s="192">
        <v>1925.8079789999999</v>
      </c>
      <c r="H267" s="192">
        <v>1741.740442</v>
      </c>
      <c r="I267" s="192">
        <v>1695.5119070000001</v>
      </c>
      <c r="J267" s="192">
        <v>1678.1727579999999</v>
      </c>
      <c r="K267" s="192">
        <v>1528.0362250000001</v>
      </c>
      <c r="L267" s="192">
        <v>1745.742915</v>
      </c>
      <c r="M267" s="192">
        <v>1712.856642</v>
      </c>
      <c r="N267" s="192">
        <v>1784.382979</v>
      </c>
      <c r="O267" s="192">
        <v>1831.588667</v>
      </c>
      <c r="P267" s="45">
        <f t="shared" si="59"/>
        <v>21362.713249000004</v>
      </c>
      <c r="Q267" s="14">
        <f t="shared" si="60"/>
        <v>12760.105821000001</v>
      </c>
      <c r="R267" s="14">
        <f t="shared" si="61"/>
        <v>21422.729718999999</v>
      </c>
      <c r="S267" s="14"/>
      <c r="T267" s="13"/>
      <c r="W267" s="17"/>
      <c r="X267" s="197"/>
      <c r="Y267" s="17"/>
    </row>
    <row r="268" spans="1:25" x14ac:dyDescent="0.35">
      <c r="C268" s="6" t="s">
        <v>103</v>
      </c>
      <c r="D268" s="192">
        <v>1869.912583</v>
      </c>
      <c r="E268" s="192">
        <v>1869.4910520000001</v>
      </c>
      <c r="F268" s="192">
        <v>1795.1520849999999</v>
      </c>
      <c r="G268" s="192">
        <v>1895.908545</v>
      </c>
      <c r="H268" s="192">
        <v>1684.7329500000001</v>
      </c>
      <c r="I268" s="192">
        <v>1670.783856642</v>
      </c>
      <c r="J268" s="192">
        <v>1636.2610086090001</v>
      </c>
      <c r="K268" s="192">
        <v>1521.8901949159999</v>
      </c>
      <c r="L268" s="192">
        <v>1665.302366747</v>
      </c>
      <c r="M268" s="192">
        <v>1690.7311855180001</v>
      </c>
      <c r="N268" s="192">
        <v>1804.3216156269998</v>
      </c>
      <c r="O268" s="192">
        <v>1799.2410320020001</v>
      </c>
      <c r="P268" s="45">
        <f t="shared" si="59"/>
        <v>20903.728475061002</v>
      </c>
      <c r="Q268" s="14">
        <f t="shared" si="60"/>
        <v>12422.242080251001</v>
      </c>
      <c r="R268" s="14">
        <f t="shared" si="61"/>
        <v>21018.703478166997</v>
      </c>
      <c r="S268" s="14"/>
      <c r="T268" s="13"/>
    </row>
    <row r="269" spans="1:25" x14ac:dyDescent="0.35">
      <c r="C269" s="6" t="s">
        <v>104</v>
      </c>
      <c r="D269" s="192">
        <v>1859.3710000000001</v>
      </c>
      <c r="E269" s="192">
        <v>1884.2951483797899</v>
      </c>
      <c r="F269" s="192">
        <v>1812.4970000000001</v>
      </c>
      <c r="G269" s="192">
        <v>1867.4549999999999</v>
      </c>
      <c r="H269" s="192">
        <v>1675.9259999999999</v>
      </c>
      <c r="I269" s="192">
        <v>1710.6990000000001</v>
      </c>
      <c r="J269" s="192">
        <v>1611.8181732594501</v>
      </c>
      <c r="K269" s="192">
        <v>1560.913</v>
      </c>
      <c r="L269" s="192">
        <v>1652.4179999999999</v>
      </c>
      <c r="M269" s="192">
        <v>1674.117</v>
      </c>
      <c r="N269" s="192">
        <v>1798.04</v>
      </c>
      <c r="O269" s="192">
        <v>1806.576</v>
      </c>
      <c r="P269" s="45">
        <f t="shared" si="59"/>
        <v>20914.12532163924</v>
      </c>
      <c r="Q269" s="14">
        <f t="shared" si="60"/>
        <v>12422.061321639239</v>
      </c>
      <c r="R269" s="14">
        <f t="shared" si="61"/>
        <v>20942.570521533238</v>
      </c>
      <c r="S269" s="14"/>
      <c r="T269" s="13"/>
    </row>
    <row r="270" spans="1:25" x14ac:dyDescent="0.35">
      <c r="C270" s="6" t="s">
        <v>105</v>
      </c>
      <c r="D270" s="192">
        <v>1821.752</v>
      </c>
      <c r="E270" s="192">
        <v>1882.453</v>
      </c>
      <c r="F270" s="192">
        <v>1806.0673431734599</v>
      </c>
      <c r="G270" s="192">
        <v>1810.3855397504999</v>
      </c>
      <c r="H270" s="192">
        <v>1637.5309999999999</v>
      </c>
      <c r="I270" s="192">
        <v>1664.4480000000001</v>
      </c>
      <c r="J270" s="192">
        <v>1536.9580000000001</v>
      </c>
      <c r="K270" s="192">
        <v>1455.376</v>
      </c>
      <c r="L270" s="192">
        <v>1614.3357270184499</v>
      </c>
      <c r="M270" s="192">
        <v>1579.847</v>
      </c>
      <c r="N270" s="192">
        <v>1745.4670000000001</v>
      </c>
      <c r="O270" s="192">
        <v>1731.0630000000001</v>
      </c>
      <c r="P270" s="45">
        <f t="shared" si="59"/>
        <v>20285.683609942411</v>
      </c>
      <c r="Q270" s="14">
        <f t="shared" si="60"/>
        <v>12159.594882923959</v>
      </c>
      <c r="R270" s="14">
        <f t="shared" si="61"/>
        <v>20546.121882923959</v>
      </c>
      <c r="S270" s="14"/>
      <c r="T270" s="13"/>
      <c r="W270" s="17"/>
      <c r="X270" s="197"/>
      <c r="Y270" s="17"/>
    </row>
    <row r="271" spans="1:25" x14ac:dyDescent="0.35">
      <c r="C271" s="6" t="s">
        <v>106</v>
      </c>
      <c r="D271" s="192">
        <v>1793.492</v>
      </c>
      <c r="E271" s="192">
        <v>1861.9949999999999</v>
      </c>
      <c r="F271" s="192">
        <v>1786.0102175438501</v>
      </c>
      <c r="G271" s="192">
        <v>1822.8300905937101</v>
      </c>
      <c r="H271" s="192">
        <v>1666.4007035351201</v>
      </c>
      <c r="I271" s="192">
        <v>1677.9913361050801</v>
      </c>
      <c r="J271" s="192">
        <v>1532.45536205392</v>
      </c>
      <c r="K271" s="192">
        <v>1394.20460577121</v>
      </c>
      <c r="L271" s="192">
        <v>1554.56784342469</v>
      </c>
      <c r="M271" s="192">
        <v>1546.6238143360799</v>
      </c>
      <c r="N271" s="192">
        <v>1494.3230000000001</v>
      </c>
      <c r="O271" s="192">
        <v>1583.8573290091399</v>
      </c>
      <c r="P271" s="45">
        <f t="shared" si="59"/>
        <v>19714.751302372802</v>
      </c>
      <c r="Q271" s="14">
        <f t="shared" si="60"/>
        <v>12141.174709831681</v>
      </c>
      <c r="R271" s="14">
        <f t="shared" si="61"/>
        <v>20206.092042621342</v>
      </c>
      <c r="S271" s="14"/>
      <c r="T271" s="13"/>
      <c r="W271" s="17"/>
      <c r="X271" s="197"/>
      <c r="Y271" s="17"/>
    </row>
    <row r="272" spans="1:25" x14ac:dyDescent="0.35">
      <c r="A272" s="208"/>
      <c r="B272" s="208"/>
      <c r="C272" s="6" t="s">
        <v>107</v>
      </c>
      <c r="D272" s="192">
        <v>1652.26091468288</v>
      </c>
      <c r="E272" s="192">
        <v>1659.7950000000001</v>
      </c>
      <c r="F272" s="192">
        <v>1605.595</v>
      </c>
      <c r="G272" s="192">
        <v>1598.8240000000001</v>
      </c>
      <c r="H272" s="192">
        <v>1499.52</v>
      </c>
      <c r="I272" s="192">
        <v>1481.2460000000001</v>
      </c>
      <c r="J272" s="192">
        <v>1407.671</v>
      </c>
      <c r="K272" s="192">
        <v>1309.8579999999999</v>
      </c>
      <c r="L272" s="192">
        <v>1480.3330000000001</v>
      </c>
      <c r="M272" s="192">
        <v>1471.3430000000001</v>
      </c>
      <c r="N272" s="192">
        <v>1608.693</v>
      </c>
      <c r="O272" s="192">
        <v>1652.03</v>
      </c>
      <c r="P272" s="45">
        <f t="shared" si="59"/>
        <v>18427.168914682879</v>
      </c>
      <c r="Q272" s="14">
        <f t="shared" si="60"/>
        <v>10904.91191468288</v>
      </c>
      <c r="R272" s="14">
        <f t="shared" si="61"/>
        <v>18394.141901452789</v>
      </c>
      <c r="S272" s="14"/>
      <c r="T272" s="13"/>
      <c r="W272" s="17"/>
      <c r="X272" s="197"/>
      <c r="Y272" s="17"/>
    </row>
    <row r="273" spans="1:25" x14ac:dyDescent="0.35">
      <c r="A273" s="208"/>
      <c r="B273" s="208"/>
      <c r="C273" s="6" t="s">
        <v>108</v>
      </c>
      <c r="D273" s="192">
        <v>1703.558</v>
      </c>
      <c r="E273" s="192">
        <v>1734.9849999999999</v>
      </c>
      <c r="F273" s="192">
        <v>1685.5740000000001</v>
      </c>
      <c r="G273" s="192">
        <v>1703.6610000000001</v>
      </c>
      <c r="H273" s="192">
        <v>1556.9680000000001</v>
      </c>
      <c r="I273" s="192">
        <v>1565.7619999999999</v>
      </c>
      <c r="J273" s="192">
        <v>1424.7623472876601</v>
      </c>
      <c r="K273" s="192">
        <v>1381.941</v>
      </c>
      <c r="L273" s="192">
        <v>1416.9259999999999</v>
      </c>
      <c r="M273" s="192">
        <v>1437.404</v>
      </c>
      <c r="N273" s="192">
        <v>1613.7860000000001</v>
      </c>
      <c r="O273" s="192">
        <v>1684.712</v>
      </c>
      <c r="P273" s="45">
        <f t="shared" si="59"/>
        <v>18910.03934728766</v>
      </c>
      <c r="Q273" s="14">
        <f t="shared" si="60"/>
        <v>11375.270347287662</v>
      </c>
      <c r="R273" s="14">
        <f t="shared" si="61"/>
        <v>18969.61034728766</v>
      </c>
      <c r="S273" s="14"/>
      <c r="T273" s="13"/>
    </row>
    <row r="274" spans="1:25" x14ac:dyDescent="0.35">
      <c r="A274" s="208"/>
      <c r="B274" s="208"/>
      <c r="C274" s="6" t="s">
        <v>109</v>
      </c>
      <c r="D274" s="192">
        <v>1769.6975432490699</v>
      </c>
      <c r="E274" s="192">
        <v>1794.8877071127799</v>
      </c>
      <c r="F274" s="192">
        <v>1697.3140000000001</v>
      </c>
      <c r="G274" s="192">
        <v>1674.317</v>
      </c>
      <c r="H274" s="192">
        <v>1517.6949999999999</v>
      </c>
      <c r="I274" s="192">
        <v>1510.8389999999999</v>
      </c>
      <c r="J274" s="192">
        <v>1438.501</v>
      </c>
      <c r="K274" s="192">
        <v>1319.009</v>
      </c>
      <c r="L274" s="192">
        <v>1501.337</v>
      </c>
      <c r="M274" s="192">
        <v>1503.0070000000001</v>
      </c>
      <c r="N274" s="192">
        <v>1651.925</v>
      </c>
      <c r="O274" s="192">
        <v>1597.69165473061</v>
      </c>
      <c r="P274" s="45">
        <f t="shared" si="59"/>
        <v>18976.220905092461</v>
      </c>
      <c r="Q274" s="14">
        <f t="shared" si="60"/>
        <v>11403.251250361851</v>
      </c>
      <c r="R274" s="14">
        <f t="shared" si="61"/>
        <v>18875.088250361849</v>
      </c>
      <c r="S274" s="14"/>
      <c r="T274" s="13"/>
    </row>
    <row r="275" spans="1:25" x14ac:dyDescent="0.35">
      <c r="A275" s="208"/>
      <c r="B275" s="208"/>
      <c r="C275" s="6" t="s">
        <v>110</v>
      </c>
      <c r="D275" s="192">
        <v>1757.231</v>
      </c>
      <c r="E275" s="192">
        <v>1757.505101</v>
      </c>
      <c r="F275" s="192">
        <v>1829.6885729999999</v>
      </c>
      <c r="G275" s="192">
        <v>1718.2</v>
      </c>
      <c r="H275" s="192">
        <v>1713.58</v>
      </c>
      <c r="I275" s="192">
        <v>1601.18</v>
      </c>
      <c r="J275" s="192">
        <v>1554.2</v>
      </c>
      <c r="K275" s="192">
        <v>1311.393092</v>
      </c>
      <c r="L275" s="192">
        <v>1504.136583</v>
      </c>
      <c r="M275" s="192">
        <v>1386.1735249999999</v>
      </c>
      <c r="N275" s="192">
        <v>1665.99233</v>
      </c>
      <c r="O275" s="192">
        <v>1713.5516640000001</v>
      </c>
      <c r="P275" s="45">
        <f t="shared" si="59"/>
        <v>19512.831868000001</v>
      </c>
      <c r="Q275" s="14">
        <f t="shared" si="60"/>
        <v>11931.584674000002</v>
      </c>
      <c r="R275" s="14">
        <f t="shared" si="61"/>
        <v>19496.93842073061</v>
      </c>
      <c r="S275" s="14"/>
      <c r="T275" s="45"/>
      <c r="U275" s="45"/>
      <c r="V275" s="45"/>
      <c r="W275" s="45"/>
    </row>
    <row r="276" spans="1:25" x14ac:dyDescent="0.35">
      <c r="C276" s="6" t="s">
        <v>111</v>
      </c>
      <c r="D276" s="144">
        <v>1690.6908289999999</v>
      </c>
      <c r="E276" s="144">
        <v>1747.4807089999999</v>
      </c>
      <c r="F276" s="144">
        <v>1311.7843620000001</v>
      </c>
      <c r="G276" s="144">
        <v>1588.0172620000001</v>
      </c>
      <c r="H276" s="144">
        <v>1488.3375920000001</v>
      </c>
      <c r="I276" s="144">
        <v>1448.270436</v>
      </c>
      <c r="J276" s="144">
        <v>1377.312212</v>
      </c>
      <c r="K276" s="144">
        <v>1246.755531</v>
      </c>
      <c r="L276" s="144">
        <v>1426.0089210000001</v>
      </c>
      <c r="M276" s="144">
        <v>1414.262635</v>
      </c>
      <c r="N276" s="144">
        <v>1670.6546330000001</v>
      </c>
      <c r="O276" s="144">
        <v>1772.1835450000001</v>
      </c>
      <c r="P276" s="45">
        <f>SUM(D276:O276)</f>
        <v>18181.758667000002</v>
      </c>
      <c r="Q276" s="14">
        <f t="shared" si="60"/>
        <v>10651.893402000002</v>
      </c>
      <c r="R276" s="14">
        <f>SUM(L275:O275,D276:K276)</f>
        <v>18168.503034999998</v>
      </c>
      <c r="S276" s="14"/>
      <c r="T276" s="45"/>
      <c r="U276" s="45"/>
      <c r="V276" s="45"/>
      <c r="W276" s="45"/>
      <c r="X276" s="45"/>
      <c r="Y276" s="45"/>
    </row>
    <row r="277" spans="1:25" x14ac:dyDescent="0.35">
      <c r="C277" s="6" t="s">
        <v>112</v>
      </c>
      <c r="D277" s="144">
        <v>1795.515046</v>
      </c>
      <c r="E277" s="144">
        <v>1783.621607</v>
      </c>
      <c r="F277" s="144">
        <v>1769.2253679999999</v>
      </c>
      <c r="G277" s="144">
        <v>1760.6018320000001</v>
      </c>
      <c r="H277" s="144">
        <v>1571.62229</v>
      </c>
      <c r="I277" s="144">
        <v>1465.8346570000001</v>
      </c>
      <c r="J277" s="192">
        <v>1483.588</v>
      </c>
      <c r="K277" s="192"/>
      <c r="L277" s="45"/>
      <c r="M277" s="45"/>
      <c r="N277" s="45"/>
      <c r="O277" s="45"/>
      <c r="P277" s="45"/>
      <c r="Q277" s="14">
        <f t="shared" si="60"/>
        <v>11630.0088</v>
      </c>
      <c r="R277" s="14"/>
      <c r="S277" s="14"/>
      <c r="T277" s="45"/>
      <c r="U277" s="45"/>
      <c r="V277" s="45"/>
      <c r="W277" s="45"/>
      <c r="X277" s="45"/>
      <c r="Y277" s="45"/>
    </row>
    <row r="278" spans="1:25" x14ac:dyDescent="0.35">
      <c r="D278" s="45"/>
      <c r="E278" s="45"/>
      <c r="F278" s="45"/>
      <c r="G278" s="45"/>
      <c r="H278" s="45"/>
      <c r="I278" s="45"/>
      <c r="J278" s="45"/>
      <c r="K278" s="45"/>
      <c r="L278" s="48"/>
      <c r="M278" s="45"/>
      <c r="N278" s="45"/>
      <c r="O278" s="45"/>
      <c r="P278" s="45"/>
      <c r="Q278" s="14"/>
      <c r="R278" s="14"/>
      <c r="S278" s="14"/>
      <c r="T278" s="9"/>
      <c r="U278" s="9"/>
      <c r="V278" s="9"/>
      <c r="W278" s="9"/>
      <c r="X278" s="9"/>
      <c r="Y278" s="9"/>
    </row>
    <row r="279" spans="1:25" x14ac:dyDescent="0.35">
      <c r="C279" s="6" t="s">
        <v>122</v>
      </c>
      <c r="H279" s="45"/>
      <c r="I279" s="45"/>
      <c r="J279" s="48"/>
      <c r="K279" s="48"/>
      <c r="L279" s="48"/>
      <c r="M279" s="45"/>
      <c r="N279" s="45"/>
      <c r="O279" s="45"/>
      <c r="Q279" s="13"/>
      <c r="R279" s="9"/>
      <c r="S279" s="9"/>
      <c r="T279" s="9"/>
      <c r="U279" s="12"/>
    </row>
    <row r="280" spans="1:25" x14ac:dyDescent="0.35">
      <c r="C280" s="6" t="s">
        <v>73</v>
      </c>
      <c r="D280" s="209">
        <f t="shared" ref="D280:P280" si="62">+D210/D246</f>
        <v>0.83290218835209395</v>
      </c>
      <c r="E280" s="210">
        <f t="shared" si="62"/>
        <v>0.81842539159109662</v>
      </c>
      <c r="F280" s="210">
        <f t="shared" si="62"/>
        <v>0.83498349834983498</v>
      </c>
      <c r="G280" s="210">
        <f t="shared" si="62"/>
        <v>0.81837867099742856</v>
      </c>
      <c r="H280" s="210">
        <f t="shared" si="62"/>
        <v>0.86870056497175141</v>
      </c>
      <c r="I280" s="210">
        <f t="shared" si="62"/>
        <v>0.84505801145542658</v>
      </c>
      <c r="J280" s="210">
        <f t="shared" si="62"/>
        <v>0.83127540455556403</v>
      </c>
      <c r="K280" s="210">
        <f t="shared" si="62"/>
        <v>0.85822641813927214</v>
      </c>
      <c r="L280" s="210">
        <f t="shared" si="62"/>
        <v>0.80357398141529668</v>
      </c>
      <c r="M280" s="209">
        <f t="shared" si="62"/>
        <v>0.80319187522669566</v>
      </c>
      <c r="N280" s="209">
        <f t="shared" si="62"/>
        <v>0.81996994946045609</v>
      </c>
      <c r="O280" s="209">
        <f t="shared" si="62"/>
        <v>0.86035518941184386</v>
      </c>
      <c r="P280" s="209">
        <f t="shared" si="62"/>
        <v>0.83251408059535692</v>
      </c>
      <c r="Q280" s="209">
        <f t="shared" ref="Q280:Q311" si="63">SUM(D210:I210)/SUM(D246:I246)</f>
        <v>0.83579290087411973</v>
      </c>
      <c r="R280" s="9"/>
      <c r="S280" s="9"/>
      <c r="T280" s="209"/>
    </row>
    <row r="281" spans="1:25" x14ac:dyDescent="0.35">
      <c r="C281" s="6" t="s">
        <v>76</v>
      </c>
      <c r="D281" s="209">
        <f t="shared" ref="D281:P281" si="64">+D211/D247</f>
        <v>0.87771629099743564</v>
      </c>
      <c r="E281" s="209">
        <f t="shared" si="64"/>
        <v>0.80192394602621209</v>
      </c>
      <c r="F281" s="209">
        <f t="shared" si="64"/>
        <v>0.8609926196763491</v>
      </c>
      <c r="G281" s="209">
        <f t="shared" si="64"/>
        <v>0.81638619972711335</v>
      </c>
      <c r="H281" s="209">
        <f t="shared" si="64"/>
        <v>0.86884346275209245</v>
      </c>
      <c r="I281" s="209">
        <f t="shared" si="64"/>
        <v>0.8431132844335778</v>
      </c>
      <c r="J281" s="209">
        <f t="shared" si="64"/>
        <v>0.82669151376146788</v>
      </c>
      <c r="K281" s="209">
        <f t="shared" si="64"/>
        <v>0.85355166051660514</v>
      </c>
      <c r="L281" s="209">
        <f t="shared" si="64"/>
        <v>0.80239199086205748</v>
      </c>
      <c r="M281" s="209">
        <f t="shared" si="64"/>
        <v>0.84437294537315521</v>
      </c>
      <c r="N281" s="209">
        <f t="shared" si="64"/>
        <v>0.83314981540255195</v>
      </c>
      <c r="O281" s="209">
        <f t="shared" si="64"/>
        <v>0.8398093123489847</v>
      </c>
      <c r="P281" s="209">
        <f t="shared" si="64"/>
        <v>0.83867973123666228</v>
      </c>
      <c r="Q281" s="209">
        <f t="shared" si="63"/>
        <v>0.8442558121400483</v>
      </c>
      <c r="R281" s="209">
        <f t="shared" ref="R281:R310" si="65">+R211/R247</f>
        <v>0.82966284383892386</v>
      </c>
      <c r="S281" s="209"/>
      <c r="T281" s="209"/>
      <c r="U281" s="12"/>
    </row>
    <row r="282" spans="1:25" x14ac:dyDescent="0.35">
      <c r="C282" s="6" t="s">
        <v>78</v>
      </c>
      <c r="D282" s="209">
        <f t="shared" ref="D282:P282" si="66">+D212/D248</f>
        <v>0.86924796213515643</v>
      </c>
      <c r="E282" s="209">
        <f t="shared" si="66"/>
        <v>0.79765875763106553</v>
      </c>
      <c r="F282" s="209">
        <f t="shared" si="66"/>
        <v>0.84312311524845951</v>
      </c>
      <c r="G282" s="209">
        <f t="shared" si="66"/>
        <v>0.84517118037812977</v>
      </c>
      <c r="H282" s="209">
        <f t="shared" si="66"/>
        <v>0.82695786159308637</v>
      </c>
      <c r="I282" s="209">
        <f t="shared" si="66"/>
        <v>0.86729638681550958</v>
      </c>
      <c r="J282" s="209">
        <f t="shared" si="66"/>
        <v>0.85146297074058519</v>
      </c>
      <c r="K282" s="209">
        <f t="shared" si="66"/>
        <v>0.86309124767225331</v>
      </c>
      <c r="L282" s="209">
        <f t="shared" si="66"/>
        <v>0.85620915032679734</v>
      </c>
      <c r="M282" s="209">
        <f t="shared" si="66"/>
        <v>0.82430135309716457</v>
      </c>
      <c r="N282" s="209">
        <f t="shared" si="66"/>
        <v>0.84688755020080331</v>
      </c>
      <c r="O282" s="209">
        <f t="shared" si="66"/>
        <v>0.81378665003119155</v>
      </c>
      <c r="P282" s="209">
        <f t="shared" si="66"/>
        <v>0.84161233742595232</v>
      </c>
      <c r="Q282" s="209">
        <f t="shared" si="63"/>
        <v>0.84129587193327315</v>
      </c>
      <c r="R282" s="209">
        <f t="shared" si="65"/>
        <v>0.83373024705096799</v>
      </c>
      <c r="S282" s="209"/>
      <c r="T282" s="209"/>
      <c r="U282" s="12"/>
    </row>
    <row r="283" spans="1:25" x14ac:dyDescent="0.35">
      <c r="C283" s="6" t="s">
        <v>80</v>
      </c>
      <c r="D283" s="209">
        <f t="shared" ref="D283:P283" si="67">+D213/D249</f>
        <v>0.87173713292357347</v>
      </c>
      <c r="E283" s="209">
        <f t="shared" si="67"/>
        <v>0.79586439262925635</v>
      </c>
      <c r="F283" s="209">
        <f t="shared" si="67"/>
        <v>0.89126140316335212</v>
      </c>
      <c r="G283" s="209">
        <f t="shared" si="67"/>
        <v>0.80550039689808872</v>
      </c>
      <c r="H283" s="209">
        <f t="shared" si="67"/>
        <v>0.87819279417401319</v>
      </c>
      <c r="I283" s="209">
        <f t="shared" si="67"/>
        <v>0.8336463144574503</v>
      </c>
      <c r="J283" s="209">
        <f t="shared" si="67"/>
        <v>0.85710439050271914</v>
      </c>
      <c r="K283" s="209">
        <f t="shared" si="67"/>
        <v>0.83073170731707313</v>
      </c>
      <c r="L283" s="209">
        <f t="shared" si="67"/>
        <v>0.83875000000000022</v>
      </c>
      <c r="M283" s="209">
        <f t="shared" si="67"/>
        <v>0.83564381933439003</v>
      </c>
      <c r="N283" s="209">
        <f t="shared" si="67"/>
        <v>0.83198923415708348</v>
      </c>
      <c r="O283" s="209">
        <f t="shared" si="67"/>
        <v>0.86727250170584946</v>
      </c>
      <c r="P283" s="209">
        <f t="shared" si="67"/>
        <v>0.84440304395947752</v>
      </c>
      <c r="Q283" s="209">
        <f t="shared" si="63"/>
        <v>0.84505059979780928</v>
      </c>
      <c r="R283" s="209">
        <f t="shared" si="65"/>
        <v>0.83525169238666608</v>
      </c>
      <c r="S283" s="209"/>
      <c r="T283" s="209"/>
    </row>
    <row r="284" spans="1:25" x14ac:dyDescent="0.35">
      <c r="C284" s="6" t="s">
        <v>82</v>
      </c>
      <c r="D284" s="209">
        <f t="shared" ref="D284:P284" si="68">+D214/D250</f>
        <v>0.84253729510712738</v>
      </c>
      <c r="E284" s="209">
        <f t="shared" si="68"/>
        <v>0.80866046511627909</v>
      </c>
      <c r="F284" s="209">
        <f t="shared" si="68"/>
        <v>0.88252101414610817</v>
      </c>
      <c r="G284" s="209">
        <f t="shared" si="68"/>
        <v>0.80177993527508096</v>
      </c>
      <c r="H284" s="209">
        <f t="shared" si="68"/>
        <v>0.90570757146536207</v>
      </c>
      <c r="I284" s="209">
        <f t="shared" si="68"/>
        <v>0.8191719950913906</v>
      </c>
      <c r="J284" s="209">
        <f t="shared" si="68"/>
        <v>0.83052839636315723</v>
      </c>
      <c r="K284" s="209">
        <f t="shared" si="68"/>
        <v>0.8499146029035014</v>
      </c>
      <c r="L284" s="209">
        <f t="shared" si="68"/>
        <v>0.85002067183462515</v>
      </c>
      <c r="M284" s="209">
        <f t="shared" si="68"/>
        <v>0.80757084766969023</v>
      </c>
      <c r="N284" s="209">
        <f t="shared" si="68"/>
        <v>0.86256414783427482</v>
      </c>
      <c r="O284" s="209">
        <f t="shared" si="68"/>
        <v>0.85226655102630822</v>
      </c>
      <c r="P284" s="209">
        <f t="shared" si="68"/>
        <v>0.84203261885980285</v>
      </c>
      <c r="Q284" s="209">
        <f t="shared" si="63"/>
        <v>0.84167179933845571</v>
      </c>
      <c r="R284" s="209">
        <f t="shared" si="65"/>
        <v>0.84411478063956347</v>
      </c>
      <c r="S284" s="209"/>
      <c r="T284" s="209"/>
      <c r="U284" s="12"/>
    </row>
    <row r="285" spans="1:25" x14ac:dyDescent="0.35">
      <c r="C285" s="6" t="s">
        <v>84</v>
      </c>
      <c r="D285" s="209">
        <f t="shared" ref="D285:P285" si="69">+D215/D251</f>
        <v>0.84830928661399285</v>
      </c>
      <c r="E285" s="209">
        <f t="shared" si="69"/>
        <v>0.82083707273835238</v>
      </c>
      <c r="F285" s="209">
        <f t="shared" si="69"/>
        <v>0.84353158373097004</v>
      </c>
      <c r="G285" s="209">
        <f t="shared" si="69"/>
        <v>0.85378559463986614</v>
      </c>
      <c r="H285" s="209">
        <f t="shared" si="69"/>
        <v>0.856073476702509</v>
      </c>
      <c r="I285" s="209">
        <f t="shared" si="69"/>
        <v>0.82994783306581055</v>
      </c>
      <c r="J285" s="209">
        <f t="shared" si="69"/>
        <v>0.86629290065745823</v>
      </c>
      <c r="K285" s="209">
        <f t="shared" si="69"/>
        <v>0.8482538441490749</v>
      </c>
      <c r="L285" s="209">
        <f t="shared" si="69"/>
        <v>0.83139603146647889</v>
      </c>
      <c r="M285" s="209">
        <f t="shared" si="69"/>
        <v>0.82557306590257873</v>
      </c>
      <c r="N285" s="209">
        <f t="shared" si="69"/>
        <v>0.84389426247526922</v>
      </c>
      <c r="O285" s="209">
        <f t="shared" si="69"/>
        <v>0.84153438861618213</v>
      </c>
      <c r="P285" s="209">
        <f t="shared" si="69"/>
        <v>0.84229205568020082</v>
      </c>
      <c r="Q285" s="209">
        <f t="shared" si="63"/>
        <v>0.84191997338782476</v>
      </c>
      <c r="R285" s="209">
        <f t="shared" si="65"/>
        <v>0.8309528620856208</v>
      </c>
      <c r="S285" s="209"/>
      <c r="T285" s="209"/>
    </row>
    <row r="286" spans="1:25" x14ac:dyDescent="0.35">
      <c r="C286" s="6" t="s">
        <v>86</v>
      </c>
      <c r="D286" s="209">
        <f t="shared" ref="D286:P286" si="70">+D216/D252</f>
        <v>0.84149839960939621</v>
      </c>
      <c r="E286" s="209">
        <f t="shared" si="70"/>
        <v>0.82610976763747246</v>
      </c>
      <c r="F286" s="209">
        <f t="shared" si="70"/>
        <v>0.98785283740076446</v>
      </c>
      <c r="G286" s="209">
        <f t="shared" si="70"/>
        <v>0.86383647379985362</v>
      </c>
      <c r="H286" s="209">
        <f t="shared" si="70"/>
        <v>0.77007649808754786</v>
      </c>
      <c r="I286" s="209">
        <f t="shared" si="70"/>
        <v>0.81700134102967747</v>
      </c>
      <c r="J286" s="209">
        <f t="shared" si="70"/>
        <v>0.83176673653063748</v>
      </c>
      <c r="K286" s="209">
        <f t="shared" si="70"/>
        <v>0.86794227316668981</v>
      </c>
      <c r="L286" s="209">
        <f t="shared" si="70"/>
        <v>0.81663901869158884</v>
      </c>
      <c r="M286" s="209">
        <f t="shared" si="70"/>
        <v>0.82117317784256538</v>
      </c>
      <c r="N286" s="209">
        <f t="shared" si="70"/>
        <v>0.86877619941034578</v>
      </c>
      <c r="O286" s="209">
        <f t="shared" si="70"/>
        <v>0.84207201725759162</v>
      </c>
      <c r="P286" s="209">
        <f t="shared" si="70"/>
        <v>0.8435211610263742</v>
      </c>
      <c r="Q286" s="209">
        <f t="shared" si="63"/>
        <v>0.84588395185556664</v>
      </c>
      <c r="R286" s="209">
        <f t="shared" si="65"/>
        <v>0.84941057366707062</v>
      </c>
      <c r="S286" s="209"/>
      <c r="T286" s="209"/>
    </row>
    <row r="287" spans="1:25" x14ac:dyDescent="0.35">
      <c r="C287" s="6" t="s">
        <v>88</v>
      </c>
      <c r="D287" s="209">
        <f t="shared" ref="D287:P287" si="71">+D217/D253</f>
        <v>0.84350758309131979</v>
      </c>
      <c r="E287" s="209">
        <f t="shared" si="71"/>
        <v>0.82682902790745938</v>
      </c>
      <c r="F287" s="209">
        <f t="shared" si="71"/>
        <v>0.8528810943155205</v>
      </c>
      <c r="G287" s="209">
        <f t="shared" si="71"/>
        <v>0.84318557195375343</v>
      </c>
      <c r="H287" s="209">
        <f t="shared" si="71"/>
        <v>0.86824048096192386</v>
      </c>
      <c r="I287" s="209">
        <f t="shared" si="71"/>
        <v>0.84798534798534808</v>
      </c>
      <c r="J287" s="209">
        <f t="shared" si="71"/>
        <v>0.85167990226023216</v>
      </c>
      <c r="K287" s="209">
        <f t="shared" si="71"/>
        <v>0.84565136244867478</v>
      </c>
      <c r="L287" s="209">
        <f t="shared" si="71"/>
        <v>0.84777162831342834</v>
      </c>
      <c r="M287" s="209">
        <f t="shared" si="71"/>
        <v>0.82821480406386072</v>
      </c>
      <c r="N287" s="209">
        <f t="shared" si="71"/>
        <v>0.8479582044994135</v>
      </c>
      <c r="O287" s="209">
        <f t="shared" si="71"/>
        <v>0.8432174958787706</v>
      </c>
      <c r="P287" s="209">
        <f t="shared" si="71"/>
        <v>0.84544040867500636</v>
      </c>
      <c r="Q287" s="209">
        <f t="shared" si="63"/>
        <v>0.84675796893970967</v>
      </c>
      <c r="R287" s="209">
        <f t="shared" si="65"/>
        <v>0.83722567278101534</v>
      </c>
      <c r="S287" s="209"/>
      <c r="T287" s="209"/>
    </row>
    <row r="288" spans="1:25" x14ac:dyDescent="0.35">
      <c r="C288" s="6" t="s">
        <v>89</v>
      </c>
      <c r="D288" s="209">
        <f t="shared" ref="D288:P288" si="72">+D218/D254</f>
        <v>0.854153718665838</v>
      </c>
      <c r="E288" s="209">
        <f t="shared" si="72"/>
        <v>0.83372470647014729</v>
      </c>
      <c r="F288" s="209">
        <f t="shared" si="72"/>
        <v>0.87405397383985917</v>
      </c>
      <c r="G288" s="209">
        <f t="shared" si="72"/>
        <v>0.83738789815482939</v>
      </c>
      <c r="H288" s="209">
        <f t="shared" si="72"/>
        <v>0.87857980237816125</v>
      </c>
      <c r="I288" s="209">
        <f t="shared" si="72"/>
        <v>0.86726711304828441</v>
      </c>
      <c r="J288" s="209">
        <f t="shared" si="72"/>
        <v>0.82004934261011797</v>
      </c>
      <c r="K288" s="209">
        <f t="shared" si="72"/>
        <v>0.86581192485871261</v>
      </c>
      <c r="L288" s="209">
        <f t="shared" si="72"/>
        <v>0.80295751363861789</v>
      </c>
      <c r="M288" s="209">
        <f t="shared" si="72"/>
        <v>0.84364059751461173</v>
      </c>
      <c r="N288" s="209">
        <f t="shared" si="72"/>
        <v>0.82704668558163519</v>
      </c>
      <c r="O288" s="209">
        <f t="shared" si="72"/>
        <v>0.8449853917662683</v>
      </c>
      <c r="P288" s="209">
        <f t="shared" si="72"/>
        <v>0.84553428717878043</v>
      </c>
      <c r="Q288" s="209">
        <f t="shared" si="63"/>
        <v>0.85696263039533127</v>
      </c>
      <c r="R288" s="209">
        <f t="shared" si="65"/>
        <v>0.84685204510222323</v>
      </c>
      <c r="S288" s="209"/>
      <c r="T288" s="209"/>
    </row>
    <row r="289" spans="2:25" x14ac:dyDescent="0.35">
      <c r="C289" s="6" t="s">
        <v>90</v>
      </c>
      <c r="D289" s="209">
        <f t="shared" ref="D289:P289" si="73">+D219/D255</f>
        <v>0.85505730574139394</v>
      </c>
      <c r="E289" s="209">
        <f t="shared" si="73"/>
        <v>0.82261467853463277</v>
      </c>
      <c r="F289" s="209">
        <f t="shared" si="73"/>
        <v>0.86007101734467672</v>
      </c>
      <c r="G289" s="209">
        <f t="shared" si="73"/>
        <v>0.84212704892552648</v>
      </c>
      <c r="H289" s="209">
        <f t="shared" si="73"/>
        <v>0.90187288983110958</v>
      </c>
      <c r="I289" s="209">
        <f t="shared" si="73"/>
        <v>0.82179054962753795</v>
      </c>
      <c r="J289" s="209">
        <f t="shared" si="73"/>
        <v>0.83675444963465684</v>
      </c>
      <c r="K289" s="209">
        <f t="shared" si="73"/>
        <v>0.86266866525507124</v>
      </c>
      <c r="L289" s="209">
        <f t="shared" si="73"/>
        <v>0.85177179676948789</v>
      </c>
      <c r="M289" s="209">
        <f t="shared" si="73"/>
        <v>0.81542658481023278</v>
      </c>
      <c r="N289" s="209">
        <f t="shared" si="73"/>
        <v>0.83743528092381503</v>
      </c>
      <c r="O289" s="209">
        <f t="shared" si="73"/>
        <v>0.87027780996837056</v>
      </c>
      <c r="P289" s="209">
        <f t="shared" si="73"/>
        <v>0.84785941663933184</v>
      </c>
      <c r="Q289" s="209">
        <f t="shared" si="63"/>
        <v>0.8499822905622838</v>
      </c>
      <c r="R289" s="209">
        <f t="shared" si="65"/>
        <v>0.83924114160224617</v>
      </c>
      <c r="S289" s="209"/>
      <c r="T289" s="209"/>
    </row>
    <row r="290" spans="2:25" x14ac:dyDescent="0.35">
      <c r="C290" s="6" t="s">
        <v>91</v>
      </c>
      <c r="D290" s="209">
        <f t="shared" ref="D290:P290" si="74">+D220/D256</f>
        <v>0.82569062846571606</v>
      </c>
      <c r="E290" s="209">
        <f t="shared" si="74"/>
        <v>0.81991848091559516</v>
      </c>
      <c r="F290" s="209">
        <f t="shared" si="74"/>
        <v>0.85311443710267265</v>
      </c>
      <c r="G290" s="209">
        <f t="shared" si="74"/>
        <v>0.84277996626495721</v>
      </c>
      <c r="H290" s="209">
        <f t="shared" si="74"/>
        <v>0.82802893047085524</v>
      </c>
      <c r="I290" s="209">
        <f t="shared" si="74"/>
        <v>0.88454973840943663</v>
      </c>
      <c r="J290" s="209">
        <f t="shared" si="74"/>
        <v>0.81367727643052956</v>
      </c>
      <c r="K290" s="209">
        <f t="shared" si="74"/>
        <v>0.86762680360828048</v>
      </c>
      <c r="L290" s="209">
        <f t="shared" si="74"/>
        <v>0.83025088425522142</v>
      </c>
      <c r="M290" s="209">
        <f t="shared" si="74"/>
        <v>0.82912745710345614</v>
      </c>
      <c r="N290" s="209">
        <f t="shared" si="74"/>
        <v>0.84644842932518105</v>
      </c>
      <c r="O290" s="209">
        <f t="shared" si="74"/>
        <v>0.82457422186210128</v>
      </c>
      <c r="P290" s="209">
        <f t="shared" si="74"/>
        <v>0.83851925126945392</v>
      </c>
      <c r="Q290" s="209">
        <f t="shared" si="63"/>
        <v>0.84196390199146931</v>
      </c>
      <c r="R290" s="209">
        <f t="shared" si="65"/>
        <v>0.83628785532279071</v>
      </c>
      <c r="S290" s="209"/>
      <c r="T290" s="209"/>
    </row>
    <row r="291" spans="2:25" x14ac:dyDescent="0.35">
      <c r="C291" s="6" t="s">
        <v>92</v>
      </c>
      <c r="D291" s="209">
        <f t="shared" ref="D291:P291" si="75">+D221/D257</f>
        <v>0.8788694498744466</v>
      </c>
      <c r="E291" s="209">
        <f t="shared" si="75"/>
        <v>0.81236679164465453</v>
      </c>
      <c r="F291" s="209">
        <f t="shared" si="75"/>
        <v>0.80456431311421039</v>
      </c>
      <c r="G291" s="209">
        <f t="shared" si="75"/>
        <v>0.88699917024895025</v>
      </c>
      <c r="H291" s="209">
        <f t="shared" si="75"/>
        <v>0.89841321007389108</v>
      </c>
      <c r="I291" s="209">
        <f t="shared" si="75"/>
        <v>0.81720511920172745</v>
      </c>
      <c r="J291" s="209">
        <f t="shared" si="75"/>
        <v>0.81216156511020121</v>
      </c>
      <c r="K291" s="209">
        <f t="shared" si="75"/>
        <v>0.85744534147853346</v>
      </c>
      <c r="L291" s="209">
        <f t="shared" si="75"/>
        <v>0.8301108021021727</v>
      </c>
      <c r="M291" s="209">
        <f t="shared" si="75"/>
        <v>0.83873556278965866</v>
      </c>
      <c r="N291" s="209">
        <f t="shared" si="75"/>
        <v>0.83449715857497819</v>
      </c>
      <c r="O291" s="209">
        <f t="shared" si="75"/>
        <v>0.81815403049808977</v>
      </c>
      <c r="P291" s="209">
        <f t="shared" si="75"/>
        <v>0.84065827766640733</v>
      </c>
      <c r="Q291" s="209">
        <f t="shared" si="63"/>
        <v>0.84929229204680734</v>
      </c>
      <c r="R291" s="209">
        <f t="shared" si="65"/>
        <v>0.84099213023969521</v>
      </c>
      <c r="S291" s="209"/>
      <c r="T291" s="209"/>
    </row>
    <row r="292" spans="2:25" x14ac:dyDescent="0.35">
      <c r="C292" s="6" t="s">
        <v>93</v>
      </c>
      <c r="D292" s="209">
        <f t="shared" ref="D292:P292" si="76">+D222/D258</f>
        <v>0.87858605445783711</v>
      </c>
      <c r="E292" s="209">
        <f t="shared" si="76"/>
        <v>0.81347867462463297</v>
      </c>
      <c r="F292" s="209">
        <f t="shared" si="76"/>
        <v>0.78449842339084463</v>
      </c>
      <c r="G292" s="209">
        <f t="shared" si="76"/>
        <v>0.8171067013929072</v>
      </c>
      <c r="H292" s="209">
        <f t="shared" si="76"/>
        <v>0.83175631694519514</v>
      </c>
      <c r="I292" s="209">
        <f t="shared" si="76"/>
        <v>0.83984690973903242</v>
      </c>
      <c r="J292" s="209">
        <f t="shared" si="76"/>
        <v>0.84643509414990403</v>
      </c>
      <c r="K292" s="209">
        <f t="shared" si="76"/>
        <v>0.83386929299749657</v>
      </c>
      <c r="L292" s="209">
        <f t="shared" si="76"/>
        <v>0.81090367994030421</v>
      </c>
      <c r="M292" s="209">
        <f t="shared" si="76"/>
        <v>0.8542291176549861</v>
      </c>
      <c r="N292" s="209">
        <f t="shared" si="76"/>
        <v>0.8190205481494599</v>
      </c>
      <c r="O292" s="209">
        <f t="shared" si="76"/>
        <v>0.83908896044900871</v>
      </c>
      <c r="P292" s="209">
        <f t="shared" si="76"/>
        <v>0.83038780279504887</v>
      </c>
      <c r="Q292" s="209">
        <f t="shared" si="63"/>
        <v>0.82727281475983305</v>
      </c>
      <c r="R292" s="209">
        <f t="shared" si="65"/>
        <v>0.83258018761518204</v>
      </c>
      <c r="S292" s="209"/>
      <c r="T292" s="209"/>
    </row>
    <row r="293" spans="2:25" x14ac:dyDescent="0.35">
      <c r="C293" s="6" t="s">
        <v>94</v>
      </c>
      <c r="D293" s="209">
        <f t="shared" ref="D293:P293" si="77">+D223/D259</f>
        <v>0.83609902315301965</v>
      </c>
      <c r="E293" s="209">
        <f t="shared" si="77"/>
        <v>0.80956548572449305</v>
      </c>
      <c r="F293" s="209">
        <f t="shared" si="77"/>
        <v>0.82216536595892986</v>
      </c>
      <c r="G293" s="209">
        <f t="shared" si="77"/>
        <v>0.85863666240486902</v>
      </c>
      <c r="H293" s="209">
        <f t="shared" si="77"/>
        <v>0.86534805834934381</v>
      </c>
      <c r="I293" s="209">
        <f t="shared" si="77"/>
        <v>0.80940403227604596</v>
      </c>
      <c r="J293" s="209">
        <f t="shared" si="77"/>
        <v>0.83270841357294179</v>
      </c>
      <c r="K293" s="209">
        <f t="shared" si="77"/>
        <v>0.82122015940335114</v>
      </c>
      <c r="L293" s="209">
        <f t="shared" si="77"/>
        <v>0.81269382546228719</v>
      </c>
      <c r="M293" s="209">
        <f t="shared" si="77"/>
        <v>0.83875917499550068</v>
      </c>
      <c r="N293" s="209">
        <f t="shared" si="77"/>
        <v>0.8057239138694946</v>
      </c>
      <c r="O293" s="209">
        <f t="shared" si="77"/>
        <v>0.83799392705668319</v>
      </c>
      <c r="P293" s="209">
        <f t="shared" si="77"/>
        <v>0.82912336168179634</v>
      </c>
      <c r="Q293" s="209">
        <f t="shared" si="63"/>
        <v>0.83325434449541114</v>
      </c>
      <c r="R293" s="209">
        <f t="shared" si="65"/>
        <v>0.82912497080038106</v>
      </c>
      <c r="S293" s="209"/>
      <c r="T293" s="209"/>
      <c r="V293" s="7"/>
    </row>
    <row r="294" spans="2:25" x14ac:dyDescent="0.35">
      <c r="C294" s="6" t="s">
        <v>95</v>
      </c>
      <c r="D294" s="209">
        <f t="shared" ref="D294:P294" si="78">+D224/D260</f>
        <v>0.83109224185732256</v>
      </c>
      <c r="E294" s="209">
        <f t="shared" si="78"/>
        <v>0.8073923430400427</v>
      </c>
      <c r="F294" s="209">
        <f t="shared" si="78"/>
        <v>0.8202211301545036</v>
      </c>
      <c r="G294" s="209">
        <f t="shared" si="78"/>
        <v>0.84514919874420247</v>
      </c>
      <c r="H294" s="209">
        <f t="shared" si="78"/>
        <v>0.83931189926858019</v>
      </c>
      <c r="I294" s="209">
        <f t="shared" si="78"/>
        <v>0.82662628258319715</v>
      </c>
      <c r="J294" s="209">
        <f t="shared" si="78"/>
        <v>0.81765945241031357</v>
      </c>
      <c r="K294" s="209">
        <f t="shared" si="78"/>
        <v>0.80630508391989819</v>
      </c>
      <c r="L294" s="209">
        <f t="shared" si="78"/>
        <v>0.83283165745016974</v>
      </c>
      <c r="M294" s="209">
        <f t="shared" si="78"/>
        <v>0.80944900794747865</v>
      </c>
      <c r="N294" s="209">
        <f t="shared" si="78"/>
        <v>0.81012745715527523</v>
      </c>
      <c r="O294" s="209">
        <f t="shared" si="78"/>
        <v>0.84065929131343997</v>
      </c>
      <c r="P294" s="209">
        <f t="shared" si="78"/>
        <v>0.82415274301591279</v>
      </c>
      <c r="Q294" s="209">
        <f t="shared" si="63"/>
        <v>0.8281754359125566</v>
      </c>
      <c r="R294" s="209">
        <f t="shared" si="65"/>
        <v>0.82400233150557844</v>
      </c>
      <c r="S294" s="209"/>
      <c r="T294" s="209"/>
      <c r="V294" s="7"/>
    </row>
    <row r="295" spans="2:25" x14ac:dyDescent="0.35">
      <c r="C295" s="6" t="s">
        <v>96</v>
      </c>
      <c r="D295" s="209">
        <f t="shared" ref="D295:P295" si="79">+D225/D261</f>
        <v>0.82275889080431974</v>
      </c>
      <c r="E295" s="209">
        <f t="shared" si="79"/>
        <v>0.80873300493354683</v>
      </c>
      <c r="F295" s="209">
        <f t="shared" si="79"/>
        <v>0.82194148449598659</v>
      </c>
      <c r="G295" s="209">
        <f t="shared" si="79"/>
        <v>0.84123282119019349</v>
      </c>
      <c r="H295" s="209">
        <f t="shared" si="79"/>
        <v>0.8160987509986678</v>
      </c>
      <c r="I295" s="209">
        <f t="shared" si="79"/>
        <v>0.82364124143683715</v>
      </c>
      <c r="J295" s="209">
        <f t="shared" si="79"/>
        <v>0.8057783389299058</v>
      </c>
      <c r="K295" s="209">
        <f t="shared" si="79"/>
        <v>0.81673265195955691</v>
      </c>
      <c r="L295" s="209">
        <f t="shared" si="79"/>
        <v>0.83991454652858721</v>
      </c>
      <c r="M295" s="209">
        <f t="shared" si="79"/>
        <v>0.7973567829230056</v>
      </c>
      <c r="N295" s="209">
        <f t="shared" si="79"/>
        <v>0.81117946695468113</v>
      </c>
      <c r="O295" s="209">
        <f t="shared" si="79"/>
        <v>0.82031382237325767</v>
      </c>
      <c r="P295" s="209">
        <f t="shared" si="79"/>
        <v>0.81894261315295058</v>
      </c>
      <c r="Q295" s="209">
        <f t="shared" si="63"/>
        <v>0.8223807502623276</v>
      </c>
      <c r="R295" s="209">
        <f t="shared" si="65"/>
        <v>0.82644022299938813</v>
      </c>
      <c r="S295" s="209"/>
      <c r="T295" s="209"/>
      <c r="V295" s="7"/>
    </row>
    <row r="296" spans="2:25" x14ac:dyDescent="0.35">
      <c r="C296" s="6" t="s">
        <v>97</v>
      </c>
      <c r="D296" s="209">
        <f t="shared" ref="D296:P296" si="80">+D226/D262</f>
        <v>0.82816480922842339</v>
      </c>
      <c r="E296" s="209">
        <f t="shared" si="80"/>
        <v>0.80564971767269566</v>
      </c>
      <c r="F296" s="209">
        <f t="shared" si="80"/>
        <v>0.83269325784510706</v>
      </c>
      <c r="G296" s="209">
        <f t="shared" si="80"/>
        <v>0.81633116534750605</v>
      </c>
      <c r="H296" s="209">
        <f t="shared" si="80"/>
        <v>0.83658255145114802</v>
      </c>
      <c r="I296" s="209">
        <f t="shared" si="80"/>
        <v>0.83373987269417615</v>
      </c>
      <c r="J296" s="209">
        <f t="shared" si="80"/>
        <v>0.78848920398076583</v>
      </c>
      <c r="K296" s="209">
        <f t="shared" si="80"/>
        <v>0.83772267861130789</v>
      </c>
      <c r="L296" s="209">
        <f t="shared" si="80"/>
        <v>0.82543464504858055</v>
      </c>
      <c r="M296" s="209">
        <f t="shared" si="80"/>
        <v>0.79681638455242321</v>
      </c>
      <c r="N296" s="209">
        <f t="shared" si="80"/>
        <v>0.81486605378702781</v>
      </c>
      <c r="O296" s="209">
        <f t="shared" si="80"/>
        <v>0.79568381686278689</v>
      </c>
      <c r="P296" s="209">
        <f t="shared" si="80"/>
        <v>0.81744004429106754</v>
      </c>
      <c r="Q296" s="209">
        <f t="shared" si="63"/>
        <v>0.82504640641602112</v>
      </c>
      <c r="R296" s="209">
        <f t="shared" si="65"/>
        <v>0.82711459837138113</v>
      </c>
      <c r="S296" s="209"/>
      <c r="T296" s="209"/>
      <c r="V296" s="7"/>
    </row>
    <row r="297" spans="2:25" x14ac:dyDescent="0.35">
      <c r="B297" s="211"/>
      <c r="C297" s="6" t="s">
        <v>98</v>
      </c>
      <c r="D297" s="209">
        <f t="shared" ref="D297:P297" si="81">+D227/D263</f>
        <v>0.82162011625318709</v>
      </c>
      <c r="E297" s="209">
        <f t="shared" si="81"/>
        <v>0.81183729561238005</v>
      </c>
      <c r="F297" s="209">
        <f t="shared" si="81"/>
        <v>0.82619171192298191</v>
      </c>
      <c r="G297" s="209">
        <f t="shared" si="81"/>
        <v>0.80846365174404378</v>
      </c>
      <c r="H297" s="209">
        <f t="shared" si="81"/>
        <v>0.83540807774097381</v>
      </c>
      <c r="I297" s="209">
        <f t="shared" si="81"/>
        <v>0.80293040541780059</v>
      </c>
      <c r="J297" s="209">
        <f t="shared" si="81"/>
        <v>0.81416756903378773</v>
      </c>
      <c r="K297" s="209">
        <f t="shared" si="81"/>
        <v>0.78489062149121125</v>
      </c>
      <c r="L297" s="209">
        <f t="shared" si="81"/>
        <v>0.8131660464519378</v>
      </c>
      <c r="M297" s="209">
        <f t="shared" si="81"/>
        <v>0.81939281889615789</v>
      </c>
      <c r="N297" s="209">
        <f t="shared" si="81"/>
        <v>0.80292992043291278</v>
      </c>
      <c r="O297" s="209">
        <f t="shared" si="81"/>
        <v>0.84491435514511848</v>
      </c>
      <c r="P297" s="209">
        <f t="shared" si="81"/>
        <v>0.81574659594721655</v>
      </c>
      <c r="Q297" s="209">
        <f t="shared" si="63"/>
        <v>0.81759574961353709</v>
      </c>
      <c r="R297" s="209">
        <f t="shared" si="65"/>
        <v>0.80886014955192687</v>
      </c>
      <c r="S297" s="209"/>
      <c r="T297" s="9"/>
      <c r="V297" s="7"/>
    </row>
    <row r="298" spans="2:25" x14ac:dyDescent="0.35">
      <c r="C298" s="6" t="s">
        <v>99</v>
      </c>
      <c r="D298" s="209">
        <f t="shared" ref="D298:P298" si="82">+D228/D264</f>
        <v>0.80191446983864834</v>
      </c>
      <c r="E298" s="209">
        <f t="shared" si="82"/>
        <v>0.80422415114962198</v>
      </c>
      <c r="F298" s="209">
        <f t="shared" si="82"/>
        <v>0.81869168616929744</v>
      </c>
      <c r="G298" s="209">
        <f t="shared" si="82"/>
        <v>0.82195393963632946</v>
      </c>
      <c r="H298" s="209">
        <f t="shared" si="82"/>
        <v>0.85475383466597099</v>
      </c>
      <c r="I298" s="209">
        <f t="shared" si="82"/>
        <v>0.82030783035175114</v>
      </c>
      <c r="J298" s="209">
        <f t="shared" si="82"/>
        <v>0.78360421180774431</v>
      </c>
      <c r="K298" s="209">
        <f t="shared" si="82"/>
        <v>0.85377476573067346</v>
      </c>
      <c r="L298" s="209">
        <f t="shared" si="82"/>
        <v>0.81494458271912174</v>
      </c>
      <c r="M298" s="209">
        <f t="shared" si="82"/>
        <v>0.81571896477406924</v>
      </c>
      <c r="N298" s="209">
        <f t="shared" si="82"/>
        <v>0.82689478175444597</v>
      </c>
      <c r="O298" s="209">
        <f t="shared" si="82"/>
        <v>0.80157674147081481</v>
      </c>
      <c r="P298" s="209">
        <f t="shared" si="82"/>
        <v>0.8176472588820346</v>
      </c>
      <c r="Q298" s="209">
        <f t="shared" si="63"/>
        <v>0.81960973425579531</v>
      </c>
      <c r="R298" s="209">
        <f t="shared" si="65"/>
        <v>0.822566198662536</v>
      </c>
      <c r="S298" s="209"/>
      <c r="T298" s="9"/>
      <c r="V298" s="7"/>
    </row>
    <row r="299" spans="2:25" x14ac:dyDescent="0.35">
      <c r="C299" s="6" t="s">
        <v>100</v>
      </c>
      <c r="D299" s="209">
        <f t="shared" ref="D299:P299" si="83">+D229/D265</f>
        <v>0.8577436430052533</v>
      </c>
      <c r="E299" s="209">
        <f t="shared" si="83"/>
        <v>0.80859118327263313</v>
      </c>
      <c r="F299" s="209">
        <f t="shared" si="83"/>
        <v>0.79902132138432569</v>
      </c>
      <c r="G299" s="209">
        <f t="shared" si="83"/>
        <v>0.83028596428476076</v>
      </c>
      <c r="H299" s="209">
        <f t="shared" si="83"/>
        <v>0.83927614794133532</v>
      </c>
      <c r="I299" s="209">
        <f t="shared" si="83"/>
        <v>0.8109003579246149</v>
      </c>
      <c r="J299" s="209">
        <f t="shared" si="83"/>
        <v>0.81751110887710143</v>
      </c>
      <c r="K299" s="209">
        <f t="shared" si="83"/>
        <v>0.79195607090178421</v>
      </c>
      <c r="L299" s="209">
        <f t="shared" si="83"/>
        <v>0.83516773422848456</v>
      </c>
      <c r="M299" s="209">
        <f t="shared" si="83"/>
        <v>0.81234497136240602</v>
      </c>
      <c r="N299" s="209">
        <f t="shared" si="83"/>
        <v>0.80411763655865809</v>
      </c>
      <c r="O299" s="209">
        <f t="shared" si="83"/>
        <v>0.78654014052215415</v>
      </c>
      <c r="P299" s="209">
        <f t="shared" si="83"/>
        <v>0.81618948468662633</v>
      </c>
      <c r="Q299" s="209">
        <f t="shared" si="63"/>
        <v>0.82428409043446438</v>
      </c>
      <c r="R299" s="209">
        <f t="shared" si="65"/>
        <v>0.82121725714335658</v>
      </c>
      <c r="S299" s="209"/>
      <c r="T299" s="9"/>
      <c r="U299" s="11"/>
      <c r="V299" s="9"/>
    </row>
    <row r="300" spans="2:25" x14ac:dyDescent="0.35">
      <c r="C300" s="6" t="s">
        <v>101</v>
      </c>
      <c r="D300" s="209">
        <f t="shared" ref="D300:P300" si="84">+D230/D266</f>
        <v>0.89372295385988743</v>
      </c>
      <c r="E300" s="209">
        <f t="shared" si="84"/>
        <v>0.80757377956595322</v>
      </c>
      <c r="F300" s="209">
        <f t="shared" si="84"/>
        <v>0.85683653535158122</v>
      </c>
      <c r="G300" s="209">
        <f t="shared" si="84"/>
        <v>0.79311088475002345</v>
      </c>
      <c r="H300" s="209">
        <f t="shared" si="84"/>
        <v>0.87787146677009564</v>
      </c>
      <c r="I300" s="209">
        <f t="shared" si="84"/>
        <v>0.77288089011241767</v>
      </c>
      <c r="J300" s="209">
        <f t="shared" si="84"/>
        <v>0.77623075293735488</v>
      </c>
      <c r="K300" s="209">
        <f t="shared" si="84"/>
        <v>0.81567167739648472</v>
      </c>
      <c r="L300" s="209">
        <f t="shared" si="84"/>
        <v>0.86741834831824627</v>
      </c>
      <c r="M300" s="209">
        <f t="shared" si="84"/>
        <v>0.83200857293623454</v>
      </c>
      <c r="N300" s="209">
        <f t="shared" si="84"/>
        <v>0.82539886849509603</v>
      </c>
      <c r="O300" s="209">
        <f t="shared" si="84"/>
        <v>0.83354541674594085</v>
      </c>
      <c r="P300" s="209">
        <f t="shared" si="84"/>
        <v>0.82994131598472398</v>
      </c>
      <c r="Q300" s="209">
        <f t="shared" si="63"/>
        <v>0.83403351449484675</v>
      </c>
      <c r="R300" s="209">
        <f t="shared" si="65"/>
        <v>0.82431736015440915</v>
      </c>
      <c r="S300" s="209"/>
      <c r="T300" s="9"/>
      <c r="V300" s="10"/>
      <c r="W300" s="10"/>
    </row>
    <row r="301" spans="2:25" x14ac:dyDescent="0.35">
      <c r="C301" s="6" t="s">
        <v>102</v>
      </c>
      <c r="D301" s="209">
        <f t="shared" ref="D301:P301" si="85">+D231/D267</f>
        <v>0.82663424536770702</v>
      </c>
      <c r="E301" s="209">
        <f t="shared" si="85"/>
        <v>0.80639420151957064</v>
      </c>
      <c r="F301" s="209">
        <f t="shared" si="85"/>
        <v>0.8336665279691392</v>
      </c>
      <c r="G301" s="209">
        <f t="shared" si="85"/>
        <v>0.8388695278118381</v>
      </c>
      <c r="H301" s="209">
        <f t="shared" si="85"/>
        <v>0.83899291465151615</v>
      </c>
      <c r="I301" s="209">
        <f t="shared" si="85"/>
        <v>0.83799849717009378</v>
      </c>
      <c r="J301" s="209">
        <f t="shared" si="85"/>
        <v>0.79213368448685073</v>
      </c>
      <c r="K301" s="209">
        <f t="shared" si="85"/>
        <v>0.81920971474351012</v>
      </c>
      <c r="L301" s="209">
        <f t="shared" si="85"/>
        <v>0.8233839459689285</v>
      </c>
      <c r="M301" s="209">
        <f t="shared" si="85"/>
        <v>0.82833570259757927</v>
      </c>
      <c r="N301" s="209">
        <f t="shared" si="85"/>
        <v>0.82119518469134634</v>
      </c>
      <c r="O301" s="209">
        <f t="shared" si="85"/>
        <v>0.79672439903778902</v>
      </c>
      <c r="P301" s="209">
        <f t="shared" si="85"/>
        <v>0.82203517808404003</v>
      </c>
      <c r="Q301" s="209">
        <f t="shared" si="63"/>
        <v>0.83008509054373802</v>
      </c>
      <c r="R301" s="209">
        <f t="shared" si="65"/>
        <v>0.83054309545901073</v>
      </c>
      <c r="S301" s="209"/>
      <c r="T301" s="9"/>
      <c r="V301" s="10"/>
    </row>
    <row r="302" spans="2:25" x14ac:dyDescent="0.35">
      <c r="C302" s="6" t="s">
        <v>103</v>
      </c>
      <c r="D302" s="209">
        <f t="shared" ref="D302:P302" si="86">+D232/D268</f>
        <v>0.83336822489310991</v>
      </c>
      <c r="E302" s="209">
        <f t="shared" si="86"/>
        <v>0.82254645100061152</v>
      </c>
      <c r="F302" s="209">
        <f t="shared" si="86"/>
        <v>0.83863013199798053</v>
      </c>
      <c r="G302" s="209">
        <f t="shared" si="86"/>
        <v>0.81072057724176771</v>
      </c>
      <c r="H302" s="209">
        <f t="shared" si="86"/>
        <v>0.87169914199161369</v>
      </c>
      <c r="I302" s="209">
        <f t="shared" si="86"/>
        <v>0.82555722484188998</v>
      </c>
      <c r="J302" s="209">
        <f t="shared" si="86"/>
        <v>0.80592599228471673</v>
      </c>
      <c r="K302" s="209">
        <f t="shared" si="86"/>
        <v>0.805096841475891</v>
      </c>
      <c r="L302" s="209">
        <f t="shared" si="86"/>
        <v>0.84468006536719487</v>
      </c>
      <c r="M302" s="209">
        <f t="shared" si="86"/>
        <v>0.79028772961955573</v>
      </c>
      <c r="N302" s="209">
        <f t="shared" si="86"/>
        <v>0.84903433774341608</v>
      </c>
      <c r="O302" s="209">
        <f t="shared" si="86"/>
        <v>0.81977699138997884</v>
      </c>
      <c r="P302" s="209">
        <f t="shared" si="86"/>
        <v>0.82665593019044281</v>
      </c>
      <c r="Q302" s="209">
        <f t="shared" si="63"/>
        <v>0.83316460054124153</v>
      </c>
      <c r="R302" s="209">
        <f t="shared" si="65"/>
        <v>0.82538164207038545</v>
      </c>
      <c r="S302" s="209"/>
      <c r="T302" s="9"/>
      <c r="V302" s="9"/>
    </row>
    <row r="303" spans="2:25" x14ac:dyDescent="0.35">
      <c r="C303" s="6" t="s">
        <v>104</v>
      </c>
      <c r="D303" s="209">
        <f t="shared" ref="D303:P303" si="87">+D233/D269</f>
        <v>0.83286229590544336</v>
      </c>
      <c r="E303" s="209">
        <f t="shared" si="87"/>
        <v>0.82849850397354985</v>
      </c>
      <c r="F303" s="209">
        <f t="shared" si="87"/>
        <v>0.78466336771867762</v>
      </c>
      <c r="G303" s="209">
        <f t="shared" si="87"/>
        <v>0.85415712828421564</v>
      </c>
      <c r="H303" s="209">
        <f t="shared" si="87"/>
        <v>0.84329499035160282</v>
      </c>
      <c r="I303" s="209">
        <f t="shared" si="87"/>
        <v>0.82849174518720115</v>
      </c>
      <c r="J303" s="209">
        <f t="shared" si="87"/>
        <v>0.81865000027938861</v>
      </c>
      <c r="K303" s="209">
        <f t="shared" si="87"/>
        <v>0.81176849702706033</v>
      </c>
      <c r="L303" s="209">
        <f t="shared" si="87"/>
        <v>0.87253951482010006</v>
      </c>
      <c r="M303" s="209">
        <f t="shared" si="87"/>
        <v>0.80269180708397325</v>
      </c>
      <c r="N303" s="209">
        <f t="shared" si="87"/>
        <v>0.83490912326755817</v>
      </c>
      <c r="O303" s="209">
        <f t="shared" si="87"/>
        <v>0.84939687010122999</v>
      </c>
      <c r="P303" s="209">
        <f t="shared" si="87"/>
        <v>0.83032641300560683</v>
      </c>
      <c r="Q303" s="209">
        <f t="shared" si="63"/>
        <v>0.82862481338542515</v>
      </c>
      <c r="R303" s="209">
        <f t="shared" si="65"/>
        <v>0.82374459189426563</v>
      </c>
      <c r="S303" s="209"/>
      <c r="T303" s="9"/>
      <c r="V303" s="9"/>
    </row>
    <row r="304" spans="2:25" x14ac:dyDescent="0.35">
      <c r="C304" s="6" t="s">
        <v>105</v>
      </c>
      <c r="D304" s="209">
        <f t="shared" ref="D304:P304" si="88">+D234/D270</f>
        <v>0.86942395562074315</v>
      </c>
      <c r="E304" s="209">
        <f t="shared" si="88"/>
        <v>0.81103471109238856</v>
      </c>
      <c r="F304" s="209">
        <f t="shared" si="88"/>
        <v>0.89189241475417391</v>
      </c>
      <c r="G304" s="209">
        <f t="shared" si="88"/>
        <v>0.7876376225338283</v>
      </c>
      <c r="H304" s="209">
        <f t="shared" si="88"/>
        <v>0.88667530507819392</v>
      </c>
      <c r="I304" s="209">
        <f t="shared" si="88"/>
        <v>0.83542189843119141</v>
      </c>
      <c r="J304" s="209">
        <f t="shared" si="88"/>
        <v>0.86916392185082492</v>
      </c>
      <c r="K304" s="209">
        <f t="shared" si="88"/>
        <v>0.78415568691527149</v>
      </c>
      <c r="L304" s="209">
        <f t="shared" si="88"/>
        <v>0.87246689168519831</v>
      </c>
      <c r="M304" s="209">
        <f t="shared" si="88"/>
        <v>0.83817034434347115</v>
      </c>
      <c r="N304" s="209">
        <f t="shared" si="88"/>
        <v>0.80200234722283492</v>
      </c>
      <c r="O304" s="209">
        <f t="shared" si="88"/>
        <v>0.86134806821011145</v>
      </c>
      <c r="P304" s="209">
        <f t="shared" si="88"/>
        <v>0.84249028067371146</v>
      </c>
      <c r="Q304" s="209">
        <f t="shared" si="63"/>
        <v>0.84628984190936796</v>
      </c>
      <c r="R304" s="209">
        <f t="shared" si="65"/>
        <v>0.84676537671855778</v>
      </c>
      <c r="S304" s="209"/>
      <c r="T304" s="197"/>
      <c r="U304" s="8"/>
      <c r="W304" s="17"/>
      <c r="X304" s="197"/>
      <c r="Y304" s="17"/>
    </row>
    <row r="305" spans="3:25" x14ac:dyDescent="0.35">
      <c r="C305" s="6" t="s">
        <v>106</v>
      </c>
      <c r="D305" s="209">
        <f t="shared" ref="D305:P305" si="89">+D235/D271</f>
        <v>0.84773168767967733</v>
      </c>
      <c r="E305" s="209">
        <f t="shared" si="89"/>
        <v>0.83679064659142499</v>
      </c>
      <c r="F305" s="209">
        <f t="shared" si="89"/>
        <v>0.84498033843824982</v>
      </c>
      <c r="G305" s="209">
        <f t="shared" si="89"/>
        <v>0.82700290227214912</v>
      </c>
      <c r="H305" s="209">
        <f t="shared" si="89"/>
        <v>0.85100914940295835</v>
      </c>
      <c r="I305" s="209">
        <f t="shared" si="89"/>
        <v>0.82753796618102138</v>
      </c>
      <c r="J305" s="209">
        <f t="shared" si="89"/>
        <v>0.81630297292138609</v>
      </c>
      <c r="K305" s="209">
        <f t="shared" si="89"/>
        <v>0.81486617815617923</v>
      </c>
      <c r="L305" s="209">
        <f t="shared" si="89"/>
        <v>0.83546600708789087</v>
      </c>
      <c r="M305" s="209">
        <f t="shared" si="89"/>
        <v>0.82528832132855134</v>
      </c>
      <c r="N305" s="209">
        <f t="shared" si="89"/>
        <v>0.82697383735909125</v>
      </c>
      <c r="O305" s="209">
        <f t="shared" si="89"/>
        <v>0.82348210593951221</v>
      </c>
      <c r="P305" s="209">
        <f t="shared" si="89"/>
        <v>0.8320741269256462</v>
      </c>
      <c r="Q305" s="209">
        <f t="shared" si="63"/>
        <v>0.83910722721105446</v>
      </c>
      <c r="R305" s="209">
        <f t="shared" si="65"/>
        <v>0.8414548755988186</v>
      </c>
      <c r="S305" s="209"/>
      <c r="T305" s="197"/>
      <c r="U305" s="8"/>
      <c r="W305" s="17"/>
      <c r="X305" s="197"/>
      <c r="Y305" s="17"/>
    </row>
    <row r="306" spans="3:25" x14ac:dyDescent="0.35">
      <c r="C306" s="6" t="s">
        <v>107</v>
      </c>
      <c r="D306" s="209">
        <f t="shared" ref="D306:P306" si="90">+D236/D272</f>
        <v>0.84840351189093899</v>
      </c>
      <c r="E306" s="209">
        <f t="shared" si="90"/>
        <v>0.88526096174527591</v>
      </c>
      <c r="F306" s="209">
        <f t="shared" si="90"/>
        <v>0.89077375054107655</v>
      </c>
      <c r="G306" s="209">
        <f t="shared" si="90"/>
        <v>0.8399981296477117</v>
      </c>
      <c r="H306" s="209">
        <f t="shared" si="90"/>
        <v>0.8116024581199317</v>
      </c>
      <c r="I306" s="209">
        <f t="shared" si="90"/>
        <v>0.87309722422879121</v>
      </c>
      <c r="J306" s="209">
        <f t="shared" si="90"/>
        <v>0.82964811593049803</v>
      </c>
      <c r="K306" s="209">
        <f t="shared" si="90"/>
        <v>0.81382440353514118</v>
      </c>
      <c r="L306" s="209">
        <f t="shared" si="90"/>
        <v>0.85920064336875568</v>
      </c>
      <c r="M306" s="209">
        <f t="shared" si="90"/>
        <v>0.8862646174277512</v>
      </c>
      <c r="N306" s="209">
        <f t="shared" si="90"/>
        <v>0.83852597916445204</v>
      </c>
      <c r="O306" s="209">
        <f t="shared" si="90"/>
        <v>0.86194431396524285</v>
      </c>
      <c r="P306" s="209">
        <f t="shared" si="90"/>
        <v>0.85402753595204273</v>
      </c>
      <c r="Q306" s="209">
        <f t="shared" si="63"/>
        <v>0.85863385929336034</v>
      </c>
      <c r="R306" s="209">
        <f t="shared" si="65"/>
        <v>0.85119132517295581</v>
      </c>
      <c r="S306" s="209"/>
      <c r="T306" s="197"/>
      <c r="U306" s="8"/>
      <c r="W306" s="17"/>
      <c r="X306" s="197"/>
      <c r="Y306" s="17"/>
    </row>
    <row r="307" spans="3:25" x14ac:dyDescent="0.35">
      <c r="C307" s="6" t="s">
        <v>108</v>
      </c>
      <c r="D307" s="209">
        <f t="shared" ref="D307:P307" si="91">+D237/D273</f>
        <v>0.86876564402268663</v>
      </c>
      <c r="E307" s="209">
        <f t="shared" si="91"/>
        <v>0.8533683259509447</v>
      </c>
      <c r="F307" s="209">
        <f t="shared" si="91"/>
        <v>0.86494012781402652</v>
      </c>
      <c r="G307" s="209">
        <f t="shared" si="91"/>
        <v>0.87380314921806623</v>
      </c>
      <c r="H307" s="209">
        <f t="shared" si="91"/>
        <v>0.85837273726884544</v>
      </c>
      <c r="I307" s="209">
        <f t="shared" si="91"/>
        <v>0.84457119345085663</v>
      </c>
      <c r="J307" s="209">
        <f t="shared" si="91"/>
        <v>0.81798584274225894</v>
      </c>
      <c r="K307" s="209">
        <f t="shared" si="91"/>
        <v>0.81296452770490335</v>
      </c>
      <c r="L307" s="209">
        <f t="shared" si="91"/>
        <v>0.83406643959842153</v>
      </c>
      <c r="M307" s="209">
        <f t="shared" si="91"/>
        <v>0.82486342341571606</v>
      </c>
      <c r="N307" s="209">
        <f t="shared" si="91"/>
        <v>0.80747898482202718</v>
      </c>
      <c r="O307" s="209">
        <f t="shared" si="91"/>
        <v>0.84830507172739322</v>
      </c>
      <c r="P307" s="209">
        <f t="shared" si="91"/>
        <v>0.84371268525619925</v>
      </c>
      <c r="Q307" s="209">
        <f t="shared" si="63"/>
        <v>0.86086209980435158</v>
      </c>
      <c r="R307" s="209">
        <f t="shared" si="65"/>
        <v>0.85129172180780854</v>
      </c>
      <c r="S307" s="209"/>
      <c r="T307" s="197"/>
      <c r="U307" s="8"/>
      <c r="W307" s="17"/>
      <c r="X307" s="197"/>
      <c r="Y307" s="17"/>
    </row>
    <row r="308" spans="3:25" x14ac:dyDescent="0.35">
      <c r="C308" s="6" t="s">
        <v>109</v>
      </c>
      <c r="D308" s="209">
        <f t="shared" ref="D308:P308" si="92">+D238/D274</f>
        <v>0.9000649413023083</v>
      </c>
      <c r="E308" s="209">
        <f t="shared" si="92"/>
        <v>0.81856558288197168</v>
      </c>
      <c r="F308" s="209">
        <f t="shared" si="92"/>
        <v>0.87192148948279458</v>
      </c>
      <c r="G308" s="209">
        <f t="shared" si="92"/>
        <v>0.88727141156662681</v>
      </c>
      <c r="H308" s="209">
        <f t="shared" si="92"/>
        <v>0.90249681062400544</v>
      </c>
      <c r="I308" s="209">
        <f t="shared" si="92"/>
        <v>0.82437654905651758</v>
      </c>
      <c r="J308" s="209">
        <f t="shared" si="92"/>
        <v>0.84347264687337731</v>
      </c>
      <c r="K308" s="209">
        <f t="shared" si="92"/>
        <v>0.82921810162023146</v>
      </c>
      <c r="L308" s="209">
        <f t="shared" si="92"/>
        <v>0.88205247322886204</v>
      </c>
      <c r="M308" s="209">
        <f t="shared" si="92"/>
        <v>0.86741178517465323</v>
      </c>
      <c r="N308" s="209">
        <f t="shared" si="92"/>
        <v>0.85447145360715526</v>
      </c>
      <c r="O308" s="209">
        <f t="shared" si="92"/>
        <v>0.83983872690744688</v>
      </c>
      <c r="P308" s="209">
        <f t="shared" si="92"/>
        <v>0.86061296722598446</v>
      </c>
      <c r="Q308" s="209">
        <f t="shared" si="63"/>
        <v>0.86733627009406733</v>
      </c>
      <c r="R308" s="209">
        <f t="shared" si="65"/>
        <v>0.84934247548542696</v>
      </c>
      <c r="S308" s="209"/>
      <c r="T308" s="9"/>
      <c r="V308" s="7"/>
    </row>
    <row r="309" spans="3:25" x14ac:dyDescent="0.35">
      <c r="C309" s="6" t="s">
        <v>110</v>
      </c>
      <c r="D309" s="209">
        <f t="shared" ref="D309:P309" si="93">+D239/D275</f>
        <v>0.84765440058819819</v>
      </c>
      <c r="E309" s="209">
        <f t="shared" si="93"/>
        <v>0.85585528152615009</v>
      </c>
      <c r="F309" s="209">
        <f t="shared" si="93"/>
        <v>0.84405207001265925</v>
      </c>
      <c r="G309" s="209">
        <f t="shared" si="93"/>
        <v>0.71336259573972771</v>
      </c>
      <c r="H309" s="209">
        <f t="shared" si="93"/>
        <v>0.82287218356323177</v>
      </c>
      <c r="I309" s="209">
        <f t="shared" si="93"/>
        <v>0.8822414894955446</v>
      </c>
      <c r="J309" s="209">
        <f t="shared" si="93"/>
        <v>0.80122835675666404</v>
      </c>
      <c r="K309" s="209">
        <f t="shared" si="93"/>
        <v>0.87612328428098096</v>
      </c>
      <c r="L309" s="209">
        <f t="shared" si="93"/>
        <v>0.79770972833256315</v>
      </c>
      <c r="M309" s="209">
        <f t="shared" si="93"/>
        <v>0.84582830923468355</v>
      </c>
      <c r="N309" s="209">
        <f t="shared" si="93"/>
        <v>0.8604627847385774</v>
      </c>
      <c r="O309" s="209">
        <f t="shared" si="93"/>
        <v>0.87268179220286646</v>
      </c>
      <c r="P309" s="209">
        <f t="shared" si="93"/>
        <v>0.83441919515804541</v>
      </c>
      <c r="Q309" s="209">
        <f t="shared" si="63"/>
        <v>0.82741766511679726</v>
      </c>
      <c r="R309" s="209">
        <f t="shared" si="65"/>
        <v>0.8347374090782842</v>
      </c>
      <c r="S309" s="209"/>
      <c r="T309" s="9"/>
      <c r="V309" s="7"/>
    </row>
    <row r="310" spans="3:25" x14ac:dyDescent="0.35">
      <c r="C310" s="6" t="s">
        <v>111</v>
      </c>
      <c r="D310" s="209">
        <f t="shared" ref="D310:P310" si="94">+D240/D276</f>
        <v>0.89582138574427572</v>
      </c>
      <c r="E310" s="209">
        <f t="shared" si="94"/>
        <v>0.80895444305920394</v>
      </c>
      <c r="F310" s="209">
        <f t="shared" si="94"/>
        <v>1.0723301829745278</v>
      </c>
      <c r="G310" s="209">
        <f t="shared" si="94"/>
        <v>0.65420532178465884</v>
      </c>
      <c r="H310" s="209">
        <f t="shared" si="94"/>
        <v>0.89568643359752487</v>
      </c>
      <c r="I310" s="209">
        <f t="shared" si="94"/>
        <v>0.88769675640193568</v>
      </c>
      <c r="J310" s="209">
        <f t="shared" si="94"/>
        <v>0.8388528873177179</v>
      </c>
      <c r="K310" s="209">
        <f t="shared" si="94"/>
        <v>0.85473007057387618</v>
      </c>
      <c r="L310" s="209">
        <f t="shared" si="94"/>
        <v>0.84231303697433169</v>
      </c>
      <c r="M310" s="209">
        <f t="shared" si="94"/>
        <v>0.87911469003775244</v>
      </c>
      <c r="N310" s="209">
        <f t="shared" si="94"/>
        <v>0.83622412879634334</v>
      </c>
      <c r="O310" s="209">
        <f t="shared" si="94"/>
        <v>0.84085829113837851</v>
      </c>
      <c r="P310" s="209">
        <f t="shared" si="94"/>
        <v>0.85498313506036561</v>
      </c>
      <c r="Q310" s="209">
        <f t="shared" si="63"/>
        <v>0.86175895043474493</v>
      </c>
      <c r="R310" s="209">
        <f t="shared" si="65"/>
        <v>0.86346703343504894</v>
      </c>
      <c r="S310" s="209"/>
      <c r="T310" s="9"/>
      <c r="V310" s="7"/>
    </row>
    <row r="311" spans="3:25" x14ac:dyDescent="0.35">
      <c r="C311" s="6" t="s">
        <v>112</v>
      </c>
      <c r="D311" s="209">
        <f t="shared" ref="D311:J311" si="95">+D241/D277</f>
        <v>0.88218462024517053</v>
      </c>
      <c r="E311" s="209">
        <f t="shared" si="95"/>
        <v>0.88631616246169409</v>
      </c>
      <c r="F311" s="209">
        <f t="shared" si="95"/>
        <v>0.88810935249940415</v>
      </c>
      <c r="G311" s="209">
        <f t="shared" si="95"/>
        <v>0.91831202070451989</v>
      </c>
      <c r="H311" s="209">
        <f t="shared" si="95"/>
        <v>0.88424887381814887</v>
      </c>
      <c r="I311" s="209">
        <f t="shared" si="95"/>
        <v>0.92689709341481341</v>
      </c>
      <c r="J311" s="209">
        <f t="shared" si="95"/>
        <v>0.82457971563254429</v>
      </c>
      <c r="K311" s="209"/>
      <c r="L311" s="209"/>
      <c r="M311" s="209"/>
      <c r="N311" s="209"/>
      <c r="O311" s="209"/>
      <c r="P311" s="209"/>
      <c r="Q311" s="209">
        <f t="shared" si="63"/>
        <v>0.89699206660145614</v>
      </c>
      <c r="R311" s="209"/>
      <c r="S311" s="209"/>
      <c r="T311" s="9"/>
      <c r="V311" s="7"/>
    </row>
    <row r="312" spans="3:25" x14ac:dyDescent="0.35"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9"/>
      <c r="V312" s="7"/>
    </row>
    <row r="313" spans="3:25" x14ac:dyDescent="0.35">
      <c r="C313" s="6" t="s">
        <v>123</v>
      </c>
      <c r="D313" s="212">
        <f>AVERAGE(D305:D307)</f>
        <v>0.85496694786443428</v>
      </c>
      <c r="E313" s="212"/>
      <c r="F313" s="212"/>
      <c r="G313" s="212"/>
      <c r="H313" s="212"/>
      <c r="I313" s="212"/>
      <c r="J313" s="212"/>
      <c r="K313" s="212">
        <f>AVERAGE(K309:K310)</f>
        <v>0.86542667742742863</v>
      </c>
      <c r="L313" s="212">
        <f>AVERAGE(L308,L310)</f>
        <v>0.86218275510159681</v>
      </c>
      <c r="M313" s="212">
        <f>AVERAGE(M309:M310)</f>
        <v>0.86247149963621794</v>
      </c>
      <c r="N313" s="212">
        <f>AVERAGE(N308:N309)</f>
        <v>0.85746711917286633</v>
      </c>
      <c r="O313" s="212">
        <f>AVERAGE(O309:O310)</f>
        <v>0.85677004167062254</v>
      </c>
      <c r="P313" s="209"/>
      <c r="Q313" s="209"/>
      <c r="R313" s="209"/>
      <c r="S313" s="209"/>
      <c r="T313" s="9"/>
      <c r="V313" s="7"/>
    </row>
    <row r="314" spans="3:25" x14ac:dyDescent="0.35">
      <c r="C314" s="6" t="s">
        <v>124</v>
      </c>
      <c r="D314" s="187"/>
      <c r="E314" s="13"/>
      <c r="I314" s="213"/>
      <c r="J314" s="214"/>
      <c r="K314" s="17"/>
    </row>
    <row r="315" spans="3:25" x14ac:dyDescent="0.35">
      <c r="C315" s="6" t="s">
        <v>73</v>
      </c>
      <c r="D315" s="215">
        <v>2425</v>
      </c>
      <c r="E315" s="215">
        <v>2451</v>
      </c>
      <c r="F315" s="215">
        <v>2470</v>
      </c>
      <c r="G315" s="215">
        <v>2451</v>
      </c>
      <c r="H315" s="215">
        <v>2363</v>
      </c>
      <c r="I315" s="215">
        <v>2364</v>
      </c>
      <c r="J315" s="215">
        <v>2289</v>
      </c>
      <c r="K315" s="215">
        <v>2326</v>
      </c>
      <c r="L315" s="215">
        <v>2371</v>
      </c>
      <c r="M315" s="215">
        <v>2432</v>
      </c>
      <c r="N315" s="215">
        <v>2520</v>
      </c>
      <c r="O315" s="215">
        <v>2543</v>
      </c>
      <c r="P315" s="216">
        <f t="shared" ref="P315:P346" si="96">MAX(D315:O315)</f>
        <v>2543</v>
      </c>
    </row>
    <row r="316" spans="3:25" x14ac:dyDescent="0.35">
      <c r="C316" s="6" t="s">
        <v>76</v>
      </c>
      <c r="D316" s="215">
        <v>2492</v>
      </c>
      <c r="E316" s="215">
        <v>2548</v>
      </c>
      <c r="F316" s="215">
        <v>2543</v>
      </c>
      <c r="G316" s="215">
        <v>2562</v>
      </c>
      <c r="H316" s="215">
        <v>2509</v>
      </c>
      <c r="I316" s="215">
        <v>2558</v>
      </c>
      <c r="J316" s="215">
        <v>2414</v>
      </c>
      <c r="K316" s="215">
        <v>2389</v>
      </c>
      <c r="L316" s="215">
        <v>2449</v>
      </c>
      <c r="M316" s="215">
        <v>2509</v>
      </c>
      <c r="N316" s="215">
        <v>2576</v>
      </c>
      <c r="O316" s="215">
        <v>2621</v>
      </c>
      <c r="P316" s="216">
        <f t="shared" si="96"/>
        <v>2621</v>
      </c>
    </row>
    <row r="317" spans="3:25" x14ac:dyDescent="0.35">
      <c r="C317" s="6" t="s">
        <v>78</v>
      </c>
      <c r="D317" s="215">
        <v>2603</v>
      </c>
      <c r="E317" s="215">
        <v>2608</v>
      </c>
      <c r="F317" s="215">
        <v>2597</v>
      </c>
      <c r="G317" s="215">
        <v>2597</v>
      </c>
      <c r="H317" s="215">
        <v>2601</v>
      </c>
      <c r="I317" s="215">
        <v>2627</v>
      </c>
      <c r="J317" s="215">
        <v>2455</v>
      </c>
      <c r="K317" s="215">
        <v>2462</v>
      </c>
      <c r="L317" s="215">
        <v>2459</v>
      </c>
      <c r="M317" s="215">
        <v>2540</v>
      </c>
      <c r="N317" s="215">
        <v>2685</v>
      </c>
      <c r="O317" s="215">
        <v>2748</v>
      </c>
      <c r="P317" s="216">
        <f t="shared" si="96"/>
        <v>2748</v>
      </c>
    </row>
    <row r="318" spans="3:25" x14ac:dyDescent="0.35">
      <c r="C318" s="6" t="s">
        <v>80</v>
      </c>
      <c r="D318" s="215">
        <v>2693</v>
      </c>
      <c r="E318" s="215">
        <v>2731</v>
      </c>
      <c r="F318" s="215">
        <v>2682</v>
      </c>
      <c r="G318" s="215">
        <v>2646</v>
      </c>
      <c r="H318" s="215">
        <v>2705</v>
      </c>
      <c r="I318" s="215">
        <v>2712</v>
      </c>
      <c r="J318" s="215">
        <v>2523</v>
      </c>
      <c r="K318" s="215">
        <v>2543</v>
      </c>
      <c r="L318" s="215">
        <v>2604</v>
      </c>
      <c r="M318" s="215">
        <v>2629</v>
      </c>
      <c r="N318" s="215">
        <v>2728</v>
      </c>
      <c r="O318" s="215">
        <v>2741</v>
      </c>
      <c r="P318" s="216">
        <f t="shared" si="96"/>
        <v>2741</v>
      </c>
    </row>
    <row r="319" spans="3:25" x14ac:dyDescent="0.35">
      <c r="C319" s="6" t="s">
        <v>82</v>
      </c>
      <c r="D319" s="215">
        <v>2740</v>
      </c>
      <c r="E319" s="215">
        <v>2814</v>
      </c>
      <c r="F319" s="215">
        <v>2790</v>
      </c>
      <c r="G319" s="215">
        <v>2781</v>
      </c>
      <c r="H319" s="215">
        <v>2669</v>
      </c>
      <c r="I319" s="215">
        <v>2717</v>
      </c>
      <c r="J319" s="215">
        <v>2533</v>
      </c>
      <c r="K319" s="215">
        <v>2561</v>
      </c>
      <c r="L319" s="215">
        <v>2588</v>
      </c>
      <c r="M319" s="215">
        <v>2760</v>
      </c>
      <c r="N319" s="215">
        <v>2767</v>
      </c>
      <c r="O319" s="215">
        <v>2894</v>
      </c>
      <c r="P319" s="216">
        <f t="shared" si="96"/>
        <v>2894</v>
      </c>
    </row>
    <row r="320" spans="3:25" x14ac:dyDescent="0.35">
      <c r="C320" s="6" t="s">
        <v>84</v>
      </c>
      <c r="D320" s="215">
        <v>2861</v>
      </c>
      <c r="E320" s="215">
        <v>2898</v>
      </c>
      <c r="F320" s="215">
        <v>2916</v>
      </c>
      <c r="G320" s="215">
        <v>2853</v>
      </c>
      <c r="H320" s="215">
        <v>2868</v>
      </c>
      <c r="I320" s="215">
        <v>2929</v>
      </c>
      <c r="J320" s="215">
        <v>2767</v>
      </c>
      <c r="K320" s="215">
        <v>2769</v>
      </c>
      <c r="L320" s="215">
        <v>2813</v>
      </c>
      <c r="M320" s="215">
        <v>2872</v>
      </c>
      <c r="N320" s="215">
        <v>3021</v>
      </c>
      <c r="O320" s="215">
        <v>2959</v>
      </c>
      <c r="P320" s="216">
        <f t="shared" si="96"/>
        <v>3021</v>
      </c>
    </row>
    <row r="321" spans="3:30" x14ac:dyDescent="0.35">
      <c r="C321" s="6" t="s">
        <v>86</v>
      </c>
      <c r="D321" s="215">
        <v>2965</v>
      </c>
      <c r="E321" s="215">
        <v>3057</v>
      </c>
      <c r="F321" s="215">
        <v>3047</v>
      </c>
      <c r="G321" s="215">
        <v>2655</v>
      </c>
      <c r="H321" s="215">
        <v>2804</v>
      </c>
      <c r="I321" s="215">
        <v>2919</v>
      </c>
      <c r="J321" s="215">
        <v>2692</v>
      </c>
      <c r="K321" s="215">
        <v>2674</v>
      </c>
      <c r="L321" s="215">
        <v>2811</v>
      </c>
      <c r="M321" s="215">
        <v>2916</v>
      </c>
      <c r="N321" s="215">
        <v>3029</v>
      </c>
      <c r="O321" s="215">
        <v>3014</v>
      </c>
      <c r="P321" s="216">
        <f t="shared" si="96"/>
        <v>3057</v>
      </c>
    </row>
    <row r="322" spans="3:30" x14ac:dyDescent="0.35">
      <c r="C322" s="6" t="s">
        <v>88</v>
      </c>
      <c r="D322" s="215">
        <v>3019</v>
      </c>
      <c r="E322" s="215">
        <v>3073</v>
      </c>
      <c r="F322" s="215">
        <v>3133</v>
      </c>
      <c r="G322" s="215">
        <v>3031</v>
      </c>
      <c r="H322" s="215">
        <v>2964</v>
      </c>
      <c r="I322" s="215">
        <v>2930</v>
      </c>
      <c r="J322" s="215">
        <v>2813</v>
      </c>
      <c r="K322" s="215">
        <v>2806</v>
      </c>
      <c r="L322" s="215">
        <v>2847</v>
      </c>
      <c r="M322" s="215">
        <v>2971</v>
      </c>
      <c r="N322" s="215">
        <v>3046</v>
      </c>
      <c r="O322" s="215">
        <v>3042</v>
      </c>
      <c r="P322" s="216">
        <f t="shared" si="96"/>
        <v>3133</v>
      </c>
    </row>
    <row r="323" spans="3:30" x14ac:dyDescent="0.35">
      <c r="C323" s="6" t="s">
        <v>89</v>
      </c>
      <c r="D323" s="215">
        <v>3084</v>
      </c>
      <c r="E323" s="215">
        <v>3171</v>
      </c>
      <c r="F323" s="215">
        <v>3202</v>
      </c>
      <c r="G323" s="215">
        <v>3119</v>
      </c>
      <c r="H323" s="215">
        <v>3107</v>
      </c>
      <c r="I323" s="215">
        <v>3153</v>
      </c>
      <c r="J323" s="215">
        <v>2925</v>
      </c>
      <c r="K323" s="215">
        <v>2882</v>
      </c>
      <c r="L323" s="215">
        <v>2970</v>
      </c>
      <c r="M323" s="215">
        <v>3046</v>
      </c>
      <c r="N323" s="215">
        <v>3105</v>
      </c>
      <c r="O323" s="215">
        <v>3115</v>
      </c>
      <c r="P323" s="216">
        <f t="shared" si="96"/>
        <v>3202</v>
      </c>
    </row>
    <row r="324" spans="3:30" x14ac:dyDescent="0.35">
      <c r="C324" s="6" t="s">
        <v>90</v>
      </c>
      <c r="D324" s="215">
        <v>3100</v>
      </c>
      <c r="E324" s="215">
        <v>3260</v>
      </c>
      <c r="F324" s="215">
        <v>3217</v>
      </c>
      <c r="G324" s="215">
        <v>3297</v>
      </c>
      <c r="H324" s="215">
        <v>3178</v>
      </c>
      <c r="I324" s="215">
        <v>3155</v>
      </c>
      <c r="J324" s="215">
        <v>2966</v>
      </c>
      <c r="K324" s="215">
        <v>2936</v>
      </c>
      <c r="L324" s="215">
        <v>2983</v>
      </c>
      <c r="M324" s="215">
        <v>3059</v>
      </c>
      <c r="N324" s="215">
        <v>3214</v>
      </c>
      <c r="O324" s="215">
        <v>3210</v>
      </c>
      <c r="P324" s="216">
        <f t="shared" si="96"/>
        <v>3297</v>
      </c>
    </row>
    <row r="325" spans="3:30" x14ac:dyDescent="0.35">
      <c r="C325" s="6" t="s">
        <v>91</v>
      </c>
      <c r="D325" s="215">
        <v>3270</v>
      </c>
      <c r="E325" s="215">
        <v>3361</v>
      </c>
      <c r="F325" s="215">
        <v>3376</v>
      </c>
      <c r="G325" s="215">
        <v>3282</v>
      </c>
      <c r="H325" s="215">
        <v>3251</v>
      </c>
      <c r="I325" s="215">
        <v>3311</v>
      </c>
      <c r="J325" s="215">
        <v>3093</v>
      </c>
      <c r="K325" s="215">
        <v>3101</v>
      </c>
      <c r="L325" s="215">
        <v>3150</v>
      </c>
      <c r="M325" s="215">
        <v>3285</v>
      </c>
      <c r="N325" s="215">
        <v>3243</v>
      </c>
      <c r="O325" s="215">
        <v>3261</v>
      </c>
      <c r="P325" s="216">
        <f t="shared" si="96"/>
        <v>3376</v>
      </c>
    </row>
    <row r="326" spans="3:30" x14ac:dyDescent="0.35">
      <c r="C326" s="6" t="s">
        <v>92</v>
      </c>
      <c r="D326" s="215">
        <v>3260</v>
      </c>
      <c r="E326" s="215">
        <v>3493</v>
      </c>
      <c r="F326" s="215">
        <v>3499</v>
      </c>
      <c r="G326" s="215">
        <v>3459</v>
      </c>
      <c r="H326" s="217">
        <v>3317</v>
      </c>
      <c r="I326" s="215">
        <v>3409</v>
      </c>
      <c r="J326" s="215">
        <v>3105</v>
      </c>
      <c r="K326" s="215">
        <v>3139</v>
      </c>
      <c r="L326" s="215">
        <v>3200</v>
      </c>
      <c r="M326" s="215">
        <v>3213</v>
      </c>
      <c r="N326" s="215">
        <v>3284</v>
      </c>
      <c r="O326" s="215">
        <v>3418</v>
      </c>
      <c r="P326" s="216">
        <f t="shared" si="96"/>
        <v>3499</v>
      </c>
    </row>
    <row r="327" spans="3:30" x14ac:dyDescent="0.35">
      <c r="C327" s="6" t="s">
        <v>93</v>
      </c>
      <c r="D327" s="215">
        <v>3384</v>
      </c>
      <c r="E327" s="215">
        <v>3560</v>
      </c>
      <c r="F327" s="215">
        <v>3468</v>
      </c>
      <c r="G327" s="215">
        <v>3428</v>
      </c>
      <c r="H327" s="215">
        <v>3273</v>
      </c>
      <c r="I327" s="215">
        <v>3497</v>
      </c>
      <c r="J327" s="215">
        <v>3111</v>
      </c>
      <c r="K327" s="215">
        <v>3227</v>
      </c>
      <c r="L327" s="215">
        <v>3324</v>
      </c>
      <c r="M327" s="215">
        <v>3444</v>
      </c>
      <c r="N327" s="215">
        <v>3577</v>
      </c>
      <c r="O327" s="215">
        <v>3603</v>
      </c>
      <c r="P327" s="216">
        <f t="shared" si="96"/>
        <v>3603</v>
      </c>
    </row>
    <row r="328" spans="3:30" x14ac:dyDescent="0.35">
      <c r="C328" s="6" t="s">
        <v>94</v>
      </c>
      <c r="D328" s="215">
        <v>3496</v>
      </c>
      <c r="E328" s="215">
        <v>3617</v>
      </c>
      <c r="F328" s="215">
        <v>3685</v>
      </c>
      <c r="G328" s="215">
        <v>3488</v>
      </c>
      <c r="H328" s="215">
        <v>3463</v>
      </c>
      <c r="I328" s="215">
        <v>3414</v>
      </c>
      <c r="J328" s="215">
        <v>3131</v>
      </c>
      <c r="K328" s="215">
        <v>3186</v>
      </c>
      <c r="L328" s="215">
        <v>3225</v>
      </c>
      <c r="M328" s="215">
        <v>3355</v>
      </c>
      <c r="N328" s="215">
        <v>3526</v>
      </c>
      <c r="O328" s="215">
        <v>3452</v>
      </c>
      <c r="P328" s="216">
        <f t="shared" si="96"/>
        <v>3685</v>
      </c>
    </row>
    <row r="329" spans="3:30" x14ac:dyDescent="0.35">
      <c r="C329" s="6" t="s">
        <v>95</v>
      </c>
      <c r="D329" s="215">
        <v>3401</v>
      </c>
      <c r="E329" s="215">
        <v>3604</v>
      </c>
      <c r="F329" s="215">
        <v>3552</v>
      </c>
      <c r="G329" s="215">
        <v>3521</v>
      </c>
      <c r="H329" s="215">
        <v>3456</v>
      </c>
      <c r="I329" s="215">
        <v>3474</v>
      </c>
      <c r="J329" s="215">
        <v>3160</v>
      </c>
      <c r="K329" s="215">
        <v>3278</v>
      </c>
      <c r="L329" s="215">
        <v>3211</v>
      </c>
      <c r="M329" s="215">
        <v>3347</v>
      </c>
      <c r="N329" s="215">
        <v>3532</v>
      </c>
      <c r="O329" s="215">
        <v>3478</v>
      </c>
      <c r="P329" s="216">
        <f t="shared" si="96"/>
        <v>3604</v>
      </c>
    </row>
    <row r="330" spans="3:30" x14ac:dyDescent="0.35">
      <c r="C330" s="6" t="s">
        <v>96</v>
      </c>
      <c r="D330" s="215">
        <v>3444</v>
      </c>
      <c r="E330" s="215">
        <v>3546</v>
      </c>
      <c r="F330" s="215">
        <v>3511</v>
      </c>
      <c r="G330" s="215">
        <v>3494</v>
      </c>
      <c r="H330" s="215">
        <v>3280</v>
      </c>
      <c r="I330" s="215">
        <v>3233</v>
      </c>
      <c r="J330" s="215">
        <v>3016</v>
      </c>
      <c r="K330" s="215">
        <v>3016</v>
      </c>
      <c r="L330" s="215">
        <v>3035</v>
      </c>
      <c r="M330" s="215">
        <v>3203</v>
      </c>
      <c r="N330" s="215">
        <v>3296</v>
      </c>
      <c r="O330" s="215">
        <v>3302</v>
      </c>
      <c r="P330" s="216">
        <f t="shared" si="96"/>
        <v>3546</v>
      </c>
    </row>
    <row r="331" spans="3:30" x14ac:dyDescent="0.35">
      <c r="C331" s="6" t="s">
        <v>97</v>
      </c>
      <c r="D331" s="218">
        <v>3195</v>
      </c>
      <c r="E331" s="218">
        <v>3351</v>
      </c>
      <c r="F331" s="218">
        <v>3258</v>
      </c>
      <c r="G331" s="218">
        <v>3260</v>
      </c>
      <c r="H331" s="218">
        <v>3160</v>
      </c>
      <c r="I331" s="218">
        <v>3028</v>
      </c>
      <c r="J331" s="215">
        <v>2953</v>
      </c>
      <c r="K331" s="215">
        <v>2979</v>
      </c>
      <c r="L331" s="215">
        <v>2915</v>
      </c>
      <c r="M331" s="215">
        <v>3073</v>
      </c>
      <c r="N331" s="215">
        <v>3162</v>
      </c>
      <c r="O331" s="215">
        <v>3203</v>
      </c>
      <c r="P331" s="216">
        <f t="shared" si="96"/>
        <v>3351</v>
      </c>
    </row>
    <row r="332" spans="3:30" x14ac:dyDescent="0.35">
      <c r="C332" s="6" t="s">
        <v>98</v>
      </c>
      <c r="D332" s="218">
        <v>3252</v>
      </c>
      <c r="E332" s="218">
        <v>3404</v>
      </c>
      <c r="F332" s="218">
        <v>3375</v>
      </c>
      <c r="G332" s="218">
        <v>3324</v>
      </c>
      <c r="H332" s="218">
        <v>3140</v>
      </c>
      <c r="I332" s="218">
        <v>3193</v>
      </c>
      <c r="J332" s="215">
        <v>3007</v>
      </c>
      <c r="K332" s="215">
        <v>3119</v>
      </c>
      <c r="L332" s="215">
        <v>3220</v>
      </c>
      <c r="M332" s="215">
        <v>3357</v>
      </c>
      <c r="N332" s="215">
        <v>3150</v>
      </c>
      <c r="O332" s="215">
        <v>3249</v>
      </c>
      <c r="P332" s="216">
        <f t="shared" si="96"/>
        <v>3404</v>
      </c>
    </row>
    <row r="333" spans="3:30" x14ac:dyDescent="0.35">
      <c r="C333" s="6" t="s">
        <v>99</v>
      </c>
      <c r="D333" s="218">
        <v>3225</v>
      </c>
      <c r="E333" s="218">
        <v>3406</v>
      </c>
      <c r="F333" s="218">
        <v>3300</v>
      </c>
      <c r="G333" s="218">
        <v>3234</v>
      </c>
      <c r="H333" s="218">
        <v>3103</v>
      </c>
      <c r="I333" s="218">
        <v>3125</v>
      </c>
      <c r="J333" s="215">
        <v>2896</v>
      </c>
      <c r="K333" s="215">
        <v>2929</v>
      </c>
      <c r="L333" s="215">
        <v>3007</v>
      </c>
      <c r="M333" s="215">
        <v>2981</v>
      </c>
      <c r="N333" s="215">
        <v>3025</v>
      </c>
      <c r="O333" s="215">
        <v>3268</v>
      </c>
      <c r="P333" s="216">
        <f t="shared" si="96"/>
        <v>3406</v>
      </c>
    </row>
    <row r="334" spans="3:30" x14ac:dyDescent="0.35">
      <c r="C334" s="6" t="s">
        <v>100</v>
      </c>
      <c r="D334" s="219">
        <v>3132</v>
      </c>
      <c r="E334" s="219">
        <v>3303</v>
      </c>
      <c r="F334" s="219">
        <v>3244</v>
      </c>
      <c r="G334" s="218">
        <v>3134</v>
      </c>
      <c r="H334" s="218">
        <v>3023</v>
      </c>
      <c r="I334" s="218">
        <v>2012</v>
      </c>
      <c r="J334" s="215">
        <v>2781</v>
      </c>
      <c r="K334" s="215">
        <v>2805</v>
      </c>
      <c r="L334" s="215">
        <v>2809</v>
      </c>
      <c r="M334" s="215">
        <v>3059</v>
      </c>
      <c r="N334" s="215">
        <v>3037</v>
      </c>
      <c r="O334" s="215">
        <v>3177</v>
      </c>
      <c r="P334" s="216">
        <f t="shared" si="96"/>
        <v>3303</v>
      </c>
      <c r="AD334" s="220"/>
    </row>
    <row r="335" spans="3:30" x14ac:dyDescent="0.35">
      <c r="C335" s="6" t="s">
        <v>101</v>
      </c>
      <c r="D335" s="219">
        <v>3082</v>
      </c>
      <c r="E335" s="219">
        <v>3178</v>
      </c>
      <c r="F335" s="219">
        <v>3265</v>
      </c>
      <c r="G335" s="218">
        <v>3117</v>
      </c>
      <c r="H335" s="218">
        <v>3073</v>
      </c>
      <c r="I335" s="218">
        <v>2973</v>
      </c>
      <c r="J335" s="215">
        <v>2787</v>
      </c>
      <c r="K335" s="215">
        <v>2786</v>
      </c>
      <c r="L335" s="215">
        <v>2890</v>
      </c>
      <c r="M335" s="215">
        <v>2909</v>
      </c>
      <c r="N335" s="215">
        <v>2918</v>
      </c>
      <c r="O335" s="215">
        <v>2943</v>
      </c>
      <c r="P335" s="216">
        <f t="shared" si="96"/>
        <v>3265</v>
      </c>
      <c r="AD335" s="220"/>
    </row>
    <row r="336" spans="3:30" x14ac:dyDescent="0.35">
      <c r="C336" s="6" t="s">
        <v>102</v>
      </c>
      <c r="D336" s="215">
        <v>2970</v>
      </c>
      <c r="E336" s="215">
        <v>3122</v>
      </c>
      <c r="F336" s="215">
        <v>3159</v>
      </c>
      <c r="G336" s="215">
        <v>3057</v>
      </c>
      <c r="H336" s="215">
        <v>2946</v>
      </c>
      <c r="I336" s="215">
        <v>2822</v>
      </c>
      <c r="J336" s="215">
        <v>2739</v>
      </c>
      <c r="K336" s="215">
        <v>2707</v>
      </c>
      <c r="L336" s="215">
        <v>2852</v>
      </c>
      <c r="M336" s="215">
        <v>2878</v>
      </c>
      <c r="N336" s="215">
        <v>2826</v>
      </c>
      <c r="O336" s="215">
        <v>2964</v>
      </c>
      <c r="P336" s="216">
        <f t="shared" si="96"/>
        <v>3159</v>
      </c>
      <c r="AD336" s="220"/>
    </row>
    <row r="337" spans="1:30" x14ac:dyDescent="0.35">
      <c r="A337" s="20"/>
      <c r="B337" s="20"/>
      <c r="C337" s="6" t="s">
        <v>103</v>
      </c>
      <c r="D337" s="215">
        <v>2911</v>
      </c>
      <c r="E337" s="215">
        <v>3008</v>
      </c>
      <c r="F337" s="215">
        <v>3007</v>
      </c>
      <c r="G337" s="215">
        <v>3030</v>
      </c>
      <c r="H337" s="215">
        <v>2811</v>
      </c>
      <c r="I337" s="219">
        <v>2741</v>
      </c>
      <c r="J337" s="219">
        <v>2667</v>
      </c>
      <c r="K337" s="219">
        <v>2744</v>
      </c>
      <c r="L337" s="219">
        <v>2690</v>
      </c>
      <c r="M337" s="219">
        <v>2960</v>
      </c>
      <c r="N337" s="219">
        <v>2898</v>
      </c>
      <c r="O337" s="219">
        <v>2897</v>
      </c>
      <c r="P337" s="216">
        <f t="shared" si="96"/>
        <v>3030</v>
      </c>
      <c r="AD337" s="220"/>
    </row>
    <row r="338" spans="1:30" x14ac:dyDescent="0.35">
      <c r="A338" s="20"/>
      <c r="B338" s="20"/>
      <c r="C338" s="6" t="s">
        <v>104</v>
      </c>
      <c r="D338" s="215">
        <v>2900</v>
      </c>
      <c r="E338" s="215">
        <v>3023</v>
      </c>
      <c r="F338" s="215">
        <v>3036</v>
      </c>
      <c r="G338" s="215">
        <v>3080</v>
      </c>
      <c r="H338" s="215">
        <v>2800</v>
      </c>
      <c r="I338" s="219">
        <v>2802</v>
      </c>
      <c r="J338" s="219">
        <v>2617</v>
      </c>
      <c r="K338" s="219">
        <v>2702</v>
      </c>
      <c r="L338" s="219">
        <v>2704</v>
      </c>
      <c r="M338" s="219">
        <v>2751</v>
      </c>
      <c r="N338" s="219">
        <v>2958</v>
      </c>
      <c r="O338" s="219">
        <v>3042</v>
      </c>
      <c r="P338" s="216">
        <f t="shared" si="96"/>
        <v>3080</v>
      </c>
      <c r="AD338" s="220"/>
    </row>
    <row r="339" spans="1:30" x14ac:dyDescent="0.35">
      <c r="A339" s="20"/>
      <c r="B339" s="20"/>
      <c r="C339" s="6" t="s">
        <v>105</v>
      </c>
      <c r="D339" s="215">
        <v>2935</v>
      </c>
      <c r="E339" s="215">
        <v>3087</v>
      </c>
      <c r="F339" s="215">
        <v>2992</v>
      </c>
      <c r="G339" s="215">
        <v>2955</v>
      </c>
      <c r="H339" s="215">
        <v>2732</v>
      </c>
      <c r="I339" s="219">
        <v>2722</v>
      </c>
      <c r="J339" s="219">
        <v>2551</v>
      </c>
      <c r="K339" s="219">
        <v>2619</v>
      </c>
      <c r="L339" s="219">
        <v>2663</v>
      </c>
      <c r="M339" s="219">
        <v>2761</v>
      </c>
      <c r="N339" s="219">
        <v>2894</v>
      </c>
      <c r="O339" s="219">
        <v>2896</v>
      </c>
      <c r="P339" s="216">
        <f t="shared" si="96"/>
        <v>3087</v>
      </c>
      <c r="AD339" s="220"/>
    </row>
    <row r="340" spans="1:30" x14ac:dyDescent="0.35">
      <c r="A340" s="20"/>
      <c r="B340" s="20"/>
      <c r="C340" s="6" t="s">
        <v>106</v>
      </c>
      <c r="D340" s="215">
        <v>2931</v>
      </c>
      <c r="E340" s="215">
        <v>3060</v>
      </c>
      <c r="F340" s="215">
        <v>2800</v>
      </c>
      <c r="G340" s="215">
        <v>893</v>
      </c>
      <c r="H340" s="215">
        <v>1531</v>
      </c>
      <c r="I340" s="219">
        <v>1702</v>
      </c>
      <c r="J340" s="219">
        <v>1928</v>
      </c>
      <c r="K340" s="219">
        <v>1958</v>
      </c>
      <c r="L340" s="219">
        <v>2230</v>
      </c>
      <c r="M340" s="219">
        <v>2315</v>
      </c>
      <c r="N340" s="219">
        <v>2368</v>
      </c>
      <c r="O340" s="219">
        <v>2607</v>
      </c>
      <c r="P340" s="216">
        <f t="shared" si="96"/>
        <v>3060</v>
      </c>
      <c r="AD340" s="220"/>
    </row>
    <row r="341" spans="1:30" x14ac:dyDescent="0.35">
      <c r="A341" s="20"/>
      <c r="B341" s="20"/>
      <c r="C341" s="6" t="s">
        <v>107</v>
      </c>
      <c r="D341" s="215">
        <v>2569</v>
      </c>
      <c r="E341" s="215">
        <v>2677</v>
      </c>
      <c r="F341" s="215">
        <v>2705</v>
      </c>
      <c r="G341" s="215">
        <v>2535</v>
      </c>
      <c r="H341" s="215">
        <v>2544</v>
      </c>
      <c r="I341" s="219">
        <v>2435</v>
      </c>
      <c r="J341" s="219">
        <v>2284</v>
      </c>
      <c r="K341" s="219">
        <v>2311</v>
      </c>
      <c r="L341" s="219">
        <v>2426</v>
      </c>
      <c r="M341" s="219">
        <v>2420</v>
      </c>
      <c r="N341" s="219">
        <v>2681</v>
      </c>
      <c r="O341" s="219">
        <v>2771</v>
      </c>
      <c r="P341" s="216">
        <f t="shared" si="96"/>
        <v>2771</v>
      </c>
      <c r="AD341" s="220"/>
    </row>
    <row r="342" spans="1:30" x14ac:dyDescent="0.35">
      <c r="A342" s="20"/>
      <c r="B342" s="20"/>
      <c r="C342" s="6" t="s">
        <v>108</v>
      </c>
      <c r="D342" s="215">
        <v>2758</v>
      </c>
      <c r="E342" s="215">
        <v>2866</v>
      </c>
      <c r="F342" s="215">
        <v>2815</v>
      </c>
      <c r="G342" s="215">
        <v>2758</v>
      </c>
      <c r="H342" s="215">
        <v>2587</v>
      </c>
      <c r="I342" s="219">
        <v>2629</v>
      </c>
      <c r="J342" s="219">
        <v>2346</v>
      </c>
      <c r="K342" s="219">
        <v>2349</v>
      </c>
      <c r="L342" s="219">
        <v>2339</v>
      </c>
      <c r="M342" s="219">
        <v>2435</v>
      </c>
      <c r="N342" s="219">
        <v>2656</v>
      </c>
      <c r="O342" s="219">
        <v>2911</v>
      </c>
      <c r="P342" s="216">
        <f t="shared" si="96"/>
        <v>2911</v>
      </c>
      <c r="AD342" s="220"/>
    </row>
    <row r="343" spans="1:30" x14ac:dyDescent="0.35">
      <c r="A343" s="20"/>
      <c r="B343" s="20"/>
      <c r="C343" s="6" t="s">
        <v>109</v>
      </c>
      <c r="D343" s="215">
        <v>2856</v>
      </c>
      <c r="E343" s="215">
        <v>2945</v>
      </c>
      <c r="F343" s="215">
        <v>2848</v>
      </c>
      <c r="G343" s="215">
        <v>2700</v>
      </c>
      <c r="H343" s="215">
        <v>2503</v>
      </c>
      <c r="I343" s="219">
        <v>2508</v>
      </c>
      <c r="J343" s="219">
        <v>2331</v>
      </c>
      <c r="K343" s="219">
        <v>2349</v>
      </c>
      <c r="L343" s="219">
        <v>2449</v>
      </c>
      <c r="M343" s="219">
        <v>2626</v>
      </c>
      <c r="N343" s="219">
        <v>2761</v>
      </c>
      <c r="O343" s="219">
        <v>2718</v>
      </c>
      <c r="P343" s="216">
        <f t="shared" si="96"/>
        <v>2945</v>
      </c>
      <c r="AD343" s="220"/>
    </row>
    <row r="344" spans="1:30" x14ac:dyDescent="0.35">
      <c r="A344" s="20"/>
      <c r="B344" s="20"/>
      <c r="C344" s="6" t="s">
        <v>110</v>
      </c>
      <c r="D344" s="215">
        <v>2801</v>
      </c>
      <c r="E344" s="215">
        <v>2960</v>
      </c>
      <c r="F344" s="215">
        <v>2929</v>
      </c>
      <c r="G344" s="215">
        <v>2793</v>
      </c>
      <c r="H344" s="219">
        <v>2642</v>
      </c>
      <c r="I344" s="219">
        <v>2604</v>
      </c>
      <c r="J344" s="219">
        <v>2412</v>
      </c>
      <c r="K344" s="219">
        <v>2373</v>
      </c>
      <c r="L344" s="219">
        <v>2429</v>
      </c>
      <c r="M344" s="219">
        <v>2466</v>
      </c>
      <c r="N344" s="219">
        <v>2794</v>
      </c>
      <c r="O344" s="219">
        <v>2922</v>
      </c>
      <c r="P344" s="216">
        <f t="shared" si="96"/>
        <v>2960</v>
      </c>
    </row>
    <row r="345" spans="1:30" x14ac:dyDescent="0.35">
      <c r="A345" s="20"/>
      <c r="B345" s="20"/>
      <c r="C345" s="6" t="s">
        <v>111</v>
      </c>
      <c r="D345" s="215">
        <v>2785</v>
      </c>
      <c r="E345" s="215">
        <v>2870</v>
      </c>
      <c r="F345" s="215">
        <v>2877</v>
      </c>
      <c r="G345" s="215">
        <v>2646</v>
      </c>
      <c r="H345" s="219">
        <v>2490</v>
      </c>
      <c r="I345" s="219">
        <v>2382</v>
      </c>
      <c r="J345" s="219">
        <v>2261</v>
      </c>
      <c r="K345" s="219">
        <v>2258</v>
      </c>
      <c r="L345" s="219">
        <v>2374</v>
      </c>
      <c r="M345" s="219">
        <v>2527</v>
      </c>
      <c r="N345" s="219">
        <v>2775</v>
      </c>
      <c r="O345" s="219">
        <v>3049</v>
      </c>
      <c r="P345" s="216">
        <f t="shared" si="96"/>
        <v>3049</v>
      </c>
    </row>
    <row r="346" spans="1:30" x14ac:dyDescent="0.35">
      <c r="A346" s="20"/>
      <c r="B346" s="20"/>
      <c r="C346" s="6" t="s">
        <v>112</v>
      </c>
      <c r="D346" s="215">
        <v>2899</v>
      </c>
      <c r="E346" s="215">
        <v>3151</v>
      </c>
      <c r="F346" s="215">
        <v>3085</v>
      </c>
      <c r="G346" s="215">
        <v>3009</v>
      </c>
      <c r="H346" s="219">
        <v>2754</v>
      </c>
      <c r="I346" s="219">
        <v>2613</v>
      </c>
      <c r="J346" s="219">
        <v>2447</v>
      </c>
      <c r="K346" s="219"/>
      <c r="L346" s="219"/>
      <c r="M346" s="219"/>
      <c r="N346" s="219"/>
      <c r="O346" s="219"/>
      <c r="P346" s="216">
        <f t="shared" si="96"/>
        <v>3151</v>
      </c>
    </row>
    <row r="347" spans="1:30" x14ac:dyDescent="0.35">
      <c r="A347" s="20"/>
      <c r="B347" s="20"/>
      <c r="D347" s="187"/>
      <c r="E347" s="187"/>
      <c r="F347" s="187"/>
      <c r="G347" s="187"/>
      <c r="H347" s="219"/>
      <c r="I347" s="219"/>
      <c r="J347" s="219"/>
      <c r="K347" s="219"/>
      <c r="L347" s="219"/>
      <c r="M347" s="219"/>
      <c r="N347" s="219"/>
      <c r="O347" s="219"/>
      <c r="P347" s="216"/>
    </row>
    <row r="348" spans="1:30" x14ac:dyDescent="0.35">
      <c r="A348" s="20"/>
      <c r="B348" s="20" t="s">
        <v>125</v>
      </c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216"/>
    </row>
    <row r="349" spans="1:30" x14ac:dyDescent="0.35">
      <c r="C349" s="6" t="s">
        <v>73</v>
      </c>
      <c r="D349" s="221">
        <f t="shared" ref="D349:P349" si="97">D246/((D$3*24)*D315)*1000</f>
        <v>0.7927613346635628</v>
      </c>
      <c r="E349" s="221">
        <f t="shared" si="97"/>
        <v>0.79822587225753805</v>
      </c>
      <c r="F349" s="221">
        <f t="shared" si="97"/>
        <v>0.80077597840755732</v>
      </c>
      <c r="G349" s="221">
        <f t="shared" si="97"/>
        <v>0.81039996841315598</v>
      </c>
      <c r="H349" s="221">
        <f t="shared" si="97"/>
        <v>0.78025814642403724</v>
      </c>
      <c r="I349" s="221">
        <f t="shared" si="97"/>
        <v>0.77427087313283482</v>
      </c>
      <c r="J349" s="221">
        <f t="shared" si="97"/>
        <v>0.76564166161680225</v>
      </c>
      <c r="K349" s="221">
        <f t="shared" si="97"/>
        <v>0.79286174917086349</v>
      </c>
      <c r="L349" s="221">
        <f t="shared" si="97"/>
        <v>0.79307311011641568</v>
      </c>
      <c r="M349" s="221">
        <f t="shared" si="97"/>
        <v>0.78724643640350878</v>
      </c>
      <c r="N349" s="221">
        <f t="shared" si="97"/>
        <v>0.78095664789213182</v>
      </c>
      <c r="O349" s="221">
        <f t="shared" si="97"/>
        <v>0.80881067855114264</v>
      </c>
      <c r="P349" s="221">
        <f t="shared" si="97"/>
        <v>0.75158865683755394</v>
      </c>
      <c r="R349" s="221"/>
      <c r="S349" s="221"/>
    </row>
    <row r="350" spans="1:30" x14ac:dyDescent="0.35">
      <c r="C350" s="6" t="s">
        <v>76</v>
      </c>
      <c r="D350" s="221">
        <f t="shared" ref="D350:P350" si="98">D247/((D$3*24)*D316)*1000</f>
        <v>0.79922418405564466</v>
      </c>
      <c r="E350" s="221">
        <f t="shared" si="98"/>
        <v>0.8170544892895123</v>
      </c>
      <c r="F350" s="221">
        <f t="shared" si="98"/>
        <v>0.80662603224537954</v>
      </c>
      <c r="G350" s="221">
        <f t="shared" si="98"/>
        <v>0.80744839800894797</v>
      </c>
      <c r="H350" s="221">
        <f t="shared" si="98"/>
        <v>0.80698374739825507</v>
      </c>
      <c r="I350" s="221">
        <f t="shared" si="98"/>
        <v>0.77366390072889613</v>
      </c>
      <c r="J350" s="221">
        <f t="shared" si="98"/>
        <v>0.77683049594212972</v>
      </c>
      <c r="K350" s="221">
        <f t="shared" si="98"/>
        <v>0.81026131674938706</v>
      </c>
      <c r="L350" s="221">
        <f t="shared" si="98"/>
        <v>0.81682451033338166</v>
      </c>
      <c r="M350" s="221">
        <f t="shared" si="98"/>
        <v>0.79142863469288338</v>
      </c>
      <c r="N350" s="221">
        <f t="shared" si="98"/>
        <v>0.80556459961263616</v>
      </c>
      <c r="O350" s="221">
        <f t="shared" si="98"/>
        <v>0.81144813260417992</v>
      </c>
      <c r="P350" s="221">
        <f t="shared" si="98"/>
        <v>0.76943078298045819</v>
      </c>
    </row>
    <row r="351" spans="1:30" x14ac:dyDescent="0.35">
      <c r="C351" s="6" t="s">
        <v>78</v>
      </c>
      <c r="D351" s="221">
        <f t="shared" ref="D351:P351" si="99">D248/((D$3*24)*D317)*1000</f>
        <v>0.78548738221820147</v>
      </c>
      <c r="E351" s="221">
        <f t="shared" si="99"/>
        <v>0.81887203971238209</v>
      </c>
      <c r="F351" s="221">
        <f t="shared" si="99"/>
        <v>0.8157917254952296</v>
      </c>
      <c r="G351" s="221">
        <f t="shared" si="99"/>
        <v>0.81028150761217443</v>
      </c>
      <c r="H351" s="221">
        <f t="shared" si="99"/>
        <v>0.79707591097441155</v>
      </c>
      <c r="I351" s="221">
        <f t="shared" si="99"/>
        <v>0.77457625731137769</v>
      </c>
      <c r="J351" s="221">
        <f t="shared" si="99"/>
        <v>0.78214309178109187</v>
      </c>
      <c r="K351" s="221">
        <f t="shared" si="99"/>
        <v>0.81144104676801676</v>
      </c>
      <c r="L351" s="221">
        <f t="shared" si="99"/>
        <v>0.81120702095003205</v>
      </c>
      <c r="M351" s="221">
        <f t="shared" si="99"/>
        <v>0.80418853893263353</v>
      </c>
      <c r="N351" s="221">
        <f t="shared" si="99"/>
        <v>0.79774133477503451</v>
      </c>
      <c r="O351" s="221">
        <f t="shared" si="99"/>
        <v>0.81018518518518512</v>
      </c>
      <c r="P351" s="221">
        <f t="shared" si="99"/>
        <v>0.75315048553368835</v>
      </c>
    </row>
    <row r="352" spans="1:30" x14ac:dyDescent="0.35">
      <c r="C352" s="6" t="s">
        <v>80</v>
      </c>
      <c r="D352" s="221">
        <f t="shared" ref="D352:P352" si="100">D249/((D$2*24)*D318)*1000</f>
        <v>0.80390618449265128</v>
      </c>
      <c r="E352" s="221">
        <f t="shared" si="100"/>
        <v>0.82530129969328669</v>
      </c>
      <c r="F352" s="221">
        <f t="shared" si="100"/>
        <v>0.78905667412378822</v>
      </c>
      <c r="G352" s="221">
        <f t="shared" si="100"/>
        <v>0.83190086070270408</v>
      </c>
      <c r="H352" s="221">
        <f t="shared" si="100"/>
        <v>0.80375847196549599</v>
      </c>
      <c r="I352" s="221">
        <f t="shared" si="100"/>
        <v>0.78330676880134487</v>
      </c>
      <c r="J352" s="221">
        <f t="shared" si="100"/>
        <v>0.80325521332770766</v>
      </c>
      <c r="K352" s="221">
        <f t="shared" si="100"/>
        <v>0.81771687887868882</v>
      </c>
      <c r="L352" s="221">
        <f t="shared" si="100"/>
        <v>0.81140676874287698</v>
      </c>
      <c r="M352" s="221">
        <f t="shared" si="100"/>
        <v>0.80005071636870806</v>
      </c>
      <c r="N352" s="221">
        <f t="shared" si="100"/>
        <v>0.80546621259420426</v>
      </c>
      <c r="O352" s="221">
        <f t="shared" si="100"/>
        <v>0.81686529652600426</v>
      </c>
      <c r="P352" s="221">
        <f t="shared" si="100"/>
        <v>0.7842897337801672</v>
      </c>
    </row>
    <row r="353" spans="3:16" x14ac:dyDescent="0.35">
      <c r="C353" s="6" t="s">
        <v>82</v>
      </c>
      <c r="D353" s="221">
        <f t="shared" ref="D353:P353" si="101">D250/((D$3*24)*D319)*1000</f>
        <v>0.79904442351463778</v>
      </c>
      <c r="E353" s="221">
        <f t="shared" si="101"/>
        <v>0.82154511620086967</v>
      </c>
      <c r="F353" s="221">
        <f t="shared" si="101"/>
        <v>0.72844484269215448</v>
      </c>
      <c r="G353" s="221">
        <f t="shared" si="101"/>
        <v>0.83632019115890088</v>
      </c>
      <c r="H353" s="221">
        <f t="shared" si="101"/>
        <v>0.80825111360892554</v>
      </c>
      <c r="I353" s="221">
        <f t="shared" si="101"/>
        <v>0.76593610125019296</v>
      </c>
      <c r="J353" s="221">
        <f t="shared" si="101"/>
        <v>0.80539035272043435</v>
      </c>
      <c r="K353" s="221">
        <f t="shared" si="101"/>
        <v>0.81650582919618453</v>
      </c>
      <c r="L353" s="221">
        <f t="shared" si="101"/>
        <v>0.80395871765468419</v>
      </c>
      <c r="M353" s="221">
        <f t="shared" si="101"/>
        <v>0.80439814814814814</v>
      </c>
      <c r="N353" s="221">
        <f t="shared" si="101"/>
        <v>0.82539608519766372</v>
      </c>
      <c r="O353" s="221">
        <f t="shared" si="101"/>
        <v>0.83002188435844271</v>
      </c>
      <c r="P353" s="221">
        <f t="shared" si="101"/>
        <v>0.75507742360986196</v>
      </c>
    </row>
    <row r="354" spans="3:16" x14ac:dyDescent="0.35">
      <c r="C354" s="6" t="s">
        <v>84</v>
      </c>
      <c r="D354" s="221">
        <f t="shared" ref="D354:P354" si="102">D251/((D$3*24)*D320)*1000</f>
        <v>0.82054548939576732</v>
      </c>
      <c r="E354" s="221">
        <f t="shared" si="102"/>
        <v>0.83720140697700296</v>
      </c>
      <c r="F354" s="221">
        <f t="shared" si="102"/>
        <v>0.83847736625514402</v>
      </c>
      <c r="G354" s="221">
        <f t="shared" si="102"/>
        <v>0.84376378006173469</v>
      </c>
      <c r="H354" s="221">
        <f t="shared" si="102"/>
        <v>0.81066945606694563</v>
      </c>
      <c r="I354" s="221">
        <f t="shared" si="102"/>
        <v>0.80048605527961025</v>
      </c>
      <c r="J354" s="221">
        <f t="shared" si="102"/>
        <v>0.80533437479355385</v>
      </c>
      <c r="K354" s="221">
        <f t="shared" si="102"/>
        <v>0.82482071918691635</v>
      </c>
      <c r="L354" s="221">
        <f t="shared" si="102"/>
        <v>0.81390548490304238</v>
      </c>
      <c r="M354" s="221">
        <f t="shared" si="102"/>
        <v>0.81012070566388117</v>
      </c>
      <c r="N354" s="221">
        <f t="shared" si="102"/>
        <v>0.80956601282064966</v>
      </c>
      <c r="O354" s="221">
        <f t="shared" si="102"/>
        <v>0.85102887612181288</v>
      </c>
      <c r="P354" s="221">
        <f t="shared" si="102"/>
        <v>0.78315943645622177</v>
      </c>
    </row>
    <row r="355" spans="3:16" x14ac:dyDescent="0.35">
      <c r="C355" s="6" t="s">
        <v>86</v>
      </c>
      <c r="D355" s="221">
        <f t="shared" ref="D355:P355" si="103">D252/((D$3*24)*D321)*1000</f>
        <v>0.83559992021614171</v>
      </c>
      <c r="E355" s="221">
        <f t="shared" si="103"/>
        <v>0.83634950281567777</v>
      </c>
      <c r="F355" s="221">
        <f t="shared" si="103"/>
        <v>0.620099916128797</v>
      </c>
      <c r="G355" s="221">
        <f t="shared" si="103"/>
        <v>0.76033250308810729</v>
      </c>
      <c r="H355" s="221">
        <f t="shared" si="103"/>
        <v>0.81584839118719288</v>
      </c>
      <c r="I355" s="221">
        <f t="shared" si="103"/>
        <v>0.78973687409519389</v>
      </c>
      <c r="J355" s="221">
        <f t="shared" si="103"/>
        <v>0.80994663599034977</v>
      </c>
      <c r="K355" s="221">
        <f t="shared" si="103"/>
        <v>0.80593101114791466</v>
      </c>
      <c r="L355" s="221">
        <f t="shared" si="103"/>
        <v>0.81859668047570411</v>
      </c>
      <c r="M355" s="221">
        <f t="shared" si="103"/>
        <v>0.81685337600975461</v>
      </c>
      <c r="N355" s="221">
        <f t="shared" si="103"/>
        <v>0.82779546818034988</v>
      </c>
      <c r="O355" s="221">
        <f t="shared" si="103"/>
        <v>0.83310292708102929</v>
      </c>
      <c r="P355" s="221">
        <f t="shared" si="103"/>
        <v>0.75210274196656235</v>
      </c>
    </row>
    <row r="356" spans="3:16" x14ac:dyDescent="0.35">
      <c r="C356" s="6" t="s">
        <v>88</v>
      </c>
      <c r="D356" s="221">
        <f t="shared" ref="D356:P356" si="104">D253/((D$2*24)*D322)*1000</f>
        <v>0.82782164570622618</v>
      </c>
      <c r="E356" s="221">
        <f t="shared" si="104"/>
        <v>0.84319200529061644</v>
      </c>
      <c r="F356" s="221">
        <f t="shared" si="104"/>
        <v>0.83289002376139298</v>
      </c>
      <c r="G356" s="221">
        <f t="shared" si="104"/>
        <v>0.83230453769826485</v>
      </c>
      <c r="H356" s="221">
        <f t="shared" si="104"/>
        <v>0.81838544009596648</v>
      </c>
      <c r="I356" s="221">
        <f t="shared" si="104"/>
        <v>0.80149730265330843</v>
      </c>
      <c r="J356" s="221">
        <f t="shared" si="104"/>
        <v>0.78217874767305406</v>
      </c>
      <c r="K356" s="221">
        <f t="shared" si="104"/>
        <v>0.82305158895961861</v>
      </c>
      <c r="L356" s="221">
        <f t="shared" si="104"/>
        <v>0.81037009340146771</v>
      </c>
      <c r="M356" s="221">
        <f t="shared" si="104"/>
        <v>0.80523766782602191</v>
      </c>
      <c r="N356" s="221">
        <f t="shared" si="104"/>
        <v>0.82772047246874092</v>
      </c>
      <c r="O356" s="221">
        <f t="shared" si="104"/>
        <v>0.85193768719409746</v>
      </c>
      <c r="P356" s="221">
        <f t="shared" si="104"/>
        <v>0.77985232122705761</v>
      </c>
    </row>
    <row r="357" spans="3:16" x14ac:dyDescent="0.35">
      <c r="C357" s="6" t="s">
        <v>89</v>
      </c>
      <c r="D357" s="221">
        <f t="shared" ref="D357:P357" si="105">D254/((D$3*24)*D323)*1000</f>
        <v>0.84149198778293788</v>
      </c>
      <c r="E357" s="221">
        <f t="shared" si="105"/>
        <v>0.84837217661400532</v>
      </c>
      <c r="F357" s="221">
        <f t="shared" si="105"/>
        <v>0.81842945381358867</v>
      </c>
      <c r="G357" s="221">
        <f t="shared" si="105"/>
        <v>0.83609993553213569</v>
      </c>
      <c r="H357" s="221">
        <f t="shared" si="105"/>
        <v>0.80074562815148587</v>
      </c>
      <c r="I357" s="221">
        <f t="shared" si="105"/>
        <v>0.7835974613697827</v>
      </c>
      <c r="J357" s="221">
        <f t="shared" si="105"/>
        <v>0.80860695432405116</v>
      </c>
      <c r="K357" s="221">
        <f t="shared" si="105"/>
        <v>0.81898524503486347</v>
      </c>
      <c r="L357" s="221">
        <f t="shared" si="105"/>
        <v>0.82125013576626482</v>
      </c>
      <c r="M357" s="221">
        <f t="shared" si="105"/>
        <v>0.80355840081710073</v>
      </c>
      <c r="N357" s="221">
        <f t="shared" si="105"/>
        <v>0.83913389780617464</v>
      </c>
      <c r="O357" s="221">
        <f t="shared" si="105"/>
        <v>0.83935259497057246</v>
      </c>
      <c r="P357" s="221">
        <f t="shared" si="105"/>
        <v>0.78905629950173828</v>
      </c>
    </row>
    <row r="358" spans="3:16" x14ac:dyDescent="0.35">
      <c r="C358" s="6" t="s">
        <v>90</v>
      </c>
      <c r="D358" s="221">
        <f t="shared" ref="D358:P358" si="106">D255/((D$3*24)*D324)*1000</f>
        <v>0.84153009018383629</v>
      </c>
      <c r="E358" s="221">
        <f t="shared" si="106"/>
        <v>0.84534976334190914</v>
      </c>
      <c r="F358" s="221">
        <f t="shared" si="106"/>
        <v>0.83573976271888917</v>
      </c>
      <c r="G358" s="221">
        <f t="shared" si="106"/>
        <v>0.8072596988627655</v>
      </c>
      <c r="H358" s="221">
        <f t="shared" si="106"/>
        <v>0.79249982737221181</v>
      </c>
      <c r="I358" s="221">
        <f t="shared" si="106"/>
        <v>0.78289983300103949</v>
      </c>
      <c r="J358" s="221">
        <f t="shared" si="106"/>
        <v>0.81647711428447134</v>
      </c>
      <c r="K358" s="221">
        <f t="shared" si="106"/>
        <v>0.81982405351871668</v>
      </c>
      <c r="L358" s="221">
        <f t="shared" si="106"/>
        <v>0.8191024132269239</v>
      </c>
      <c r="M358" s="221">
        <f t="shared" si="106"/>
        <v>0.82488774018379274</v>
      </c>
      <c r="N358" s="221">
        <f t="shared" si="106"/>
        <v>0.83058348722992825</v>
      </c>
      <c r="O358" s="221">
        <f t="shared" si="106"/>
        <v>0.84982590948425063</v>
      </c>
      <c r="P358" s="221">
        <f t="shared" si="106"/>
        <v>0.78120057101862383</v>
      </c>
    </row>
    <row r="359" spans="3:16" x14ac:dyDescent="0.35">
      <c r="C359" s="6" t="s">
        <v>91</v>
      </c>
      <c r="D359" s="221">
        <f t="shared" ref="D359:P359" si="107">D256/((D$3*24)*D325)*1000</f>
        <v>0.8395770231166354</v>
      </c>
      <c r="E359" s="221">
        <f t="shared" si="107"/>
        <v>0.84509990986105654</v>
      </c>
      <c r="F359" s="221">
        <f t="shared" si="107"/>
        <v>0.83517549409228542</v>
      </c>
      <c r="G359" s="221">
        <f t="shared" si="107"/>
        <v>0.85194935678808481</v>
      </c>
      <c r="H359" s="221">
        <f t="shared" si="107"/>
        <v>0.83762936959567991</v>
      </c>
      <c r="I359" s="221">
        <f t="shared" si="107"/>
        <v>0.7894221327247396</v>
      </c>
      <c r="J359" s="221">
        <f t="shared" si="107"/>
        <v>0.82015699081171844</v>
      </c>
      <c r="K359" s="221">
        <f t="shared" si="107"/>
        <v>0.83374759678137622</v>
      </c>
      <c r="L359" s="221">
        <f t="shared" si="107"/>
        <v>0.84032762416794682</v>
      </c>
      <c r="M359" s="221">
        <f t="shared" si="107"/>
        <v>0.80059620581768987</v>
      </c>
      <c r="N359" s="221">
        <f t="shared" si="107"/>
        <v>0.85343220261008823</v>
      </c>
      <c r="O359" s="221">
        <f t="shared" si="107"/>
        <v>0.85130464581416743</v>
      </c>
      <c r="P359" s="221">
        <f t="shared" si="107"/>
        <v>0.80196725749448161</v>
      </c>
    </row>
    <row r="360" spans="3:16" x14ac:dyDescent="0.35">
      <c r="C360" s="6" t="s">
        <v>92</v>
      </c>
      <c r="D360" s="221">
        <f t="shared" ref="D360:P360" si="108">D257/((D$2*24)*D326)*1000</f>
        <v>0.85791601853684285</v>
      </c>
      <c r="E360" s="221">
        <f t="shared" si="108"/>
        <v>0.82426507546583183</v>
      </c>
      <c r="F360" s="221">
        <f t="shared" si="108"/>
        <v>0.8407100139722461</v>
      </c>
      <c r="G360" s="221">
        <f t="shared" si="108"/>
        <v>0.83754456194996996</v>
      </c>
      <c r="H360" s="221">
        <f t="shared" si="108"/>
        <v>0.80435837771748231</v>
      </c>
      <c r="I360" s="221">
        <f t="shared" si="108"/>
        <v>0.77841281774682447</v>
      </c>
      <c r="J360" s="221">
        <f t="shared" si="108"/>
        <v>0.80500570186830123</v>
      </c>
      <c r="K360" s="221">
        <f t="shared" si="108"/>
        <v>0.8255420314691333</v>
      </c>
      <c r="L360" s="221">
        <f t="shared" si="108"/>
        <v>0.81888524865591394</v>
      </c>
      <c r="M360" s="221">
        <f t="shared" si="108"/>
        <v>0.84373638344226576</v>
      </c>
      <c r="N360" s="221">
        <f t="shared" si="108"/>
        <v>0.83385639726009453</v>
      </c>
      <c r="O360" s="221">
        <f t="shared" si="108"/>
        <v>0.8559371139717834</v>
      </c>
      <c r="P360" s="221">
        <f t="shared" si="108"/>
        <v>0.78412059170171422</v>
      </c>
    </row>
    <row r="361" spans="3:16" x14ac:dyDescent="0.35">
      <c r="C361" s="6" t="s">
        <v>93</v>
      </c>
      <c r="D361" s="221">
        <f t="shared" ref="D361:P361" si="109">D258/((D$3*24)*D327)*1000</f>
        <v>0.84276457523068704</v>
      </c>
      <c r="E361" s="221">
        <f t="shared" si="109"/>
        <v>0.84398483750151021</v>
      </c>
      <c r="F361" s="221">
        <f t="shared" si="109"/>
        <v>0.8482714028904027</v>
      </c>
      <c r="G361" s="221">
        <f t="shared" si="109"/>
        <v>0.84365589829487708</v>
      </c>
      <c r="H361" s="221">
        <f t="shared" si="109"/>
        <v>0.82777445214651024</v>
      </c>
      <c r="I361" s="221">
        <f t="shared" si="109"/>
        <v>0.78516647141482254</v>
      </c>
      <c r="J361" s="221">
        <f t="shared" si="109"/>
        <v>0.80693247685113167</v>
      </c>
      <c r="K361" s="221">
        <f t="shared" si="109"/>
        <v>0.78402467277583487</v>
      </c>
      <c r="L361" s="221">
        <f t="shared" si="109"/>
        <v>0.8366830350788661</v>
      </c>
      <c r="M361" s="221">
        <f t="shared" si="109"/>
        <v>0.83790489095367138</v>
      </c>
      <c r="N361" s="221">
        <f t="shared" si="109"/>
        <v>0.81902484811865539</v>
      </c>
      <c r="O361" s="221">
        <f t="shared" si="109"/>
        <v>0.84079367968285679</v>
      </c>
      <c r="P361" s="221">
        <f t="shared" si="109"/>
        <v>0.78245818290686475</v>
      </c>
    </row>
    <row r="362" spans="3:16" x14ac:dyDescent="0.35">
      <c r="C362" s="6" t="s">
        <v>94</v>
      </c>
      <c r="D362" s="221">
        <f t="shared" ref="D362:P362" si="110">D259/((D$3*24)*D328)*1000</f>
        <v>0.8445083198002018</v>
      </c>
      <c r="E362" s="221">
        <f t="shared" si="110"/>
        <v>0.84223723099699455</v>
      </c>
      <c r="F362" s="221">
        <f t="shared" si="110"/>
        <v>0.83482134780642236</v>
      </c>
      <c r="G362" s="221">
        <f t="shared" si="110"/>
        <v>0.82645610603482289</v>
      </c>
      <c r="H362" s="221">
        <f t="shared" si="110"/>
        <v>0.82104528186864312</v>
      </c>
      <c r="I362" s="221">
        <f t="shared" si="110"/>
        <v>0.79456782949398741</v>
      </c>
      <c r="J362" s="221">
        <f t="shared" si="110"/>
        <v>0.81976756455562316</v>
      </c>
      <c r="K362" s="221">
        <f t="shared" si="110"/>
        <v>0.83525818872746838</v>
      </c>
      <c r="L362" s="221">
        <f t="shared" si="110"/>
        <v>0.84173657205968155</v>
      </c>
      <c r="M362" s="221">
        <f t="shared" si="110"/>
        <v>0.81326639509852627</v>
      </c>
      <c r="N362" s="221">
        <f t="shared" si="110"/>
        <v>0.82502184616276031</v>
      </c>
      <c r="O362" s="221">
        <f t="shared" si="110"/>
        <v>0.85917972592378</v>
      </c>
      <c r="P362" s="221">
        <f t="shared" si="110"/>
        <v>0.77043083836731652</v>
      </c>
    </row>
    <row r="363" spans="3:16" x14ac:dyDescent="0.35">
      <c r="C363" s="6" t="s">
        <v>95</v>
      </c>
      <c r="D363" s="221">
        <f t="shared" ref="D363:P363" si="111">D260/((D$3*24)*D329)*1000</f>
        <v>0.8482127797643324</v>
      </c>
      <c r="E363" s="221">
        <f t="shared" si="111"/>
        <v>0.83955004669244448</v>
      </c>
      <c r="F363" s="221">
        <f t="shared" si="111"/>
        <v>0.85392745636261258</v>
      </c>
      <c r="G363" s="221">
        <f t="shared" si="111"/>
        <v>0.84944059758194312</v>
      </c>
      <c r="H363" s="221">
        <f t="shared" si="111"/>
        <v>0.84166871463477377</v>
      </c>
      <c r="I363" s="221">
        <f t="shared" si="111"/>
        <v>0.79846484793334205</v>
      </c>
      <c r="J363" s="221">
        <f t="shared" si="111"/>
        <v>0.82704201714985714</v>
      </c>
      <c r="K363" s="221">
        <f t="shared" si="111"/>
        <v>0.83030196802638068</v>
      </c>
      <c r="L363" s="221">
        <f t="shared" si="111"/>
        <v>0.85134643011422428</v>
      </c>
      <c r="M363" s="221">
        <f t="shared" si="111"/>
        <v>0.81802816784516819</v>
      </c>
      <c r="N363" s="221">
        <f t="shared" si="111"/>
        <v>0.83722397222323719</v>
      </c>
      <c r="O363" s="221">
        <f t="shared" si="111"/>
        <v>0.85416706600217229</v>
      </c>
      <c r="P363" s="221">
        <f t="shared" si="111"/>
        <v>0.7944691370952619</v>
      </c>
    </row>
    <row r="364" spans="3:16" x14ac:dyDescent="0.35">
      <c r="C364" s="6" t="s">
        <v>96</v>
      </c>
      <c r="D364" s="221">
        <v>5</v>
      </c>
      <c r="E364" s="221">
        <f t="shared" ref="E364:P364" si="112">E261/((E$2*24)*E330)*1000</f>
        <v>0.83901586521841964</v>
      </c>
      <c r="F364" s="221">
        <f t="shared" si="112"/>
        <v>0.83194005822969086</v>
      </c>
      <c r="G364" s="221">
        <f t="shared" si="112"/>
        <v>0.82075729976426559</v>
      </c>
      <c r="H364" s="221">
        <f t="shared" si="112"/>
        <v>0.83247118733062331</v>
      </c>
      <c r="I364" s="221">
        <f t="shared" si="112"/>
        <v>0.80550375994864787</v>
      </c>
      <c r="J364" s="221">
        <f t="shared" si="112"/>
        <v>0.82750849055931086</v>
      </c>
      <c r="K364" s="221">
        <f t="shared" si="112"/>
        <v>0.83768996958748743</v>
      </c>
      <c r="L364" s="221">
        <f t="shared" si="112"/>
        <v>0.82562988432445839</v>
      </c>
      <c r="M364" s="221">
        <f t="shared" si="112"/>
        <v>0.81939468206889376</v>
      </c>
      <c r="N364" s="221">
        <f t="shared" si="112"/>
        <v>0.82897913893673669</v>
      </c>
      <c r="O364" s="221">
        <f t="shared" si="112"/>
        <v>0.84735520728178215</v>
      </c>
      <c r="P364" s="221">
        <f t="shared" si="112"/>
        <v>0.76843399769565135</v>
      </c>
    </row>
    <row r="365" spans="3:16" x14ac:dyDescent="0.35">
      <c r="C365" s="6" t="s">
        <v>97</v>
      </c>
      <c r="D365" s="221">
        <f t="shared" ref="D365:P365" si="113">D262/((D$3*24)*D331)*1000</f>
        <v>0.86095572719470947</v>
      </c>
      <c r="E365" s="221">
        <f t="shared" si="113"/>
        <v>0.84601207471369488</v>
      </c>
      <c r="F365" s="221">
        <f t="shared" si="113"/>
        <v>0.83412840358774987</v>
      </c>
      <c r="G365" s="221">
        <f t="shared" si="113"/>
        <v>0.83148769542845835</v>
      </c>
      <c r="H365" s="221">
        <f t="shared" si="113"/>
        <v>0.81291181434599147</v>
      </c>
      <c r="I365" s="221">
        <f t="shared" si="113"/>
        <v>0.8071237890797005</v>
      </c>
      <c r="J365" s="221">
        <f t="shared" si="113"/>
        <v>0.81561839017365245</v>
      </c>
      <c r="K365" s="221">
        <f t="shared" si="113"/>
        <v>0.81373288515641229</v>
      </c>
      <c r="L365" s="221">
        <f t="shared" si="113"/>
        <v>0.81162368911267269</v>
      </c>
      <c r="M365" s="221">
        <f t="shared" si="113"/>
        <v>0.81999597389449319</v>
      </c>
      <c r="N365" s="221">
        <f t="shared" si="113"/>
        <v>0.80651871518638674</v>
      </c>
      <c r="O365" s="221">
        <f t="shared" si="113"/>
        <v>0.85037039407499915</v>
      </c>
      <c r="P365" s="221">
        <f t="shared" si="113"/>
        <v>0.77162707244072171</v>
      </c>
    </row>
    <row r="366" spans="3:16" x14ac:dyDescent="0.35">
      <c r="C366" s="6" t="s">
        <v>98</v>
      </c>
      <c r="D366" s="221">
        <f t="shared" ref="D366:P366" si="114">D263/((D$3*24)*D332)*1000</f>
        <v>0.85773179780184905</v>
      </c>
      <c r="E366" s="221">
        <f t="shared" si="114"/>
        <v>0.82829774190389549</v>
      </c>
      <c r="F366" s="221">
        <f t="shared" si="114"/>
        <v>0.83170273168724285</v>
      </c>
      <c r="G366" s="221">
        <f t="shared" si="114"/>
        <v>0.84218387290866037</v>
      </c>
      <c r="H366" s="221">
        <f t="shared" si="114"/>
        <v>0.84374629865534323</v>
      </c>
      <c r="I366" s="221">
        <f t="shared" si="114"/>
        <v>0.82099297059427712</v>
      </c>
      <c r="J366" s="221">
        <f t="shared" si="114"/>
        <v>0.81255268486434873</v>
      </c>
      <c r="K366" s="221">
        <f t="shared" si="114"/>
        <v>0.82937349329760768</v>
      </c>
      <c r="L366" s="221">
        <f t="shared" si="114"/>
        <v>0.83209361517397984</v>
      </c>
      <c r="M366" s="221">
        <f t="shared" si="114"/>
        <v>0.78435954680104591</v>
      </c>
      <c r="N366" s="221">
        <f t="shared" si="114"/>
        <v>0.85727378648233488</v>
      </c>
      <c r="O366" s="221">
        <f t="shared" si="114"/>
        <v>0.85079860469888158</v>
      </c>
      <c r="P366" s="221">
        <f t="shared" si="114"/>
        <v>0.79075320208162281</v>
      </c>
    </row>
    <row r="367" spans="3:16" x14ac:dyDescent="0.35">
      <c r="C367" s="6" t="s">
        <v>99</v>
      </c>
      <c r="D367" s="221">
        <f t="shared" ref="D367:P367" si="115">D264/((D$3*24)*D333)*1000</f>
        <v>0.84698699174793701</v>
      </c>
      <c r="E367" s="221">
        <f t="shared" si="115"/>
        <v>0.83033282348038573</v>
      </c>
      <c r="F367" s="221">
        <f t="shared" si="115"/>
        <v>0.84712160269360259</v>
      </c>
      <c r="G367" s="221">
        <f t="shared" si="115"/>
        <v>0.84331049966418636</v>
      </c>
      <c r="H367" s="221">
        <f t="shared" si="115"/>
        <v>0.81730228631790025</v>
      </c>
      <c r="I367" s="221">
        <f t="shared" si="115"/>
        <v>0.77205209075268821</v>
      </c>
      <c r="J367" s="221">
        <f t="shared" si="115"/>
        <v>0.8178984495670707</v>
      </c>
      <c r="K367" s="221">
        <f t="shared" si="115"/>
        <v>0.82780228299923586</v>
      </c>
      <c r="L367" s="221">
        <f t="shared" si="115"/>
        <v>0.81104277206232056</v>
      </c>
      <c r="M367" s="221">
        <f t="shared" si="115"/>
        <v>0.83551480114801158</v>
      </c>
      <c r="N367" s="221">
        <f t="shared" si="115"/>
        <v>0.84008735448324889</v>
      </c>
      <c r="O367" s="221">
        <f t="shared" si="115"/>
        <v>0.82377765027879779</v>
      </c>
      <c r="P367" s="221">
        <f t="shared" si="115"/>
        <v>0.75838555564046251</v>
      </c>
    </row>
    <row r="368" spans="3:16" x14ac:dyDescent="0.35">
      <c r="C368" s="6" t="s">
        <v>100</v>
      </c>
      <c r="D368" s="221">
        <f t="shared" ref="D368:P368" si="116">D265/((D$2*24)*D334)*1000</f>
        <v>0.82837673546739177</v>
      </c>
      <c r="E368" s="221">
        <f t="shared" si="116"/>
        <v>0.79617034855898361</v>
      </c>
      <c r="F368" s="221">
        <f t="shared" si="116"/>
        <v>0.83480031425537737</v>
      </c>
      <c r="G368" s="221">
        <f t="shared" si="116"/>
        <v>0.84884606612525815</v>
      </c>
      <c r="H368" s="221">
        <f t="shared" si="116"/>
        <v>0.83955246995258581</v>
      </c>
      <c r="I368" s="221">
        <f t="shared" si="116"/>
        <v>1.1929261981872208</v>
      </c>
      <c r="J368" s="221">
        <f t="shared" si="116"/>
        <v>0.83173443789075641</v>
      </c>
      <c r="K368" s="221">
        <f t="shared" si="116"/>
        <v>0.83907870643555227</v>
      </c>
      <c r="L368" s="221">
        <f t="shared" si="116"/>
        <v>0.84003409451953603</v>
      </c>
      <c r="M368" s="221">
        <f t="shared" si="116"/>
        <v>0.80220060341070076</v>
      </c>
      <c r="N368" s="221">
        <f t="shared" si="116"/>
        <v>0.84239554411363782</v>
      </c>
      <c r="O368" s="221">
        <f t="shared" si="116"/>
        <v>0.86459444531878438</v>
      </c>
      <c r="P368" s="221">
        <f t="shared" si="116"/>
        <v>0.76486774838875304</v>
      </c>
    </row>
    <row r="369" spans="3:16" x14ac:dyDescent="0.35">
      <c r="C369" s="6" t="s">
        <v>101</v>
      </c>
      <c r="D369" s="221">
        <f t="shared" ref="D369:P369" si="117">D266/((D$3*24)*D335)*1000</f>
        <v>0.85210868256892258</v>
      </c>
      <c r="E369" s="221">
        <f t="shared" si="117"/>
        <v>0.84321908221509445</v>
      </c>
      <c r="F369" s="221">
        <f t="shared" si="117"/>
        <v>0.83610283988429468</v>
      </c>
      <c r="G369" s="221">
        <f t="shared" si="117"/>
        <v>0.85829085081464462</v>
      </c>
      <c r="H369" s="221">
        <f t="shared" si="117"/>
        <v>0.84094599152113392</v>
      </c>
      <c r="I369" s="221">
        <f t="shared" si="117"/>
        <v>0.80439816547855436</v>
      </c>
      <c r="J369" s="221">
        <f t="shared" si="117"/>
        <v>0.82667456528197347</v>
      </c>
      <c r="K369" s="221">
        <f t="shared" si="117"/>
        <v>0.83464041188083271</v>
      </c>
      <c r="L369" s="221">
        <f t="shared" si="117"/>
        <v>0.81179952236112662</v>
      </c>
      <c r="M369" s="221">
        <f t="shared" si="117"/>
        <v>0.83419350435430273</v>
      </c>
      <c r="N369" s="221">
        <f t="shared" si="117"/>
        <v>0.84965036259921733</v>
      </c>
      <c r="O369" s="221">
        <f t="shared" si="117"/>
        <v>0.84820056112432518</v>
      </c>
      <c r="P369" s="221">
        <f t="shared" si="117"/>
        <v>0.76761219713021034</v>
      </c>
    </row>
    <row r="370" spans="3:16" x14ac:dyDescent="0.35">
      <c r="C370" s="6" t="s">
        <v>102</v>
      </c>
      <c r="D370" s="221">
        <f t="shared" ref="D370:P370" si="118">D267/((D$3*24)*D336)*1000</f>
        <v>0.8482214275370189</v>
      </c>
      <c r="E370" s="221">
        <f t="shared" si="118"/>
        <v>0.83903710142381849</v>
      </c>
      <c r="F370" s="221">
        <f t="shared" si="118"/>
        <v>0.83345919990503325</v>
      </c>
      <c r="G370" s="221">
        <f t="shared" si="118"/>
        <v>0.84672933748034651</v>
      </c>
      <c r="H370" s="221">
        <f t="shared" si="118"/>
        <v>0.82114186938975631</v>
      </c>
      <c r="I370" s="221">
        <f t="shared" si="118"/>
        <v>0.80755274751758466</v>
      </c>
      <c r="J370" s="221">
        <f t="shared" si="118"/>
        <v>0.82351535074805571</v>
      </c>
      <c r="K370" s="221">
        <f t="shared" si="118"/>
        <v>0.83999387885464494</v>
      </c>
      <c r="L370" s="221">
        <f t="shared" si="118"/>
        <v>0.82273094291498894</v>
      </c>
      <c r="M370" s="221">
        <f t="shared" si="118"/>
        <v>0.82660443305536246</v>
      </c>
      <c r="N370" s="221">
        <f t="shared" si="118"/>
        <v>0.84867806761713427</v>
      </c>
      <c r="O370" s="221">
        <f t="shared" si="118"/>
        <v>0.85825679777702801</v>
      </c>
      <c r="P370" s="221">
        <f t="shared" si="118"/>
        <v>0.77197400949812167</v>
      </c>
    </row>
    <row r="371" spans="3:16" x14ac:dyDescent="0.35">
      <c r="C371" s="6" t="s">
        <v>103</v>
      </c>
      <c r="D371" s="221">
        <f t="shared" ref="D371:P371" si="119">D268/((D$3*24)*D337)*1000</f>
        <v>0.86338830788296528</v>
      </c>
      <c r="E371" s="221">
        <f t="shared" si="119"/>
        <v>0.83535797550617719</v>
      </c>
      <c r="F371" s="221">
        <f t="shared" si="119"/>
        <v>0.82915423502568075</v>
      </c>
      <c r="G371" s="221">
        <f t="shared" si="119"/>
        <v>0.84101127834557654</v>
      </c>
      <c r="H371" s="221">
        <f t="shared" si="119"/>
        <v>0.83241084133760235</v>
      </c>
      <c r="I371" s="221">
        <f t="shared" si="119"/>
        <v>0.8192912173182616</v>
      </c>
      <c r="J371" s="221">
        <f t="shared" si="119"/>
        <v>0.82462525279551757</v>
      </c>
      <c r="K371" s="221">
        <f t="shared" si="119"/>
        <v>0.82533438482446542</v>
      </c>
      <c r="L371" s="221">
        <f t="shared" si="119"/>
        <v>0.83208536532507893</v>
      </c>
      <c r="M371" s="221">
        <f t="shared" si="119"/>
        <v>0.79332356677834093</v>
      </c>
      <c r="N371" s="221">
        <f t="shared" si="119"/>
        <v>0.83684039401802868</v>
      </c>
      <c r="O371" s="221">
        <f t="shared" si="119"/>
        <v>0.86259781766674348</v>
      </c>
      <c r="P371" s="221">
        <f t="shared" si="119"/>
        <v>0.78754797817340305</v>
      </c>
    </row>
    <row r="372" spans="3:16" x14ac:dyDescent="0.35">
      <c r="C372" s="6" t="s">
        <v>104</v>
      </c>
      <c r="D372" s="221">
        <f t="shared" ref="D372:P372" si="120">D269/((D$2*24)*D338)*1000</f>
        <v>0.86177743789395633</v>
      </c>
      <c r="E372" s="221">
        <f t="shared" si="120"/>
        <v>0.83779516021424905</v>
      </c>
      <c r="F372" s="221">
        <f t="shared" si="120"/>
        <v>0.82916895403308455</v>
      </c>
      <c r="G372" s="221">
        <f t="shared" si="120"/>
        <v>0.81494161080854621</v>
      </c>
      <c r="H372" s="221">
        <f t="shared" si="120"/>
        <v>0.8313124999999999</v>
      </c>
      <c r="I372" s="221">
        <f t="shared" si="120"/>
        <v>0.8206019317998664</v>
      </c>
      <c r="J372" s="221">
        <f t="shared" si="120"/>
        <v>0.82782662433563536</v>
      </c>
      <c r="K372" s="221">
        <f t="shared" si="120"/>
        <v>0.83001150701481241</v>
      </c>
      <c r="L372" s="221">
        <f t="shared" si="120"/>
        <v>0.82137275720557357</v>
      </c>
      <c r="M372" s="221">
        <f t="shared" si="120"/>
        <v>0.84520628862231917</v>
      </c>
      <c r="N372" s="221">
        <f t="shared" si="120"/>
        <v>0.81701163965771695</v>
      </c>
      <c r="O372" s="221">
        <f t="shared" si="120"/>
        <v>0.82483015559938633</v>
      </c>
      <c r="P372" s="221">
        <f t="shared" si="120"/>
        <v>0.77303055886881256</v>
      </c>
    </row>
    <row r="373" spans="3:16" x14ac:dyDescent="0.35">
      <c r="C373" s="6" t="s">
        <v>105</v>
      </c>
      <c r="D373" s="221">
        <f t="shared" ref="D373:P373" si="121">D270/((D$3*24)*D339)*1000</f>
        <v>0.83427304867102636</v>
      </c>
      <c r="E373" s="221">
        <f t="shared" si="121"/>
        <v>0.81962383007478468</v>
      </c>
      <c r="F373" s="221">
        <f t="shared" si="121"/>
        <v>0.83837796307442991</v>
      </c>
      <c r="G373" s="221">
        <f t="shared" si="121"/>
        <v>0.82345647970020741</v>
      </c>
      <c r="H373" s="221">
        <f t="shared" si="121"/>
        <v>0.83248485033349595</v>
      </c>
      <c r="I373" s="221">
        <f t="shared" si="121"/>
        <v>0.82188144390983864</v>
      </c>
      <c r="J373" s="221">
        <f t="shared" si="121"/>
        <v>0.80980155368124662</v>
      </c>
      <c r="K373" s="221">
        <f t="shared" si="121"/>
        <v>0.82693321696758126</v>
      </c>
      <c r="L373" s="221">
        <f t="shared" si="121"/>
        <v>0.81479762850252258</v>
      </c>
      <c r="M373" s="221">
        <f t="shared" si="121"/>
        <v>0.79472363072960683</v>
      </c>
      <c r="N373" s="221">
        <f t="shared" si="121"/>
        <v>0.81066267992360919</v>
      </c>
      <c r="O373" s="221">
        <f t="shared" si="121"/>
        <v>0.83019826197053415</v>
      </c>
      <c r="P373" s="221">
        <f t="shared" si="121"/>
        <v>0.75015137903176266</v>
      </c>
    </row>
    <row r="374" spans="3:16" x14ac:dyDescent="0.35">
      <c r="C374" s="6" t="s">
        <v>106</v>
      </c>
      <c r="D374" s="221">
        <f t="shared" ref="D374:P374" si="122">D271/((D$3*24)*D340)*1000</f>
        <v>0.82245224390369176</v>
      </c>
      <c r="E374" s="221">
        <f t="shared" si="122"/>
        <v>0.81786975542905338</v>
      </c>
      <c r="F374" s="221">
        <f t="shared" si="122"/>
        <v>0.88591776663881461</v>
      </c>
      <c r="G374" s="221">
        <f t="shared" si="122"/>
        <v>2.7436063206566459</v>
      </c>
      <c r="H374" s="221">
        <f t="shared" si="122"/>
        <v>1.5117213726822702</v>
      </c>
      <c r="I374" s="221">
        <f t="shared" si="122"/>
        <v>1.3251261451621432</v>
      </c>
      <c r="J374" s="221">
        <f t="shared" si="122"/>
        <v>1.0683360117830054</v>
      </c>
      <c r="K374" s="221">
        <f t="shared" si="122"/>
        <v>1.0596063507551514</v>
      </c>
      <c r="L374" s="221">
        <f t="shared" si="122"/>
        <v>0.93698336673941007</v>
      </c>
      <c r="M374" s="221">
        <f t="shared" si="122"/>
        <v>0.92790005659712016</v>
      </c>
      <c r="N374" s="221">
        <f t="shared" si="122"/>
        <v>0.84818355401772749</v>
      </c>
      <c r="O374" s="221">
        <f t="shared" si="122"/>
        <v>0.84380584804220471</v>
      </c>
      <c r="P374" s="221">
        <f t="shared" si="122"/>
        <v>0.73547136801163937</v>
      </c>
    </row>
    <row r="375" spans="3:16" x14ac:dyDescent="0.35">
      <c r="C375" s="6" t="s">
        <v>107</v>
      </c>
      <c r="D375" s="221">
        <f t="shared" ref="D375:P375" si="123">D272/((D$3*24)*D341)*1000</f>
        <v>0.8644534057239962</v>
      </c>
      <c r="E375" s="221">
        <f t="shared" si="123"/>
        <v>0.83336094810030481</v>
      </c>
      <c r="F375" s="221">
        <f t="shared" si="123"/>
        <v>0.82439669336619437</v>
      </c>
      <c r="G375" s="221">
        <f t="shared" si="123"/>
        <v>0.84771478865771677</v>
      </c>
      <c r="H375" s="221">
        <f t="shared" si="123"/>
        <v>0.81865828092243187</v>
      </c>
      <c r="I375" s="221">
        <f t="shared" si="123"/>
        <v>0.81762712238634605</v>
      </c>
      <c r="J375" s="221">
        <f t="shared" si="123"/>
        <v>0.82838481347569815</v>
      </c>
      <c r="K375" s="221">
        <f t="shared" si="123"/>
        <v>0.84344156312460072</v>
      </c>
      <c r="L375" s="221">
        <f t="shared" si="123"/>
        <v>0.8201545311101065</v>
      </c>
      <c r="M375" s="221">
        <f t="shared" si="123"/>
        <v>0.84443468778696051</v>
      </c>
      <c r="N375" s="221">
        <f t="shared" si="123"/>
        <v>0.80649823729710868</v>
      </c>
      <c r="O375" s="221">
        <f t="shared" si="123"/>
        <v>0.82803540639159545</v>
      </c>
      <c r="P375" s="221">
        <f t="shared" si="123"/>
        <v>0.75913319930834855</v>
      </c>
    </row>
    <row r="376" spans="3:16" x14ac:dyDescent="0.35">
      <c r="C376" s="6" t="s">
        <v>108</v>
      </c>
      <c r="D376" s="221">
        <f t="shared" ref="D376:P376" si="124">D273/((D$2*24)*D342)*1000</f>
        <v>0.83021337731097022</v>
      </c>
      <c r="E376" s="221">
        <f t="shared" si="124"/>
        <v>0.81366681298726629</v>
      </c>
      <c r="F376" s="221">
        <f t="shared" si="124"/>
        <v>0.83164298401420955</v>
      </c>
      <c r="G376" s="221">
        <f t="shared" si="124"/>
        <v>0.83026357341692203</v>
      </c>
      <c r="H376" s="221">
        <f t="shared" si="124"/>
        <v>0.83589314091826661</v>
      </c>
      <c r="I376" s="221">
        <f t="shared" si="124"/>
        <v>0.80050164214693842</v>
      </c>
      <c r="J376" s="221">
        <f t="shared" si="124"/>
        <v>0.81628437977686807</v>
      </c>
      <c r="K376" s="221">
        <f t="shared" si="124"/>
        <v>0.84527348394768131</v>
      </c>
      <c r="L376" s="221">
        <f t="shared" si="124"/>
        <v>0.81422421124733935</v>
      </c>
      <c r="M376" s="221">
        <f t="shared" si="124"/>
        <v>0.81987451517225651</v>
      </c>
      <c r="N376" s="221">
        <f t="shared" si="124"/>
        <v>0.81666686908926023</v>
      </c>
      <c r="O376" s="221">
        <f t="shared" si="124"/>
        <v>0.80380548875911295</v>
      </c>
      <c r="P376" s="221">
        <f t="shared" si="124"/>
        <v>0.73953358200098918</v>
      </c>
    </row>
    <row r="377" spans="3:16" x14ac:dyDescent="0.35">
      <c r="C377" s="6" t="s">
        <v>109</v>
      </c>
      <c r="D377" s="221">
        <f t="shared" ref="D377:P377" si="125">D274/((D$3*24)*D343)*1000</f>
        <v>0.83285214641928607</v>
      </c>
      <c r="E377" s="221">
        <f t="shared" si="125"/>
        <v>0.81917944899902329</v>
      </c>
      <c r="F377" s="221">
        <f t="shared" si="125"/>
        <v>0.82773193664169797</v>
      </c>
      <c r="G377" s="221">
        <f t="shared" si="125"/>
        <v>0.83349113898845084</v>
      </c>
      <c r="H377" s="221">
        <f t="shared" si="125"/>
        <v>0.84215330492298124</v>
      </c>
      <c r="I377" s="221">
        <f t="shared" si="125"/>
        <v>0.80968803056027161</v>
      </c>
      <c r="J377" s="221">
        <f t="shared" si="125"/>
        <v>0.82945906736229325</v>
      </c>
      <c r="K377" s="221">
        <f t="shared" si="125"/>
        <v>0.83559430051288286</v>
      </c>
      <c r="L377" s="221">
        <f t="shared" si="125"/>
        <v>0.82397961423798172</v>
      </c>
      <c r="M377" s="221">
        <f t="shared" si="125"/>
        <v>0.79493896505035122</v>
      </c>
      <c r="N377" s="221">
        <f t="shared" si="125"/>
        <v>0.80417577003812712</v>
      </c>
      <c r="O377" s="221">
        <f t="shared" si="125"/>
        <v>0.81641507988441764</v>
      </c>
      <c r="P377" s="221">
        <f t="shared" si="125"/>
        <v>0.73556375658350048</v>
      </c>
    </row>
    <row r="378" spans="3:16" x14ac:dyDescent="0.35">
      <c r="C378" s="6" t="s">
        <v>110</v>
      </c>
      <c r="D378" s="221">
        <f t="shared" ref="D378:P378" si="126">D275/((D$3*24)*D344)*1000</f>
        <v>0.84322371426487475</v>
      </c>
      <c r="E378" s="221">
        <f t="shared" si="126"/>
        <v>0.79805339154678878</v>
      </c>
      <c r="F378" s="221">
        <f t="shared" si="126"/>
        <v>0.8676115155912143</v>
      </c>
      <c r="G378" s="221">
        <f t="shared" si="126"/>
        <v>0.82685592629808002</v>
      </c>
      <c r="H378" s="221">
        <f t="shared" si="126"/>
        <v>0.90082218857767682</v>
      </c>
      <c r="I378" s="221">
        <f t="shared" si="126"/>
        <v>0.82646837784714999</v>
      </c>
      <c r="J378" s="221">
        <f t="shared" si="126"/>
        <v>0.86607731949571143</v>
      </c>
      <c r="K378" s="221">
        <f t="shared" si="126"/>
        <v>0.82236738958120126</v>
      </c>
      <c r="L378" s="221">
        <f t="shared" si="126"/>
        <v>0.83231327939282063</v>
      </c>
      <c r="M378" s="221">
        <f t="shared" si="126"/>
        <v>0.7807141147382175</v>
      </c>
      <c r="N378" s="221">
        <f t="shared" si="126"/>
        <v>0.80144488285188697</v>
      </c>
      <c r="O378" s="221">
        <f t="shared" si="126"/>
        <v>0.81448763404061153</v>
      </c>
      <c r="P378" s="221">
        <f t="shared" si="126"/>
        <v>0.75253115620757749</v>
      </c>
    </row>
    <row r="379" spans="3:16" x14ac:dyDescent="0.35">
      <c r="C379" s="6" t="s">
        <v>111</v>
      </c>
      <c r="D379" s="221">
        <f t="shared" ref="D379:P379" si="127">D276/((D$3*24)*D345)*1000</f>
        <v>0.81595472529487845</v>
      </c>
      <c r="E379" s="221">
        <f t="shared" si="127"/>
        <v>0.81838480620808507</v>
      </c>
      <c r="F379" s="221">
        <f t="shared" si="127"/>
        <v>0.63327171532846716</v>
      </c>
      <c r="G379" s="221">
        <f t="shared" si="127"/>
        <v>0.8066635690715952</v>
      </c>
      <c r="H379" s="221">
        <f t="shared" si="127"/>
        <v>0.83017491744756811</v>
      </c>
      <c r="I379" s="221">
        <f t="shared" si="127"/>
        <v>0.81721244684596839</v>
      </c>
      <c r="J379" s="221">
        <f t="shared" si="127"/>
        <v>0.81876430402381672</v>
      </c>
      <c r="K379" s="221">
        <f t="shared" si="127"/>
        <v>0.82165233337023913</v>
      </c>
      <c r="L379" s="221">
        <f t="shared" si="127"/>
        <v>0.80736253464956398</v>
      </c>
      <c r="M379" s="221">
        <f t="shared" si="127"/>
        <v>0.77730655311524433</v>
      </c>
      <c r="N379" s="221">
        <f t="shared" si="127"/>
        <v>0.80919046449675491</v>
      </c>
      <c r="O379" s="221">
        <f t="shared" si="127"/>
        <v>0.80726993595350027</v>
      </c>
      <c r="P379" s="221">
        <f t="shared" si="127"/>
        <v>0.68072916589914212</v>
      </c>
    </row>
    <row r="380" spans="3:16" x14ac:dyDescent="0.35">
      <c r="C380" s="6" t="s">
        <v>112</v>
      </c>
      <c r="D380" s="221">
        <f t="shared" ref="D380:J380" si="128">D277/((D$3*24)*D346)*1000</f>
        <v>0.83246867013838655</v>
      </c>
      <c r="E380" s="221">
        <f t="shared" si="128"/>
        <v>0.76081906366983687</v>
      </c>
      <c r="F380" s="221">
        <f t="shared" si="128"/>
        <v>0.79651781379434539</v>
      </c>
      <c r="G380" s="221">
        <f t="shared" si="128"/>
        <v>0.7864407815978588</v>
      </c>
      <c r="H380" s="221">
        <f t="shared" si="128"/>
        <v>0.79259576474622773</v>
      </c>
      <c r="I380" s="221">
        <f t="shared" si="128"/>
        <v>0.75400224734474852</v>
      </c>
      <c r="J380" s="221">
        <f t="shared" si="128"/>
        <v>0.81490392009526702</v>
      </c>
      <c r="K380" s="221"/>
      <c r="L380" s="221"/>
      <c r="M380" s="221"/>
      <c r="N380" s="221"/>
      <c r="O380" s="221"/>
      <c r="P380" s="221"/>
    </row>
    <row r="381" spans="3:16" x14ac:dyDescent="0.35">
      <c r="D381" s="221"/>
      <c r="E381" s="221"/>
      <c r="F381" s="221"/>
      <c r="G381" s="221"/>
      <c r="H381" s="221"/>
      <c r="I381" s="221"/>
      <c r="J381" s="221"/>
      <c r="P381" s="221"/>
    </row>
    <row r="382" spans="3:16" ht="46.5" x14ac:dyDescent="0.35">
      <c r="C382" s="286" t="s">
        <v>126</v>
      </c>
      <c r="D382" s="221">
        <f t="shared" ref="D382:I382" si="129">AVERAGE(D377:D379)</f>
        <v>0.83067686199301305</v>
      </c>
      <c r="E382" s="221">
        <f t="shared" si="129"/>
        <v>0.81187254891796579</v>
      </c>
      <c r="F382" s="221">
        <f t="shared" si="129"/>
        <v>0.77620505585379318</v>
      </c>
      <c r="G382" s="221">
        <f t="shared" si="129"/>
        <v>0.82233687811937539</v>
      </c>
      <c r="H382" s="221">
        <f t="shared" si="129"/>
        <v>0.85771680364940872</v>
      </c>
      <c r="I382" s="221">
        <f t="shared" si="129"/>
        <v>0.81778961841779674</v>
      </c>
      <c r="J382" s="221">
        <f>AVERAGE(J377:J379)</f>
        <v>0.83810023029394054</v>
      </c>
      <c r="K382" s="221">
        <f t="shared" ref="K382:O382" si="130">AVERAGE(K377:K379)</f>
        <v>0.82653800782144105</v>
      </c>
      <c r="L382" s="221">
        <f t="shared" si="130"/>
        <v>0.82121847609345544</v>
      </c>
      <c r="M382" s="221">
        <f t="shared" si="130"/>
        <v>0.78431987763460442</v>
      </c>
      <c r="N382" s="221">
        <f t="shared" si="130"/>
        <v>0.804937039128923</v>
      </c>
      <c r="O382" s="221">
        <f t="shared" si="130"/>
        <v>0.81272421662617644</v>
      </c>
    </row>
    <row r="386" spans="5:16" x14ac:dyDescent="0.35">
      <c r="P386" s="216"/>
    </row>
    <row r="387" spans="5:16" x14ac:dyDescent="0.35">
      <c r="E387" s="211"/>
      <c r="F387" s="211"/>
      <c r="G387" s="211"/>
      <c r="H387" s="211"/>
      <c r="I387" s="211"/>
    </row>
    <row r="393" spans="5:16" hidden="1" x14ac:dyDescent="0.35"/>
    <row r="394" spans="5:16" hidden="1" x14ac:dyDescent="0.35"/>
    <row r="395" spans="5:16" hidden="1" x14ac:dyDescent="0.35"/>
    <row r="396" spans="5:16" x14ac:dyDescent="0.35">
      <c r="N396" s="222"/>
      <c r="O396" s="222"/>
    </row>
    <row r="397" spans="5:16" x14ac:dyDescent="0.35">
      <c r="N397" s="222"/>
      <c r="O397" s="222"/>
    </row>
  </sheetData>
  <phoneticPr fontId="87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2C77-D6C3-4ADC-8461-3569A3F1BB17}">
  <sheetPr codeName="Sheet5"/>
  <dimension ref="B2:H16"/>
  <sheetViews>
    <sheetView showGridLines="0" zoomScale="115" zoomScaleNormal="115" workbookViewId="0">
      <selection activeCell="F24" sqref="F24"/>
    </sheetView>
  </sheetViews>
  <sheetFormatPr defaultColWidth="8.765625" defaultRowHeight="15.5" x14ac:dyDescent="0.35"/>
  <cols>
    <col min="1" max="1" width="9.765625" style="22" customWidth="1"/>
    <col min="2" max="2" width="29.23046875" style="22" customWidth="1"/>
    <col min="3" max="3" width="18.23046875" style="22" bestFit="1" customWidth="1"/>
    <col min="4" max="4" width="16.84375" style="22" customWidth="1"/>
    <col min="5" max="8" width="9.23046875" style="22" customWidth="1"/>
    <col min="9" max="16384" width="8.765625" style="22"/>
  </cols>
  <sheetData>
    <row r="2" spans="2:8" x14ac:dyDescent="0.35">
      <c r="F2" s="35"/>
      <c r="G2" s="35"/>
    </row>
    <row r="4" spans="2:8" x14ac:dyDescent="0.35">
      <c r="B4" s="44"/>
      <c r="F4" s="35"/>
      <c r="G4" s="35"/>
    </row>
    <row r="5" spans="2:8" x14ac:dyDescent="0.35">
      <c r="B5" s="43" t="s">
        <v>127</v>
      </c>
      <c r="C5" s="42"/>
    </row>
    <row r="6" spans="2:8" ht="31.5" thickBot="1" x14ac:dyDescent="0.4">
      <c r="B6" s="41" t="s">
        <v>128</v>
      </c>
      <c r="C6" s="40" t="s">
        <v>129</v>
      </c>
      <c r="D6" s="40" t="s">
        <v>130</v>
      </c>
      <c r="E6" s="39" t="s">
        <v>131</v>
      </c>
      <c r="F6" s="38" t="s">
        <v>132</v>
      </c>
      <c r="G6" s="37" t="s">
        <v>133</v>
      </c>
      <c r="H6" s="37" t="s">
        <v>131</v>
      </c>
    </row>
    <row r="7" spans="2:8" x14ac:dyDescent="0.35">
      <c r="B7" s="36" t="s">
        <v>77</v>
      </c>
      <c r="C7" s="32">
        <f>DBASE!Q37</f>
        <v>4379.7742900359999</v>
      </c>
      <c r="D7" s="32">
        <f>DBASE!Q36</f>
        <v>3757.9804690000001</v>
      </c>
      <c r="E7" s="34">
        <f t="shared" ref="E7:E13" si="0">((C7/D7)-1)*100</f>
        <v>16.545956695763753</v>
      </c>
      <c r="F7" s="33">
        <f>SUM(Residential!C78:C89)</f>
        <v>6905.2324562329577</v>
      </c>
      <c r="G7" s="32">
        <f>+DBASE!P36</f>
        <v>6315.8856180000002</v>
      </c>
      <c r="H7" s="31">
        <f t="shared" ref="H7:H14" si="1">+((F7/G7)-1)*100</f>
        <v>9.331182891491018</v>
      </c>
    </row>
    <row r="8" spans="2:8" x14ac:dyDescent="0.35">
      <c r="B8" s="36" t="s">
        <v>79</v>
      </c>
      <c r="C8" s="32">
        <f>DBASE!Q71</f>
        <v>4742.3095872779695</v>
      </c>
      <c r="D8" s="32">
        <f>DBASE!Q70</f>
        <v>4187.1944649999996</v>
      </c>
      <c r="E8" s="34">
        <f t="shared" si="0"/>
        <v>13.257447842895198</v>
      </c>
      <c r="F8" s="33">
        <f>SUM(Commercial!C78:C89)</f>
        <v>7753.0196964902552</v>
      </c>
      <c r="G8" s="32">
        <f>DBASE!P70</f>
        <v>7204.6592819999996</v>
      </c>
      <c r="H8" s="31">
        <f t="shared" si="1"/>
        <v>7.6111914946522141</v>
      </c>
    </row>
    <row r="9" spans="2:8" x14ac:dyDescent="0.35">
      <c r="B9" s="36" t="s">
        <v>81</v>
      </c>
      <c r="C9" s="32">
        <f>DBASE!Q105</f>
        <v>985.04473427590005</v>
      </c>
      <c r="D9" s="32">
        <f>DBASE!Q104</f>
        <v>998.67187100000012</v>
      </c>
      <c r="E9" s="34">
        <f t="shared" si="0"/>
        <v>-1.3645259388806896</v>
      </c>
      <c r="F9" s="33">
        <f>SUM(Industrial!C78:C89)</f>
        <v>1682.0833821548486</v>
      </c>
      <c r="G9" s="32">
        <f>DBASE!P104</f>
        <v>1680.207052</v>
      </c>
      <c r="H9" s="31">
        <f t="shared" si="1"/>
        <v>0.11167255563027112</v>
      </c>
    </row>
    <row r="10" spans="2:8" x14ac:dyDescent="0.35">
      <c r="B10" s="36" t="s">
        <v>134</v>
      </c>
      <c r="C10" s="32">
        <f>DBASE!Q139</f>
        <v>179.70830842598531</v>
      </c>
      <c r="D10" s="32">
        <f>DBASE!Q138</f>
        <v>168.77374479038099</v>
      </c>
      <c r="E10" s="34">
        <f t="shared" si="0"/>
        <v>6.4788297784025506</v>
      </c>
      <c r="F10" s="147">
        <f>'Base Load Forecast'!F9</f>
        <v>295.68774000640656</v>
      </c>
      <c r="G10" s="32">
        <f>DBASE!P138</f>
        <v>284.41788802263449</v>
      </c>
      <c r="H10" s="31">
        <f t="shared" si="1"/>
        <v>3.962427279846481</v>
      </c>
    </row>
    <row r="11" spans="2:8" x14ac:dyDescent="0.35">
      <c r="B11" s="36" t="s">
        <v>135</v>
      </c>
      <c r="C11" s="32">
        <f>DBASE!Q173</f>
        <v>14.20615914</v>
      </c>
      <c r="D11" s="32">
        <f>DBASE!Q172</f>
        <v>12.817916</v>
      </c>
      <c r="E11" s="34">
        <f t="shared" si="0"/>
        <v>10.830490229456968</v>
      </c>
      <c r="F11" s="147">
        <f>'Base Load Forecast'!G9</f>
        <v>23.721475000000002</v>
      </c>
      <c r="G11" s="32">
        <f>DBASE!P172</f>
        <v>22.359448</v>
      </c>
      <c r="H11" s="31">
        <f t="shared" si="1"/>
        <v>6.0915054790261491</v>
      </c>
    </row>
    <row r="12" spans="2:8" x14ac:dyDescent="0.35">
      <c r="B12" s="36" t="s">
        <v>136</v>
      </c>
      <c r="C12" s="32">
        <f>DBASE!Q207</f>
        <v>23.552454000000001</v>
      </c>
      <c r="D12" s="32">
        <f>DBASE!Q206</f>
        <v>22.377212</v>
      </c>
      <c r="E12" s="34">
        <f t="shared" si="0"/>
        <v>5.251959001863149</v>
      </c>
      <c r="F12" s="147">
        <f>'Base Load Forecast'!H9</f>
        <v>38.568019999999997</v>
      </c>
      <c r="G12" s="32">
        <f>DBASE!P206</f>
        <v>37.567737999999999</v>
      </c>
      <c r="H12" s="31">
        <f t="shared" si="1"/>
        <v>2.6626090716454609</v>
      </c>
    </row>
    <row r="13" spans="2:8" x14ac:dyDescent="0.35">
      <c r="B13" s="30" t="s">
        <v>137</v>
      </c>
      <c r="C13" s="51">
        <f>SUM(C7:C12)</f>
        <v>10324.595533155854</v>
      </c>
      <c r="D13" s="51">
        <f>SUM(D7:D12)</f>
        <v>9147.8156777903787</v>
      </c>
      <c r="E13" s="29">
        <f t="shared" si="0"/>
        <v>12.8640529806753</v>
      </c>
      <c r="F13" s="28">
        <f>SUM(F7:F12)</f>
        <v>16698.312769884466</v>
      </c>
      <c r="G13" s="121">
        <f>SUM(G7:G12)</f>
        <v>15545.097026022633</v>
      </c>
      <c r="H13" s="27">
        <f t="shared" si="1"/>
        <v>7.4185175038234741</v>
      </c>
    </row>
    <row r="14" spans="2:8" ht="16" thickBot="1" x14ac:dyDescent="0.4">
      <c r="B14" s="25" t="s">
        <v>138</v>
      </c>
      <c r="C14" s="136">
        <f>DBASE!Q277</f>
        <v>11630.0088</v>
      </c>
      <c r="D14" s="137">
        <f>DBASE!Q276</f>
        <v>10651.893402000002</v>
      </c>
      <c r="E14" s="26">
        <f>+((C14/D14)-1)*100</f>
        <v>9.182549628372616</v>
      </c>
      <c r="F14" s="140">
        <f>F13/G15</f>
        <v>19530.575616214341</v>
      </c>
      <c r="G14" s="141">
        <f>DBASE!P276</f>
        <v>18181.758667000002</v>
      </c>
      <c r="H14" s="142">
        <f t="shared" si="1"/>
        <v>7.4185175038234963</v>
      </c>
    </row>
    <row r="15" spans="2:8" x14ac:dyDescent="0.35">
      <c r="B15" s="23" t="s">
        <v>139</v>
      </c>
      <c r="C15" s="24">
        <f>+C13/C14</f>
        <v>0.88775474814394417</v>
      </c>
      <c r="D15" s="24">
        <f>+D13/D14</f>
        <v>0.85879714831475717</v>
      </c>
      <c r="E15" s="24"/>
      <c r="F15" s="24">
        <f>+F13/F14</f>
        <v>0.85498313506036538</v>
      </c>
      <c r="G15" s="24">
        <f>+G13/G14</f>
        <v>0.8549831350603655</v>
      </c>
    </row>
    <row r="16" spans="2:8" x14ac:dyDescent="0.35">
      <c r="B16" s="329"/>
      <c r="C16" s="3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A101E-9029-423C-9619-D01236C69AED}">
  <sheetPr codeName="Sheet6"/>
  <dimension ref="B1:V65"/>
  <sheetViews>
    <sheetView showGridLines="0" zoomScaleNormal="100" workbookViewId="0">
      <selection activeCell="Q22" sqref="Q22"/>
    </sheetView>
  </sheetViews>
  <sheetFormatPr defaultColWidth="6.4609375" defaultRowHeight="15.5" x14ac:dyDescent="0.35"/>
  <cols>
    <col min="1" max="2" width="6.4609375" style="305"/>
    <col min="3" max="3" width="21.23046875" style="305" customWidth="1"/>
    <col min="4" max="5" width="11.765625" style="305" bestFit="1" customWidth="1"/>
    <col min="6" max="6" width="9.4609375" style="305" customWidth="1"/>
    <col min="7" max="7" width="8.53515625" style="305" customWidth="1"/>
    <col min="8" max="8" width="7.765625" style="305" customWidth="1"/>
    <col min="9" max="9" width="8.53515625" style="305" customWidth="1"/>
    <col min="10" max="10" width="7.765625" style="305" customWidth="1"/>
    <col min="11" max="11" width="8.53515625" style="305" customWidth="1"/>
    <col min="12" max="15" width="8.4609375" style="305" customWidth="1"/>
    <col min="16" max="16" width="10.53515625" style="305" customWidth="1"/>
    <col min="17" max="18" width="8.4609375" style="305" customWidth="1"/>
    <col min="19" max="19" width="12.4609375" style="305" customWidth="1"/>
    <col min="20" max="16384" width="6.4609375" style="305"/>
  </cols>
  <sheetData>
    <row r="1" spans="2:22" x14ac:dyDescent="0.35">
      <c r="C1" s="170" t="s">
        <v>140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spans="2:22" ht="16" thickBot="1" x14ac:dyDescent="0.4">
      <c r="B2" s="306"/>
      <c r="C2" s="148"/>
      <c r="D2" s="148" t="s">
        <v>55</v>
      </c>
      <c r="E2" s="148" t="s">
        <v>56</v>
      </c>
      <c r="F2" s="148" t="s">
        <v>57</v>
      </c>
      <c r="G2" s="148" t="s">
        <v>58</v>
      </c>
      <c r="H2" s="148" t="s">
        <v>59</v>
      </c>
      <c r="I2" s="148" t="s">
        <v>60</v>
      </c>
      <c r="J2" s="148" t="s">
        <v>61</v>
      </c>
      <c r="K2" s="148" t="s">
        <v>62</v>
      </c>
      <c r="L2" s="148" t="s">
        <v>63</v>
      </c>
      <c r="M2" s="148" t="s">
        <v>141</v>
      </c>
      <c r="N2" s="148" t="s">
        <v>65</v>
      </c>
      <c r="O2" s="148" t="s">
        <v>66</v>
      </c>
      <c r="P2" s="260" t="s">
        <v>137</v>
      </c>
    </row>
    <row r="3" spans="2:22" x14ac:dyDescent="0.35">
      <c r="C3" s="305" t="s">
        <v>138</v>
      </c>
      <c r="D3" s="163">
        <f>+DBASE!D277</f>
        <v>1795.515046</v>
      </c>
      <c r="E3" s="163">
        <f>+DBASE!E277</f>
        <v>1783.621607</v>
      </c>
      <c r="F3" s="163">
        <f>+DBASE!F277</f>
        <v>1769.2253679999999</v>
      </c>
      <c r="G3" s="163">
        <f>+DBASE!G277</f>
        <v>1760.6018320000001</v>
      </c>
      <c r="H3" s="163">
        <f>+DBASE!H277</f>
        <v>1571.62229</v>
      </c>
      <c r="I3" s="163">
        <f>+DBASE!I277</f>
        <v>1465.8346570000001</v>
      </c>
      <c r="J3" s="163">
        <f>DBASE!J277</f>
        <v>1483.588</v>
      </c>
      <c r="K3" s="164">
        <f>K5/K7</f>
        <v>1258.6705795425191</v>
      </c>
      <c r="L3" s="164">
        <f>L5/L7</f>
        <v>1459.1301212566048</v>
      </c>
      <c r="M3" s="164">
        <f>M5/M7</f>
        <v>1436.5975164698712</v>
      </c>
      <c r="N3" s="164">
        <f>N5/N7</f>
        <v>1610.3242241226935</v>
      </c>
      <c r="O3" s="164">
        <f>O5/O7</f>
        <v>1641.7110250071846</v>
      </c>
      <c r="P3" s="164">
        <f>SUM(D3:O3)</f>
        <v>19036.442266398873</v>
      </c>
      <c r="Q3" s="307"/>
      <c r="U3" s="307"/>
      <c r="V3" s="307"/>
    </row>
    <row r="4" spans="2:22" x14ac:dyDescent="0.35">
      <c r="C4" s="305" t="s">
        <v>142</v>
      </c>
      <c r="D4" s="165">
        <f>+DBASE!D346</f>
        <v>2899</v>
      </c>
      <c r="E4" s="165">
        <f>+DBASE!E346</f>
        <v>3151</v>
      </c>
      <c r="F4" s="165">
        <f>+DBASE!F346</f>
        <v>3085</v>
      </c>
      <c r="G4" s="165">
        <f>+DBASE!G346</f>
        <v>3009</v>
      </c>
      <c r="H4" s="165">
        <f>+DBASE!H346</f>
        <v>2754</v>
      </c>
      <c r="I4" s="165">
        <f>+DBASE!I346</f>
        <v>2613</v>
      </c>
      <c r="J4" s="165">
        <f>+DBASE!J346</f>
        <v>2447</v>
      </c>
      <c r="K4" s="166">
        <f>ROUND(K3/(30*24*K6)*1000,0)</f>
        <v>2115</v>
      </c>
      <c r="L4" s="166">
        <f>ROUND(L3/(31*24*L6)*1000,0)</f>
        <v>2388</v>
      </c>
      <c r="M4" s="166">
        <f>ROUND(M3/(30*24*M6)*1000,0)</f>
        <v>2544</v>
      </c>
      <c r="N4" s="166">
        <f>ROUND(N3/(31*24*N6)*1000,0)</f>
        <v>2689</v>
      </c>
      <c r="O4" s="166">
        <f>ROUND(O3/(30*24*O6)*1000,0)</f>
        <v>2806</v>
      </c>
      <c r="P4" s="164">
        <f>MAX(D4:O4)</f>
        <v>3151</v>
      </c>
      <c r="Q4" s="307"/>
      <c r="U4" s="307"/>
      <c r="V4" s="307"/>
    </row>
    <row r="5" spans="2:22" s="47" customFormat="1" x14ac:dyDescent="0.35">
      <c r="C5" s="305" t="s">
        <v>143</v>
      </c>
      <c r="D5" s="167">
        <f>DBASE!D241</f>
        <v>1583.9757589999999</v>
      </c>
      <c r="E5" s="167">
        <f>DBASE!E241</f>
        <v>1580.852658</v>
      </c>
      <c r="F5" s="167">
        <f>DBASE!F241</f>
        <v>1571.265596</v>
      </c>
      <c r="G5" s="167">
        <f>DBASE!G241</f>
        <v>1616.7818259999997</v>
      </c>
      <c r="H5" s="167">
        <f>DBASE!H241</f>
        <v>1389.7052400000002</v>
      </c>
      <c r="I5" s="167">
        <f>DBASE!I241</f>
        <v>1358.6778830000001</v>
      </c>
      <c r="J5" s="167">
        <f>DBASE!J241</f>
        <v>1223.3365711558552</v>
      </c>
      <c r="K5" s="287">
        <f>SUM(K35:K40)</f>
        <v>1089.2870976291383</v>
      </c>
      <c r="L5" s="287">
        <f t="shared" ref="L5:O5" si="0">SUM(L35:L40)</f>
        <v>1258.0368279967465</v>
      </c>
      <c r="M5" s="287">
        <f t="shared" si="0"/>
        <v>1239.0244144034361</v>
      </c>
      <c r="N5" s="287">
        <f t="shared" si="0"/>
        <v>1380.8000733927672</v>
      </c>
      <c r="O5" s="287">
        <f t="shared" si="0"/>
        <v>1406.5688233065259</v>
      </c>
      <c r="P5" s="164">
        <f>SUM(D5:O5)</f>
        <v>16698.312769884469</v>
      </c>
      <c r="Q5" s="307"/>
      <c r="U5" s="307"/>
      <c r="V5" s="307"/>
    </row>
    <row r="6" spans="2:22" s="47" customFormat="1" x14ac:dyDescent="0.35">
      <c r="B6" s="170"/>
      <c r="C6" s="172" t="s">
        <v>144</v>
      </c>
      <c r="D6" s="173"/>
      <c r="E6" s="173"/>
      <c r="F6" s="173"/>
      <c r="G6" s="173"/>
      <c r="H6" s="173"/>
      <c r="I6" s="173"/>
      <c r="J6" s="173"/>
      <c r="K6" s="173">
        <f>+DBASE!K382</f>
        <v>0.82653800782144105</v>
      </c>
      <c r="L6" s="173">
        <f>+DBASE!L382</f>
        <v>0.82121847609345544</v>
      </c>
      <c r="M6" s="173">
        <f>+DBASE!M382</f>
        <v>0.78431987763460442</v>
      </c>
      <c r="N6" s="173">
        <f>+DBASE!N382</f>
        <v>0.804937039128923</v>
      </c>
      <c r="O6" s="173">
        <f>+DBASE!O382</f>
        <v>0.81272421662617644</v>
      </c>
      <c r="P6" s="308"/>
      <c r="Q6" s="307"/>
      <c r="U6" s="307"/>
      <c r="V6" s="307"/>
    </row>
    <row r="7" spans="2:22" x14ac:dyDescent="0.35">
      <c r="C7" s="309" t="s">
        <v>145</v>
      </c>
      <c r="D7" s="168">
        <f t="shared" ref="D7:I7" si="1">D5/D3</f>
        <v>0.88218462024517053</v>
      </c>
      <c r="E7" s="168">
        <f t="shared" si="1"/>
        <v>0.88631616246169409</v>
      </c>
      <c r="F7" s="168">
        <f t="shared" si="1"/>
        <v>0.88810935249940415</v>
      </c>
      <c r="G7" s="168">
        <f t="shared" si="1"/>
        <v>0.91831202070451989</v>
      </c>
      <c r="H7" s="168">
        <f t="shared" si="1"/>
        <v>0.88424887381814887</v>
      </c>
      <c r="I7" s="168">
        <f t="shared" si="1"/>
        <v>0.92689709341481341</v>
      </c>
      <c r="J7" s="168">
        <f>J5/J3</f>
        <v>0.82457971563254429</v>
      </c>
      <c r="K7" s="168">
        <f>DBASE!K313</f>
        <v>0.86542667742742863</v>
      </c>
      <c r="L7" s="168">
        <f>DBASE!L313</f>
        <v>0.86218275510159681</v>
      </c>
      <c r="M7" s="168">
        <f>DBASE!M313</f>
        <v>0.86247149963621794</v>
      </c>
      <c r="N7" s="168">
        <f>DBASE!N313</f>
        <v>0.85746711917286633</v>
      </c>
      <c r="O7" s="168">
        <f>DBASE!O313</f>
        <v>0.85677004167062254</v>
      </c>
      <c r="P7" s="310">
        <f>P5/P3</f>
        <v>0.87717613071842604</v>
      </c>
      <c r="Q7" s="307"/>
      <c r="U7" s="307"/>
      <c r="V7" s="307"/>
    </row>
    <row r="8" spans="2:22" x14ac:dyDescent="0.35">
      <c r="J8" s="311"/>
    </row>
    <row r="10" spans="2:22" x14ac:dyDescent="0.35">
      <c r="C10" s="174" t="s">
        <v>146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Q10" s="307"/>
    </row>
    <row r="11" spans="2:22" ht="16" thickBot="1" x14ac:dyDescent="0.4">
      <c r="C11" s="259">
        <v>2023</v>
      </c>
      <c r="D11" s="312" t="s">
        <v>55</v>
      </c>
      <c r="E11" s="312" t="s">
        <v>56</v>
      </c>
      <c r="F11" s="312" t="s">
        <v>57</v>
      </c>
      <c r="G11" s="312" t="s">
        <v>58</v>
      </c>
      <c r="H11" s="312" t="s">
        <v>59</v>
      </c>
      <c r="I11" s="312" t="s">
        <v>60</v>
      </c>
      <c r="J11" s="312" t="s">
        <v>61</v>
      </c>
      <c r="K11" s="312" t="s">
        <v>62</v>
      </c>
      <c r="L11" s="312" t="s">
        <v>63</v>
      </c>
      <c r="M11" s="312" t="s">
        <v>141</v>
      </c>
      <c r="N11" s="312" t="s">
        <v>65</v>
      </c>
      <c r="O11" s="312" t="s">
        <v>66</v>
      </c>
      <c r="P11" s="260" t="s">
        <v>137</v>
      </c>
    </row>
    <row r="12" spans="2:22" x14ac:dyDescent="0.35">
      <c r="C12" s="170" t="str">
        <f>+C3</f>
        <v>Generation</v>
      </c>
      <c r="D12" s="46">
        <f>+DBASE!D276</f>
        <v>1690.6908289999999</v>
      </c>
      <c r="E12" s="46">
        <f>+DBASE!E276</f>
        <v>1747.4807089999999</v>
      </c>
      <c r="F12" s="46">
        <f>+DBASE!F276</f>
        <v>1311.7843620000001</v>
      </c>
      <c r="G12" s="46">
        <f>+DBASE!G276</f>
        <v>1588.0172620000001</v>
      </c>
      <c r="H12" s="46">
        <f>+DBASE!H276</f>
        <v>1488.3375920000001</v>
      </c>
      <c r="I12" s="46">
        <f>+DBASE!I276</f>
        <v>1448.270436</v>
      </c>
      <c r="J12" s="46">
        <f>+DBASE!J276</f>
        <v>1377.312212</v>
      </c>
      <c r="K12" s="46">
        <f>+DBASE!K276</f>
        <v>1246.755531</v>
      </c>
      <c r="L12" s="46">
        <f>+DBASE!L276</f>
        <v>1426.0089210000001</v>
      </c>
      <c r="M12" s="46">
        <f>+DBASE!M276</f>
        <v>1414.262635</v>
      </c>
      <c r="N12" s="46">
        <f>+DBASE!N276</f>
        <v>1670.6546330000001</v>
      </c>
      <c r="O12" s="46">
        <f>+DBASE!O276</f>
        <v>1772.1835450000001</v>
      </c>
      <c r="P12" s="164">
        <f>SUM(D12:O12)</f>
        <v>18181.758667000002</v>
      </c>
    </row>
    <row r="13" spans="2:22" x14ac:dyDescent="0.35">
      <c r="C13" s="170" t="str">
        <f>+C4</f>
        <v>Peak Demand</v>
      </c>
      <c r="D13" s="46">
        <f>+DBASE!D345</f>
        <v>2785</v>
      </c>
      <c r="E13" s="46">
        <f>+DBASE!E345</f>
        <v>2870</v>
      </c>
      <c r="F13" s="46">
        <f>+DBASE!F345</f>
        <v>2877</v>
      </c>
      <c r="G13" s="46">
        <f>+DBASE!G345</f>
        <v>2646</v>
      </c>
      <c r="H13" s="46">
        <f>+DBASE!H345</f>
        <v>2490</v>
      </c>
      <c r="I13" s="46">
        <f>+DBASE!I345</f>
        <v>2382</v>
      </c>
      <c r="J13" s="46">
        <f>+DBASE!J345</f>
        <v>2261</v>
      </c>
      <c r="K13" s="46">
        <f>+DBASE!K345</f>
        <v>2258</v>
      </c>
      <c r="L13" s="46">
        <f>+DBASE!L345</f>
        <v>2374</v>
      </c>
      <c r="M13" s="46">
        <f>+DBASE!M345</f>
        <v>2527</v>
      </c>
      <c r="N13" s="46">
        <f>+DBASE!N345</f>
        <v>2775</v>
      </c>
      <c r="O13" s="46">
        <f>+DBASE!O345</f>
        <v>3049</v>
      </c>
      <c r="P13" s="164">
        <f>MAX(D13:O13)</f>
        <v>3049</v>
      </c>
    </row>
    <row r="14" spans="2:22" x14ac:dyDescent="0.35">
      <c r="C14" s="170" t="str">
        <f>+C5</f>
        <v>Consumption</v>
      </c>
      <c r="D14" s="46">
        <f>+DBASE!D240</f>
        <v>1514.5570012999183</v>
      </c>
      <c r="E14" s="46">
        <f>+DBASE!E240</f>
        <v>1413.6322837057978</v>
      </c>
      <c r="F14" s="46">
        <f>+DBASE!F240</f>
        <v>1406.6659649265844</v>
      </c>
      <c r="G14" s="46">
        <f>+DBASE!G240</f>
        <v>1038.8893438863029</v>
      </c>
      <c r="H14" s="46">
        <f>+DBASE!H240</f>
        <v>1333.0837897676081</v>
      </c>
      <c r="I14" s="46">
        <f>+DBASE!I240</f>
        <v>1285.6249684300171</v>
      </c>
      <c r="J14" s="46">
        <f>+DBASE!J240</f>
        <v>1155.3623257741529</v>
      </c>
      <c r="K14" s="46">
        <f>+DBASE!K240</f>
        <v>1065.6394430000005</v>
      </c>
      <c r="L14" s="46">
        <f>+DBASE!L240</f>
        <v>1201.1459049999999</v>
      </c>
      <c r="M14" s="46">
        <f>+DBASE!M240</f>
        <v>1243.2990580000001</v>
      </c>
      <c r="N14" s="46">
        <f>+DBASE!N240</f>
        <v>1397.0417149999998</v>
      </c>
      <c r="O14" s="46">
        <f>+DBASE!O240</f>
        <v>1490.1552272322538</v>
      </c>
      <c r="P14" s="164">
        <f>SUM(D14:O14)</f>
        <v>15545.097026022635</v>
      </c>
    </row>
    <row r="16" spans="2:22" ht="16" thickBot="1" x14ac:dyDescent="0.4">
      <c r="C16" s="259" t="s">
        <v>147</v>
      </c>
      <c r="D16" s="312" t="s">
        <v>55</v>
      </c>
      <c r="E16" s="312" t="s">
        <v>56</v>
      </c>
      <c r="F16" s="312" t="s">
        <v>57</v>
      </c>
      <c r="G16" s="312" t="s">
        <v>58</v>
      </c>
      <c r="H16" s="312" t="s">
        <v>59</v>
      </c>
      <c r="I16" s="312" t="s">
        <v>60</v>
      </c>
      <c r="J16" s="312" t="s">
        <v>61</v>
      </c>
      <c r="K16" s="312" t="s">
        <v>62</v>
      </c>
      <c r="L16" s="312" t="s">
        <v>63</v>
      </c>
      <c r="M16" s="312" t="s">
        <v>141</v>
      </c>
      <c r="N16" s="312" t="s">
        <v>65</v>
      </c>
      <c r="O16" s="312" t="s">
        <v>66</v>
      </c>
      <c r="P16" s="260" t="s">
        <v>137</v>
      </c>
    </row>
    <row r="17" spans="3:16" x14ac:dyDescent="0.35">
      <c r="C17" s="170" t="str">
        <f>C12</f>
        <v>Generation</v>
      </c>
      <c r="D17" s="169">
        <f t="shared" ref="D17:O17" si="2">+((D3/D12)-1)*100</f>
        <v>6.2000819547830099</v>
      </c>
      <c r="E17" s="169">
        <f t="shared" si="2"/>
        <v>2.0681715004843726</v>
      </c>
      <c r="F17" s="169">
        <f t="shared" si="2"/>
        <v>34.871661780032696</v>
      </c>
      <c r="G17" s="169">
        <f t="shared" si="2"/>
        <v>10.867927832386503</v>
      </c>
      <c r="H17" s="169">
        <f t="shared" si="2"/>
        <v>5.5958203600893652</v>
      </c>
      <c r="I17" s="169">
        <f t="shared" si="2"/>
        <v>1.2127721842138062</v>
      </c>
      <c r="J17" s="169">
        <f t="shared" si="2"/>
        <v>7.7161726349377568</v>
      </c>
      <c r="K17" s="169">
        <f t="shared" si="2"/>
        <v>0.95568443421800708</v>
      </c>
      <c r="L17" s="169">
        <f t="shared" si="2"/>
        <v>2.3226502842196961</v>
      </c>
      <c r="M17" s="169">
        <f t="shared" si="2"/>
        <v>1.5792598147706283</v>
      </c>
      <c r="N17" s="169">
        <f t="shared" si="2"/>
        <v>-3.6111837650712464</v>
      </c>
      <c r="O17" s="169">
        <f t="shared" si="2"/>
        <v>-7.3622464423015233</v>
      </c>
      <c r="P17" s="169">
        <f t="shared" ref="P17" si="3">+((P3/P12)-1)*100</f>
        <v>4.7007751838117118</v>
      </c>
    </row>
    <row r="18" spans="3:16" x14ac:dyDescent="0.35">
      <c r="C18" s="170" t="str">
        <f t="shared" ref="C18:C19" si="4">C13</f>
        <v>Peak Demand</v>
      </c>
      <c r="D18" s="169">
        <f t="shared" ref="D18:O18" si="5">+((D4/D13)-1)*100</f>
        <v>4.0933572710951438</v>
      </c>
      <c r="E18" s="169">
        <f t="shared" si="5"/>
        <v>9.7909407665505164</v>
      </c>
      <c r="F18" s="169">
        <f t="shared" si="5"/>
        <v>7.2297532151546662</v>
      </c>
      <c r="G18" s="169">
        <f t="shared" si="5"/>
        <v>13.718820861677994</v>
      </c>
      <c r="H18" s="169">
        <f t="shared" si="5"/>
        <v>10.60240963855421</v>
      </c>
      <c r="I18" s="169">
        <f t="shared" si="5"/>
        <v>9.6977329974811113</v>
      </c>
      <c r="J18" s="169">
        <f t="shared" si="5"/>
        <v>8.2264484741265029</v>
      </c>
      <c r="K18" s="169">
        <f t="shared" si="5"/>
        <v>-6.3330380868024783</v>
      </c>
      <c r="L18" s="169">
        <f t="shared" si="5"/>
        <v>0.58972198820554933</v>
      </c>
      <c r="M18" s="169">
        <f t="shared" si="5"/>
        <v>0.67273446774831491</v>
      </c>
      <c r="N18" s="169">
        <f t="shared" si="5"/>
        <v>-3.0990990990991008</v>
      </c>
      <c r="O18" s="169">
        <f t="shared" si="5"/>
        <v>-7.9698261725155817</v>
      </c>
      <c r="P18" s="169">
        <f t="shared" ref="P18" si="6">+((P4/P13)-1)*100</f>
        <v>3.3453591341423339</v>
      </c>
    </row>
    <row r="19" spans="3:16" x14ac:dyDescent="0.35">
      <c r="C19" s="170" t="str">
        <f t="shared" si="4"/>
        <v>Consumption</v>
      </c>
      <c r="D19" s="169">
        <f t="shared" ref="D19:O19" si="7">+((D5/D14)-1)*100</f>
        <v>4.5834364530685123</v>
      </c>
      <c r="E19" s="169">
        <f t="shared" si="7"/>
        <v>11.829128141855861</v>
      </c>
      <c r="F19" s="169">
        <f t="shared" si="7"/>
        <v>11.701401411386691</v>
      </c>
      <c r="G19" s="169">
        <f t="shared" si="7"/>
        <v>55.625989958844158</v>
      </c>
      <c r="H19" s="169">
        <f t="shared" si="7"/>
        <v>4.2474037016279942</v>
      </c>
      <c r="I19" s="169">
        <f t="shared" si="7"/>
        <v>5.6822880983086188</v>
      </c>
      <c r="J19" s="169">
        <f t="shared" si="7"/>
        <v>5.883370425477219</v>
      </c>
      <c r="K19" s="169">
        <f t="shared" si="7"/>
        <v>2.2191046685138271</v>
      </c>
      <c r="L19" s="169">
        <f t="shared" si="7"/>
        <v>4.7363873747499952</v>
      </c>
      <c r="M19" s="169">
        <f t="shared" si="7"/>
        <v>-0.34381459304250184</v>
      </c>
      <c r="N19" s="169">
        <f t="shared" si="7"/>
        <v>-1.1625738467825664</v>
      </c>
      <c r="O19" s="169">
        <f t="shared" si="7"/>
        <v>-5.6092413997015145</v>
      </c>
      <c r="P19" s="169">
        <f t="shared" ref="P19" si="8">+((P5/P14)-1)*100</f>
        <v>7.4185175038234963</v>
      </c>
    </row>
    <row r="20" spans="3:16" x14ac:dyDescent="0.35">
      <c r="P20" s="313"/>
    </row>
    <row r="21" spans="3:16" x14ac:dyDescent="0.35">
      <c r="P21" s="313"/>
    </row>
    <row r="22" spans="3:16" x14ac:dyDescent="0.35">
      <c r="C22" s="174" t="s">
        <v>148</v>
      </c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13"/>
    </row>
    <row r="23" spans="3:16" ht="16" thickBot="1" x14ac:dyDescent="0.4">
      <c r="C23" s="259">
        <v>2024</v>
      </c>
      <c r="D23" s="312" t="s">
        <v>55</v>
      </c>
      <c r="E23" s="312" t="s">
        <v>56</v>
      </c>
      <c r="F23" s="312" t="s">
        <v>57</v>
      </c>
      <c r="G23" s="312" t="s">
        <v>58</v>
      </c>
      <c r="H23" s="312" t="s">
        <v>59</v>
      </c>
      <c r="I23" s="312" t="s">
        <v>60</v>
      </c>
      <c r="J23" s="312" t="s">
        <v>61</v>
      </c>
      <c r="K23" s="312" t="s">
        <v>62</v>
      </c>
      <c r="L23" s="312" t="s">
        <v>63</v>
      </c>
      <c r="M23" s="312" t="s">
        <v>141</v>
      </c>
      <c r="N23" s="312" t="s">
        <v>65</v>
      </c>
      <c r="O23" s="312" t="s">
        <v>66</v>
      </c>
      <c r="P23" s="260" t="s">
        <v>149</v>
      </c>
    </row>
    <row r="24" spans="3:16" x14ac:dyDescent="0.35">
      <c r="C24" s="170" t="str">
        <f>C17</f>
        <v>Generation</v>
      </c>
      <c r="D24" s="53">
        <v>1625.3328931178135</v>
      </c>
      <c r="E24" s="53">
        <v>1658.1145326171832</v>
      </c>
      <c r="F24" s="53">
        <v>1594.9885011889346</v>
      </c>
      <c r="G24" s="53">
        <v>1619.6294120602533</v>
      </c>
      <c r="H24" s="53">
        <v>1465.897264256939</v>
      </c>
      <c r="I24" s="53">
        <v>1454.1942725092185</v>
      </c>
      <c r="J24" s="53">
        <v>1371.9672857586252</v>
      </c>
      <c r="K24" s="53">
        <v>1271.9029812623853</v>
      </c>
      <c r="L24" s="53">
        <v>1397.937056191445</v>
      </c>
      <c r="M24" s="53">
        <v>1409.4228575526972</v>
      </c>
      <c r="N24" s="53">
        <v>1532.7465465764353</v>
      </c>
      <c r="O24" s="53">
        <v>1583.2854683555418</v>
      </c>
      <c r="P24" s="164">
        <f>SUM(D24:O24)</f>
        <v>17985.419071447472</v>
      </c>
    </row>
    <row r="25" spans="3:16" x14ac:dyDescent="0.35">
      <c r="C25" s="170" t="str">
        <f t="shared" ref="C25:C26" si="9">C18</f>
        <v>Peak Demand</v>
      </c>
      <c r="D25" s="53">
        <v>2751</v>
      </c>
      <c r="E25" s="53">
        <v>2875</v>
      </c>
      <c r="F25" s="53">
        <v>2853</v>
      </c>
      <c r="G25" s="53">
        <v>2801</v>
      </c>
      <c r="H25" s="53">
        <v>2630</v>
      </c>
      <c r="I25" s="53">
        <v>2580</v>
      </c>
      <c r="J25" s="53">
        <v>2369</v>
      </c>
      <c r="K25" s="53">
        <v>2387</v>
      </c>
      <c r="L25" s="53">
        <v>2449</v>
      </c>
      <c r="M25" s="53">
        <v>2476</v>
      </c>
      <c r="N25" s="53">
        <v>2648</v>
      </c>
      <c r="O25" s="53">
        <v>2809</v>
      </c>
      <c r="P25" s="164">
        <f>MAX(D25:O25)</f>
        <v>2875</v>
      </c>
    </row>
    <row r="26" spans="3:16" x14ac:dyDescent="0.35">
      <c r="C26" s="170" t="str">
        <f t="shared" si="9"/>
        <v>Consumption</v>
      </c>
      <c r="D26" s="53">
        <v>1413.565173742023</v>
      </c>
      <c r="E26" s="53">
        <v>1393.7304894280035</v>
      </c>
      <c r="F26" s="53">
        <v>1369.812442526726</v>
      </c>
      <c r="G26" s="53">
        <v>1397.5784217975815</v>
      </c>
      <c r="H26" s="53">
        <v>1277.3444010504516</v>
      </c>
      <c r="I26" s="53">
        <v>1246.4960876184903</v>
      </c>
      <c r="J26" s="53">
        <v>1155.6361834500697</v>
      </c>
      <c r="K26" s="53">
        <v>1056.9390646758497</v>
      </c>
      <c r="L26" s="53">
        <v>1253.2635982365355</v>
      </c>
      <c r="M26" s="53">
        <v>1220.2932212103301</v>
      </c>
      <c r="N26" s="53">
        <v>1342.0193159336882</v>
      </c>
      <c r="O26" s="53">
        <v>1339.0112959197168</v>
      </c>
      <c r="P26" s="164">
        <f>SUM(D26:O26)</f>
        <v>15465.689695589466</v>
      </c>
    </row>
    <row r="27" spans="3:16" x14ac:dyDescent="0.35">
      <c r="C27" s="170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308"/>
    </row>
    <row r="28" spans="3:16" ht="16" thickBot="1" x14ac:dyDescent="0.4">
      <c r="C28" s="259" t="s">
        <v>147</v>
      </c>
      <c r="D28" s="312" t="s">
        <v>55</v>
      </c>
      <c r="E28" s="312" t="s">
        <v>56</v>
      </c>
      <c r="F28" s="312" t="s">
        <v>57</v>
      </c>
      <c r="G28" s="312" t="s">
        <v>58</v>
      </c>
      <c r="H28" s="312" t="s">
        <v>59</v>
      </c>
      <c r="I28" s="312" t="s">
        <v>60</v>
      </c>
      <c r="J28" s="312" t="s">
        <v>61</v>
      </c>
      <c r="K28" s="312" t="s">
        <v>62</v>
      </c>
      <c r="L28" s="312" t="s">
        <v>63</v>
      </c>
      <c r="M28" s="312" t="s">
        <v>141</v>
      </c>
      <c r="N28" s="312" t="s">
        <v>65</v>
      </c>
      <c r="O28" s="312" t="s">
        <v>66</v>
      </c>
      <c r="P28" s="260" t="s">
        <v>137</v>
      </c>
    </row>
    <row r="29" spans="3:16" x14ac:dyDescent="0.35">
      <c r="C29" s="170" t="str">
        <f>C24</f>
        <v>Generation</v>
      </c>
      <c r="D29" s="169">
        <f t="shared" ref="D29:O29" si="10">+((D3/D24)-1)*100</f>
        <v>10.47060289020132</v>
      </c>
      <c r="E29" s="169">
        <f t="shared" si="10"/>
        <v>7.5692644816709675</v>
      </c>
      <c r="F29" s="169">
        <f t="shared" si="10"/>
        <v>10.924020247242282</v>
      </c>
      <c r="G29" s="169">
        <f t="shared" si="10"/>
        <v>8.7039923386191376</v>
      </c>
      <c r="H29" s="169">
        <f t="shared" si="10"/>
        <v>7.2123080055444877</v>
      </c>
      <c r="I29" s="169">
        <f t="shared" si="10"/>
        <v>0.80046969726377259</v>
      </c>
      <c r="J29" s="169">
        <f t="shared" si="10"/>
        <v>8.1358145635123122</v>
      </c>
      <c r="K29" s="169">
        <f t="shared" si="10"/>
        <v>-1.0403625052229026</v>
      </c>
      <c r="L29" s="169">
        <f t="shared" si="10"/>
        <v>4.377383430400994</v>
      </c>
      <c r="M29" s="169">
        <f t="shared" si="10"/>
        <v>1.9280699735748419</v>
      </c>
      <c r="N29" s="169">
        <f t="shared" si="10"/>
        <v>5.0613506661970176</v>
      </c>
      <c r="O29" s="169">
        <f t="shared" si="10"/>
        <v>3.6901467119713871</v>
      </c>
      <c r="P29" s="169">
        <f t="shared" ref="P29" si="11">+((P3/P24)-1)*100</f>
        <v>5.8437514898940668</v>
      </c>
    </row>
    <row r="30" spans="3:16" x14ac:dyDescent="0.35">
      <c r="C30" s="170" t="str">
        <f t="shared" ref="C30:C31" si="12">C25</f>
        <v>Peak Demand</v>
      </c>
      <c r="D30" s="169">
        <f t="shared" ref="D30:O30" si="13">+((D4/D25)-1)*100</f>
        <v>5.3798618684114841</v>
      </c>
      <c r="E30" s="169">
        <f t="shared" si="13"/>
        <v>9.6000000000000085</v>
      </c>
      <c r="F30" s="169">
        <f t="shared" si="13"/>
        <v>8.1317910970907903</v>
      </c>
      <c r="G30" s="169">
        <f t="shared" si="13"/>
        <v>7.4259193145305158</v>
      </c>
      <c r="H30" s="169">
        <f t="shared" si="13"/>
        <v>4.7148288973384078</v>
      </c>
      <c r="I30" s="169">
        <f t="shared" si="13"/>
        <v>1.2790697674418539</v>
      </c>
      <c r="J30" s="169">
        <f t="shared" si="13"/>
        <v>3.2925284930350296</v>
      </c>
      <c r="K30" s="169">
        <f t="shared" si="13"/>
        <v>-11.395056556346884</v>
      </c>
      <c r="L30" s="169">
        <f t="shared" si="13"/>
        <v>-2.4908125765618627</v>
      </c>
      <c r="M30" s="169">
        <f t="shared" si="13"/>
        <v>2.7463651050080751</v>
      </c>
      <c r="N30" s="169">
        <f t="shared" si="13"/>
        <v>1.54833836858006</v>
      </c>
      <c r="O30" s="169">
        <f t="shared" si="13"/>
        <v>-0.10679957280170793</v>
      </c>
      <c r="P30" s="169">
        <f t="shared" ref="P30" si="14">+((P4/P25)-1)*100</f>
        <v>9.6000000000000085</v>
      </c>
    </row>
    <row r="31" spans="3:16" x14ac:dyDescent="0.35">
      <c r="C31" s="170" t="str">
        <f t="shared" si="12"/>
        <v>Consumption</v>
      </c>
      <c r="D31" s="169">
        <f t="shared" ref="D31:O31" si="15">+((D5/D26)-1)*100</f>
        <v>12.055375190580131</v>
      </c>
      <c r="E31" s="169">
        <f t="shared" si="15"/>
        <v>13.425993762165067</v>
      </c>
      <c r="F31" s="169">
        <f t="shared" si="15"/>
        <v>14.7066231273004</v>
      </c>
      <c r="G31" s="169">
        <f t="shared" si="15"/>
        <v>15.684515500781426</v>
      </c>
      <c r="H31" s="169">
        <f t="shared" si="15"/>
        <v>8.7964404006583017</v>
      </c>
      <c r="I31" s="169">
        <f t="shared" si="15"/>
        <v>8.9997711581943474</v>
      </c>
      <c r="J31" s="169">
        <f t="shared" si="15"/>
        <v>5.8582786412650023</v>
      </c>
      <c r="K31" s="169">
        <f t="shared" si="15"/>
        <v>3.0605390636412322</v>
      </c>
      <c r="L31" s="169">
        <f t="shared" si="15"/>
        <v>0.38086399117691627</v>
      </c>
      <c r="M31" s="169">
        <f t="shared" si="15"/>
        <v>1.5349747804489056</v>
      </c>
      <c r="N31" s="169">
        <f t="shared" si="15"/>
        <v>2.8897316900463599</v>
      </c>
      <c r="O31" s="169">
        <f t="shared" si="15"/>
        <v>5.0453291613500761</v>
      </c>
      <c r="P31" s="169">
        <f t="shared" ref="P31" si="16">+((P5/P26)-1)*100</f>
        <v>7.9700491769631565</v>
      </c>
    </row>
    <row r="33" spans="2:19" x14ac:dyDescent="0.35"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2:19" ht="16" thickBot="1" x14ac:dyDescent="0.4">
      <c r="B34" s="22"/>
      <c r="C34" s="259" t="s">
        <v>150</v>
      </c>
      <c r="D34" s="312" t="s">
        <v>55</v>
      </c>
      <c r="E34" s="312" t="s">
        <v>56</v>
      </c>
      <c r="F34" s="312" t="s">
        <v>57</v>
      </c>
      <c r="G34" s="312" t="s">
        <v>58</v>
      </c>
      <c r="H34" s="312" t="s">
        <v>59</v>
      </c>
      <c r="I34" s="312" t="s">
        <v>60</v>
      </c>
      <c r="J34" s="312" t="s">
        <v>61</v>
      </c>
      <c r="K34" s="312" t="s">
        <v>62</v>
      </c>
      <c r="L34" s="312" t="s">
        <v>63</v>
      </c>
      <c r="M34" s="312" t="s">
        <v>141</v>
      </c>
      <c r="N34" s="312" t="s">
        <v>65</v>
      </c>
      <c r="O34" s="312" t="s">
        <v>66</v>
      </c>
      <c r="P34" s="260" t="s">
        <v>149</v>
      </c>
      <c r="Q34" s="22"/>
      <c r="R34" s="22"/>
      <c r="S34" s="22"/>
    </row>
    <row r="35" spans="2:19" x14ac:dyDescent="0.35">
      <c r="B35" s="22"/>
      <c r="C35" s="22" t="s">
        <v>77</v>
      </c>
      <c r="D35" s="257">
        <f>+DBASE!D37</f>
        <v>716.73766000000001</v>
      </c>
      <c r="E35" s="257">
        <f>+DBASE!E37</f>
        <v>695.79699900000003</v>
      </c>
      <c r="F35" s="257">
        <f>+DBASE!F37</f>
        <v>679.14407200000005</v>
      </c>
      <c r="G35" s="257">
        <f>+DBASE!G37</f>
        <v>699.84318399999995</v>
      </c>
      <c r="H35" s="257">
        <f>+DBASE!H37</f>
        <v>568.97517100000005</v>
      </c>
      <c r="I35" s="257">
        <f>+DBASE!I37</f>
        <v>536.92419299999995</v>
      </c>
      <c r="J35" s="257">
        <f>+DBASE!J37</f>
        <v>482.353011036</v>
      </c>
      <c r="K35" s="50">
        <f t="array" ref="K35:O35">TRANSPOSE(Residential!C85:C89)</f>
        <v>410.86364048976469</v>
      </c>
      <c r="L35" s="50">
        <v>470.65399247529092</v>
      </c>
      <c r="M35" s="50">
        <v>481.51194429655197</v>
      </c>
      <c r="N35" s="50">
        <v>560.4396396109114</v>
      </c>
      <c r="O35" s="50">
        <v>601.98894932443886</v>
      </c>
      <c r="P35" s="49">
        <f t="shared" ref="P35:P40" si="17">SUM(D35:O35)</f>
        <v>6905.2324562329577</v>
      </c>
      <c r="Q35" s="49"/>
      <c r="R35" s="22"/>
      <c r="S35" s="22"/>
    </row>
    <row r="36" spans="2:19" x14ac:dyDescent="0.35">
      <c r="B36" s="22"/>
      <c r="C36" s="22" t="s">
        <v>79</v>
      </c>
      <c r="D36" s="257">
        <f>+DBASE!D71</f>
        <v>690.03291400000001</v>
      </c>
      <c r="E36" s="257">
        <f>+DBASE!E71</f>
        <v>691.68160499999999</v>
      </c>
      <c r="F36" s="257">
        <f>+DBASE!F71</f>
        <v>714.80314999999996</v>
      </c>
      <c r="G36" s="257">
        <f>+DBASE!G71</f>
        <v>735.90004299999998</v>
      </c>
      <c r="H36" s="257">
        <f>+DBASE!H71</f>
        <v>656.35992299999998</v>
      </c>
      <c r="I36" s="257">
        <f>+DBASE!I71</f>
        <v>651.61921700000005</v>
      </c>
      <c r="J36" s="257">
        <f>+DBASE!J71</f>
        <v>601.91273527797</v>
      </c>
      <c r="K36" s="50">
        <f t="array" ref="K36:O36">TRANSPOSE(Commercial!C85:C89)</f>
        <v>528.27801686794589</v>
      </c>
      <c r="L36" s="50">
        <v>609.92303430502488</v>
      </c>
      <c r="M36" s="50">
        <v>596.35164340442157</v>
      </c>
      <c r="N36" s="50">
        <v>644.41822843935131</v>
      </c>
      <c r="O36" s="50">
        <v>631.73918619554252</v>
      </c>
      <c r="P36" s="49">
        <f t="shared" si="17"/>
        <v>7753.0196964902552</v>
      </c>
      <c r="Q36" s="49"/>
      <c r="R36" s="22"/>
      <c r="S36" s="22"/>
    </row>
    <row r="37" spans="2:19" x14ac:dyDescent="0.35">
      <c r="B37" s="22"/>
      <c r="C37" s="22" t="s">
        <v>81</v>
      </c>
      <c r="D37" s="257">
        <f>+DBASE!D105</f>
        <v>146.19023999999999</v>
      </c>
      <c r="E37" s="257">
        <f>+DBASE!E105</f>
        <v>163.154594</v>
      </c>
      <c r="F37" s="257">
        <f>+DBASE!F105</f>
        <v>146.11801600000001</v>
      </c>
      <c r="G37" s="257">
        <f>+DBASE!G105</f>
        <v>149.437534</v>
      </c>
      <c r="H37" s="257">
        <f>+DBASE!H105</f>
        <v>133.46675400000001</v>
      </c>
      <c r="I37" s="257">
        <f>+DBASE!I105</f>
        <v>138.220235</v>
      </c>
      <c r="J37" s="257">
        <f>+DBASE!J105</f>
        <v>108.45736127590001</v>
      </c>
      <c r="K37" s="50">
        <f t="array" ref="K37:O37">TRANSPOSE(Industrial!C85:C89)</f>
        <v>122.51149007585474</v>
      </c>
      <c r="L37" s="50">
        <v>148.63847335310675</v>
      </c>
      <c r="M37" s="50">
        <v>132.82585578002471</v>
      </c>
      <c r="N37" s="50">
        <v>147.04648176658469</v>
      </c>
      <c r="O37" s="50">
        <v>146.01634690337767</v>
      </c>
      <c r="P37" s="49">
        <f t="shared" si="17"/>
        <v>1682.0833821548486</v>
      </c>
      <c r="Q37" s="49"/>
      <c r="R37" s="22"/>
      <c r="S37" s="22"/>
    </row>
    <row r="38" spans="2:19" x14ac:dyDescent="0.35">
      <c r="B38" s="22"/>
      <c r="C38" s="22" t="s">
        <v>151</v>
      </c>
      <c r="D38" s="257">
        <f>+DBASE!D139</f>
        <v>25.223217000000002</v>
      </c>
      <c r="E38" s="257">
        <f>+DBASE!E139</f>
        <v>24.262913999999999</v>
      </c>
      <c r="F38" s="257">
        <f>+DBASE!F139</f>
        <v>26.388764999999999</v>
      </c>
      <c r="G38" s="257">
        <f>+DBASE!G139</f>
        <v>25.943031999999999</v>
      </c>
      <c r="H38" s="257">
        <f>+DBASE!H139</f>
        <v>26.014879000000001</v>
      </c>
      <c r="I38" s="257">
        <f>+DBASE!I139</f>
        <v>26.049074999999998</v>
      </c>
      <c r="J38" s="257">
        <f>+DBASE!J139</f>
        <v>25.826426425985325</v>
      </c>
      <c r="K38" s="50">
        <f>('2024 Trends'!$F10-(SUM('Monthly Distribution 2024'!$D38:$J38)))*'Monthly Distribution 2024'!K52</f>
        <v>23.42318163654976</v>
      </c>
      <c r="L38" s="50">
        <f>('2024 Trends'!$F10-(SUM('Monthly Distribution 2024'!$D38:$J38)))*'Monthly Distribution 2024'!L52</f>
        <v>24.13542581117067</v>
      </c>
      <c r="M38" s="50">
        <f>('2024 Trends'!$F10-(SUM('Monthly Distribution 2024'!$D38:$J38)))*'Monthly Distribution 2024'!M52</f>
        <v>23.743318248729668</v>
      </c>
      <c r="N38" s="50">
        <f>('2024 Trends'!$F10-(SUM('Monthly Distribution 2024'!$D38:$J38)))*'Monthly Distribution 2024'!N52</f>
        <v>23.471263718633754</v>
      </c>
      <c r="O38" s="50">
        <f>('2024 Trends'!$F10-(SUM('Monthly Distribution 2024'!$D38:$J38)))*'Monthly Distribution 2024'!O52</f>
        <v>21.206242165337404</v>
      </c>
      <c r="P38" s="49">
        <f>SUM(D38:O38)</f>
        <v>295.68774000640661</v>
      </c>
      <c r="Q38" s="49"/>
      <c r="R38" s="22"/>
      <c r="S38" s="22"/>
    </row>
    <row r="39" spans="2:19" x14ac:dyDescent="0.35">
      <c r="B39" s="22"/>
      <c r="C39" s="22" t="s">
        <v>135</v>
      </c>
      <c r="D39" s="257">
        <f>+DBASE!D173</f>
        <v>2.24532</v>
      </c>
      <c r="E39" s="257">
        <f>+DBASE!E173</f>
        <v>2.59659</v>
      </c>
      <c r="F39" s="257">
        <f>+DBASE!F173</f>
        <v>1.3873230000000001</v>
      </c>
      <c r="G39" s="257">
        <f>+DBASE!G173</f>
        <v>1.8918950000000001</v>
      </c>
      <c r="H39" s="257">
        <f>+DBASE!H173</f>
        <v>1.7427600000000001</v>
      </c>
      <c r="I39" s="257">
        <f>+DBASE!I173</f>
        <v>2.455603</v>
      </c>
      <c r="J39" s="257">
        <f>+DBASE!J173</f>
        <v>1.8866681399999998</v>
      </c>
      <c r="K39" s="50">
        <f>('2024 Trends'!$F11-(SUM('Monthly Distribution 2024'!$D39:$J39)))*'Monthly Distribution 2024'!K53</f>
        <v>1.6030600961739334</v>
      </c>
      <c r="L39" s="50">
        <f>('2024 Trends'!$F11-(SUM('Monthly Distribution 2024'!$D39:$J39)))*'Monthly Distribution 2024'!L53</f>
        <v>1.9091822172397621</v>
      </c>
      <c r="M39" s="50">
        <f>('2024 Trends'!$F11-(SUM('Monthly Distribution 2024'!$D39:$J39)))*'Monthly Distribution 2024'!M53</f>
        <v>1.9214619262243813</v>
      </c>
      <c r="N39" s="50">
        <f>('2024 Trends'!$F11-(SUM('Monthly Distribution 2024'!$D39:$J39)))*'Monthly Distribution 2024'!N53</f>
        <v>1.8759966675348891</v>
      </c>
      <c r="O39" s="50">
        <f>('2024 Trends'!$F11-(SUM('Monthly Distribution 2024'!$D39:$J39)))*'Monthly Distribution 2024'!O53</f>
        <v>2.2056149528270361</v>
      </c>
      <c r="P39" s="49">
        <f t="shared" si="17"/>
        <v>23.721475000000005</v>
      </c>
      <c r="Q39" s="49"/>
      <c r="R39" s="22"/>
      <c r="S39" s="22"/>
    </row>
    <row r="40" spans="2:19" x14ac:dyDescent="0.35">
      <c r="B40" s="22"/>
      <c r="C40" s="22" t="s">
        <v>152</v>
      </c>
      <c r="D40" s="257">
        <f>+DBASE!D207</f>
        <v>3.546408</v>
      </c>
      <c r="E40" s="257">
        <f>+DBASE!E207</f>
        <v>3.3599559999999999</v>
      </c>
      <c r="F40" s="257">
        <f>+DBASE!F207</f>
        <v>3.4242699999999999</v>
      </c>
      <c r="G40" s="257">
        <f>+DBASE!G207</f>
        <v>3.7661380000000002</v>
      </c>
      <c r="H40" s="257">
        <f>+DBASE!H207</f>
        <v>3.145753</v>
      </c>
      <c r="I40" s="257">
        <f>+DBASE!I207</f>
        <v>3.4095599999999999</v>
      </c>
      <c r="J40" s="257">
        <f>+DBASE!J207</f>
        <v>2.900369</v>
      </c>
      <c r="K40" s="50">
        <f>('2024 Trends'!$F12-(SUM('Monthly Distribution 2024'!$D40:$J40)))*'Monthly Distribution 2024'!K54</f>
        <v>2.6077084628492746</v>
      </c>
      <c r="L40" s="50">
        <f>('2024 Trends'!$F12-(SUM('Monthly Distribution 2024'!$D40:$J40)))*'Monthly Distribution 2024'!L54</f>
        <v>2.7767198349133739</v>
      </c>
      <c r="M40" s="50">
        <f>('2024 Trends'!$F12-(SUM('Monthly Distribution 2024'!$D40:$J40)))*'Monthly Distribution 2024'!M54</f>
        <v>2.6701907474840572</v>
      </c>
      <c r="N40" s="50">
        <f>('2024 Trends'!$F12-(SUM('Monthly Distribution 2024'!$D40:$J40)))*'Monthly Distribution 2024'!N54</f>
        <v>3.5484631897508838</v>
      </c>
      <c r="O40" s="50">
        <f>('2024 Trends'!$F12-(SUM('Monthly Distribution 2024'!$D40:$J40)))*'Monthly Distribution 2024'!O54</f>
        <v>3.4124837650024049</v>
      </c>
      <c r="P40" s="49">
        <f t="shared" si="17"/>
        <v>38.568019999999997</v>
      </c>
      <c r="Q40" s="49"/>
      <c r="R40" s="22"/>
      <c r="S40" s="22"/>
    </row>
    <row r="41" spans="2:19" x14ac:dyDescent="0.35">
      <c r="B41" s="22"/>
      <c r="C41" s="22" t="s">
        <v>153</v>
      </c>
      <c r="D41" s="258">
        <f t="shared" ref="D41:P41" si="18">SUM(D35:D40)</f>
        <v>1583.9757589999999</v>
      </c>
      <c r="E41" s="258">
        <f t="shared" si="18"/>
        <v>1580.852658</v>
      </c>
      <c r="F41" s="258">
        <f t="shared" si="18"/>
        <v>1571.265596</v>
      </c>
      <c r="G41" s="258">
        <f t="shared" si="18"/>
        <v>1616.7818259999997</v>
      </c>
      <c r="H41" s="258">
        <f t="shared" si="18"/>
        <v>1389.7052400000002</v>
      </c>
      <c r="I41" s="258">
        <f t="shared" si="18"/>
        <v>1358.6778830000001</v>
      </c>
      <c r="J41" s="258">
        <f t="shared" si="18"/>
        <v>1223.3365711558552</v>
      </c>
      <c r="K41" s="50">
        <f t="shared" si="18"/>
        <v>1089.2870976291383</v>
      </c>
      <c r="L41" s="50">
        <f t="shared" si="18"/>
        <v>1258.0368279967465</v>
      </c>
      <c r="M41" s="50">
        <f t="shared" si="18"/>
        <v>1239.0244144034361</v>
      </c>
      <c r="N41" s="50">
        <f t="shared" si="18"/>
        <v>1380.8000733927672</v>
      </c>
      <c r="O41" s="50">
        <f t="shared" si="18"/>
        <v>1406.5688233065259</v>
      </c>
      <c r="P41" s="49">
        <f t="shared" si="18"/>
        <v>16698.312769884466</v>
      </c>
      <c r="Q41" s="49"/>
      <c r="R41" s="22"/>
      <c r="S41" s="22"/>
    </row>
    <row r="42" spans="2:19" x14ac:dyDescent="0.35">
      <c r="B42" s="22"/>
      <c r="C42" s="22"/>
      <c r="D42" s="49">
        <f>+((D41/'Monthly Distribution 2024'!D14)-1)*100</f>
        <v>4.5834364530685123</v>
      </c>
      <c r="E42" s="49">
        <f>+((E41/'Monthly Distribution 2024'!E14)-1)*100</f>
        <v>11.829128141855861</v>
      </c>
      <c r="F42" s="49">
        <f>+((F41/'Monthly Distribution 2024'!F14)-1)*100</f>
        <v>11.701401411386691</v>
      </c>
      <c r="G42" s="49">
        <f>+((G41/'Monthly Distribution 2024'!G14)-1)*100</f>
        <v>55.625989958844158</v>
      </c>
      <c r="H42" s="49">
        <f>+((H41/'Monthly Distribution 2024'!H14)-1)*100</f>
        <v>4.2474037016279942</v>
      </c>
      <c r="I42" s="49">
        <f>+((I41/'Monthly Distribution 2024'!I14)-1)*100</f>
        <v>5.6822880983086188</v>
      </c>
      <c r="J42" s="49">
        <f>+((J41/'Monthly Distribution 2024'!J14)-1)*100</f>
        <v>5.883370425477219</v>
      </c>
      <c r="K42" s="49">
        <f>+((K41/'Monthly Distribution 2024'!K14)-1)*100</f>
        <v>2.2191046685138271</v>
      </c>
      <c r="L42" s="49">
        <f>+((L41/'Monthly Distribution 2024'!L14)-1)*100</f>
        <v>4.7363873747499952</v>
      </c>
      <c r="M42" s="49">
        <f>+((M41/'Monthly Distribution 2024'!M14)-1)*100</f>
        <v>-0.34381459304250184</v>
      </c>
      <c r="N42" s="49">
        <f>+((N41/'Monthly Distribution 2024'!N14)-1)*100</f>
        <v>-1.1625738467825664</v>
      </c>
      <c r="O42" s="49">
        <f>+((O41/'Monthly Distribution 2024'!O14)-1)*100</f>
        <v>-5.6092413997015145</v>
      </c>
      <c r="P42" s="22"/>
      <c r="Q42" s="22"/>
      <c r="R42" s="22"/>
      <c r="S42" s="22"/>
    </row>
    <row r="43" spans="2:19" x14ac:dyDescent="0.35">
      <c r="B43" s="22"/>
      <c r="C43" s="22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22"/>
      <c r="Q43" s="22"/>
      <c r="R43" s="22"/>
      <c r="S43" s="22"/>
    </row>
    <row r="44" spans="2:19" x14ac:dyDescent="0.35">
      <c r="B44" s="22"/>
      <c r="C44" s="44" t="s">
        <v>154</v>
      </c>
      <c r="D44" s="49"/>
      <c r="E44" s="49"/>
      <c r="F44" s="49"/>
      <c r="G44" s="49"/>
      <c r="H44" s="49"/>
      <c r="I44" s="49"/>
      <c r="J44" s="145"/>
      <c r="K44" s="49"/>
      <c r="L44" s="49"/>
      <c r="M44" s="49"/>
      <c r="N44" s="49"/>
      <c r="O44" s="49"/>
      <c r="P44" s="22"/>
      <c r="Q44" s="22"/>
      <c r="R44" s="22"/>
      <c r="S44" s="22"/>
    </row>
    <row r="45" spans="2:19" x14ac:dyDescent="0.35">
      <c r="B45" s="22"/>
      <c r="D45" s="49" t="s">
        <v>55</v>
      </c>
      <c r="E45" s="49" t="s">
        <v>56</v>
      </c>
      <c r="F45" s="49" t="s">
        <v>57</v>
      </c>
      <c r="G45" s="49" t="s">
        <v>58</v>
      </c>
      <c r="H45" s="49" t="s">
        <v>59</v>
      </c>
      <c r="I45" s="49" t="s">
        <v>60</v>
      </c>
      <c r="J45" s="49" t="s">
        <v>61</v>
      </c>
      <c r="K45" s="49" t="s">
        <v>62</v>
      </c>
      <c r="L45" s="49" t="s">
        <v>63</v>
      </c>
      <c r="M45" s="49" t="s">
        <v>141</v>
      </c>
      <c r="N45" s="49" t="s">
        <v>65</v>
      </c>
      <c r="O45" s="49" t="s">
        <v>66</v>
      </c>
      <c r="P45" s="22"/>
      <c r="Q45" s="22"/>
      <c r="R45" s="22"/>
      <c r="S45" s="22"/>
    </row>
    <row r="46" spans="2:19" x14ac:dyDescent="0.35">
      <c r="B46" s="22"/>
      <c r="C46" s="22" t="str">
        <f>C35</f>
        <v>Residential</v>
      </c>
      <c r="D46" s="52">
        <v>9.652948684773438E-2</v>
      </c>
      <c r="E46" s="52">
        <v>9.3955948799309116E-2</v>
      </c>
      <c r="F46" s="52">
        <v>9.0893820717949603E-2</v>
      </c>
      <c r="G46" s="52">
        <v>9.2641907082146702E-2</v>
      </c>
      <c r="H46" s="52">
        <v>8.122085663606736E-2</v>
      </c>
      <c r="I46" s="52">
        <v>7.9132563552675922E-2</v>
      </c>
      <c r="J46" s="52">
        <v>7.4921250087303548E-2</v>
      </c>
      <c r="K46" s="52">
        <v>6.3863355137448452E-2</v>
      </c>
      <c r="L46" s="52">
        <v>7.3708850282503152E-2</v>
      </c>
      <c r="M46" s="52">
        <v>7.570763747969636E-2</v>
      </c>
      <c r="N46" s="52">
        <v>8.8499170191375612E-2</v>
      </c>
      <c r="O46" s="52">
        <v>8.8925153185789876E-2</v>
      </c>
      <c r="P46" s="22"/>
      <c r="Q46" s="22"/>
      <c r="R46" s="22"/>
      <c r="S46" s="22"/>
    </row>
    <row r="47" spans="2:19" x14ac:dyDescent="0.35">
      <c r="B47" s="22"/>
      <c r="C47" s="22" t="str">
        <f t="shared" ref="C47:C51" si="19">C36</f>
        <v>Commercial</v>
      </c>
      <c r="D47" s="52">
        <v>8.8079251516860177E-2</v>
      </c>
      <c r="E47" s="52">
        <v>8.7074957761417479E-2</v>
      </c>
      <c r="F47" s="52">
        <v>8.7765403245471552E-2</v>
      </c>
      <c r="G47" s="52">
        <v>8.9641850947286439E-2</v>
      </c>
      <c r="H47" s="52">
        <v>8.3768938349025213E-2</v>
      </c>
      <c r="I47" s="52">
        <v>8.1089453048202378E-2</v>
      </c>
      <c r="J47" s="52">
        <v>7.5259843861796141E-2</v>
      </c>
      <c r="K47" s="52">
        <v>7.0165922335359704E-2</v>
      </c>
      <c r="L47" s="52">
        <v>8.5665431099264069E-2</v>
      </c>
      <c r="M47" s="52">
        <v>8.2057299617429302E-2</v>
      </c>
      <c r="N47" s="52">
        <v>8.523428095150079E-2</v>
      </c>
      <c r="O47" s="52">
        <v>8.4197367266386811E-2</v>
      </c>
      <c r="P47" s="22"/>
      <c r="Q47" s="22"/>
      <c r="R47" s="22"/>
      <c r="S47" s="22"/>
    </row>
    <row r="48" spans="2:19" x14ac:dyDescent="0.35">
      <c r="B48" s="22"/>
      <c r="C48" s="22" t="str">
        <f t="shared" si="19"/>
        <v>Industrial</v>
      </c>
      <c r="D48" s="52">
        <v>8.8039716658298031E-2</v>
      </c>
      <c r="E48" s="52">
        <v>9.0415951635214015E-2</v>
      </c>
      <c r="F48" s="52">
        <v>8.5481271074228135E-2</v>
      </c>
      <c r="G48" s="52">
        <v>8.6277889151424397E-2</v>
      </c>
      <c r="H48" s="52">
        <v>8.3381317248807624E-2</v>
      </c>
      <c r="I48" s="52">
        <v>8.2645381274537369E-2</v>
      </c>
      <c r="J48" s="52">
        <v>6.914842224009668E-2</v>
      </c>
      <c r="K48" s="52">
        <v>7.4129094285995747E-2</v>
      </c>
      <c r="L48" s="52">
        <v>8.7062628269711007E-2</v>
      </c>
      <c r="M48" s="52">
        <v>7.6790062992728766E-2</v>
      </c>
      <c r="N48" s="52">
        <v>8.7341420908412543E-2</v>
      </c>
      <c r="O48" s="52">
        <v>8.9286844260545548E-2</v>
      </c>
      <c r="P48" s="22"/>
      <c r="Q48" s="22"/>
      <c r="R48" s="22"/>
      <c r="S48" s="22"/>
    </row>
    <row r="49" spans="2:19" x14ac:dyDescent="0.35">
      <c r="B49" s="22"/>
      <c r="C49" s="22" t="str">
        <f t="shared" si="19"/>
        <v>PL</v>
      </c>
      <c r="D49" s="52">
        <v>8.4479333889966327E-2</v>
      </c>
      <c r="E49" s="52">
        <v>8.0872342584457232E-2</v>
      </c>
      <c r="F49" s="52">
        <v>7.8057672884347631E-2</v>
      </c>
      <c r="G49" s="52">
        <v>8.5183576847689679E-2</v>
      </c>
      <c r="H49" s="52">
        <v>7.6414812059098433E-2</v>
      </c>
      <c r="I49" s="52">
        <v>8.7099232011235067E-2</v>
      </c>
      <c r="J49" s="52">
        <v>9.422258870459653E-2</v>
      </c>
      <c r="K49" s="52">
        <v>8.3544795362544527E-2</v>
      </c>
      <c r="L49" s="52">
        <v>8.6085197206332356E-2</v>
      </c>
      <c r="M49" s="52">
        <v>8.4686644841732883E-2</v>
      </c>
      <c r="N49" s="52">
        <v>8.3716292461898614E-2</v>
      </c>
      <c r="O49" s="52">
        <v>7.5637511146100816E-2</v>
      </c>
      <c r="P49" s="22">
        <f>SUM(K49:O49)</f>
        <v>0.41367044101860917</v>
      </c>
      <c r="Q49" s="22"/>
      <c r="R49" s="22"/>
      <c r="S49" s="22"/>
    </row>
    <row r="50" spans="2:19" x14ac:dyDescent="0.35">
      <c r="B50" s="22"/>
      <c r="C50" s="22" t="str">
        <f t="shared" si="19"/>
        <v>Agriculture</v>
      </c>
      <c r="D50" s="52">
        <v>9.7345720733113067E-2</v>
      </c>
      <c r="E50" s="52">
        <v>8.5694418600045383E-2</v>
      </c>
      <c r="F50" s="52">
        <v>8.3025064061373929E-2</v>
      </c>
      <c r="G50" s="52">
        <v>9.2577772792562435E-2</v>
      </c>
      <c r="H50" s="52">
        <v>8.2639937288419632E-2</v>
      </c>
      <c r="I50" s="52">
        <v>7.742217855987342E-2</v>
      </c>
      <c r="J50" s="52">
        <v>7.9873433942593178E-2</v>
      </c>
      <c r="K50" s="52">
        <v>6.7628101496571835E-2</v>
      </c>
      <c r="L50" s="52">
        <v>8.0542438222435592E-2</v>
      </c>
      <c r="M50" s="52">
        <v>8.1060480813316779E-2</v>
      </c>
      <c r="N50" s="52">
        <v>7.9142443469264981E-2</v>
      </c>
      <c r="O50" s="52">
        <v>9.3048010020429797E-2</v>
      </c>
      <c r="P50" s="22">
        <f t="shared" ref="P50:P51" si="20">SUM(K50:O50)</f>
        <v>0.40142147402201894</v>
      </c>
      <c r="Q50" s="22"/>
      <c r="R50" s="22"/>
      <c r="S50" s="22"/>
    </row>
    <row r="51" spans="2:19" x14ac:dyDescent="0.35">
      <c r="B51" s="22"/>
      <c r="C51" s="22" t="str">
        <f t="shared" si="19"/>
        <v>Other</v>
      </c>
      <c r="D51" s="52">
        <v>8.9006135390939919E-2</v>
      </c>
      <c r="E51" s="52">
        <v>8.690759133665521E-2</v>
      </c>
      <c r="F51" s="52">
        <v>8.7310567689602048E-2</v>
      </c>
      <c r="G51" s="52">
        <v>9.075438606094284E-2</v>
      </c>
      <c r="H51" s="52">
        <v>8.712344721946734E-2</v>
      </c>
      <c r="I51" s="52">
        <v>8.4331031318599037E-2</v>
      </c>
      <c r="J51" s="52">
        <v>8.2812459894347448E-2</v>
      </c>
      <c r="K51" s="52">
        <v>6.8034812335760683E-2</v>
      </c>
      <c r="L51" s="52">
        <v>7.2444299494622985E-2</v>
      </c>
      <c r="M51" s="52">
        <v>6.9664967918717319E-2</v>
      </c>
      <c r="N51" s="52">
        <v>9.2578994406174203E-2</v>
      </c>
      <c r="O51" s="52">
        <v>8.903130693417087E-2</v>
      </c>
      <c r="P51" s="22">
        <f t="shared" si="20"/>
        <v>0.3917543810894461</v>
      </c>
      <c r="Q51" s="22"/>
      <c r="R51" s="22"/>
      <c r="S51" s="22"/>
    </row>
    <row r="52" spans="2:19" x14ac:dyDescent="0.35">
      <c r="B52" s="22"/>
      <c r="C52" s="22"/>
      <c r="D52" s="22"/>
      <c r="E52" s="22"/>
      <c r="F52" s="22"/>
      <c r="G52" s="22"/>
      <c r="H52" s="22"/>
      <c r="J52" s="22" t="s">
        <v>155</v>
      </c>
      <c r="K52" s="305">
        <f>K49/$P$49</f>
        <v>0.20195978991592059</v>
      </c>
      <c r="L52" s="22">
        <f>+L49/$P49</f>
        <v>0.20810091481121748</v>
      </c>
      <c r="M52" s="22">
        <f t="shared" ref="L52:O54" si="21">+M49/$P49</f>
        <v>0.20472007773435089</v>
      </c>
      <c r="N52" s="22">
        <f t="shared" si="21"/>
        <v>0.2023743641333382</v>
      </c>
      <c r="O52" s="22">
        <f t="shared" si="21"/>
        <v>0.1828448534051729</v>
      </c>
      <c r="P52" s="22">
        <f>SUM(J52:O52)</f>
        <v>1</v>
      </c>
      <c r="Q52" s="22"/>
      <c r="R52" s="22"/>
      <c r="S52" s="22"/>
    </row>
    <row r="53" spans="2:19" x14ac:dyDescent="0.35">
      <c r="B53" s="22"/>
      <c r="C53" s="22"/>
      <c r="D53" s="22"/>
      <c r="E53" s="22"/>
      <c r="F53" s="22"/>
      <c r="G53" s="22"/>
      <c r="H53" s="22"/>
      <c r="J53" s="22" t="s">
        <v>156</v>
      </c>
      <c r="K53" s="305">
        <f>K50/$P$50</f>
        <v>0.16847155888043566</v>
      </c>
      <c r="L53" s="22">
        <f t="shared" si="21"/>
        <v>0.20064307326522757</v>
      </c>
      <c r="M53" s="22">
        <f t="shared" si="21"/>
        <v>0.20193359363946339</v>
      </c>
      <c r="N53" s="22">
        <f t="shared" si="21"/>
        <v>0.19715548018969167</v>
      </c>
      <c r="O53" s="22">
        <f t="shared" si="21"/>
        <v>0.23179629402518184</v>
      </c>
      <c r="P53" s="22">
        <f>SUM(J53:O53)</f>
        <v>1</v>
      </c>
      <c r="Q53" s="22"/>
      <c r="R53" s="22"/>
      <c r="S53" s="22"/>
    </row>
    <row r="54" spans="2:19" x14ac:dyDescent="0.35">
      <c r="B54" s="22"/>
      <c r="C54" s="22"/>
      <c r="D54" s="22"/>
      <c r="E54" s="22"/>
      <c r="F54" s="22"/>
      <c r="G54" s="22"/>
      <c r="H54" s="22"/>
      <c r="J54" s="22" t="s">
        <v>155</v>
      </c>
      <c r="K54" s="305">
        <f>K51/$P$51</f>
        <v>0.17366701081059982</v>
      </c>
      <c r="L54" s="22">
        <f t="shared" si="21"/>
        <v>0.18492275515377674</v>
      </c>
      <c r="M54" s="22">
        <f t="shared" si="21"/>
        <v>0.17782817827073971</v>
      </c>
      <c r="N54" s="22">
        <f t="shared" si="21"/>
        <v>0.23631897657077228</v>
      </c>
      <c r="O54" s="22">
        <f t="shared" si="21"/>
        <v>0.22726307919411134</v>
      </c>
      <c r="P54" s="22">
        <f>SUM(J54:O54)</f>
        <v>0.99999999999999989</v>
      </c>
      <c r="Q54" s="22"/>
      <c r="R54" s="22"/>
      <c r="S54" s="22"/>
    </row>
    <row r="55" spans="2:19" x14ac:dyDescent="0.35">
      <c r="B55" s="22"/>
      <c r="C55" s="22"/>
      <c r="D55" s="22"/>
      <c r="E55" s="22"/>
      <c r="F55" s="22"/>
      <c r="G55" s="22"/>
      <c r="H55" s="22"/>
      <c r="I55" s="22"/>
      <c r="K55" s="22"/>
      <c r="P55" s="22"/>
      <c r="Q55" s="22"/>
      <c r="R55" s="22"/>
      <c r="S55" s="22"/>
    </row>
    <row r="56" spans="2:19" x14ac:dyDescent="0.35">
      <c r="B56" s="22"/>
      <c r="C56" s="22"/>
      <c r="D56" s="22"/>
      <c r="E56" s="22"/>
      <c r="F56" s="22"/>
      <c r="G56" s="22"/>
      <c r="H56" s="22"/>
      <c r="I56" s="22"/>
      <c r="J56" s="22"/>
      <c r="P56" s="22"/>
      <c r="Q56" s="22"/>
      <c r="R56" s="22"/>
      <c r="S56" s="22"/>
    </row>
    <row r="57" spans="2:19" x14ac:dyDescent="0.35">
      <c r="B57" s="22"/>
      <c r="C57" s="22"/>
      <c r="D57" s="22"/>
      <c r="E57" s="22"/>
      <c r="F57" s="22"/>
      <c r="G57" s="22"/>
      <c r="H57" s="22"/>
      <c r="I57" s="22"/>
      <c r="J57" s="22"/>
      <c r="P57" s="22"/>
      <c r="Q57" s="22"/>
      <c r="R57" s="22"/>
      <c r="S57" s="22"/>
    </row>
    <row r="58" spans="2:19" x14ac:dyDescent="0.35"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</row>
    <row r="59" spans="2:19" x14ac:dyDescent="0.35"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</row>
    <row r="60" spans="2:19" x14ac:dyDescent="0.35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</row>
    <row r="61" spans="2:19" x14ac:dyDescent="0.35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</row>
    <row r="62" spans="2:19" x14ac:dyDescent="0.35"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</row>
    <row r="63" spans="2:19" x14ac:dyDescent="0.35"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</row>
    <row r="64" spans="2:19" x14ac:dyDescent="0.35"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</row>
    <row r="65" spans="2:19" x14ac:dyDescent="0.35"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</row>
  </sheetData>
  <phoneticPr fontId="87" type="noConversion"/>
  <pageMargins left="0.7" right="0.7" top="0.75" bottom="0.75" header="0.3" footer="0.3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1A75-E7E9-45B9-A676-91C30B4E0C92}">
  <dimension ref="A1:H227"/>
  <sheetViews>
    <sheetView showGridLines="0" zoomScale="85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0" sqref="J30"/>
    </sheetView>
  </sheetViews>
  <sheetFormatPr defaultColWidth="6.53515625" defaultRowHeight="15.5" x14ac:dyDescent="0.35"/>
  <cols>
    <col min="1" max="3" width="19.23046875" style="288" customWidth="1"/>
    <col min="4" max="4" width="12.765625" style="291" bestFit="1" customWidth="1"/>
    <col min="5" max="5" width="12.765625" style="290" bestFit="1" customWidth="1"/>
    <col min="6" max="6" width="6.53515625" style="291"/>
    <col min="7" max="7" width="7.765625" style="291" bestFit="1" customWidth="1"/>
    <col min="8" max="8" width="8.765625" style="291" bestFit="1" customWidth="1"/>
    <col min="9" max="10" width="6.53515625" style="291"/>
    <col min="11" max="11" width="8.765625" style="291" bestFit="1" customWidth="1"/>
    <col min="12" max="16384" width="6.53515625" style="291"/>
  </cols>
  <sheetData>
    <row r="1" spans="1:8" x14ac:dyDescent="0.35">
      <c r="D1" s="289"/>
    </row>
    <row r="2" spans="1:8" ht="31.5" thickBot="1" x14ac:dyDescent="0.4">
      <c r="A2" s="151" t="s">
        <v>72</v>
      </c>
      <c r="B2" s="151" t="s">
        <v>157</v>
      </c>
      <c r="C2" s="151" t="s">
        <v>158</v>
      </c>
      <c r="D2" s="151" t="s">
        <v>159</v>
      </c>
      <c r="E2" s="151" t="s">
        <v>147</v>
      </c>
    </row>
    <row r="3" spans="1:8" x14ac:dyDescent="0.35">
      <c r="A3" s="58">
        <v>2001</v>
      </c>
      <c r="B3" s="122">
        <v>3818774</v>
      </c>
      <c r="C3" s="123">
        <v>6585.1</v>
      </c>
      <c r="D3" s="149">
        <v>3818774</v>
      </c>
      <c r="E3" s="292"/>
    </row>
    <row r="4" spans="1:8" x14ac:dyDescent="0.35">
      <c r="A4" s="58">
        <f>A3+1</f>
        <v>2002</v>
      </c>
      <c r="B4" s="122">
        <v>3823701</v>
      </c>
      <c r="C4" s="124">
        <v>6562.6</v>
      </c>
      <c r="D4" s="149">
        <v>3823701</v>
      </c>
      <c r="E4" s="292">
        <f t="shared" ref="E4:E44" si="0">+((B4/B3)-1)*100</f>
        <v>0.12902046573062265</v>
      </c>
    </row>
    <row r="5" spans="1:8" x14ac:dyDescent="0.35">
      <c r="A5" s="58">
        <f t="shared" ref="A5:A54" si="1">A4+1</f>
        <v>2003</v>
      </c>
      <c r="B5" s="122">
        <v>3826095</v>
      </c>
      <c r="C5" s="123">
        <v>6702.7</v>
      </c>
      <c r="D5" s="149">
        <v>3826095</v>
      </c>
      <c r="E5" s="292">
        <f t="shared" si="0"/>
        <v>6.2609497970678163E-2</v>
      </c>
    </row>
    <row r="6" spans="1:8" x14ac:dyDescent="0.35">
      <c r="A6" s="58">
        <f t="shared" si="1"/>
        <v>2004</v>
      </c>
      <c r="B6" s="122">
        <v>3826878</v>
      </c>
      <c r="C6" s="123">
        <v>6886.2</v>
      </c>
      <c r="D6" s="149">
        <v>3826878</v>
      </c>
      <c r="E6" s="292">
        <f t="shared" si="0"/>
        <v>2.0464729704827711E-2</v>
      </c>
    </row>
    <row r="7" spans="1:8" x14ac:dyDescent="0.35">
      <c r="A7" s="58">
        <f t="shared" si="1"/>
        <v>2005</v>
      </c>
      <c r="B7" s="122">
        <v>3821362</v>
      </c>
      <c r="C7" s="123">
        <v>7019.6</v>
      </c>
      <c r="D7" s="149">
        <v>3821362</v>
      </c>
      <c r="E7" s="292">
        <f t="shared" si="0"/>
        <v>-0.14413838120787004</v>
      </c>
    </row>
    <row r="8" spans="1:8" x14ac:dyDescent="0.35">
      <c r="A8" s="58">
        <f t="shared" si="1"/>
        <v>2006</v>
      </c>
      <c r="B8" s="122">
        <v>3805214</v>
      </c>
      <c r="C8" s="123">
        <v>7055.5</v>
      </c>
      <c r="D8" s="149">
        <v>3805214</v>
      </c>
      <c r="E8" s="292">
        <f t="shared" si="0"/>
        <v>-0.42257184741985032</v>
      </c>
    </row>
    <row r="9" spans="1:8" x14ac:dyDescent="0.35">
      <c r="A9" s="58">
        <f t="shared" si="1"/>
        <v>2007</v>
      </c>
      <c r="B9" s="122">
        <v>3782995</v>
      </c>
      <c r="C9" s="123">
        <v>6973.6</v>
      </c>
      <c r="D9" s="149">
        <v>3782995</v>
      </c>
      <c r="E9" s="292">
        <f t="shared" si="0"/>
        <v>-0.58390934123547789</v>
      </c>
    </row>
    <row r="10" spans="1:8" x14ac:dyDescent="0.35">
      <c r="A10" s="58">
        <f t="shared" si="1"/>
        <v>2008</v>
      </c>
      <c r="B10" s="122">
        <v>3760866</v>
      </c>
      <c r="C10" s="123">
        <v>6768.8</v>
      </c>
      <c r="D10" s="149">
        <v>3760866</v>
      </c>
      <c r="E10" s="292">
        <f t="shared" si="0"/>
        <v>-0.58495980036981088</v>
      </c>
    </row>
    <row r="11" spans="1:8" x14ac:dyDescent="0.35">
      <c r="A11" s="58">
        <f t="shared" si="1"/>
        <v>2009</v>
      </c>
      <c r="B11" s="122">
        <v>3740410</v>
      </c>
      <c r="C11" s="123">
        <v>6514.6</v>
      </c>
      <c r="D11" s="149">
        <v>3740410</v>
      </c>
      <c r="E11" s="292">
        <f t="shared" si="0"/>
        <v>-0.54391727862678207</v>
      </c>
    </row>
    <row r="12" spans="1:8" x14ac:dyDescent="0.35">
      <c r="A12" s="58">
        <f t="shared" si="1"/>
        <v>2010</v>
      </c>
      <c r="B12" s="122">
        <v>3721525</v>
      </c>
      <c r="C12" s="123">
        <v>6541.8</v>
      </c>
      <c r="D12" s="149">
        <v>3721525</v>
      </c>
      <c r="E12" s="292">
        <f t="shared" si="0"/>
        <v>-0.50489117503161873</v>
      </c>
    </row>
    <row r="13" spans="1:8" x14ac:dyDescent="0.35">
      <c r="A13" s="58">
        <f t="shared" si="1"/>
        <v>2011</v>
      </c>
      <c r="B13" s="122">
        <v>3678732</v>
      </c>
      <c r="C13" s="123">
        <v>6431.7</v>
      </c>
      <c r="D13" s="149">
        <v>3678732</v>
      </c>
      <c r="E13" s="292">
        <f t="shared" si="0"/>
        <v>-1.1498780741765802</v>
      </c>
      <c r="H13" s="293"/>
    </row>
    <row r="14" spans="1:8" x14ac:dyDescent="0.35">
      <c r="A14" s="58">
        <f t="shared" si="1"/>
        <v>2012</v>
      </c>
      <c r="B14" s="122">
        <v>3634488</v>
      </c>
      <c r="C14" s="123">
        <v>6466.2</v>
      </c>
      <c r="D14" s="149">
        <v>3634488</v>
      </c>
      <c r="E14" s="292">
        <f t="shared" si="0"/>
        <v>-1.202697016254517</v>
      </c>
      <c r="H14" s="223"/>
    </row>
    <row r="15" spans="1:8" x14ac:dyDescent="0.35">
      <c r="A15" s="58">
        <f t="shared" si="1"/>
        <v>2013</v>
      </c>
      <c r="B15" s="122">
        <v>3593077</v>
      </c>
      <c r="C15" s="123">
        <v>6457.6</v>
      </c>
      <c r="D15" s="149">
        <v>3593077</v>
      </c>
      <c r="E15" s="292">
        <f t="shared" si="0"/>
        <v>-1.1393901974638521</v>
      </c>
      <c r="H15" s="223"/>
    </row>
    <row r="16" spans="1:8" x14ac:dyDescent="0.35">
      <c r="A16" s="58">
        <f t="shared" si="1"/>
        <v>2014</v>
      </c>
      <c r="B16" s="122">
        <v>3534874</v>
      </c>
      <c r="C16" s="123">
        <v>6343.9</v>
      </c>
      <c r="D16" s="149">
        <v>3534874</v>
      </c>
      <c r="E16" s="292">
        <f t="shared" si="0"/>
        <v>-1.6198650905616563</v>
      </c>
      <c r="H16" s="223"/>
    </row>
    <row r="17" spans="1:8" x14ac:dyDescent="0.35">
      <c r="A17" s="58">
        <f t="shared" si="1"/>
        <v>2015</v>
      </c>
      <c r="B17" s="122">
        <v>3473232</v>
      </c>
      <c r="C17" s="123">
        <v>6292.2</v>
      </c>
      <c r="D17" s="149">
        <v>3473232</v>
      </c>
      <c r="E17" s="292">
        <f t="shared" si="0"/>
        <v>-1.7438245323595725</v>
      </c>
      <c r="H17" s="223"/>
    </row>
    <row r="18" spans="1:8" x14ac:dyDescent="0.35">
      <c r="A18" s="58">
        <f t="shared" si="1"/>
        <v>2016</v>
      </c>
      <c r="B18" s="122">
        <v>3406672</v>
      </c>
      <c r="C18" s="123">
        <v>6191.5</v>
      </c>
      <c r="D18" s="149">
        <v>3406672</v>
      </c>
      <c r="E18" s="292">
        <f t="shared" si="0"/>
        <v>-1.9163706887417864</v>
      </c>
      <c r="H18" s="223"/>
    </row>
    <row r="19" spans="1:8" x14ac:dyDescent="0.35">
      <c r="A19" s="58">
        <f t="shared" si="1"/>
        <v>2017</v>
      </c>
      <c r="B19" s="122">
        <v>3325284</v>
      </c>
      <c r="C19" s="123">
        <v>5991.9</v>
      </c>
      <c r="D19" s="149">
        <v>3325284</v>
      </c>
      <c r="E19" s="292">
        <f t="shared" si="0"/>
        <v>-2.3890764945964871</v>
      </c>
    </row>
    <row r="20" spans="1:8" x14ac:dyDescent="0.35">
      <c r="A20" s="58">
        <f t="shared" si="1"/>
        <v>2018</v>
      </c>
      <c r="B20" s="122">
        <v>3193344</v>
      </c>
      <c r="C20" s="123">
        <v>5737.4</v>
      </c>
      <c r="D20" s="149">
        <v>3193344</v>
      </c>
      <c r="E20" s="292">
        <f t="shared" si="0"/>
        <v>-3.967781398521153</v>
      </c>
      <c r="H20" s="293"/>
    </row>
    <row r="21" spans="1:8" x14ac:dyDescent="0.35">
      <c r="A21" s="58">
        <f t="shared" si="1"/>
        <v>2019</v>
      </c>
      <c r="B21" s="122">
        <v>3193553</v>
      </c>
      <c r="C21" s="123">
        <v>5859.3</v>
      </c>
      <c r="D21" s="149">
        <v>3193553</v>
      </c>
      <c r="E21" s="292">
        <f t="shared" si="0"/>
        <v>6.5448633157050295E-3</v>
      </c>
      <c r="H21" s="293"/>
    </row>
    <row r="22" spans="1:8" x14ac:dyDescent="0.35">
      <c r="A22" s="58">
        <f t="shared" si="1"/>
        <v>2020</v>
      </c>
      <c r="B22" s="122">
        <v>3281557</v>
      </c>
      <c r="C22" s="123">
        <v>5672.5</v>
      </c>
      <c r="D22" s="149">
        <v>3281557</v>
      </c>
      <c r="E22" s="292">
        <f t="shared" si="0"/>
        <v>2.7556768276587151</v>
      </c>
      <c r="H22" s="293"/>
    </row>
    <row r="23" spans="1:8" x14ac:dyDescent="0.35">
      <c r="A23" s="58">
        <f t="shared" si="1"/>
        <v>2021</v>
      </c>
      <c r="B23" s="122">
        <v>3262693</v>
      </c>
      <c r="C23" s="123">
        <v>5730.6</v>
      </c>
      <c r="D23" s="149">
        <v>3262693</v>
      </c>
      <c r="E23" s="292">
        <f t="shared" si="0"/>
        <v>-0.57484907316862621</v>
      </c>
      <c r="H23" s="293"/>
    </row>
    <row r="24" spans="1:8" x14ac:dyDescent="0.35">
      <c r="A24" s="58">
        <f t="shared" si="1"/>
        <v>2022</v>
      </c>
      <c r="B24" s="122">
        <v>3237622</v>
      </c>
      <c r="C24" s="123">
        <v>5844.8531164853639</v>
      </c>
      <c r="D24" s="150">
        <f t="shared" ref="D24:D54" si="2">ROUND(D23*(B24/B23),0)</f>
        <v>3237622</v>
      </c>
      <c r="E24" s="292">
        <f t="shared" si="0"/>
        <v>-0.76841431296171825</v>
      </c>
    </row>
    <row r="25" spans="1:8" x14ac:dyDescent="0.35">
      <c r="A25" s="58">
        <f t="shared" si="1"/>
        <v>2023</v>
      </c>
      <c r="B25" s="122">
        <v>3235153</v>
      </c>
      <c r="C25" s="123">
        <v>5802.8546606311047</v>
      </c>
      <c r="D25" s="150">
        <f t="shared" si="2"/>
        <v>3235153</v>
      </c>
      <c r="E25" s="292">
        <f t="shared" si="0"/>
        <v>-7.6259674538903255E-2</v>
      </c>
    </row>
    <row r="26" spans="1:8" x14ac:dyDescent="0.35">
      <c r="A26" s="58">
        <f t="shared" si="1"/>
        <v>2024</v>
      </c>
      <c r="B26" s="59">
        <v>3225880</v>
      </c>
      <c r="C26" s="60">
        <v>5792.3472431403407</v>
      </c>
      <c r="D26" s="150">
        <f t="shared" si="2"/>
        <v>3225880</v>
      </c>
      <c r="E26" s="292">
        <f t="shared" si="0"/>
        <v>-0.28663250238860627</v>
      </c>
    </row>
    <row r="27" spans="1:8" x14ac:dyDescent="0.35">
      <c r="A27" s="58">
        <f t="shared" si="1"/>
        <v>2025</v>
      </c>
      <c r="B27" s="59">
        <v>3210551</v>
      </c>
      <c r="C27" s="60">
        <v>5791.4332913779144</v>
      </c>
      <c r="D27" s="150">
        <f t="shared" si="2"/>
        <v>3210551</v>
      </c>
      <c r="E27" s="292">
        <f t="shared" si="0"/>
        <v>-0.4751881657098167</v>
      </c>
    </row>
    <row r="28" spans="1:8" x14ac:dyDescent="0.35">
      <c r="A28" s="58">
        <f t="shared" si="1"/>
        <v>2026</v>
      </c>
      <c r="B28" s="59">
        <v>3193938</v>
      </c>
      <c r="C28" s="60">
        <v>5806.2012878734604</v>
      </c>
      <c r="D28" s="150">
        <f t="shared" si="2"/>
        <v>3193938</v>
      </c>
      <c r="E28" s="292">
        <f t="shared" si="0"/>
        <v>-0.51745011993268308</v>
      </c>
    </row>
    <row r="29" spans="1:8" x14ac:dyDescent="0.35">
      <c r="A29" s="58">
        <f t="shared" si="1"/>
        <v>2027</v>
      </c>
      <c r="B29" s="59">
        <v>3180108</v>
      </c>
      <c r="C29" s="60">
        <v>5904.4958335881574</v>
      </c>
      <c r="D29" s="150">
        <f t="shared" si="2"/>
        <v>3180108</v>
      </c>
      <c r="E29" s="292">
        <f t="shared" si="0"/>
        <v>-0.43300777911154942</v>
      </c>
    </row>
    <row r="30" spans="1:8" x14ac:dyDescent="0.35">
      <c r="A30" s="58">
        <f t="shared" si="1"/>
        <v>2028</v>
      </c>
      <c r="B30" s="59">
        <v>3164613</v>
      </c>
      <c r="C30" s="60">
        <v>5954.5120730341332</v>
      </c>
      <c r="D30" s="150">
        <f t="shared" si="2"/>
        <v>3164613</v>
      </c>
      <c r="E30" s="292">
        <f t="shared" si="0"/>
        <v>-0.48724760291160019</v>
      </c>
    </row>
    <row r="31" spans="1:8" x14ac:dyDescent="0.35">
      <c r="A31" s="58">
        <f t="shared" si="1"/>
        <v>2029</v>
      </c>
      <c r="B31" s="59">
        <v>3145927</v>
      </c>
      <c r="C31" s="60">
        <v>5963.0804973493232</v>
      </c>
      <c r="D31" s="150">
        <f t="shared" si="2"/>
        <v>3145927</v>
      </c>
      <c r="E31" s="292">
        <f t="shared" si="0"/>
        <v>-0.59046714400781131</v>
      </c>
    </row>
    <row r="32" spans="1:8" x14ac:dyDescent="0.35">
      <c r="A32" s="58">
        <f t="shared" si="1"/>
        <v>2030</v>
      </c>
      <c r="B32" s="59">
        <v>3122486</v>
      </c>
      <c r="C32" s="60">
        <v>5953.1514863857074</v>
      </c>
      <c r="D32" s="150">
        <f t="shared" si="2"/>
        <v>3122486</v>
      </c>
      <c r="E32" s="292">
        <f t="shared" si="0"/>
        <v>-0.74512218497123639</v>
      </c>
    </row>
    <row r="33" spans="1:5" x14ac:dyDescent="0.35">
      <c r="A33" s="58">
        <f t="shared" si="1"/>
        <v>2031</v>
      </c>
      <c r="B33" s="59">
        <v>3095037</v>
      </c>
      <c r="C33" s="60">
        <v>5949.7851886362032</v>
      </c>
      <c r="D33" s="150">
        <f t="shared" si="2"/>
        <v>3095037</v>
      </c>
      <c r="E33" s="292">
        <f t="shared" si="0"/>
        <v>-0.8790751984156242</v>
      </c>
    </row>
    <row r="34" spans="1:5" x14ac:dyDescent="0.35">
      <c r="A34" s="58">
        <f t="shared" si="1"/>
        <v>2032</v>
      </c>
      <c r="B34" s="59">
        <v>3065354</v>
      </c>
      <c r="C34" s="60">
        <v>5912.2119344309731</v>
      </c>
      <c r="D34" s="150">
        <f t="shared" si="2"/>
        <v>3065354</v>
      </c>
      <c r="E34" s="292">
        <f t="shared" si="0"/>
        <v>-0.95905153961002299</v>
      </c>
    </row>
    <row r="35" spans="1:5" x14ac:dyDescent="0.35">
      <c r="A35" s="58">
        <f t="shared" si="1"/>
        <v>2033</v>
      </c>
      <c r="B35" s="59">
        <v>3035454</v>
      </c>
      <c r="C35" s="60">
        <v>5880.6193308992424</v>
      </c>
      <c r="D35" s="150">
        <f t="shared" si="2"/>
        <v>3035454</v>
      </c>
      <c r="E35" s="292">
        <f t="shared" si="0"/>
        <v>-0.97541752110849034</v>
      </c>
    </row>
    <row r="36" spans="1:5" x14ac:dyDescent="0.35">
      <c r="A36" s="58">
        <f t="shared" si="1"/>
        <v>2034</v>
      </c>
      <c r="B36" s="59">
        <v>3005945</v>
      </c>
      <c r="C36" s="60">
        <v>5850.6497842031222</v>
      </c>
      <c r="D36" s="150">
        <f t="shared" si="2"/>
        <v>3005945</v>
      </c>
      <c r="E36" s="292">
        <f t="shared" si="0"/>
        <v>-0.97214452928623407</v>
      </c>
    </row>
    <row r="37" spans="1:5" x14ac:dyDescent="0.35">
      <c r="A37" s="58">
        <f t="shared" si="1"/>
        <v>2035</v>
      </c>
      <c r="B37" s="59">
        <v>2976820</v>
      </c>
      <c r="C37" s="60">
        <v>5821.4512062941731</v>
      </c>
      <c r="D37" s="150">
        <f t="shared" si="2"/>
        <v>2976820</v>
      </c>
      <c r="E37" s="292">
        <f t="shared" si="0"/>
        <v>-0.96891327020287576</v>
      </c>
    </row>
    <row r="38" spans="1:5" x14ac:dyDescent="0.35">
      <c r="A38" s="58">
        <f t="shared" si="1"/>
        <v>2036</v>
      </c>
      <c r="B38" s="59">
        <v>2944396</v>
      </c>
      <c r="C38" s="60">
        <v>5742.8044997897741</v>
      </c>
      <c r="D38" s="150">
        <f t="shared" si="2"/>
        <v>2944396</v>
      </c>
      <c r="E38" s="292">
        <f t="shared" si="0"/>
        <v>-1.0892160090297698</v>
      </c>
    </row>
    <row r="39" spans="1:5" x14ac:dyDescent="0.35">
      <c r="A39" s="58">
        <f t="shared" si="1"/>
        <v>2037</v>
      </c>
      <c r="B39" s="59">
        <v>2911037</v>
      </c>
      <c r="C39" s="60">
        <v>5684.5109582104169</v>
      </c>
      <c r="D39" s="150">
        <f t="shared" si="2"/>
        <v>2911037</v>
      </c>
      <c r="E39" s="292">
        <f t="shared" si="0"/>
        <v>-1.1329658103054085</v>
      </c>
    </row>
    <row r="40" spans="1:5" x14ac:dyDescent="0.35">
      <c r="A40" s="58">
        <f t="shared" si="1"/>
        <v>2038</v>
      </c>
      <c r="B40" s="59">
        <v>2876826</v>
      </c>
      <c r="C40" s="60">
        <v>5636.2931449270664</v>
      </c>
      <c r="D40" s="150">
        <f t="shared" si="2"/>
        <v>2876826</v>
      </c>
      <c r="E40" s="292">
        <f t="shared" si="0"/>
        <v>-1.1752169415916058</v>
      </c>
    </row>
    <row r="41" spans="1:5" x14ac:dyDescent="0.35">
      <c r="A41" s="58">
        <f t="shared" si="1"/>
        <v>2039</v>
      </c>
      <c r="B41" s="59">
        <v>2842367</v>
      </c>
      <c r="C41" s="60">
        <v>5596.5288816498505</v>
      </c>
      <c r="D41" s="150">
        <f t="shared" si="2"/>
        <v>2842367</v>
      </c>
      <c r="E41" s="292">
        <f t="shared" si="0"/>
        <v>-1.1978131454596141</v>
      </c>
    </row>
    <row r="42" spans="1:5" x14ac:dyDescent="0.35">
      <c r="A42" s="58">
        <f t="shared" si="1"/>
        <v>2040</v>
      </c>
      <c r="B42" s="59">
        <v>2808847</v>
      </c>
      <c r="C42" s="60">
        <v>5562.1282107561719</v>
      </c>
      <c r="D42" s="150">
        <f t="shared" si="2"/>
        <v>2808847</v>
      </c>
      <c r="E42" s="292">
        <f t="shared" si="0"/>
        <v>-1.1792988027232276</v>
      </c>
    </row>
    <row r="43" spans="1:5" x14ac:dyDescent="0.35">
      <c r="A43" s="58">
        <f t="shared" si="1"/>
        <v>2041</v>
      </c>
      <c r="B43" s="59">
        <v>2776032</v>
      </c>
      <c r="C43" s="60">
        <v>5564.1932878785128</v>
      </c>
      <c r="D43" s="150">
        <f t="shared" si="2"/>
        <v>2776032</v>
      </c>
      <c r="E43" s="292">
        <f t="shared" si="0"/>
        <v>-1.1682729603997632</v>
      </c>
    </row>
    <row r="44" spans="1:5" x14ac:dyDescent="0.35">
      <c r="A44" s="58">
        <f t="shared" si="1"/>
        <v>2042</v>
      </c>
      <c r="B44" s="59">
        <v>2743417</v>
      </c>
      <c r="C44" s="60">
        <v>5499.763908505668</v>
      </c>
      <c r="D44" s="150">
        <f t="shared" si="2"/>
        <v>2743417</v>
      </c>
      <c r="E44" s="292">
        <f t="shared" si="0"/>
        <v>-1.1748783875690227</v>
      </c>
    </row>
    <row r="45" spans="1:5" x14ac:dyDescent="0.35">
      <c r="A45" s="58">
        <f t="shared" si="1"/>
        <v>2043</v>
      </c>
      <c r="B45" s="59">
        <v>2710962</v>
      </c>
      <c r="C45" s="60">
        <v>5472.2024348163322</v>
      </c>
      <c r="D45" s="150">
        <f t="shared" si="2"/>
        <v>2710962</v>
      </c>
      <c r="E45" s="292">
        <f t="shared" ref="E45:E55" si="3">+((B45/B44)-1)*100</f>
        <v>-1.1830137379771233</v>
      </c>
    </row>
    <row r="46" spans="1:5" x14ac:dyDescent="0.35">
      <c r="A46" s="58">
        <f t="shared" si="1"/>
        <v>2044</v>
      </c>
      <c r="B46" s="59">
        <v>2679663</v>
      </c>
      <c r="C46" s="60">
        <v>5445.6048974452115</v>
      </c>
      <c r="D46" s="150">
        <f t="shared" si="2"/>
        <v>2679663</v>
      </c>
      <c r="E46" s="292">
        <f t="shared" si="3"/>
        <v>-1.1545348108900066</v>
      </c>
    </row>
    <row r="47" spans="1:5" x14ac:dyDescent="0.35">
      <c r="A47" s="58">
        <f t="shared" si="1"/>
        <v>2045</v>
      </c>
      <c r="B47" s="59">
        <v>2650257</v>
      </c>
      <c r="C47" s="60">
        <v>5420.7114236430634</v>
      </c>
      <c r="D47" s="150">
        <f t="shared" si="2"/>
        <v>2650257</v>
      </c>
      <c r="E47" s="292">
        <f t="shared" si="3"/>
        <v>-1.0973767970076875</v>
      </c>
    </row>
    <row r="48" spans="1:5" x14ac:dyDescent="0.35">
      <c r="A48" s="58">
        <f t="shared" si="1"/>
        <v>2046</v>
      </c>
      <c r="B48" s="59">
        <v>2622182</v>
      </c>
      <c r="C48" s="60">
        <v>5396.6906573972947</v>
      </c>
      <c r="D48" s="150">
        <f t="shared" si="2"/>
        <v>2622182</v>
      </c>
      <c r="E48" s="292">
        <f t="shared" si="3"/>
        <v>-1.0593312271225064</v>
      </c>
    </row>
    <row r="49" spans="1:5" x14ac:dyDescent="0.35">
      <c r="A49" s="58">
        <f t="shared" si="1"/>
        <v>2047</v>
      </c>
      <c r="B49" s="59">
        <v>2595034</v>
      </c>
      <c r="C49" s="60">
        <v>5380.0916338817169</v>
      </c>
      <c r="D49" s="150">
        <f t="shared" si="2"/>
        <v>2595034</v>
      </c>
      <c r="E49" s="292">
        <f t="shared" si="3"/>
        <v>-1.0353209655165063</v>
      </c>
    </row>
    <row r="50" spans="1:5" x14ac:dyDescent="0.35">
      <c r="A50" s="58">
        <f t="shared" si="1"/>
        <v>2048</v>
      </c>
      <c r="B50" s="59">
        <v>2569003</v>
      </c>
      <c r="C50" s="60">
        <v>5359.2677061124559</v>
      </c>
      <c r="D50" s="150">
        <f t="shared" si="2"/>
        <v>2569003</v>
      </c>
      <c r="E50" s="292">
        <f t="shared" si="3"/>
        <v>-1.0031082444391881</v>
      </c>
    </row>
    <row r="51" spans="1:5" x14ac:dyDescent="0.35">
      <c r="A51" s="58">
        <f t="shared" si="1"/>
        <v>2049</v>
      </c>
      <c r="B51" s="59">
        <v>2543686</v>
      </c>
      <c r="C51" s="60">
        <v>5339.3548757613153</v>
      </c>
      <c r="D51" s="150">
        <f t="shared" si="2"/>
        <v>2543686</v>
      </c>
      <c r="E51" s="292">
        <f t="shared" si="3"/>
        <v>-0.98547958098920141</v>
      </c>
    </row>
    <row r="52" spans="1:5" x14ac:dyDescent="0.35">
      <c r="A52" s="58">
        <f t="shared" si="1"/>
        <v>2050</v>
      </c>
      <c r="B52" s="59">
        <v>2518404</v>
      </c>
      <c r="C52" s="60">
        <v>5322.1101748065948</v>
      </c>
      <c r="D52" s="150">
        <f t="shared" si="2"/>
        <v>2518404</v>
      </c>
      <c r="E52" s="292">
        <f t="shared" si="3"/>
        <v>-0.99391198441945994</v>
      </c>
    </row>
    <row r="53" spans="1:5" x14ac:dyDescent="0.35">
      <c r="A53" s="58">
        <f t="shared" si="1"/>
        <v>2051</v>
      </c>
      <c r="B53" s="59">
        <v>2494298</v>
      </c>
      <c r="C53" s="60">
        <v>5305.5591667329154</v>
      </c>
      <c r="D53" s="150">
        <f t="shared" si="2"/>
        <v>2494298</v>
      </c>
      <c r="E53" s="292">
        <f t="shared" si="3"/>
        <v>-0.95719352415259973</v>
      </c>
    </row>
    <row r="54" spans="1:5" x14ac:dyDescent="0.35">
      <c r="A54" s="58">
        <f t="shared" si="1"/>
        <v>2052</v>
      </c>
      <c r="B54" s="59">
        <v>2471338</v>
      </c>
      <c r="C54" s="60">
        <v>5293.862653763711</v>
      </c>
      <c r="D54" s="150">
        <f t="shared" si="2"/>
        <v>2471338</v>
      </c>
      <c r="E54" s="292">
        <f t="shared" si="3"/>
        <v>-0.92049947520304043</v>
      </c>
    </row>
    <row r="55" spans="1:5" ht="16" thickBot="1" x14ac:dyDescent="0.4">
      <c r="A55" s="58" t="s">
        <v>160</v>
      </c>
      <c r="B55" s="62"/>
      <c r="C55" s="61"/>
      <c r="D55" s="125"/>
      <c r="E55" s="292">
        <f t="shared" si="3"/>
        <v>-100</v>
      </c>
    </row>
    <row r="193" spans="4:4" x14ac:dyDescent="0.35">
      <c r="D193" s="294"/>
    </row>
    <row r="227" spans="4:4" x14ac:dyDescent="0.35">
      <c r="D227" s="29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263F-AA7E-4379-8D84-733D50E47987}">
  <dimension ref="A1:I440"/>
  <sheetViews>
    <sheetView showGridLines="0" zoomScale="90" zoomScaleNormal="90" workbookViewId="0">
      <pane xSplit="1" ySplit="2" topLeftCell="B51" activePane="bottomRight" state="frozen"/>
      <selection pane="topRight" activeCell="M40" sqref="M40"/>
      <selection pane="bottomLeft" activeCell="M40" sqref="M40"/>
      <selection pane="bottomRight" activeCell="E83" sqref="E83"/>
    </sheetView>
  </sheetViews>
  <sheetFormatPr defaultColWidth="8.765625" defaultRowHeight="15.5" x14ac:dyDescent="0.35"/>
  <cols>
    <col min="1" max="7" width="11.07421875" style="295" customWidth="1"/>
    <col min="8" max="16384" width="8.765625" style="295"/>
  </cols>
  <sheetData>
    <row r="1" spans="1:7" ht="10.9" customHeight="1" x14ac:dyDescent="0.35">
      <c r="A1" s="289"/>
      <c r="B1" s="289"/>
      <c r="C1" s="289"/>
      <c r="D1" s="289"/>
      <c r="E1" s="289"/>
    </row>
    <row r="2" spans="1:7" s="291" customFormat="1" ht="31.5" thickBot="1" x14ac:dyDescent="0.4">
      <c r="A2" s="151" t="s">
        <v>3</v>
      </c>
      <c r="B2" s="151" t="s">
        <v>161</v>
      </c>
      <c r="C2" s="151" t="s">
        <v>162</v>
      </c>
      <c r="D2" s="151" t="s">
        <v>163</v>
      </c>
      <c r="E2" s="151" t="s">
        <v>164</v>
      </c>
      <c r="F2" s="151" t="s">
        <v>165</v>
      </c>
    </row>
    <row r="3" spans="1:7" x14ac:dyDescent="0.35">
      <c r="A3" s="296">
        <v>42917</v>
      </c>
      <c r="B3" s="297">
        <f>'Exogenous Variables Annual'!B19+(('Exogenous Variables Annual'!B$20-'Exogenous Variables Annual'!B$19)/12)</f>
        <v>3314289</v>
      </c>
      <c r="C3" s="298">
        <f>'Exogenous Variables Annual'!C19+(('Exogenous Variables Annual'!C$20-'Exogenous Variables Annual'!C$19)/12)</f>
        <v>5970.6916666666666</v>
      </c>
      <c r="D3" s="299">
        <f t="shared" ref="D3:D66" si="0">B3/1000000</f>
        <v>3.314289</v>
      </c>
      <c r="E3" s="224">
        <v>580.24193731747198</v>
      </c>
      <c r="F3" s="295">
        <v>2018</v>
      </c>
    </row>
    <row r="4" spans="1:7" x14ac:dyDescent="0.35">
      <c r="A4" s="296">
        <v>42948</v>
      </c>
      <c r="B4" s="297">
        <f>B3+(('Exogenous Variables Annual'!B$20-'Exogenous Variables Annual'!B$19)/12)</f>
        <v>3303294</v>
      </c>
      <c r="C4" s="298">
        <f>C3+(('Exogenous Variables Annual'!C$20-'Exogenous Variables Annual'!C$19)/12)</f>
        <v>5949.4833333333336</v>
      </c>
      <c r="D4" s="299">
        <f t="shared" si="0"/>
        <v>3.3032940000000002</v>
      </c>
      <c r="E4" s="224">
        <v>593.38235062335195</v>
      </c>
      <c r="F4" s="295">
        <v>2018</v>
      </c>
    </row>
    <row r="5" spans="1:7" x14ac:dyDescent="0.35">
      <c r="A5" s="296">
        <v>42979</v>
      </c>
      <c r="B5" s="297">
        <f>B4+(('Exogenous Variables Annual'!B$20-'Exogenous Variables Annual'!B$19)/12)</f>
        <v>3292299</v>
      </c>
      <c r="C5" s="298">
        <f>C4+(('Exogenous Variables Annual'!C$20-'Exogenous Variables Annual'!C$19)/12)</f>
        <v>5928.2750000000005</v>
      </c>
      <c r="D5" s="299">
        <f t="shared" si="0"/>
        <v>3.2922989999999999</v>
      </c>
      <c r="E5" s="224">
        <v>576.65671574933401</v>
      </c>
      <c r="F5" s="295">
        <v>2018</v>
      </c>
    </row>
    <row r="6" spans="1:7" x14ac:dyDescent="0.35">
      <c r="A6" s="296">
        <v>43009</v>
      </c>
      <c r="B6" s="297">
        <f>B5+(('Exogenous Variables Annual'!B$20-'Exogenous Variables Annual'!B$19)/12)</f>
        <v>3281304</v>
      </c>
      <c r="C6" s="298">
        <f>C5+(('Exogenous Variables Annual'!C$20-'Exogenous Variables Annual'!C$19)/12)</f>
        <v>5907.0666666666675</v>
      </c>
      <c r="D6" s="299">
        <f t="shared" si="0"/>
        <v>3.281304</v>
      </c>
      <c r="E6" s="224">
        <v>584.30102539137999</v>
      </c>
      <c r="F6" s="295">
        <v>2018</v>
      </c>
    </row>
    <row r="7" spans="1:7" x14ac:dyDescent="0.35">
      <c r="A7" s="296">
        <v>43040</v>
      </c>
      <c r="B7" s="297">
        <f>B6+(('Exogenous Variables Annual'!B$20-'Exogenous Variables Annual'!B$19)/12)</f>
        <v>3270309</v>
      </c>
      <c r="C7" s="298">
        <f>C6+(('Exogenous Variables Annual'!C$20-'Exogenous Variables Annual'!C$19)/12)</f>
        <v>5885.8583333333345</v>
      </c>
      <c r="D7" s="299">
        <f t="shared" si="0"/>
        <v>3.2703090000000001</v>
      </c>
      <c r="E7" s="224">
        <v>496.44363682214203</v>
      </c>
      <c r="F7" s="295">
        <v>2018</v>
      </c>
    </row>
    <row r="8" spans="1:7" x14ac:dyDescent="0.35">
      <c r="A8" s="296">
        <v>43070</v>
      </c>
      <c r="B8" s="297">
        <f>B7+(('Exogenous Variables Annual'!B$20-'Exogenous Variables Annual'!B$19)/12)</f>
        <v>3259314</v>
      </c>
      <c r="C8" s="298">
        <f>C7+(('Exogenous Variables Annual'!C$20-'Exogenous Variables Annual'!C$19)/12)</f>
        <v>5864.6500000000015</v>
      </c>
      <c r="D8" s="299">
        <f t="shared" si="0"/>
        <v>3.2593139999999998</v>
      </c>
      <c r="E8" s="224">
        <v>457.88743680735701</v>
      </c>
      <c r="F8" s="295">
        <v>2018</v>
      </c>
    </row>
    <row r="9" spans="1:7" x14ac:dyDescent="0.35">
      <c r="A9" s="296">
        <v>43101</v>
      </c>
      <c r="B9" s="297">
        <f>B8+(('Exogenous Variables Annual'!B$20-'Exogenous Variables Annual'!B$19)/12)</f>
        <v>3248319</v>
      </c>
      <c r="C9" s="298">
        <f>C8+(('Exogenous Variables Annual'!C$20-'Exogenous Variables Annual'!C$19)/12)</f>
        <v>5843.4416666666684</v>
      </c>
      <c r="D9" s="299">
        <f t="shared" si="0"/>
        <v>3.248319</v>
      </c>
      <c r="E9" s="224">
        <v>425.11080655541298</v>
      </c>
      <c r="F9" s="295">
        <v>2018</v>
      </c>
    </row>
    <row r="10" spans="1:7" x14ac:dyDescent="0.35">
      <c r="A10" s="296">
        <v>43132</v>
      </c>
      <c r="B10" s="297">
        <f>B9+(('Exogenous Variables Annual'!B$20-'Exogenous Variables Annual'!B$19)/12)</f>
        <v>3237324</v>
      </c>
      <c r="C10" s="298">
        <f>C9+(('Exogenous Variables Annual'!C$20-'Exogenous Variables Annual'!C$19)/12)</f>
        <v>5822.2333333333354</v>
      </c>
      <c r="D10" s="299">
        <f t="shared" si="0"/>
        <v>3.2373240000000001</v>
      </c>
      <c r="E10" s="224">
        <v>383.14957965246901</v>
      </c>
      <c r="F10" s="295">
        <v>2018</v>
      </c>
    </row>
    <row r="11" spans="1:7" x14ac:dyDescent="0.35">
      <c r="A11" s="296">
        <v>43160</v>
      </c>
      <c r="B11" s="297">
        <f>B10+(('Exogenous Variables Annual'!B$20-'Exogenous Variables Annual'!B$19)/12)</f>
        <v>3226329</v>
      </c>
      <c r="C11" s="298">
        <f>C10+(('Exogenous Variables Annual'!C$20-'Exogenous Variables Annual'!C$19)/12)</f>
        <v>5801.0250000000024</v>
      </c>
      <c r="D11" s="299">
        <f t="shared" si="0"/>
        <v>3.2263289999999998</v>
      </c>
      <c r="E11" s="224">
        <v>432.31071634980901</v>
      </c>
      <c r="F11" s="295">
        <v>2018</v>
      </c>
    </row>
    <row r="12" spans="1:7" x14ac:dyDescent="0.35">
      <c r="A12" s="296">
        <v>43191</v>
      </c>
      <c r="B12" s="297">
        <f>B11+(('Exogenous Variables Annual'!B$20-'Exogenous Variables Annual'!B$19)/12)</f>
        <v>3215334</v>
      </c>
      <c r="C12" s="298">
        <f>C11+(('Exogenous Variables Annual'!C$20-'Exogenous Variables Annual'!C$19)/12)</f>
        <v>5779.8166666666693</v>
      </c>
      <c r="D12" s="299">
        <f t="shared" si="0"/>
        <v>3.2153339999999999</v>
      </c>
      <c r="E12" s="224">
        <v>467.08447979335301</v>
      </c>
      <c r="F12" s="295">
        <v>2018</v>
      </c>
    </row>
    <row r="13" spans="1:7" x14ac:dyDescent="0.35">
      <c r="A13" s="296">
        <v>43221</v>
      </c>
      <c r="B13" s="297">
        <f>B12+(('Exogenous Variables Annual'!B$20-'Exogenous Variables Annual'!B$19)/12)</f>
        <v>3204339</v>
      </c>
      <c r="C13" s="298">
        <f>C12+(('Exogenous Variables Annual'!C$20-'Exogenous Variables Annual'!C$19)/12)</f>
        <v>5758.6083333333363</v>
      </c>
      <c r="D13" s="299">
        <f t="shared" si="0"/>
        <v>3.204339</v>
      </c>
      <c r="E13" s="224">
        <v>532.29566391424896</v>
      </c>
      <c r="F13" s="295">
        <v>2018</v>
      </c>
    </row>
    <row r="14" spans="1:7" x14ac:dyDescent="0.35">
      <c r="A14" s="296">
        <v>43252</v>
      </c>
      <c r="B14" s="297">
        <f>B13+(('Exogenous Variables Annual'!B$20-'Exogenous Variables Annual'!B$19)/12)</f>
        <v>3193344</v>
      </c>
      <c r="C14" s="298">
        <f>C13+(('Exogenous Variables Annual'!C$20-'Exogenous Variables Annual'!C$19)/12)</f>
        <v>5737.4000000000033</v>
      </c>
      <c r="D14" s="299">
        <f t="shared" si="0"/>
        <v>3.1933440000000002</v>
      </c>
      <c r="E14" s="224">
        <v>559.49324154826695</v>
      </c>
      <c r="F14" s="295">
        <v>2018</v>
      </c>
      <c r="G14" s="298"/>
    </row>
    <row r="15" spans="1:7" x14ac:dyDescent="0.35">
      <c r="A15" s="296">
        <v>43282</v>
      </c>
      <c r="B15" s="297">
        <f>B14+(('Exogenous Variables Annual'!B$21-'Exogenous Variables Annual'!B$20)/12)</f>
        <v>3193361.4166666665</v>
      </c>
      <c r="C15" s="298">
        <f>C14+(('Exogenous Variables Annual'!C$21-'Exogenous Variables Annual'!C$20)/12)</f>
        <v>5747.558333333337</v>
      </c>
      <c r="D15" s="299">
        <f t="shared" si="0"/>
        <v>3.1933614166666664</v>
      </c>
      <c r="E15" s="224">
        <v>581.70127135617395</v>
      </c>
      <c r="F15" s="295">
        <v>2019</v>
      </c>
    </row>
    <row r="16" spans="1:7" x14ac:dyDescent="0.35">
      <c r="A16" s="296">
        <v>43313</v>
      </c>
      <c r="B16" s="297">
        <f>B15+(('Exogenous Variables Annual'!B$21-'Exogenous Variables Annual'!B$20)/12)</f>
        <v>3193378.833333333</v>
      </c>
      <c r="C16" s="298">
        <f>C15+(('Exogenous Variables Annual'!C$21-'Exogenous Variables Annual'!C$20)/12)</f>
        <v>5757.7166666666708</v>
      </c>
      <c r="D16" s="299">
        <f t="shared" si="0"/>
        <v>3.1933788333333331</v>
      </c>
      <c r="E16" s="224">
        <v>595.48090349871995</v>
      </c>
      <c r="F16" s="295">
        <v>2019</v>
      </c>
    </row>
    <row r="17" spans="1:7" x14ac:dyDescent="0.35">
      <c r="A17" s="296">
        <v>43344</v>
      </c>
      <c r="B17" s="297">
        <f>B16+(('Exogenous Variables Annual'!B$21-'Exogenous Variables Annual'!B$20)/12)</f>
        <v>3193396.2499999995</v>
      </c>
      <c r="C17" s="298">
        <f>C16+(('Exogenous Variables Annual'!C$21-'Exogenous Variables Annual'!C$20)/12)</f>
        <v>5767.8750000000045</v>
      </c>
      <c r="D17" s="299">
        <f t="shared" si="0"/>
        <v>3.1933962499999997</v>
      </c>
      <c r="E17" s="224">
        <v>579.22194046953598</v>
      </c>
      <c r="F17" s="295">
        <v>2019</v>
      </c>
    </row>
    <row r="18" spans="1:7" x14ac:dyDescent="0.35">
      <c r="A18" s="296">
        <v>43374</v>
      </c>
      <c r="B18" s="297">
        <f>B17+(('Exogenous Variables Annual'!B$21-'Exogenous Variables Annual'!B$20)/12)</f>
        <v>3193413.666666666</v>
      </c>
      <c r="C18" s="298">
        <f>C17+(('Exogenous Variables Annual'!C$21-'Exogenous Variables Annual'!C$20)/12)</f>
        <v>5778.0333333333383</v>
      </c>
      <c r="D18" s="299">
        <f t="shared" si="0"/>
        <v>3.1934136666666659</v>
      </c>
      <c r="E18" s="224">
        <v>587.61694504971695</v>
      </c>
      <c r="F18" s="295">
        <v>2019</v>
      </c>
    </row>
    <row r="19" spans="1:7" x14ac:dyDescent="0.35">
      <c r="A19" s="296">
        <v>43405</v>
      </c>
      <c r="B19" s="297">
        <f>B18+(('Exogenous Variables Annual'!B$21-'Exogenous Variables Annual'!B$20)/12)</f>
        <v>3193431.0833333326</v>
      </c>
      <c r="C19" s="298">
        <f>C18+(('Exogenous Variables Annual'!C$21-'Exogenous Variables Annual'!C$20)/12)</f>
        <v>5788.1916666666721</v>
      </c>
      <c r="D19" s="299">
        <f t="shared" si="0"/>
        <v>3.1934310833333326</v>
      </c>
      <c r="E19" s="224">
        <v>499.59136447545399</v>
      </c>
      <c r="F19" s="295">
        <v>2019</v>
      </c>
    </row>
    <row r="20" spans="1:7" x14ac:dyDescent="0.35">
      <c r="A20" s="296">
        <v>43435</v>
      </c>
      <c r="B20" s="297">
        <f>B19+(('Exogenous Variables Annual'!B$21-'Exogenous Variables Annual'!B$20)/12)</f>
        <v>3193448.4999999991</v>
      </c>
      <c r="C20" s="298">
        <f>C19+(('Exogenous Variables Annual'!C$21-'Exogenous Variables Annual'!C$20)/12)</f>
        <v>5798.3500000000058</v>
      </c>
      <c r="D20" s="299">
        <f t="shared" si="0"/>
        <v>3.1934484999999992</v>
      </c>
      <c r="E20" s="224">
        <v>461.34174660513798</v>
      </c>
      <c r="F20" s="295">
        <v>2019</v>
      </c>
    </row>
    <row r="21" spans="1:7" x14ac:dyDescent="0.35">
      <c r="A21" s="296">
        <v>43466</v>
      </c>
      <c r="B21" s="297">
        <f>B20+(('Exogenous Variables Annual'!B$21-'Exogenous Variables Annual'!B$20)/12)</f>
        <v>3193465.9166666656</v>
      </c>
      <c r="C21" s="298">
        <f>C20+(('Exogenous Variables Annual'!C$21-'Exogenous Variables Annual'!C$20)/12)</f>
        <v>5808.5083333333396</v>
      </c>
      <c r="D21" s="299">
        <f t="shared" si="0"/>
        <v>3.1934659166666655</v>
      </c>
      <c r="E21" s="224">
        <v>428.55838698911202</v>
      </c>
      <c r="F21" s="295">
        <v>2019</v>
      </c>
    </row>
    <row r="22" spans="1:7" x14ac:dyDescent="0.35">
      <c r="A22" s="296">
        <v>43497</v>
      </c>
      <c r="B22" s="297">
        <f>B21+(('Exogenous Variables Annual'!B$21-'Exogenous Variables Annual'!B$20)/12)</f>
        <v>3193483.3333333321</v>
      </c>
      <c r="C22" s="298">
        <f>C21+(('Exogenous Variables Annual'!C$21-'Exogenous Variables Annual'!C$20)/12)</f>
        <v>5818.6666666666733</v>
      </c>
      <c r="D22" s="299">
        <f t="shared" si="0"/>
        <v>3.1934833333333321</v>
      </c>
      <c r="E22" s="224">
        <v>385.38616957863798</v>
      </c>
      <c r="F22" s="295">
        <v>2019</v>
      </c>
    </row>
    <row r="23" spans="1:7" x14ac:dyDescent="0.35">
      <c r="A23" s="296">
        <v>43525</v>
      </c>
      <c r="B23" s="297">
        <f>B22+(('Exogenous Variables Annual'!B$21-'Exogenous Variables Annual'!B$20)/12)</f>
        <v>3193500.7499999986</v>
      </c>
      <c r="C23" s="298">
        <f>C22+(('Exogenous Variables Annual'!C$21-'Exogenous Variables Annual'!C$20)/12)</f>
        <v>5828.8250000000071</v>
      </c>
      <c r="D23" s="299">
        <f t="shared" si="0"/>
        <v>3.1935007499999988</v>
      </c>
      <c r="E23" s="224">
        <v>432.36252413128398</v>
      </c>
      <c r="F23" s="295">
        <v>2019</v>
      </c>
    </row>
    <row r="24" spans="1:7" x14ac:dyDescent="0.35">
      <c r="A24" s="296">
        <v>43556</v>
      </c>
      <c r="B24" s="297">
        <f>B23+(('Exogenous Variables Annual'!B$21-'Exogenous Variables Annual'!B$20)/12)</f>
        <v>3193518.1666666651</v>
      </c>
      <c r="C24" s="298">
        <f>C23+(('Exogenous Variables Annual'!C$21-'Exogenous Variables Annual'!C$20)/12)</f>
        <v>5838.9833333333409</v>
      </c>
      <c r="D24" s="299">
        <f t="shared" si="0"/>
        <v>3.193518166666665</v>
      </c>
      <c r="E24" s="224">
        <v>467.93731676656603</v>
      </c>
      <c r="F24" s="295">
        <v>2019</v>
      </c>
    </row>
    <row r="25" spans="1:7" x14ac:dyDescent="0.35">
      <c r="A25" s="296">
        <v>43586</v>
      </c>
      <c r="B25" s="297">
        <f>B24+(('Exogenous Variables Annual'!B$21-'Exogenous Variables Annual'!B$20)/12)</f>
        <v>3193535.5833333316</v>
      </c>
      <c r="C25" s="298">
        <f>C24+(('Exogenous Variables Annual'!C$21-'Exogenous Variables Annual'!C$20)/12)</f>
        <v>5849.1416666666746</v>
      </c>
      <c r="D25" s="299">
        <f t="shared" si="0"/>
        <v>3.1935355833333317</v>
      </c>
      <c r="E25" s="224">
        <v>533.86092549468196</v>
      </c>
      <c r="F25" s="295">
        <v>2019</v>
      </c>
    </row>
    <row r="26" spans="1:7" x14ac:dyDescent="0.35">
      <c r="A26" s="296">
        <v>43617</v>
      </c>
      <c r="B26" s="297">
        <f>B25+(('Exogenous Variables Annual'!B$21-'Exogenous Variables Annual'!B$20)/12)</f>
        <v>3193552.9999999981</v>
      </c>
      <c r="C26" s="298">
        <f>C25+(('Exogenous Variables Annual'!C$21-'Exogenous Variables Annual'!C$20)/12)</f>
        <v>5859.3000000000084</v>
      </c>
      <c r="D26" s="299">
        <f t="shared" si="0"/>
        <v>3.1935529999999983</v>
      </c>
      <c r="E26" s="224">
        <v>561.26151152033799</v>
      </c>
      <c r="F26" s="295">
        <v>2019</v>
      </c>
      <c r="G26" s="298"/>
    </row>
    <row r="27" spans="1:7" x14ac:dyDescent="0.35">
      <c r="A27" s="296">
        <v>43647</v>
      </c>
      <c r="B27" s="297">
        <f>B26+(('Exogenous Variables Annual'!B$22-'Exogenous Variables Annual'!B$21)/12)</f>
        <v>3200886.6666666646</v>
      </c>
      <c r="C27" s="298">
        <f>C26+(('Exogenous Variables Annual'!C$22-'Exogenous Variables Annual'!C$21)/12)</f>
        <v>5843.7333333333418</v>
      </c>
      <c r="D27" s="299">
        <f t="shared" si="0"/>
        <v>3.2008866666666647</v>
      </c>
      <c r="E27" s="224">
        <v>583.16427568428401</v>
      </c>
      <c r="F27" s="295">
        <v>2020</v>
      </c>
    </row>
    <row r="28" spans="1:7" x14ac:dyDescent="0.35">
      <c r="A28" s="296">
        <v>43678</v>
      </c>
      <c r="B28" s="297">
        <f>B27+(('Exogenous Variables Annual'!B$22-'Exogenous Variables Annual'!B$21)/12)</f>
        <v>3208220.3333333312</v>
      </c>
      <c r="C28" s="298">
        <f>C27+(('Exogenous Variables Annual'!C$22-'Exogenous Variables Annual'!C$21)/12)</f>
        <v>5828.1666666666752</v>
      </c>
      <c r="D28" s="299">
        <f t="shared" si="0"/>
        <v>3.208220333333331</v>
      </c>
      <c r="E28" s="224">
        <v>597.58687810506103</v>
      </c>
      <c r="F28" s="295">
        <v>2020</v>
      </c>
    </row>
    <row r="29" spans="1:7" x14ac:dyDescent="0.35">
      <c r="A29" s="296">
        <v>43709</v>
      </c>
      <c r="B29" s="297">
        <f>B28+(('Exogenous Variables Annual'!B$22-'Exogenous Variables Annual'!B$21)/12)</f>
        <v>3215553.9999999977</v>
      </c>
      <c r="C29" s="298">
        <f>C28+(('Exogenous Variables Annual'!C$22-'Exogenous Variables Annual'!C$21)/12)</f>
        <v>5812.6000000000085</v>
      </c>
      <c r="D29" s="299">
        <f t="shared" si="0"/>
        <v>3.2155539999999978</v>
      </c>
      <c r="E29" s="224">
        <v>581.79857644653202</v>
      </c>
      <c r="F29" s="295">
        <v>2020</v>
      </c>
    </row>
    <row r="30" spans="1:7" x14ac:dyDescent="0.35">
      <c r="A30" s="296">
        <v>43739</v>
      </c>
      <c r="B30" s="297">
        <f>B29+(('Exogenous Variables Annual'!B$22-'Exogenous Variables Annual'!B$21)/12)</f>
        <v>3222887.6666666642</v>
      </c>
      <c r="C30" s="298">
        <f>C29+(('Exogenous Variables Annual'!C$22-'Exogenous Variables Annual'!C$21)/12)</f>
        <v>5797.0333333333419</v>
      </c>
      <c r="D30" s="299">
        <f t="shared" si="0"/>
        <v>3.2228876666666642</v>
      </c>
      <c r="E30" s="224">
        <v>590.95168261646495</v>
      </c>
      <c r="F30" s="295">
        <v>2020</v>
      </c>
    </row>
    <row r="31" spans="1:7" x14ac:dyDescent="0.35">
      <c r="A31" s="296">
        <v>43770</v>
      </c>
      <c r="B31" s="297">
        <f>B30+(('Exogenous Variables Annual'!B$22-'Exogenous Variables Annual'!B$21)/12)</f>
        <v>3230221.3333333307</v>
      </c>
      <c r="C31" s="298">
        <f>C30+(('Exogenous Variables Annual'!C$22-'Exogenous Variables Annual'!C$21)/12)</f>
        <v>5781.4666666666753</v>
      </c>
      <c r="D31" s="299">
        <f t="shared" si="0"/>
        <v>3.2302213333333305</v>
      </c>
      <c r="E31" s="224">
        <v>502.75905046571302</v>
      </c>
      <c r="F31" s="295">
        <v>2020</v>
      </c>
    </row>
    <row r="32" spans="1:7" x14ac:dyDescent="0.35">
      <c r="A32" s="296">
        <v>43800</v>
      </c>
      <c r="B32" s="297">
        <f>B31+(('Exogenous Variables Annual'!B$22-'Exogenous Variables Annual'!B$21)/12)</f>
        <v>3237554.9999999972</v>
      </c>
      <c r="C32" s="298">
        <f>C31+(('Exogenous Variables Annual'!C$22-'Exogenous Variables Annual'!C$21)/12)</f>
        <v>5765.9000000000087</v>
      </c>
      <c r="D32" s="299">
        <f t="shared" si="0"/>
        <v>3.2375549999999973</v>
      </c>
      <c r="E32" s="224">
        <v>464.82211576864898</v>
      </c>
      <c r="F32" s="295">
        <v>2020</v>
      </c>
    </row>
    <row r="33" spans="1:7" x14ac:dyDescent="0.35">
      <c r="A33" s="296">
        <v>43831</v>
      </c>
      <c r="B33" s="297">
        <f>B32+(('Exogenous Variables Annual'!B$22-'Exogenous Variables Annual'!B$21)/12)</f>
        <v>3244888.6666666637</v>
      </c>
      <c r="C33" s="298">
        <f>C32+(('Exogenous Variables Annual'!C$22-'Exogenous Variables Annual'!C$21)/12)</f>
        <v>5750.3333333333421</v>
      </c>
      <c r="D33" s="299">
        <f t="shared" si="0"/>
        <v>3.2448886666666636</v>
      </c>
      <c r="E33" s="224">
        <v>432.03392674697801</v>
      </c>
      <c r="F33" s="295">
        <v>2020</v>
      </c>
    </row>
    <row r="34" spans="1:7" x14ac:dyDescent="0.35">
      <c r="A34" s="296">
        <v>43862</v>
      </c>
      <c r="B34" s="297">
        <f>B33+(('Exogenous Variables Annual'!B$22-'Exogenous Variables Annual'!B$21)/12)</f>
        <v>3252222.3333333302</v>
      </c>
      <c r="C34" s="298">
        <f>C33+(('Exogenous Variables Annual'!C$22-'Exogenous Variables Annual'!C$21)/12)</f>
        <v>5734.7666666666755</v>
      </c>
      <c r="D34" s="299">
        <f t="shared" si="0"/>
        <v>3.2522223333333304</v>
      </c>
      <c r="E34" s="224">
        <v>387.63581533146902</v>
      </c>
      <c r="F34" s="295">
        <v>2020</v>
      </c>
    </row>
    <row r="35" spans="1:7" x14ac:dyDescent="0.35">
      <c r="A35" s="296">
        <v>43891</v>
      </c>
      <c r="B35" s="297">
        <f>B34+(('Exogenous Variables Annual'!B$22-'Exogenous Variables Annual'!B$21)/12)</f>
        <v>3259555.9999999967</v>
      </c>
      <c r="C35" s="298">
        <f>C34+(('Exogenous Variables Annual'!C$22-'Exogenous Variables Annual'!C$21)/12)</f>
        <v>5719.2000000000089</v>
      </c>
      <c r="D35" s="299">
        <f t="shared" si="0"/>
        <v>3.2595559999999968</v>
      </c>
      <c r="E35" s="224">
        <v>432.41433812136302</v>
      </c>
      <c r="F35" s="295">
        <v>2020</v>
      </c>
    </row>
    <row r="36" spans="1:7" x14ac:dyDescent="0.35">
      <c r="A36" s="296">
        <v>43922</v>
      </c>
      <c r="B36" s="297">
        <f>B35+(('Exogenous Variables Annual'!B$22-'Exogenous Variables Annual'!B$21)/12)</f>
        <v>3266889.6666666633</v>
      </c>
      <c r="C36" s="298">
        <f>C35+(('Exogenous Variables Annual'!C$22-'Exogenous Variables Annual'!C$21)/12)</f>
        <v>5703.6333333333423</v>
      </c>
      <c r="D36" s="299">
        <f t="shared" si="0"/>
        <v>3.2668896666666631</v>
      </c>
      <c r="E36" s="224">
        <v>468.79171091184202</v>
      </c>
      <c r="F36" s="295">
        <v>2020</v>
      </c>
    </row>
    <row r="37" spans="1:7" x14ac:dyDescent="0.35">
      <c r="A37" s="296">
        <v>43952</v>
      </c>
      <c r="B37" s="297">
        <f>B36+(('Exogenous Variables Annual'!B$22-'Exogenous Variables Annual'!B$21)/12)</f>
        <v>3274223.3333333298</v>
      </c>
      <c r="C37" s="298">
        <f>C36+(('Exogenous Variables Annual'!C$22-'Exogenous Variables Annual'!C$21)/12)</f>
        <v>5688.0666666666757</v>
      </c>
      <c r="D37" s="299">
        <f t="shared" si="0"/>
        <v>3.2742233333333299</v>
      </c>
      <c r="E37" s="224">
        <v>535.43078986259104</v>
      </c>
      <c r="F37" s="295">
        <v>2020</v>
      </c>
    </row>
    <row r="38" spans="1:7" x14ac:dyDescent="0.35">
      <c r="A38" s="296">
        <v>43983</v>
      </c>
      <c r="B38" s="297">
        <f>B37+(('Exogenous Variables Annual'!B$22-'Exogenous Variables Annual'!B$21)/12)</f>
        <v>3281556.9999999963</v>
      </c>
      <c r="C38" s="298">
        <f>C37+(('Exogenous Variables Annual'!C$22-'Exogenous Variables Annual'!C$21)/12)</f>
        <v>5672.5000000000091</v>
      </c>
      <c r="D38" s="299">
        <f t="shared" si="0"/>
        <v>3.2815569999999963</v>
      </c>
      <c r="E38" s="224">
        <v>563.03537008305</v>
      </c>
      <c r="F38" s="295">
        <v>2020</v>
      </c>
      <c r="G38" s="298"/>
    </row>
    <row r="39" spans="1:7" x14ac:dyDescent="0.35">
      <c r="A39" s="296">
        <v>44013</v>
      </c>
      <c r="B39" s="297">
        <f>B38+(('Exogenous Variables Annual'!B$23-'Exogenous Variables Annual'!B$22)/12)</f>
        <v>3279984.9999999963</v>
      </c>
      <c r="C39" s="298">
        <f>C38+(('Exogenous Variables Annual'!C$23-'Exogenous Variables Annual'!C$22)/12)</f>
        <v>5677.3416666666762</v>
      </c>
      <c r="D39" s="299">
        <f t="shared" si="0"/>
        <v>3.2799849999999964</v>
      </c>
      <c r="E39" s="224">
        <v>584.63095953274205</v>
      </c>
      <c r="F39" s="295">
        <v>2021</v>
      </c>
      <c r="G39" s="298"/>
    </row>
    <row r="40" spans="1:7" x14ac:dyDescent="0.35">
      <c r="A40" s="296">
        <v>44044</v>
      </c>
      <c r="B40" s="297">
        <f>B39+(('Exogenous Variables Annual'!B$23-'Exogenous Variables Annual'!B$22)/12)</f>
        <v>3278412.9999999963</v>
      </c>
      <c r="C40" s="298">
        <f>C39+(('Exogenous Variables Annual'!C$23-'Exogenous Variables Annual'!C$22)/12)</f>
        <v>5682.1833333333434</v>
      </c>
      <c r="D40" s="299">
        <f t="shared" si="0"/>
        <v>3.2784129999999965</v>
      </c>
      <c r="E40" s="224">
        <v>599.70030069003099</v>
      </c>
      <c r="F40" s="295">
        <v>2021</v>
      </c>
      <c r="G40" s="298"/>
    </row>
    <row r="41" spans="1:7" x14ac:dyDescent="0.35">
      <c r="A41" s="296">
        <v>44075</v>
      </c>
      <c r="B41" s="297">
        <f>B40+(('Exogenous Variables Annual'!B$23-'Exogenous Variables Annual'!B$22)/12)</f>
        <v>3276840.9999999963</v>
      </c>
      <c r="C41" s="298">
        <f>C40+(('Exogenous Variables Annual'!C$23-'Exogenous Variables Annual'!C$22)/12)</f>
        <v>5687.0250000000106</v>
      </c>
      <c r="D41" s="299">
        <f t="shared" si="0"/>
        <v>3.2768409999999961</v>
      </c>
      <c r="E41" s="224">
        <v>584.38667444265104</v>
      </c>
      <c r="F41" s="295">
        <v>2021</v>
      </c>
      <c r="G41" s="298"/>
    </row>
    <row r="42" spans="1:7" x14ac:dyDescent="0.35">
      <c r="A42" s="296">
        <v>44105</v>
      </c>
      <c r="B42" s="297">
        <f>B41+(('Exogenous Variables Annual'!B$23-'Exogenous Variables Annual'!B$22)/12)</f>
        <v>3275268.9999999963</v>
      </c>
      <c r="C42" s="298">
        <f>C41+(('Exogenous Variables Annual'!C$23-'Exogenous Variables Annual'!C$22)/12)</f>
        <v>5691.8666666666777</v>
      </c>
      <c r="D42" s="299">
        <f t="shared" si="0"/>
        <v>3.2752689999999962</v>
      </c>
      <c r="E42" s="224">
        <v>594.30534488362002</v>
      </c>
      <c r="F42" s="295">
        <v>2021</v>
      </c>
    </row>
    <row r="43" spans="1:7" x14ac:dyDescent="0.35">
      <c r="A43" s="296">
        <v>44136</v>
      </c>
      <c r="B43" s="297">
        <f>B42+(('Exogenous Variables Annual'!B$23-'Exogenous Variables Annual'!B$22)/12)</f>
        <v>3273696.9999999963</v>
      </c>
      <c r="C43" s="298">
        <f>C42+(('Exogenous Variables Annual'!C$23-'Exogenous Variables Annual'!C$22)/12)</f>
        <v>5696.7083333333449</v>
      </c>
      <c r="D43" s="299">
        <f t="shared" si="0"/>
        <v>3.2736969999999963</v>
      </c>
      <c r="E43" s="224">
        <v>505.94682133983201</v>
      </c>
      <c r="F43" s="295">
        <v>2021</v>
      </c>
    </row>
    <row r="44" spans="1:7" x14ac:dyDescent="0.35">
      <c r="A44" s="296">
        <v>44166</v>
      </c>
      <c r="B44" s="297">
        <f>B43+(('Exogenous Variables Annual'!B$23-'Exogenous Variables Annual'!B$22)/12)</f>
        <v>3272124.9999999963</v>
      </c>
      <c r="C44" s="298">
        <f>C43+(('Exogenous Variables Annual'!C$23-'Exogenous Variables Annual'!C$22)/12)</f>
        <v>5701.550000000012</v>
      </c>
      <c r="D44" s="299">
        <f t="shared" si="0"/>
        <v>3.2721249999999964</v>
      </c>
      <c r="E44" s="224">
        <v>468.32874089014302</v>
      </c>
      <c r="F44" s="295">
        <v>2021</v>
      </c>
    </row>
    <row r="45" spans="1:7" x14ac:dyDescent="0.35">
      <c r="A45" s="296">
        <v>44197</v>
      </c>
      <c r="B45" s="297">
        <f>B44+(('Exogenous Variables Annual'!B$23-'Exogenous Variables Annual'!B$22)/12)</f>
        <v>3270552.9999999963</v>
      </c>
      <c r="C45" s="298">
        <f>C44+(('Exogenous Variables Annual'!C$23-'Exogenous Variables Annual'!C$22)/12)</f>
        <v>5706.3916666666792</v>
      </c>
      <c r="D45" s="299">
        <f t="shared" si="0"/>
        <v>3.2705529999999965</v>
      </c>
      <c r="E45" s="224">
        <v>435.53765257464198</v>
      </c>
      <c r="F45" s="295">
        <v>2021</v>
      </c>
    </row>
    <row r="46" spans="1:7" x14ac:dyDescent="0.35">
      <c r="A46" s="296">
        <v>44228</v>
      </c>
      <c r="B46" s="297">
        <f>B45+(('Exogenous Variables Annual'!B$23-'Exogenous Variables Annual'!B$22)/12)</f>
        <v>3268980.9999999963</v>
      </c>
      <c r="C46" s="298">
        <f>C45+(('Exogenous Variables Annual'!C$23-'Exogenous Variables Annual'!C$22)/12)</f>
        <v>5711.2333333333463</v>
      </c>
      <c r="D46" s="299">
        <f t="shared" si="0"/>
        <v>3.2689809999999961</v>
      </c>
      <c r="E46" s="224">
        <v>389.89859312279202</v>
      </c>
      <c r="F46" s="295">
        <v>2021</v>
      </c>
    </row>
    <row r="47" spans="1:7" x14ac:dyDescent="0.35">
      <c r="A47" s="296">
        <v>44256</v>
      </c>
      <c r="B47" s="297">
        <f>B46+(('Exogenous Variables Annual'!B$23-'Exogenous Variables Annual'!B$22)/12)</f>
        <v>3267408.9999999963</v>
      </c>
      <c r="C47" s="298">
        <f>C46+(('Exogenous Variables Annual'!C$23-'Exogenous Variables Annual'!C$22)/12)</f>
        <v>5716.0750000000135</v>
      </c>
      <c r="D47" s="299">
        <f t="shared" si="0"/>
        <v>3.2674089999999962</v>
      </c>
      <c r="E47" s="224">
        <v>432.46615832078999</v>
      </c>
      <c r="F47" s="295">
        <v>2021</v>
      </c>
    </row>
    <row r="48" spans="1:7" x14ac:dyDescent="0.35">
      <c r="A48" s="296">
        <v>44287</v>
      </c>
      <c r="B48" s="297">
        <f>B47+(('Exogenous Variables Annual'!B$23-'Exogenous Variables Annual'!B$22)/12)</f>
        <v>3265836.9999999963</v>
      </c>
      <c r="C48" s="298">
        <f>C47+(('Exogenous Variables Annual'!C$23-'Exogenous Variables Annual'!C$22)/12)</f>
        <v>5720.9166666666806</v>
      </c>
      <c r="D48" s="299">
        <f t="shared" si="0"/>
        <v>3.2658369999999963</v>
      </c>
      <c r="E48" s="224">
        <v>469.64766507237903</v>
      </c>
      <c r="F48" s="295">
        <v>2021</v>
      </c>
    </row>
    <row r="49" spans="1:9" x14ac:dyDescent="0.35">
      <c r="A49" s="296">
        <v>44317</v>
      </c>
      <c r="B49" s="297">
        <f>B48+(('Exogenous Variables Annual'!B$23-'Exogenous Variables Annual'!B$22)/12)</f>
        <v>3264264.9999999963</v>
      </c>
      <c r="C49" s="298">
        <f>C48+(('Exogenous Variables Annual'!C$23-'Exogenous Variables Annual'!C$22)/12)</f>
        <v>5725.7583333333478</v>
      </c>
      <c r="D49" s="299">
        <f t="shared" si="0"/>
        <v>3.2642649999999964</v>
      </c>
      <c r="E49" s="224">
        <v>537.00527055287102</v>
      </c>
      <c r="F49" s="295">
        <v>2021</v>
      </c>
    </row>
    <row r="50" spans="1:9" x14ac:dyDescent="0.35">
      <c r="A50" s="296">
        <v>44348</v>
      </c>
      <c r="B50" s="297">
        <f>B49+(('Exogenous Variables Annual'!B$23-'Exogenous Variables Annual'!B$22)/12)</f>
        <v>3262692.9999999963</v>
      </c>
      <c r="C50" s="298">
        <f>C49+(('Exogenous Variables Annual'!C$23-'Exogenous Variables Annual'!C$22)/12)</f>
        <v>5730.6000000000149</v>
      </c>
      <c r="D50" s="299">
        <f t="shared" si="0"/>
        <v>3.2626929999999961</v>
      </c>
      <c r="E50" s="224">
        <v>564.81483489906202</v>
      </c>
      <c r="F50" s="295">
        <v>2021</v>
      </c>
    </row>
    <row r="51" spans="1:9" x14ac:dyDescent="0.35">
      <c r="A51" s="296">
        <v>44378</v>
      </c>
      <c r="B51" s="297">
        <f>B50+(('Exogenous Variables Annual'!B$24-'Exogenous Variables Annual'!B$23)/12)</f>
        <v>3260603.7499999963</v>
      </c>
      <c r="C51" s="298">
        <f>C50+(('Exogenous Variables Annual'!C$24-'Exogenous Variables Annual'!C$23)/12)</f>
        <v>5740.1210930404623</v>
      </c>
      <c r="D51" s="299">
        <f t="shared" si="0"/>
        <v>3.2606037499999965</v>
      </c>
      <c r="E51" s="224">
        <v>586.10133215570295</v>
      </c>
      <c r="F51" s="295">
        <v>2022</v>
      </c>
    </row>
    <row r="52" spans="1:9" x14ac:dyDescent="0.35">
      <c r="A52" s="296">
        <v>44409</v>
      </c>
      <c r="B52" s="297">
        <f>B51+(('Exogenous Variables Annual'!B$24-'Exogenous Variables Annual'!B$23)/12)</f>
        <v>3258514.4999999963</v>
      </c>
      <c r="C52" s="298">
        <f>C51+(('Exogenous Variables Annual'!C$24-'Exogenous Variables Annual'!C$23)/12)</f>
        <v>5749.6421860809096</v>
      </c>
      <c r="D52" s="299">
        <f t="shared" si="0"/>
        <v>3.2585144999999964</v>
      </c>
      <c r="E52" s="224">
        <v>601.82119759410898</v>
      </c>
      <c r="F52" s="295">
        <v>2022</v>
      </c>
    </row>
    <row r="53" spans="1:9" x14ac:dyDescent="0.35">
      <c r="A53" s="296">
        <v>44440</v>
      </c>
      <c r="B53" s="297">
        <f>B52+(('Exogenous Variables Annual'!B$24-'Exogenous Variables Annual'!B$23)/12)</f>
        <v>3256425.2499999963</v>
      </c>
      <c r="C53" s="298">
        <f>C52+(('Exogenous Variables Annual'!C$24-'Exogenous Variables Annual'!C$23)/12)</f>
        <v>5759.1632791213569</v>
      </c>
      <c r="D53" s="299">
        <f t="shared" si="0"/>
        <v>3.2564252499999964</v>
      </c>
      <c r="E53" s="224">
        <v>586.98628544603503</v>
      </c>
      <c r="F53" s="295">
        <v>2022</v>
      </c>
    </row>
    <row r="54" spans="1:9" x14ac:dyDescent="0.35">
      <c r="A54" s="296">
        <v>44470</v>
      </c>
      <c r="B54" s="297">
        <f>B53+(('Exogenous Variables Annual'!B$24-'Exogenous Variables Annual'!B$23)/12)</f>
        <v>3254335.9999999963</v>
      </c>
      <c r="C54" s="298">
        <f>C53+(('Exogenous Variables Annual'!C$24-'Exogenous Variables Annual'!C$23)/12)</f>
        <v>5768.6843721618043</v>
      </c>
      <c r="D54" s="299">
        <f t="shared" si="0"/>
        <v>3.2543359999999963</v>
      </c>
      <c r="E54" s="224">
        <v>597.67803924922498</v>
      </c>
      <c r="F54" s="295">
        <v>2022</v>
      </c>
    </row>
    <row r="55" spans="1:9" x14ac:dyDescent="0.35">
      <c r="A55" s="296">
        <v>44501</v>
      </c>
      <c r="B55" s="297">
        <f>B54+(('Exogenous Variables Annual'!B$24-'Exogenous Variables Annual'!B$23)/12)</f>
        <v>3252246.7499999963</v>
      </c>
      <c r="C55" s="298">
        <f>C54+(('Exogenous Variables Annual'!C$24-'Exogenous Variables Annual'!C$23)/12)</f>
        <v>5778.2054652022516</v>
      </c>
      <c r="D55" s="299">
        <f t="shared" si="0"/>
        <v>3.2522467499999963</v>
      </c>
      <c r="E55" s="224">
        <v>509.15480444710101</v>
      </c>
      <c r="F55" s="295">
        <v>2022</v>
      </c>
    </row>
    <row r="56" spans="1:9" x14ac:dyDescent="0.35">
      <c r="A56" s="296">
        <v>44531</v>
      </c>
      <c r="B56" s="297">
        <f>B55+(('Exogenous Variables Annual'!B$24-'Exogenous Variables Annual'!B$23)/12)</f>
        <v>3250157.4999999963</v>
      </c>
      <c r="C56" s="298">
        <f>C55+(('Exogenous Variables Annual'!C$24-'Exogenous Variables Annual'!C$23)/12)</f>
        <v>5787.726558242699</v>
      </c>
      <c r="D56" s="299">
        <f t="shared" si="0"/>
        <v>3.2501574999999963</v>
      </c>
      <c r="E56" s="224">
        <v>471.86182004496499</v>
      </c>
      <c r="F56" s="295">
        <v>2022</v>
      </c>
    </row>
    <row r="57" spans="1:9" x14ac:dyDescent="0.35">
      <c r="A57" s="296">
        <v>44562</v>
      </c>
      <c r="B57" s="297">
        <f>B56+(('Exogenous Variables Annual'!B$24-'Exogenous Variables Annual'!B$23)/12)</f>
        <v>3248068.2499999963</v>
      </c>
      <c r="C57" s="298">
        <f>C56+(('Exogenous Variables Annual'!C$24-'Exogenous Variables Annual'!C$23)/12)</f>
        <v>5797.2476512831463</v>
      </c>
      <c r="D57" s="299">
        <f t="shared" si="0"/>
        <v>3.2480682499999962</v>
      </c>
      <c r="E57" s="224">
        <v>439.069793056609</v>
      </c>
      <c r="F57" s="295">
        <v>2022</v>
      </c>
    </row>
    <row r="58" spans="1:9" x14ac:dyDescent="0.35">
      <c r="A58" s="296">
        <v>44593</v>
      </c>
      <c r="B58" s="297">
        <f>B57+(('Exogenous Variables Annual'!B$24-'Exogenous Variables Annual'!B$23)/12)</f>
        <v>3245978.9999999963</v>
      </c>
      <c r="C58" s="298">
        <f>C57+(('Exogenous Variables Annual'!C$24-'Exogenous Variables Annual'!C$23)/12)</f>
        <v>5806.7687443235936</v>
      </c>
      <c r="D58" s="299">
        <f t="shared" si="0"/>
        <v>3.2459789999999962</v>
      </c>
      <c r="E58" s="224">
        <v>392.174579609315</v>
      </c>
      <c r="F58" s="295">
        <v>2022</v>
      </c>
    </row>
    <row r="59" spans="1:9" x14ac:dyDescent="0.35">
      <c r="A59" s="296">
        <v>44621</v>
      </c>
      <c r="B59" s="297">
        <f>B58+(('Exogenous Variables Annual'!B$24-'Exogenous Variables Annual'!B$23)/12)</f>
        <v>3243889.7499999963</v>
      </c>
      <c r="C59" s="298">
        <f>C58+(('Exogenous Variables Annual'!C$24-'Exogenous Variables Annual'!C$23)/12)</f>
        <v>5816.289837364041</v>
      </c>
      <c r="D59" s="299">
        <f t="shared" si="0"/>
        <v>3.2438897499999961</v>
      </c>
      <c r="E59" s="224">
        <v>432.51798473030999</v>
      </c>
      <c r="F59" s="295">
        <v>2022</v>
      </c>
    </row>
    <row r="60" spans="1:9" x14ac:dyDescent="0.35">
      <c r="A60" s="296">
        <v>44652</v>
      </c>
      <c r="B60" s="297">
        <f>B59+(('Exogenous Variables Annual'!B$24-'Exogenous Variables Annual'!B$23)/12)</f>
        <v>3241800.4999999963</v>
      </c>
      <c r="C60" s="298">
        <f>C59+(('Exogenous Variables Annual'!C$24-'Exogenous Variables Annual'!C$23)/12)</f>
        <v>5825.8109304044883</v>
      </c>
      <c r="D60" s="299">
        <f t="shared" si="0"/>
        <v>3.2418004999999961</v>
      </c>
      <c r="E60" s="224">
        <v>470.50518209656701</v>
      </c>
      <c r="F60" s="295">
        <v>2022</v>
      </c>
    </row>
    <row r="61" spans="1:9" x14ac:dyDescent="0.35">
      <c r="A61" s="296">
        <v>44682</v>
      </c>
      <c r="B61" s="297">
        <f>B60+(('Exogenous Variables Annual'!B$24-'Exogenous Variables Annual'!B$23)/12)</f>
        <v>3239711.2499999963</v>
      </c>
      <c r="C61" s="298">
        <f>C60+(('Exogenous Variables Annual'!C$24-'Exogenous Variables Annual'!C$23)/12)</f>
        <v>5835.3320234449357</v>
      </c>
      <c r="D61" s="299">
        <f t="shared" si="0"/>
        <v>3.2397112499999965</v>
      </c>
      <c r="E61" s="224">
        <v>538.58438114021897</v>
      </c>
      <c r="F61" s="295">
        <v>2022</v>
      </c>
    </row>
    <row r="62" spans="1:9" x14ac:dyDescent="0.35">
      <c r="A62" s="296">
        <v>44713</v>
      </c>
      <c r="B62" s="297">
        <f>B61+(('Exogenous Variables Annual'!B$24-'Exogenous Variables Annual'!B$23)/12)</f>
        <v>3237621.9999999963</v>
      </c>
      <c r="C62" s="298">
        <f>C61+(('Exogenous Variables Annual'!C$24-'Exogenous Variables Annual'!C$23)/12)</f>
        <v>5844.853116485383</v>
      </c>
      <c r="D62" s="299">
        <f t="shared" si="0"/>
        <v>3.2376219999999964</v>
      </c>
      <c r="E62" s="224">
        <v>566.59992368685198</v>
      </c>
      <c r="F62" s="295">
        <v>2022</v>
      </c>
    </row>
    <row r="63" spans="1:9" x14ac:dyDescent="0.35">
      <c r="A63" s="296">
        <v>44743</v>
      </c>
      <c r="B63" s="297">
        <f>B62+(('Exogenous Variables Annual'!B$25-'Exogenous Variables Annual'!B$24)/12)</f>
        <v>3237416.2499999963</v>
      </c>
      <c r="C63" s="298">
        <f>C62+(('Exogenous Variables Annual'!C$25-'Exogenous Variables Annual'!C$24)/12)</f>
        <v>5841.353245164195</v>
      </c>
      <c r="D63" s="299">
        <f t="shared" si="0"/>
        <v>3.2374162499999963</v>
      </c>
      <c r="E63" s="224">
        <v>587.57540283059802</v>
      </c>
      <c r="F63" s="295">
        <v>2023</v>
      </c>
      <c r="I63" s="298"/>
    </row>
    <row r="64" spans="1:9" x14ac:dyDescent="0.35">
      <c r="A64" s="296">
        <v>44774</v>
      </c>
      <c r="B64" s="297">
        <f>B63+(('Exogenous Variables Annual'!B$25-'Exogenous Variables Annual'!B$24)/12)</f>
        <v>3237210.4999999963</v>
      </c>
      <c r="C64" s="298">
        <f>C63+(('Exogenous Variables Annual'!C$25-'Exogenous Variables Annual'!C$24)/12)</f>
        <v>5837.8533738430069</v>
      </c>
      <c r="D64" s="299">
        <f t="shared" si="0"/>
        <v>3.2372104999999962</v>
      </c>
      <c r="E64" s="224">
        <v>603.94959525093498</v>
      </c>
      <c r="F64" s="295">
        <v>2023</v>
      </c>
      <c r="I64" s="298"/>
    </row>
    <row r="65" spans="1:9" x14ac:dyDescent="0.35">
      <c r="A65" s="296">
        <v>44805</v>
      </c>
      <c r="B65" s="297">
        <f>B64+(('Exogenous Variables Annual'!B$25-'Exogenous Variables Annual'!B$24)/12)</f>
        <v>3237004.7499999963</v>
      </c>
      <c r="C65" s="298">
        <f>C64+(('Exogenous Variables Annual'!C$25-'Exogenous Variables Annual'!C$24)/12)</f>
        <v>5834.3535025218189</v>
      </c>
      <c r="D65" s="299">
        <f t="shared" si="0"/>
        <v>3.2370047499999961</v>
      </c>
      <c r="E65" s="224">
        <v>589.59746067164497</v>
      </c>
      <c r="F65" s="295">
        <v>2023</v>
      </c>
      <c r="I65" s="298"/>
    </row>
    <row r="66" spans="1:9" x14ac:dyDescent="0.35">
      <c r="A66" s="296">
        <v>44835</v>
      </c>
      <c r="B66" s="297">
        <f>B65+(('Exogenous Variables Annual'!B$25-'Exogenous Variables Annual'!B$24)/12)</f>
        <v>3236798.9999999963</v>
      </c>
      <c r="C66" s="298">
        <f>C65+(('Exogenous Variables Annual'!C$25-'Exogenous Variables Annual'!C$24)/12)</f>
        <v>5830.8536312006308</v>
      </c>
      <c r="D66" s="299">
        <f t="shared" si="0"/>
        <v>3.2367989999999964</v>
      </c>
      <c r="E66" s="224">
        <v>601.06987372080596</v>
      </c>
      <c r="F66" s="295">
        <v>2023</v>
      </c>
      <c r="I66" s="298"/>
    </row>
    <row r="67" spans="1:9" x14ac:dyDescent="0.35">
      <c r="A67" s="296">
        <v>44866</v>
      </c>
      <c r="B67" s="297">
        <f>B66+(('Exogenous Variables Annual'!B$25-'Exogenous Variables Annual'!B$24)/12)</f>
        <v>3236593.2499999963</v>
      </c>
      <c r="C67" s="298">
        <f>C66+(('Exogenous Variables Annual'!C$25-'Exogenous Variables Annual'!C$24)/12)</f>
        <v>5827.3537598794428</v>
      </c>
      <c r="D67" s="299">
        <f t="shared" ref="D67:D130" si="1">B67/1000000</f>
        <v>3.2365932499999963</v>
      </c>
      <c r="E67" s="224">
        <v>512.38312794427304</v>
      </c>
      <c r="F67" s="295">
        <v>2023</v>
      </c>
      <c r="I67" s="298"/>
    </row>
    <row r="68" spans="1:9" x14ac:dyDescent="0.35">
      <c r="A68" s="296">
        <v>44896</v>
      </c>
      <c r="B68" s="297">
        <f>B67+(('Exogenous Variables Annual'!B$25-'Exogenous Variables Annual'!B$24)/12)</f>
        <v>3236387.4999999963</v>
      </c>
      <c r="C68" s="298">
        <f>C67+(('Exogenous Variables Annual'!C$25-'Exogenous Variables Annual'!C$24)/12)</f>
        <v>5823.8538885582548</v>
      </c>
      <c r="D68" s="299">
        <f t="shared" si="1"/>
        <v>3.2363874999999962</v>
      </c>
      <c r="E68" s="224">
        <v>475.42155280274699</v>
      </c>
      <c r="F68" s="295">
        <v>2023</v>
      </c>
      <c r="I68" s="298"/>
    </row>
    <row r="69" spans="1:9" x14ac:dyDescent="0.35">
      <c r="A69" s="296">
        <v>44927</v>
      </c>
      <c r="B69" s="297">
        <f>B68+(('Exogenous Variables Annual'!B$25-'Exogenous Variables Annual'!B$24)/12)</f>
        <v>3236181.7499999963</v>
      </c>
      <c r="C69" s="298">
        <f>C68+(('Exogenous Variables Annual'!C$25-'Exogenous Variables Annual'!C$24)/12)</f>
        <v>5820.3540172370667</v>
      </c>
      <c r="D69" s="299">
        <f t="shared" si="1"/>
        <v>3.2361817499999961</v>
      </c>
      <c r="E69" s="224">
        <v>442.63057863116501</v>
      </c>
      <c r="F69" s="295">
        <v>2023</v>
      </c>
      <c r="I69" s="298"/>
    </row>
    <row r="70" spans="1:9" x14ac:dyDescent="0.35">
      <c r="A70" s="296">
        <v>44958</v>
      </c>
      <c r="B70" s="297">
        <f>B69+(('Exogenous Variables Annual'!B$25-'Exogenous Variables Annual'!B$24)/12)</f>
        <v>3235975.9999999963</v>
      </c>
      <c r="C70" s="298">
        <f>C69+(('Exogenous Variables Annual'!C$25-'Exogenous Variables Annual'!C$24)/12)</f>
        <v>5816.8541459158787</v>
      </c>
      <c r="D70" s="299">
        <f t="shared" si="1"/>
        <v>3.2359759999999964</v>
      </c>
      <c r="E70" s="224">
        <v>394.46385189521698</v>
      </c>
      <c r="F70" s="295">
        <v>2023</v>
      </c>
      <c r="I70" s="298"/>
    </row>
    <row r="71" spans="1:9" x14ac:dyDescent="0.35">
      <c r="A71" s="296">
        <v>44986</v>
      </c>
      <c r="B71" s="297">
        <f>B70+(('Exogenous Variables Annual'!B$25-'Exogenous Variables Annual'!B$24)/12)</f>
        <v>3235770.2499999963</v>
      </c>
      <c r="C71" s="298">
        <f>C70+(('Exogenous Variables Annual'!C$25-'Exogenous Variables Annual'!C$24)/12)</f>
        <v>5813.3542745946907</v>
      </c>
      <c r="D71" s="299">
        <f t="shared" si="1"/>
        <v>3.2357702499999963</v>
      </c>
      <c r="E71" s="224">
        <v>432.56981735066699</v>
      </c>
      <c r="F71" s="295">
        <v>2023</v>
      </c>
      <c r="I71" s="298"/>
    </row>
    <row r="72" spans="1:9" x14ac:dyDescent="0.35">
      <c r="A72" s="296">
        <v>45017</v>
      </c>
      <c r="B72" s="297">
        <f>B71+(('Exogenous Variables Annual'!B$25-'Exogenous Variables Annual'!B$24)/12)</f>
        <v>3235564.4999999963</v>
      </c>
      <c r="C72" s="298">
        <f>C71+(('Exogenous Variables Annual'!C$25-'Exogenous Variables Annual'!C$24)/12)</f>
        <v>5809.8544032735026</v>
      </c>
      <c r="D72" s="299">
        <f t="shared" si="1"/>
        <v>3.2355644999999962</v>
      </c>
      <c r="E72" s="224">
        <v>471.36426483799801</v>
      </c>
      <c r="F72" s="295">
        <v>2023</v>
      </c>
      <c r="I72" s="298"/>
    </row>
    <row r="73" spans="1:9" x14ac:dyDescent="0.35">
      <c r="A73" s="296">
        <v>45047</v>
      </c>
      <c r="B73" s="297">
        <f>B72+(('Exogenous Variables Annual'!B$25-'Exogenous Variables Annual'!B$24)/12)</f>
        <v>3235358.7499999963</v>
      </c>
      <c r="C73" s="298">
        <f>C72+(('Exogenous Variables Annual'!C$25-'Exogenous Variables Annual'!C$24)/12)</f>
        <v>5806.3545319523146</v>
      </c>
      <c r="D73" s="299">
        <f t="shared" si="1"/>
        <v>3.2353587499999961</v>
      </c>
      <c r="E73" s="224">
        <v>540.16813523924895</v>
      </c>
      <c r="F73" s="295">
        <v>2023</v>
      </c>
      <c r="I73" s="298"/>
    </row>
    <row r="74" spans="1:9" x14ac:dyDescent="0.35">
      <c r="A74" s="296">
        <v>45078</v>
      </c>
      <c r="B74" s="297">
        <f>B73+(('Exogenous Variables Annual'!B$25-'Exogenous Variables Annual'!B$24)/12)</f>
        <v>3235152.9999999963</v>
      </c>
      <c r="C74" s="298">
        <f>C73+(('Exogenous Variables Annual'!C$25-'Exogenous Variables Annual'!C$24)/12)</f>
        <v>5802.8546606311265</v>
      </c>
      <c r="D74" s="299">
        <f t="shared" si="1"/>
        <v>3.2351529999999964</v>
      </c>
      <c r="E74" s="224">
        <v>568.39065422089698</v>
      </c>
      <c r="F74" s="295">
        <v>2023</v>
      </c>
      <c r="I74" s="298"/>
    </row>
    <row r="75" spans="1:9" x14ac:dyDescent="0.35">
      <c r="A75" s="296">
        <v>45108</v>
      </c>
      <c r="B75" s="297">
        <f>B74+(('Exogenous Variables Annual'!B$26-'Exogenous Variables Annual'!B$25)/12)</f>
        <v>3234380.2499999963</v>
      </c>
      <c r="C75" s="298">
        <f>C74+(('Exogenous Variables Annual'!C$26-'Exogenous Variables Annual'!C$25)/12)</f>
        <v>5801.9790425068959</v>
      </c>
      <c r="D75" s="299">
        <f t="shared" si="1"/>
        <v>3.2343802499999961</v>
      </c>
      <c r="E75" s="224">
        <v>589.05318085818999</v>
      </c>
      <c r="F75" s="295">
        <v>2024</v>
      </c>
      <c r="I75" s="298"/>
    </row>
    <row r="76" spans="1:9" x14ac:dyDescent="0.35">
      <c r="A76" s="296">
        <v>45139</v>
      </c>
      <c r="B76" s="297">
        <f>B75+(('Exogenous Variables Annual'!B$26-'Exogenous Variables Annual'!B$25)/12)</f>
        <v>3233607.4999999963</v>
      </c>
      <c r="C76" s="298">
        <f>C75+(('Exogenous Variables Annual'!C$26-'Exogenous Variables Annual'!C$25)/12)</f>
        <v>5801.1034243826653</v>
      </c>
      <c r="D76" s="299">
        <f t="shared" si="1"/>
        <v>3.2336074999999962</v>
      </c>
      <c r="E76" s="224">
        <v>606.08552018762998</v>
      </c>
      <c r="F76" s="295">
        <v>2024</v>
      </c>
      <c r="I76" s="298"/>
    </row>
    <row r="77" spans="1:9" x14ac:dyDescent="0.35">
      <c r="A77" s="296">
        <v>45170</v>
      </c>
      <c r="B77" s="297">
        <f>B76+(('Exogenous Variables Annual'!B$26-'Exogenous Variables Annual'!B$25)/12)</f>
        <v>3232834.7499999963</v>
      </c>
      <c r="C77" s="298">
        <f>C76+(('Exogenous Variables Annual'!C$26-'Exogenous Variables Annual'!C$25)/12)</f>
        <v>5800.2278062584346</v>
      </c>
      <c r="D77" s="299">
        <f t="shared" si="1"/>
        <v>3.2328347499999963</v>
      </c>
      <c r="E77" s="224">
        <v>592.220251562268</v>
      </c>
      <c r="F77" s="295">
        <v>2024</v>
      </c>
      <c r="I77" s="298"/>
    </row>
    <row r="78" spans="1:9" x14ac:dyDescent="0.35">
      <c r="A78" s="296">
        <v>45200</v>
      </c>
      <c r="B78" s="297">
        <f>B77+(('Exogenous Variables Annual'!B$26-'Exogenous Variables Annual'!B$25)/12)</f>
        <v>3232061.9999999963</v>
      </c>
      <c r="C78" s="298">
        <f>C77+(('Exogenous Variables Annual'!C$26-'Exogenous Variables Annual'!C$25)/12)</f>
        <v>5799.352188134204</v>
      </c>
      <c r="D78" s="299">
        <f t="shared" si="1"/>
        <v>3.2320619999999964</v>
      </c>
      <c r="E78" s="224">
        <v>604.48095691883702</v>
      </c>
      <c r="F78" s="295">
        <v>2024</v>
      </c>
      <c r="I78" s="298"/>
    </row>
    <row r="79" spans="1:9" x14ac:dyDescent="0.35">
      <c r="A79" s="296">
        <v>45231</v>
      </c>
      <c r="B79" s="297">
        <f>B78+(('Exogenous Variables Annual'!B$26-'Exogenous Variables Annual'!B$25)/12)</f>
        <v>3231289.2499999963</v>
      </c>
      <c r="C79" s="298">
        <f>C78+(('Exogenous Variables Annual'!C$26-'Exogenous Variables Annual'!C$25)/12)</f>
        <v>5798.4765700099733</v>
      </c>
      <c r="D79" s="299">
        <f t="shared" si="1"/>
        <v>3.2312892499999961</v>
      </c>
      <c r="E79" s="224">
        <v>515.631920800687</v>
      </c>
      <c r="F79" s="295">
        <v>2024</v>
      </c>
      <c r="I79" s="298"/>
    </row>
    <row r="80" spans="1:9" x14ac:dyDescent="0.35">
      <c r="A80" s="296">
        <v>45261</v>
      </c>
      <c r="B80" s="297">
        <f>B79+(('Exogenous Variables Annual'!B$26-'Exogenous Variables Annual'!B$25)/12)</f>
        <v>3230516.4999999963</v>
      </c>
      <c r="C80" s="298">
        <f>C79+(('Exogenous Variables Annual'!C$26-'Exogenous Variables Annual'!C$25)/12)</f>
        <v>5797.6009518857427</v>
      </c>
      <c r="D80" s="299">
        <f t="shared" si="1"/>
        <v>3.2305164999999962</v>
      </c>
      <c r="E80" s="224">
        <v>479.00814023867599</v>
      </c>
      <c r="F80" s="295">
        <v>2024</v>
      </c>
      <c r="I80" s="298"/>
    </row>
    <row r="81" spans="1:9" x14ac:dyDescent="0.35">
      <c r="A81" s="296">
        <v>45292</v>
      </c>
      <c r="B81" s="297">
        <f>B80+(('Exogenous Variables Annual'!B$26-'Exogenous Variables Annual'!B$25)/12)</f>
        <v>3229743.7499999963</v>
      </c>
      <c r="C81" s="298">
        <f>C80+(('Exogenous Variables Annual'!C$26-'Exogenous Variables Annual'!C$25)/12)</f>
        <v>5796.725333761512</v>
      </c>
      <c r="D81" s="299">
        <f t="shared" si="1"/>
        <v>3.2297437499999964</v>
      </c>
      <c r="E81" s="224">
        <v>446.22024160541599</v>
      </c>
      <c r="F81" s="295">
        <v>2024</v>
      </c>
      <c r="I81" s="298"/>
    </row>
    <row r="82" spans="1:9" x14ac:dyDescent="0.35">
      <c r="A82" s="296">
        <v>45323</v>
      </c>
      <c r="B82" s="297">
        <f>B81+(('Exogenous Variables Annual'!B$26-'Exogenous Variables Annual'!B$25)/12)</f>
        <v>3228970.9999999963</v>
      </c>
      <c r="C82" s="298">
        <f>C81+(('Exogenous Variables Annual'!C$26-'Exogenous Variables Annual'!C$25)/12)</f>
        <v>5795.8497156372814</v>
      </c>
      <c r="D82" s="299">
        <f t="shared" si="1"/>
        <v>3.2289709999999965</v>
      </c>
      <c r="E82" s="224">
        <v>396.76648753476701</v>
      </c>
      <c r="F82" s="295">
        <v>2024</v>
      </c>
      <c r="I82" s="298"/>
    </row>
    <row r="83" spans="1:9" x14ac:dyDescent="0.35">
      <c r="A83" s="296">
        <v>45352</v>
      </c>
      <c r="B83" s="297">
        <f>B82+(('Exogenous Variables Annual'!B$26-'Exogenous Variables Annual'!B$25)/12)</f>
        <v>3228198.2499999963</v>
      </c>
      <c r="C83" s="298">
        <f>C82+(('Exogenous Variables Annual'!C$26-'Exogenous Variables Annual'!C$25)/12)</f>
        <v>5794.9740975130508</v>
      </c>
      <c r="D83" s="299">
        <f t="shared" si="1"/>
        <v>3.2281982499999962</v>
      </c>
      <c r="E83" s="224">
        <v>432.62165618260502</v>
      </c>
      <c r="F83" s="295">
        <v>2024</v>
      </c>
      <c r="I83" s="298"/>
    </row>
    <row r="84" spans="1:9" x14ac:dyDescent="0.35">
      <c r="A84" s="296">
        <v>45383</v>
      </c>
      <c r="B84" s="297">
        <f>B83+(('Exogenous Variables Annual'!B$26-'Exogenous Variables Annual'!B$25)/12)</f>
        <v>3227425.4999999963</v>
      </c>
      <c r="C84" s="298">
        <f>C83+(('Exogenous Variables Annual'!C$26-'Exogenous Variables Annual'!C$25)/12)</f>
        <v>5794.0984793888201</v>
      </c>
      <c r="D84" s="299">
        <f t="shared" si="1"/>
        <v>3.2274254999999963</v>
      </c>
      <c r="E84" s="224">
        <v>472.22491615547</v>
      </c>
      <c r="F84" s="295">
        <v>2024</v>
      </c>
      <c r="I84" s="298"/>
    </row>
    <row r="85" spans="1:9" x14ac:dyDescent="0.35">
      <c r="A85" s="296">
        <v>45413</v>
      </c>
      <c r="B85" s="297">
        <f>B84+(('Exogenous Variables Annual'!B$26-'Exogenous Variables Annual'!B$25)/12)</f>
        <v>3226652.7499999963</v>
      </c>
      <c r="C85" s="298">
        <f>C84+(('Exogenous Variables Annual'!C$26-'Exogenous Variables Annual'!C$25)/12)</f>
        <v>5793.2228612645895</v>
      </c>
      <c r="D85" s="299">
        <f t="shared" si="1"/>
        <v>3.2266527499999964</v>
      </c>
      <c r="E85" s="224">
        <v>541.75654650461001</v>
      </c>
      <c r="F85" s="295">
        <v>2024</v>
      </c>
      <c r="I85" s="298"/>
    </row>
    <row r="86" spans="1:9" x14ac:dyDescent="0.35">
      <c r="A86" s="296">
        <v>45444</v>
      </c>
      <c r="B86" s="297">
        <f>B85+(('Exogenous Variables Annual'!B$26-'Exogenous Variables Annual'!B$25)/12)</f>
        <v>3225879.9999999963</v>
      </c>
      <c r="C86" s="298">
        <f>C85+(('Exogenous Variables Annual'!C$26-'Exogenous Variables Annual'!C$25)/12)</f>
        <v>5792.3472431403588</v>
      </c>
      <c r="D86" s="299">
        <f t="shared" si="1"/>
        <v>3.2258799999999961</v>
      </c>
      <c r="E86" s="224">
        <v>570.18704433185405</v>
      </c>
      <c r="F86" s="295">
        <v>2024</v>
      </c>
      <c r="I86" s="298"/>
    </row>
    <row r="87" spans="1:9" x14ac:dyDescent="0.35">
      <c r="A87" s="296">
        <v>45474</v>
      </c>
      <c r="B87" s="297">
        <f>B86+(('Exogenous Variables Annual'!B$27-'Exogenous Variables Annual'!B$26)/12)</f>
        <v>3224602.5833333298</v>
      </c>
      <c r="C87" s="298">
        <f>C86+(('Exogenous Variables Annual'!C$27-'Exogenous Variables Annual'!C$26)/12)</f>
        <v>5792.2710804934904</v>
      </c>
      <c r="D87" s="299">
        <f t="shared" si="1"/>
        <v>3.2246025833333296</v>
      </c>
      <c r="E87" s="224">
        <v>590.53467556263399</v>
      </c>
      <c r="F87" s="295">
        <v>2025</v>
      </c>
      <c r="I87" s="298"/>
    </row>
    <row r="88" spans="1:9" x14ac:dyDescent="0.35">
      <c r="A88" s="296">
        <v>45505</v>
      </c>
      <c r="B88" s="297">
        <f>B87+(('Exogenous Variables Annual'!B$27-'Exogenous Variables Annual'!B$26)/12)</f>
        <v>3223325.1666666633</v>
      </c>
      <c r="C88" s="298">
        <f>C87+(('Exogenous Variables Annual'!C$27-'Exogenous Variables Annual'!C$26)/12)</f>
        <v>5792.194917846622</v>
      </c>
      <c r="D88" s="299">
        <f t="shared" si="1"/>
        <v>3.2233251666666631</v>
      </c>
      <c r="E88" s="224">
        <v>608.228999025132</v>
      </c>
      <c r="F88" s="295">
        <v>2025</v>
      </c>
      <c r="I88" s="298"/>
    </row>
    <row r="89" spans="1:9" x14ac:dyDescent="0.35">
      <c r="A89" s="296">
        <v>45536</v>
      </c>
      <c r="B89" s="297">
        <f>B88+(('Exogenous Variables Annual'!B$27-'Exogenous Variables Annual'!B$26)/12)</f>
        <v>3222047.7499999967</v>
      </c>
      <c r="C89" s="298">
        <f>C88+(('Exogenous Variables Annual'!C$27-'Exogenous Variables Annual'!C$26)/12)</f>
        <v>5792.1187551997537</v>
      </c>
      <c r="D89" s="299">
        <f t="shared" si="1"/>
        <v>3.2220477499999967</v>
      </c>
      <c r="E89" s="224">
        <v>594.85470978953003</v>
      </c>
      <c r="F89" s="295">
        <v>2025</v>
      </c>
      <c r="I89" s="298"/>
    </row>
    <row r="90" spans="1:9" x14ac:dyDescent="0.35">
      <c r="A90" s="296">
        <v>45566</v>
      </c>
      <c r="B90" s="297">
        <f>B89+(('Exogenous Variables Annual'!B$27-'Exogenous Variables Annual'!B$26)/12)</f>
        <v>3220770.3333333302</v>
      </c>
      <c r="C90" s="298">
        <f>C89+(('Exogenous Variables Annual'!C$27-'Exogenous Variables Annual'!C$26)/12)</f>
        <v>5792.0425925528853</v>
      </c>
      <c r="D90" s="299">
        <f t="shared" si="1"/>
        <v>3.2207703333333302</v>
      </c>
      <c r="E90" s="224">
        <v>607.91139808021501</v>
      </c>
      <c r="F90" s="295">
        <v>2025</v>
      </c>
      <c r="I90" s="298"/>
    </row>
    <row r="91" spans="1:9" x14ac:dyDescent="0.35">
      <c r="A91" s="296">
        <v>45597</v>
      </c>
      <c r="B91" s="297">
        <f>B90+(('Exogenous Variables Annual'!B$27-'Exogenous Variables Annual'!B$26)/12)</f>
        <v>3219492.9166666637</v>
      </c>
      <c r="C91" s="298">
        <f>C90+(('Exogenous Variables Annual'!C$27-'Exogenous Variables Annual'!C$26)/12)</f>
        <v>5791.9664299060169</v>
      </c>
      <c r="D91" s="299">
        <f t="shared" si="1"/>
        <v>3.2194929166666637</v>
      </c>
      <c r="E91" s="224">
        <v>518.90131280342098</v>
      </c>
      <c r="F91" s="295">
        <v>2025</v>
      </c>
      <c r="I91" s="298"/>
    </row>
    <row r="92" spans="1:9" x14ac:dyDescent="0.35">
      <c r="A92" s="296">
        <v>45627</v>
      </c>
      <c r="B92" s="297">
        <f>B91+(('Exogenous Variables Annual'!B$27-'Exogenous Variables Annual'!B$26)/12)</f>
        <v>3218215.4999999972</v>
      </c>
      <c r="C92" s="298">
        <f>C91+(('Exogenous Variables Annual'!C$27-'Exogenous Variables Annual'!C$26)/12)</f>
        <v>5791.8902672591485</v>
      </c>
      <c r="D92" s="299">
        <f t="shared" si="1"/>
        <v>3.2182154999999972</v>
      </c>
      <c r="E92" s="224">
        <v>482.62178494485198</v>
      </c>
      <c r="F92" s="295">
        <v>2025</v>
      </c>
      <c r="I92" s="298"/>
    </row>
    <row r="93" spans="1:9" x14ac:dyDescent="0.35">
      <c r="A93" s="296">
        <v>45658</v>
      </c>
      <c r="B93" s="297">
        <f>B92+(('Exogenous Variables Annual'!B$27-'Exogenous Variables Annual'!B$26)/12)</f>
        <v>3216938.0833333307</v>
      </c>
      <c r="C93" s="298">
        <f>C92+(('Exogenous Variables Annual'!C$27-'Exogenous Variables Annual'!C$26)/12)</f>
        <v>5791.8141046122801</v>
      </c>
      <c r="D93" s="299">
        <f t="shared" si="1"/>
        <v>3.2169380833333308</v>
      </c>
      <c r="E93" s="224">
        <v>449.83901617044</v>
      </c>
      <c r="F93" s="295">
        <v>2025</v>
      </c>
    </row>
    <row r="94" spans="1:9" x14ac:dyDescent="0.35">
      <c r="A94" s="296">
        <v>45689</v>
      </c>
      <c r="B94" s="297">
        <f>B93+(('Exogenous Variables Annual'!B$27-'Exogenous Variables Annual'!B$26)/12)</f>
        <v>3215660.6666666642</v>
      </c>
      <c r="C94" s="298">
        <f>C93+(('Exogenous Variables Annual'!C$27-'Exogenous Variables Annual'!C$26)/12)</f>
        <v>5791.7379419654117</v>
      </c>
      <c r="D94" s="299">
        <f t="shared" si="1"/>
        <v>3.2156606666666643</v>
      </c>
      <c r="E94" s="224">
        <v>399.08256453494698</v>
      </c>
      <c r="F94" s="295">
        <v>2025</v>
      </c>
    </row>
    <row r="95" spans="1:9" x14ac:dyDescent="0.35">
      <c r="A95" s="296">
        <v>45717</v>
      </c>
      <c r="B95" s="297">
        <f>B94+(('Exogenous Variables Annual'!B$27-'Exogenous Variables Annual'!B$26)/12)</f>
        <v>3214383.2499999977</v>
      </c>
      <c r="C95" s="298">
        <f>C94+(('Exogenous Variables Annual'!C$27-'Exogenous Variables Annual'!C$26)/12)</f>
        <v>5791.6617793185433</v>
      </c>
      <c r="D95" s="299">
        <f t="shared" si="1"/>
        <v>3.2143832499999978</v>
      </c>
      <c r="E95" s="224">
        <v>432.67350122686798</v>
      </c>
      <c r="F95" s="295">
        <v>2025</v>
      </c>
    </row>
    <row r="96" spans="1:9" x14ac:dyDescent="0.35">
      <c r="A96" s="296">
        <v>45748</v>
      </c>
      <c r="B96" s="297">
        <f>B95+(('Exogenous Variables Annual'!B$27-'Exogenous Variables Annual'!B$26)/12)</f>
        <v>3213105.8333333312</v>
      </c>
      <c r="C96" s="298">
        <f>C95+(('Exogenous Variables Annual'!C$27-'Exogenous Variables Annual'!C$26)/12)</f>
        <v>5791.5856166716749</v>
      </c>
      <c r="D96" s="299">
        <f t="shared" si="1"/>
        <v>3.2131058333333313</v>
      </c>
      <c r="E96" s="224">
        <v>473.08713891300698</v>
      </c>
      <c r="F96" s="295">
        <v>2025</v>
      </c>
    </row>
    <row r="97" spans="1:6" x14ac:dyDescent="0.35">
      <c r="A97" s="296">
        <v>45778</v>
      </c>
      <c r="B97" s="297">
        <f>B96+(('Exogenous Variables Annual'!B$27-'Exogenous Variables Annual'!B$26)/12)</f>
        <v>3211828.4166666646</v>
      </c>
      <c r="C97" s="298">
        <f>C96+(('Exogenous Variables Annual'!C$27-'Exogenous Variables Annual'!C$26)/12)</f>
        <v>5791.5094540248065</v>
      </c>
      <c r="D97" s="299">
        <f t="shared" si="1"/>
        <v>3.2118284166666649</v>
      </c>
      <c r="E97" s="224">
        <v>543.34962863110297</v>
      </c>
      <c r="F97" s="295">
        <v>2025</v>
      </c>
    </row>
    <row r="98" spans="1:6" x14ac:dyDescent="0.35">
      <c r="A98" s="296">
        <v>45809</v>
      </c>
      <c r="B98" s="297">
        <f>B97+(('Exogenous Variables Annual'!B$27-'Exogenous Variables Annual'!B$26)/12)</f>
        <v>3210550.9999999981</v>
      </c>
      <c r="C98" s="298">
        <f>C97+(('Exogenous Variables Annual'!C$27-'Exogenous Variables Annual'!C$26)/12)</f>
        <v>5791.4332913779381</v>
      </c>
      <c r="D98" s="299">
        <f t="shared" si="1"/>
        <v>3.2105509999999979</v>
      </c>
      <c r="E98" s="224">
        <v>571.989111906728</v>
      </c>
      <c r="F98" s="295">
        <v>2025</v>
      </c>
    </row>
    <row r="99" spans="1:6" x14ac:dyDescent="0.35">
      <c r="A99" s="296">
        <v>45839</v>
      </c>
      <c r="B99" s="297">
        <f>B98+(('Exogenous Variables Annual'!B$28-'Exogenous Variables Annual'!B$27)/12)</f>
        <v>3209166.5833333316</v>
      </c>
      <c r="C99" s="298">
        <f>C98+(('Exogenous Variables Annual'!C$28-'Exogenous Variables Annual'!C$27)/12)</f>
        <v>5792.6639577525666</v>
      </c>
      <c r="D99" s="299">
        <f t="shared" si="1"/>
        <v>3.2091665833333316</v>
      </c>
      <c r="E99" s="224">
        <v>592.01989629153695</v>
      </c>
      <c r="F99" s="295">
        <v>2026</v>
      </c>
    </row>
    <row r="100" spans="1:6" x14ac:dyDescent="0.35">
      <c r="A100" s="296">
        <v>45870</v>
      </c>
      <c r="B100" s="297">
        <f>B99+(('Exogenous Variables Annual'!B$28-'Exogenous Variables Annual'!B$27)/12)</f>
        <v>3207782.1666666651</v>
      </c>
      <c r="C100" s="298">
        <f>C99+(('Exogenous Variables Annual'!C$28-'Exogenous Variables Annual'!C$27)/12)</f>
        <v>5793.8946241271951</v>
      </c>
      <c r="D100" s="299">
        <f t="shared" si="1"/>
        <v>3.2077821666666653</v>
      </c>
      <c r="E100" s="224">
        <v>610.38005847852799</v>
      </c>
      <c r="F100" s="295">
        <v>2026</v>
      </c>
    </row>
    <row r="101" spans="1:6" x14ac:dyDescent="0.35">
      <c r="A101" s="296">
        <v>45901</v>
      </c>
      <c r="B101" s="297">
        <f>B100+(('Exogenous Variables Annual'!B$28-'Exogenous Variables Annual'!B$27)/12)</f>
        <v>3206397.7499999986</v>
      </c>
      <c r="C101" s="298">
        <f>C100+(('Exogenous Variables Annual'!C$28-'Exogenous Variables Annual'!C$27)/12)</f>
        <v>5795.1252905018237</v>
      </c>
      <c r="D101" s="299">
        <f t="shared" si="1"/>
        <v>3.2063977499999985</v>
      </c>
      <c r="E101" s="224">
        <v>597.50088725491901</v>
      </c>
      <c r="F101" s="295">
        <v>2026</v>
      </c>
    </row>
    <row r="102" spans="1:6" x14ac:dyDescent="0.35">
      <c r="A102" s="296">
        <v>45931</v>
      </c>
      <c r="B102" s="297">
        <f>B101+(('Exogenous Variables Annual'!B$28-'Exogenous Variables Annual'!B$27)/12)</f>
        <v>3205013.3333333321</v>
      </c>
      <c r="C102" s="298">
        <f>C101+(('Exogenous Variables Annual'!C$28-'Exogenous Variables Annual'!C$27)/12)</f>
        <v>5796.3559568764522</v>
      </c>
      <c r="D102" s="299">
        <f t="shared" si="1"/>
        <v>3.2050133333333322</v>
      </c>
      <c r="E102" s="224">
        <v>611.36130706175504</v>
      </c>
      <c r="F102" s="295">
        <v>2026</v>
      </c>
    </row>
    <row r="103" spans="1:6" x14ac:dyDescent="0.35">
      <c r="A103" s="296">
        <v>45962</v>
      </c>
      <c r="B103" s="297">
        <f>B102+(('Exogenous Variables Annual'!B$28-'Exogenous Variables Annual'!B$27)/12)</f>
        <v>3203628.9166666656</v>
      </c>
      <c r="C103" s="298">
        <f>C102+(('Exogenous Variables Annual'!C$28-'Exogenous Variables Annual'!C$27)/12)</f>
        <v>5797.5866232510807</v>
      </c>
      <c r="D103" s="299">
        <f t="shared" si="1"/>
        <v>3.2036289166666654</v>
      </c>
      <c r="E103" s="224">
        <v>522.19143456247195</v>
      </c>
      <c r="F103" s="295">
        <v>2026</v>
      </c>
    </row>
    <row r="104" spans="1:6" x14ac:dyDescent="0.35">
      <c r="A104" s="296">
        <v>45992</v>
      </c>
      <c r="B104" s="297">
        <f>B103+(('Exogenous Variables Annual'!B$28-'Exogenous Variables Annual'!B$27)/12)</f>
        <v>3202244.4999999991</v>
      </c>
      <c r="C104" s="298">
        <f>C103+(('Exogenous Variables Annual'!C$28-'Exogenous Variables Annual'!C$27)/12)</f>
        <v>5798.8172896257092</v>
      </c>
      <c r="D104" s="299">
        <f t="shared" si="1"/>
        <v>3.2022444999999991</v>
      </c>
      <c r="E104" s="224">
        <v>486.26269104173298</v>
      </c>
      <c r="F104" s="295">
        <v>2026</v>
      </c>
    </row>
    <row r="105" spans="1:6" x14ac:dyDescent="0.35">
      <c r="A105" s="296">
        <v>46023</v>
      </c>
      <c r="B105" s="297">
        <f>B104+(('Exogenous Variables Annual'!B$28-'Exogenous Variables Annual'!B$27)/12)</f>
        <v>3200860.0833333326</v>
      </c>
      <c r="C105" s="298">
        <f>C104+(('Exogenous Variables Annual'!C$28-'Exogenous Variables Annual'!C$27)/12)</f>
        <v>5800.0479560003378</v>
      </c>
      <c r="D105" s="299">
        <f t="shared" si="1"/>
        <v>3.2008600833333327</v>
      </c>
      <c r="E105" s="224">
        <v>453.48713841656797</v>
      </c>
      <c r="F105" s="295">
        <v>2026</v>
      </c>
    </row>
    <row r="106" spans="1:6" x14ac:dyDescent="0.35">
      <c r="A106" s="296">
        <v>46054</v>
      </c>
      <c r="B106" s="297">
        <f>B105+(('Exogenous Variables Annual'!B$28-'Exogenous Variables Annual'!B$27)/12)</f>
        <v>3199475.666666666</v>
      </c>
      <c r="C106" s="298">
        <f>C105+(('Exogenous Variables Annual'!C$28-'Exogenous Variables Annual'!C$27)/12)</f>
        <v>5801.2786223749663</v>
      </c>
      <c r="D106" s="299">
        <f t="shared" si="1"/>
        <v>3.1994756666666659</v>
      </c>
      <c r="E106" s="224">
        <v>401.41216135809401</v>
      </c>
      <c r="F106" s="295">
        <v>2026</v>
      </c>
    </row>
    <row r="107" spans="1:6" x14ac:dyDescent="0.35">
      <c r="A107" s="296">
        <v>46082</v>
      </c>
      <c r="B107" s="297">
        <f>B106+(('Exogenous Variables Annual'!B$28-'Exogenous Variables Annual'!B$27)/12)</f>
        <v>3198091.2499999995</v>
      </c>
      <c r="C107" s="298">
        <f>C106+(('Exogenous Variables Annual'!C$28-'Exogenous Variables Annual'!C$27)/12)</f>
        <v>5802.5092887495948</v>
      </c>
      <c r="D107" s="299">
        <f t="shared" si="1"/>
        <v>3.1980912499999996</v>
      </c>
      <c r="E107" s="224">
        <v>432.72535248420098</v>
      </c>
      <c r="F107" s="295">
        <v>2026</v>
      </c>
    </row>
    <row r="108" spans="1:6" x14ac:dyDescent="0.35">
      <c r="A108" s="296">
        <v>46113</v>
      </c>
      <c r="B108" s="297">
        <f>B107+(('Exogenous Variables Annual'!B$28-'Exogenous Variables Annual'!B$27)/12)</f>
        <v>3196706.833333333</v>
      </c>
      <c r="C108" s="298">
        <f>C107+(('Exogenous Variables Annual'!C$28-'Exogenous Variables Annual'!C$27)/12)</f>
        <v>5803.7399551242233</v>
      </c>
      <c r="D108" s="299">
        <f t="shared" si="1"/>
        <v>3.1967068333333328</v>
      </c>
      <c r="E108" s="224">
        <v>473.95093597985698</v>
      </c>
      <c r="F108" s="295">
        <v>2026</v>
      </c>
    </row>
    <row r="109" spans="1:6" x14ac:dyDescent="0.35">
      <c r="A109" s="296">
        <v>46143</v>
      </c>
      <c r="B109" s="297">
        <f>B108+(('Exogenous Variables Annual'!B$28-'Exogenous Variables Annual'!B$27)/12)</f>
        <v>3195322.4166666665</v>
      </c>
      <c r="C109" s="298">
        <f>C108+(('Exogenous Variables Annual'!C$28-'Exogenous Variables Annual'!C$27)/12)</f>
        <v>5804.9706214988519</v>
      </c>
      <c r="D109" s="299">
        <f t="shared" si="1"/>
        <v>3.1953224166666665</v>
      </c>
      <c r="E109" s="224">
        <v>544.94739535380199</v>
      </c>
      <c r="F109" s="295">
        <v>2026</v>
      </c>
    </row>
    <row r="110" spans="1:6" x14ac:dyDescent="0.35">
      <c r="A110" s="296">
        <v>46174</v>
      </c>
      <c r="B110" s="297">
        <f>B109+(('Exogenous Variables Annual'!B$28-'Exogenous Variables Annual'!B$27)/12)</f>
        <v>3193938</v>
      </c>
      <c r="C110" s="298">
        <f>C109+(('Exogenous Variables Annual'!C$28-'Exogenous Variables Annual'!C$27)/12)</f>
        <v>5806.2012878734804</v>
      </c>
      <c r="D110" s="299">
        <f t="shared" si="1"/>
        <v>3.1939380000000002</v>
      </c>
      <c r="E110" s="224">
        <v>573.79687488905995</v>
      </c>
      <c r="F110" s="295">
        <v>2026</v>
      </c>
    </row>
    <row r="111" spans="1:6" x14ac:dyDescent="0.35">
      <c r="A111" s="296">
        <v>46204</v>
      </c>
      <c r="B111" s="297">
        <f>B110+(('Exogenous Variables Annual'!B$29-'Exogenous Variables Annual'!B$28)/12)</f>
        <v>3192785.5</v>
      </c>
      <c r="C111" s="298">
        <f>C110+(('Exogenous Variables Annual'!C$29-'Exogenous Variables Annual'!C$28)/12)</f>
        <v>5814.3925000163717</v>
      </c>
      <c r="D111" s="299">
        <f t="shared" si="1"/>
        <v>3.1927854999999998</v>
      </c>
      <c r="E111" s="224">
        <v>593.50885241601395</v>
      </c>
      <c r="F111" s="295">
        <v>2027</v>
      </c>
    </row>
    <row r="112" spans="1:6" x14ac:dyDescent="0.35">
      <c r="A112" s="296">
        <v>46235</v>
      </c>
      <c r="B112" s="297">
        <f>B111+(('Exogenous Variables Annual'!B$29-'Exogenous Variables Annual'!B$28)/12)</f>
        <v>3191633</v>
      </c>
      <c r="C112" s="298">
        <f>C111+(('Exogenous Variables Annual'!C$29-'Exogenous Variables Annual'!C$28)/12)</f>
        <v>5822.5837121592631</v>
      </c>
      <c r="D112" s="299">
        <f t="shared" si="1"/>
        <v>3.1916329999999999</v>
      </c>
      <c r="E112" s="224">
        <v>612.53872535738196</v>
      </c>
      <c r="F112" s="295">
        <v>2027</v>
      </c>
    </row>
    <row r="113" spans="1:7" x14ac:dyDescent="0.35">
      <c r="A113" s="296">
        <v>46266</v>
      </c>
      <c r="B113" s="297">
        <f>B112+(('Exogenous Variables Annual'!B$29-'Exogenous Variables Annual'!B$28)/12)</f>
        <v>3190480.5</v>
      </c>
      <c r="C113" s="298">
        <f>C112+(('Exogenous Variables Annual'!C$29-'Exogenous Variables Annual'!C$28)/12)</f>
        <v>5830.7749243021544</v>
      </c>
      <c r="D113" s="299">
        <f t="shared" si="1"/>
        <v>3.1904805000000001</v>
      </c>
      <c r="E113" s="224">
        <v>600.15883609080095</v>
      </c>
      <c r="F113" s="295">
        <v>2027</v>
      </c>
    </row>
    <row r="114" spans="1:7" x14ac:dyDescent="0.35">
      <c r="A114" s="296">
        <v>46296</v>
      </c>
      <c r="B114" s="297">
        <f>B113+(('Exogenous Variables Annual'!B$29-'Exogenous Variables Annual'!B$28)/12)</f>
        <v>3189328</v>
      </c>
      <c r="C114" s="298">
        <f>C113+(('Exogenous Variables Annual'!C$29-'Exogenous Variables Annual'!C$28)/12)</f>
        <v>5838.9661364450458</v>
      </c>
      <c r="D114" s="299">
        <f t="shared" si="1"/>
        <v>3.1893280000000002</v>
      </c>
      <c r="E114" s="224">
        <v>614.830794343717</v>
      </c>
      <c r="F114" s="295">
        <v>2027</v>
      </c>
    </row>
    <row r="115" spans="1:7" x14ac:dyDescent="0.35">
      <c r="A115" s="296">
        <v>46327</v>
      </c>
      <c r="B115" s="297">
        <f>B114+(('Exogenous Variables Annual'!B$29-'Exogenous Variables Annual'!B$28)/12)</f>
        <v>3188175.5</v>
      </c>
      <c r="C115" s="298">
        <f>C114+(('Exogenous Variables Annual'!C$29-'Exogenous Variables Annual'!C$28)/12)</f>
        <v>5847.1573485879371</v>
      </c>
      <c r="D115" s="299">
        <f t="shared" si="1"/>
        <v>3.1881754999999998</v>
      </c>
      <c r="E115" s="224">
        <v>525.50241751597798</v>
      </c>
      <c r="F115" s="295">
        <v>2027</v>
      </c>
    </row>
    <row r="116" spans="1:7" x14ac:dyDescent="0.35">
      <c r="A116" s="296">
        <v>46357</v>
      </c>
      <c r="B116" s="297">
        <f>B115+(('Exogenous Variables Annual'!B$29-'Exogenous Variables Annual'!B$28)/12)</f>
        <v>3187023</v>
      </c>
      <c r="C116" s="298">
        <f>C115+(('Exogenous Variables Annual'!C$29-'Exogenous Variables Annual'!C$28)/12)</f>
        <v>5855.3485607308285</v>
      </c>
      <c r="D116" s="299">
        <f t="shared" si="1"/>
        <v>3.1870229999999999</v>
      </c>
      <c r="E116" s="224">
        <v>489.93106418966801</v>
      </c>
      <c r="F116" s="295">
        <v>2027</v>
      </c>
    </row>
    <row r="117" spans="1:7" x14ac:dyDescent="0.35">
      <c r="A117" s="296">
        <v>46388</v>
      </c>
      <c r="B117" s="297">
        <f>B116+(('Exogenous Variables Annual'!B$29-'Exogenous Variables Annual'!B$28)/12)</f>
        <v>3185870.5</v>
      </c>
      <c r="C117" s="298">
        <f>C116+(('Exogenous Variables Annual'!C$29-'Exogenous Variables Annual'!C$28)/12)</f>
        <v>5863.5397728737198</v>
      </c>
      <c r="D117" s="299">
        <f t="shared" si="1"/>
        <v>3.1858705</v>
      </c>
      <c r="E117" s="224">
        <v>457.16484634878299</v>
      </c>
      <c r="F117" s="295">
        <v>2027</v>
      </c>
    </row>
    <row r="118" spans="1:7" x14ac:dyDescent="0.35">
      <c r="A118" s="296">
        <v>46419</v>
      </c>
      <c r="B118" s="297">
        <f>B117+(('Exogenous Variables Annual'!B$29-'Exogenous Variables Annual'!B$28)/12)</f>
        <v>3184718</v>
      </c>
      <c r="C118" s="298">
        <f>C117+(('Exogenous Variables Annual'!C$29-'Exogenous Variables Annual'!C$28)/12)</f>
        <v>5871.7309850166112</v>
      </c>
      <c r="D118" s="299">
        <f t="shared" si="1"/>
        <v>3.1847180000000002</v>
      </c>
      <c r="E118" s="224">
        <v>403.75535692455998</v>
      </c>
      <c r="F118" s="295">
        <v>2027</v>
      </c>
    </row>
    <row r="119" spans="1:7" x14ac:dyDescent="0.35">
      <c r="A119" s="296">
        <v>46447</v>
      </c>
      <c r="B119" s="297">
        <f>B118+(('Exogenous Variables Annual'!B$29-'Exogenous Variables Annual'!B$28)/12)</f>
        <v>3183565.5</v>
      </c>
      <c r="C119" s="298">
        <f>C118+(('Exogenous Variables Annual'!C$29-'Exogenous Variables Annual'!C$28)/12)</f>
        <v>5879.9221971595025</v>
      </c>
      <c r="D119" s="299">
        <f t="shared" si="1"/>
        <v>3.1835654999999998</v>
      </c>
      <c r="E119" s="224">
        <v>432.77720995534901</v>
      </c>
      <c r="F119" s="295">
        <v>2027</v>
      </c>
    </row>
    <row r="120" spans="1:7" x14ac:dyDescent="0.35">
      <c r="A120" s="296">
        <v>46478</v>
      </c>
      <c r="B120" s="297">
        <f>B119+(('Exogenous Variables Annual'!B$29-'Exogenous Variables Annual'!B$28)/12)</f>
        <v>3182413</v>
      </c>
      <c r="C120" s="298">
        <f>C119+(('Exogenous Variables Annual'!C$29-'Exogenous Variables Annual'!C$28)/12)</f>
        <v>5888.1134093023938</v>
      </c>
      <c r="D120" s="299">
        <f t="shared" si="1"/>
        <v>3.1824129999999999</v>
      </c>
      <c r="E120" s="224">
        <v>474.81631023050898</v>
      </c>
      <c r="F120" s="295">
        <v>2027</v>
      </c>
    </row>
    <row r="121" spans="1:7" x14ac:dyDescent="0.35">
      <c r="A121" s="296">
        <v>46508</v>
      </c>
      <c r="B121" s="297">
        <f>B120+(('Exogenous Variables Annual'!B$29-'Exogenous Variables Annual'!B$28)/12)</f>
        <v>3181260.5</v>
      </c>
      <c r="C121" s="298">
        <f>C120+(('Exogenous Variables Annual'!C$29-'Exogenous Variables Annual'!C$28)/12)</f>
        <v>5896.3046214452852</v>
      </c>
      <c r="D121" s="299">
        <f t="shared" si="1"/>
        <v>3.1812605</v>
      </c>
      <c r="E121" s="224">
        <v>546.54986044816701</v>
      </c>
      <c r="F121" s="295">
        <v>2027</v>
      </c>
    </row>
    <row r="122" spans="1:7" x14ac:dyDescent="0.35">
      <c r="A122" s="296">
        <v>46539</v>
      </c>
      <c r="B122" s="297">
        <f>B121+(('Exogenous Variables Annual'!B$29-'Exogenous Variables Annual'!B$28)/12)</f>
        <v>3180108</v>
      </c>
      <c r="C122" s="298">
        <f>C121+(('Exogenous Variables Annual'!C$29-'Exogenous Variables Annual'!C$28)/12)</f>
        <v>5904.4958335881765</v>
      </c>
      <c r="D122" s="299">
        <f t="shared" si="1"/>
        <v>3.1801080000000002</v>
      </c>
      <c r="E122" s="224">
        <v>575.61035127909895</v>
      </c>
      <c r="F122" s="295">
        <v>2027</v>
      </c>
      <c r="G122" s="297"/>
    </row>
    <row r="123" spans="1:7" x14ac:dyDescent="0.35">
      <c r="A123" s="296">
        <v>46569</v>
      </c>
      <c r="B123" s="297">
        <f>B122+(('Exogenous Variables Annual'!B$30-'Exogenous Variables Annual'!B$29)/12)</f>
        <v>3178816.75</v>
      </c>
      <c r="C123" s="298">
        <f>C122+(('Exogenous Variables Annual'!C$30-'Exogenous Variables Annual'!C$29)/12)</f>
        <v>5908.6638535420079</v>
      </c>
      <c r="D123" s="299">
        <f t="shared" si="1"/>
        <v>3.1788167500000002</v>
      </c>
      <c r="E123" s="224">
        <v>595.00155333074997</v>
      </c>
      <c r="F123" s="295">
        <v>2028</v>
      </c>
    </row>
    <row r="124" spans="1:7" x14ac:dyDescent="0.35">
      <c r="A124" s="296">
        <v>46600</v>
      </c>
      <c r="B124" s="297">
        <f>B123+(('Exogenous Variables Annual'!B$30-'Exogenous Variables Annual'!B$29)/12)</f>
        <v>3177525.5</v>
      </c>
      <c r="C124" s="298">
        <f>C123+(('Exogenous Variables Annual'!C$30-'Exogenous Variables Annual'!C$29)/12)</f>
        <v>5912.8318734958393</v>
      </c>
      <c r="D124" s="299">
        <f t="shared" si="1"/>
        <v>3.1775254999999998</v>
      </c>
      <c r="E124" s="224">
        <v>614.70502656607596</v>
      </c>
      <c r="F124" s="295">
        <v>2028</v>
      </c>
    </row>
    <row r="125" spans="1:7" x14ac:dyDescent="0.35">
      <c r="A125" s="296">
        <v>46631</v>
      </c>
      <c r="B125" s="297">
        <f>B124+(('Exogenous Variables Annual'!B$30-'Exogenous Variables Annual'!B$29)/12)</f>
        <v>3176234.25</v>
      </c>
      <c r="C125" s="298">
        <f>C124+(('Exogenous Variables Annual'!C$30-'Exogenous Variables Annual'!C$29)/12)</f>
        <v>5916.9998934496707</v>
      </c>
      <c r="D125" s="299">
        <f t="shared" si="1"/>
        <v>3.1762342499999998</v>
      </c>
      <c r="E125" s="224">
        <v>602.82860866144995</v>
      </c>
      <c r="F125" s="295">
        <v>2028</v>
      </c>
    </row>
    <row r="126" spans="1:7" x14ac:dyDescent="0.35">
      <c r="A126" s="296">
        <v>46661</v>
      </c>
      <c r="B126" s="297">
        <f>B125+(('Exogenous Variables Annual'!B$30-'Exogenous Variables Annual'!B$29)/12)</f>
        <v>3174943</v>
      </c>
      <c r="C126" s="298">
        <f>C125+(('Exogenous Variables Annual'!C$30-'Exogenous Variables Annual'!C$29)/12)</f>
        <v>5921.1679134035021</v>
      </c>
      <c r="D126" s="299">
        <f t="shared" si="1"/>
        <v>3.1749429999999998</v>
      </c>
      <c r="E126" s="224">
        <v>618.31997103333504</v>
      </c>
      <c r="F126" s="295">
        <v>2028</v>
      </c>
    </row>
    <row r="127" spans="1:7" x14ac:dyDescent="0.35">
      <c r="A127" s="296">
        <v>46692</v>
      </c>
      <c r="B127" s="297">
        <f>B126+(('Exogenous Variables Annual'!B$30-'Exogenous Variables Annual'!B$29)/12)</f>
        <v>3173651.75</v>
      </c>
      <c r="C127" s="298">
        <f>C126+(('Exogenous Variables Annual'!C$30-'Exogenous Variables Annual'!C$29)/12)</f>
        <v>5925.3359333573335</v>
      </c>
      <c r="D127" s="299">
        <f t="shared" si="1"/>
        <v>3.1736517499999999</v>
      </c>
      <c r="E127" s="224">
        <v>528.83439393546701</v>
      </c>
      <c r="F127" s="295">
        <v>2028</v>
      </c>
    </row>
    <row r="128" spans="1:7" x14ac:dyDescent="0.35">
      <c r="A128" s="296">
        <v>46722</v>
      </c>
      <c r="B128" s="297">
        <f>B127+(('Exogenous Variables Annual'!B$30-'Exogenous Variables Annual'!B$29)/12)</f>
        <v>3172360.5</v>
      </c>
      <c r="C128" s="298">
        <f>C127+(('Exogenous Variables Annual'!C$30-'Exogenous Variables Annual'!C$29)/12)</f>
        <v>5929.5039533111649</v>
      </c>
      <c r="D128" s="299">
        <f t="shared" si="1"/>
        <v>3.1723604999999999</v>
      </c>
      <c r="E128" s="224">
        <v>493.62711160050702</v>
      </c>
      <c r="F128" s="295">
        <v>2028</v>
      </c>
    </row>
    <row r="129" spans="1:7" x14ac:dyDescent="0.35">
      <c r="A129" s="296">
        <v>46753</v>
      </c>
      <c r="B129" s="297">
        <f>B128+(('Exogenous Variables Annual'!B$30-'Exogenous Variables Annual'!B$29)/12)</f>
        <v>3171069.25</v>
      </c>
      <c r="C129" s="298">
        <f>C128+(('Exogenous Variables Annual'!C$30-'Exogenous Variables Annual'!C$29)/12)</f>
        <v>5933.6719732649963</v>
      </c>
      <c r="D129" s="299">
        <f t="shared" si="1"/>
        <v>3.17106925</v>
      </c>
      <c r="E129" s="224">
        <v>460.87237990225401</v>
      </c>
      <c r="F129" s="295">
        <v>2028</v>
      </c>
    </row>
    <row r="130" spans="1:7" x14ac:dyDescent="0.35">
      <c r="A130" s="296">
        <v>46784</v>
      </c>
      <c r="B130" s="297">
        <f>B129+(('Exogenous Variables Annual'!B$30-'Exogenous Variables Annual'!B$29)/12)</f>
        <v>3169778</v>
      </c>
      <c r="C130" s="298">
        <f>C129+(('Exogenous Variables Annual'!C$30-'Exogenous Variables Annual'!C$29)/12)</f>
        <v>5937.8399932188277</v>
      </c>
      <c r="D130" s="299">
        <f t="shared" si="1"/>
        <v>3.169778</v>
      </c>
      <c r="E130" s="224">
        <v>406.11223061538601</v>
      </c>
      <c r="F130" s="295">
        <v>2028</v>
      </c>
    </row>
    <row r="131" spans="1:7" x14ac:dyDescent="0.35">
      <c r="A131" s="296">
        <v>46813</v>
      </c>
      <c r="B131" s="297">
        <f>B130+(('Exogenous Variables Annual'!B$30-'Exogenous Variables Annual'!B$29)/12)</f>
        <v>3168486.75</v>
      </c>
      <c r="C131" s="298">
        <f>C130+(('Exogenous Variables Annual'!C$30-'Exogenous Variables Annual'!C$29)/12)</f>
        <v>5942.008013172659</v>
      </c>
      <c r="D131" s="299">
        <f t="shared" ref="D131:D194" si="2">B131/1000000</f>
        <v>3.16848675</v>
      </c>
      <c r="E131" s="224">
        <v>432.82907364105603</v>
      </c>
      <c r="F131" s="295">
        <v>2028</v>
      </c>
    </row>
    <row r="132" spans="1:7" x14ac:dyDescent="0.35">
      <c r="A132" s="296">
        <v>46844</v>
      </c>
      <c r="B132" s="297">
        <f>B131+(('Exogenous Variables Annual'!B$30-'Exogenous Variables Annual'!B$29)/12)</f>
        <v>3167195.5</v>
      </c>
      <c r="C132" s="298">
        <f>C131+(('Exogenous Variables Annual'!C$30-'Exogenous Variables Annual'!C$29)/12)</f>
        <v>5946.1760331264904</v>
      </c>
      <c r="D132" s="299">
        <f t="shared" si="2"/>
        <v>3.1671955000000001</v>
      </c>
      <c r="E132" s="224">
        <v>475.68326454470201</v>
      </c>
      <c r="F132" s="295">
        <v>2028</v>
      </c>
    </row>
    <row r="133" spans="1:7" x14ac:dyDescent="0.35">
      <c r="A133" s="296">
        <v>46874</v>
      </c>
      <c r="B133" s="297">
        <f>B132+(('Exogenous Variables Annual'!B$30-'Exogenous Variables Annual'!B$29)/12)</f>
        <v>3165904.25</v>
      </c>
      <c r="C133" s="298">
        <f>C132+(('Exogenous Variables Annual'!C$30-'Exogenous Variables Annual'!C$29)/12)</f>
        <v>5950.3440530803218</v>
      </c>
      <c r="D133" s="299">
        <f t="shared" si="2"/>
        <v>3.1659042500000001</v>
      </c>
      <c r="E133" s="224">
        <v>548.15703773016799</v>
      </c>
      <c r="F133" s="295">
        <v>2028</v>
      </c>
    </row>
    <row r="134" spans="1:7" x14ac:dyDescent="0.35">
      <c r="A134" s="296">
        <v>46905</v>
      </c>
      <c r="B134" s="297">
        <f>B133+(('Exogenous Variables Annual'!B$30-'Exogenous Variables Annual'!B$29)/12)</f>
        <v>3164613</v>
      </c>
      <c r="C134" s="298">
        <f>C133+(('Exogenous Variables Annual'!C$30-'Exogenous Variables Annual'!C$29)/12)</f>
        <v>5954.5120730341532</v>
      </c>
      <c r="D134" s="299">
        <f t="shared" si="2"/>
        <v>3.1646130000000001</v>
      </c>
      <c r="E134" s="224">
        <v>577.42955913398396</v>
      </c>
      <c r="F134" s="295">
        <v>2028</v>
      </c>
      <c r="G134" s="297"/>
    </row>
    <row r="135" spans="1:7" x14ac:dyDescent="0.35">
      <c r="A135" s="296">
        <v>46935</v>
      </c>
      <c r="B135" s="297">
        <f>B134+(('Exogenous Variables Annual'!B$31-'Exogenous Variables Annual'!B$30)/12)</f>
        <v>3163055.8333333335</v>
      </c>
      <c r="C135" s="298">
        <f>C134+(('Exogenous Variables Annual'!C$31-'Exogenous Variables Annual'!C$30)/12)</f>
        <v>5955.2261083937519</v>
      </c>
      <c r="D135" s="299">
        <f t="shared" si="2"/>
        <v>3.1630558333333334</v>
      </c>
      <c r="E135" s="224">
        <v>596.49800845405696</v>
      </c>
      <c r="F135" s="295">
        <v>2029</v>
      </c>
    </row>
    <row r="136" spans="1:7" x14ac:dyDescent="0.35">
      <c r="A136" s="296">
        <v>46966</v>
      </c>
      <c r="B136" s="297">
        <f>B135+(('Exogenous Variables Annual'!B$31-'Exogenous Variables Annual'!B$30)/12)</f>
        <v>3161498.666666667</v>
      </c>
      <c r="C136" s="298">
        <f>C135+(('Exogenous Variables Annual'!C$31-'Exogenous Variables Annual'!C$30)/12)</f>
        <v>5955.9401437533506</v>
      </c>
      <c r="D136" s="299">
        <f t="shared" si="2"/>
        <v>3.1614986666666671</v>
      </c>
      <c r="E136" s="224">
        <v>616.87898910413901</v>
      </c>
      <c r="F136" s="295">
        <v>2029</v>
      </c>
    </row>
    <row r="137" spans="1:7" x14ac:dyDescent="0.35">
      <c r="A137" s="296">
        <v>46997</v>
      </c>
      <c r="B137" s="297">
        <f>B136+(('Exogenous Variables Annual'!B$31-'Exogenous Variables Annual'!B$30)/12)</f>
        <v>3159941.5000000005</v>
      </c>
      <c r="C137" s="298">
        <f>C136+(('Exogenous Variables Annual'!C$31-'Exogenous Variables Annual'!C$30)/12)</f>
        <v>5956.6541791129494</v>
      </c>
      <c r="D137" s="299">
        <f t="shared" si="2"/>
        <v>3.1599415000000004</v>
      </c>
      <c r="E137" s="224">
        <v>605.51025756408103</v>
      </c>
      <c r="F137" s="295">
        <v>2029</v>
      </c>
    </row>
    <row r="138" spans="1:7" x14ac:dyDescent="0.35">
      <c r="A138" s="296">
        <v>47027</v>
      </c>
      <c r="B138" s="297">
        <f>B137+(('Exogenous Variables Annual'!B$31-'Exogenous Variables Annual'!B$30)/12)</f>
        <v>3158384.333333334</v>
      </c>
      <c r="C138" s="298">
        <f>C137+(('Exogenous Variables Annual'!C$31-'Exogenous Variables Annual'!C$30)/12)</f>
        <v>5957.3682144725481</v>
      </c>
      <c r="D138" s="299">
        <f t="shared" si="2"/>
        <v>3.1583843333333341</v>
      </c>
      <c r="E138" s="224">
        <v>621.82894886837903</v>
      </c>
      <c r="F138" s="295">
        <v>2029</v>
      </c>
    </row>
    <row r="139" spans="1:7" x14ac:dyDescent="0.35">
      <c r="A139" s="296">
        <v>47058</v>
      </c>
      <c r="B139" s="297">
        <f>B138+(('Exogenous Variables Annual'!B$31-'Exogenous Variables Annual'!B$30)/12)</f>
        <v>3156827.1666666674</v>
      </c>
      <c r="C139" s="298">
        <f>C138+(('Exogenous Variables Annual'!C$31-'Exogenous Variables Annual'!C$30)/12)</f>
        <v>5958.0822498321468</v>
      </c>
      <c r="D139" s="299">
        <f t="shared" si="2"/>
        <v>3.1568271666666674</v>
      </c>
      <c r="E139" s="224">
        <v>532.18749693114398</v>
      </c>
      <c r="F139" s="295">
        <v>2029</v>
      </c>
    </row>
    <row r="140" spans="1:7" x14ac:dyDescent="0.35">
      <c r="A140" s="296">
        <v>47088</v>
      </c>
      <c r="B140" s="297">
        <f>B139+(('Exogenous Variables Annual'!B$31-'Exogenous Variables Annual'!B$30)/12)</f>
        <v>3155270.0000000009</v>
      </c>
      <c r="C140" s="298">
        <f>C139+(('Exogenous Variables Annual'!C$31-'Exogenous Variables Annual'!C$30)/12)</f>
        <v>5958.7962851917455</v>
      </c>
      <c r="D140" s="299">
        <f t="shared" si="2"/>
        <v>3.1552700000000011</v>
      </c>
      <c r="E140" s="224">
        <v>497.35104204931201</v>
      </c>
      <c r="F140" s="295">
        <v>2029</v>
      </c>
    </row>
    <row r="141" spans="1:7" x14ac:dyDescent="0.35">
      <c r="A141" s="296">
        <v>47119</v>
      </c>
      <c r="B141" s="297">
        <f>B140+(('Exogenous Variables Annual'!B$31-'Exogenous Variables Annual'!B$30)/12)</f>
        <v>3153712.8333333344</v>
      </c>
      <c r="C141" s="298">
        <f>C140+(('Exogenous Variables Annual'!C$31-'Exogenous Variables Annual'!C$30)/12)</f>
        <v>5959.5103205513442</v>
      </c>
      <c r="D141" s="299">
        <f t="shared" si="2"/>
        <v>3.1537128333333344</v>
      </c>
      <c r="E141" s="224">
        <v>464.60998095798402</v>
      </c>
      <c r="F141" s="295">
        <v>2029</v>
      </c>
    </row>
    <row r="142" spans="1:7" x14ac:dyDescent="0.35">
      <c r="A142" s="296">
        <v>47150</v>
      </c>
      <c r="B142" s="297">
        <f>B141+(('Exogenous Variables Annual'!B$31-'Exogenous Variables Annual'!B$30)/12)</f>
        <v>3152155.6666666679</v>
      </c>
      <c r="C142" s="298">
        <f>C141+(('Exogenous Variables Annual'!C$31-'Exogenous Variables Annual'!C$30)/12)</f>
        <v>5960.2243559109429</v>
      </c>
      <c r="D142" s="299">
        <f t="shared" si="2"/>
        <v>3.1521556666666677</v>
      </c>
      <c r="E142" s="224">
        <v>408.48286227499</v>
      </c>
      <c r="F142" s="295">
        <v>2029</v>
      </c>
    </row>
    <row r="143" spans="1:7" x14ac:dyDescent="0.35">
      <c r="A143" s="296">
        <v>47178</v>
      </c>
      <c r="B143" s="297">
        <f>B142+(('Exogenous Variables Annual'!B$31-'Exogenous Variables Annual'!B$30)/12)</f>
        <v>3150598.5000000014</v>
      </c>
      <c r="C143" s="298">
        <f>C142+(('Exogenous Variables Annual'!C$31-'Exogenous Variables Annual'!C$30)/12)</f>
        <v>5960.9383912705416</v>
      </c>
      <c r="D143" s="299">
        <f t="shared" si="2"/>
        <v>3.1505985000000014</v>
      </c>
      <c r="E143" s="224">
        <v>432.88094354206697</v>
      </c>
      <c r="F143" s="295">
        <v>2029</v>
      </c>
    </row>
    <row r="144" spans="1:7" x14ac:dyDescent="0.35">
      <c r="A144" s="296">
        <v>47209</v>
      </c>
      <c r="B144" s="297">
        <f>B143+(('Exogenous Variables Annual'!B$31-'Exogenous Variables Annual'!B$30)/12)</f>
        <v>3149041.3333333349</v>
      </c>
      <c r="C144" s="298">
        <f>C143+(('Exogenous Variables Annual'!C$31-'Exogenous Variables Annual'!C$30)/12)</f>
        <v>5961.6524266301403</v>
      </c>
      <c r="D144" s="299">
        <f t="shared" si="2"/>
        <v>3.1490413333333347</v>
      </c>
      <c r="E144" s="224">
        <v>476.55180180743002</v>
      </c>
      <c r="F144" s="295">
        <v>2029</v>
      </c>
    </row>
    <row r="145" spans="1:7" x14ac:dyDescent="0.35">
      <c r="A145" s="296">
        <v>47239</v>
      </c>
      <c r="B145" s="297">
        <f>B144+(('Exogenous Variables Annual'!B$31-'Exogenous Variables Annual'!B$30)/12)</f>
        <v>3147484.1666666684</v>
      </c>
      <c r="C145" s="298">
        <f>C144+(('Exogenous Variables Annual'!C$31-'Exogenous Variables Annual'!C$30)/12)</f>
        <v>5962.366461989739</v>
      </c>
      <c r="D145" s="299">
        <f t="shared" si="2"/>
        <v>3.1474841666666684</v>
      </c>
      <c r="E145" s="224">
        <v>549.76894105640099</v>
      </c>
      <c r="F145" s="295">
        <v>2029</v>
      </c>
      <c r="G145" s="297"/>
    </row>
    <row r="146" spans="1:7" x14ac:dyDescent="0.35">
      <c r="A146" s="296">
        <v>47270</v>
      </c>
      <c r="B146" s="297">
        <f>B145+(('Exogenous Variables Annual'!B$31-'Exogenous Variables Annual'!B$30)/12)</f>
        <v>3145927.0000000019</v>
      </c>
      <c r="C146" s="298">
        <f>C145+(('Exogenous Variables Annual'!C$31-'Exogenous Variables Annual'!C$30)/12)</f>
        <v>5963.0804973493377</v>
      </c>
      <c r="D146" s="299">
        <f t="shared" si="2"/>
        <v>3.1459270000000017</v>
      </c>
      <c r="E146" s="224">
        <v>579.25451656792404</v>
      </c>
      <c r="F146" s="295">
        <v>2029</v>
      </c>
      <c r="G146" s="297"/>
    </row>
    <row r="147" spans="1:7" x14ac:dyDescent="0.35">
      <c r="A147" s="296">
        <v>47300</v>
      </c>
      <c r="B147" s="297">
        <f>B146+(('Exogenous Variables Annual'!B$32-'Exogenous Variables Annual'!B$31)/12)</f>
        <v>3143973.5833333354</v>
      </c>
      <c r="C147" s="298">
        <f>C146+(('Exogenous Variables Annual'!C$32-'Exogenous Variables Annual'!C$31)/12)</f>
        <v>5962.253079769036</v>
      </c>
      <c r="D147" s="299">
        <f t="shared" si="2"/>
        <v>3.1439735833333353</v>
      </c>
      <c r="E147" s="224">
        <v>597.99822722793601</v>
      </c>
      <c r="F147" s="295">
        <v>2030</v>
      </c>
    </row>
    <row r="148" spans="1:7" x14ac:dyDescent="0.35">
      <c r="A148" s="296">
        <v>47331</v>
      </c>
      <c r="B148" s="297">
        <f>B147+(('Exogenous Variables Annual'!B$32-'Exogenous Variables Annual'!B$31)/12)</f>
        <v>3142020.1666666688</v>
      </c>
      <c r="C148" s="298">
        <f>C147+(('Exogenous Variables Annual'!C$32-'Exogenous Variables Annual'!C$31)/12)</f>
        <v>5961.4256621887343</v>
      </c>
      <c r="D148" s="299">
        <f t="shared" si="2"/>
        <v>3.1420201666666689</v>
      </c>
      <c r="E148" s="224">
        <v>619.06064006658903</v>
      </c>
      <c r="F148" s="295">
        <v>2030</v>
      </c>
    </row>
    <row r="149" spans="1:7" x14ac:dyDescent="0.35">
      <c r="A149" s="296">
        <v>47362</v>
      </c>
      <c r="B149" s="297">
        <f>B148+(('Exogenous Variables Annual'!B$32-'Exogenous Variables Annual'!B$31)/12)</f>
        <v>3140066.7500000023</v>
      </c>
      <c r="C149" s="298">
        <f>C148+(('Exogenous Variables Annual'!C$32-'Exogenous Variables Annual'!C$31)/12)</f>
        <v>5960.5982446084327</v>
      </c>
      <c r="D149" s="299">
        <f t="shared" si="2"/>
        <v>3.1400667500000021</v>
      </c>
      <c r="E149" s="224">
        <v>608.20383562988195</v>
      </c>
      <c r="F149" s="295">
        <v>2030</v>
      </c>
    </row>
    <row r="150" spans="1:7" x14ac:dyDescent="0.35">
      <c r="A150" s="296">
        <v>47392</v>
      </c>
      <c r="B150" s="297">
        <f>B149+(('Exogenous Variables Annual'!B$32-'Exogenous Variables Annual'!B$31)/12)</f>
        <v>3138113.3333333358</v>
      </c>
      <c r="C150" s="298">
        <f>C149+(('Exogenous Variables Annual'!C$32-'Exogenous Variables Annual'!C$31)/12)</f>
        <v>5959.770827028131</v>
      </c>
      <c r="D150" s="299">
        <f t="shared" si="2"/>
        <v>3.1381133333333358</v>
      </c>
      <c r="E150" s="224">
        <v>625.35784022073301</v>
      </c>
      <c r="F150" s="295">
        <v>2030</v>
      </c>
    </row>
    <row r="151" spans="1:7" x14ac:dyDescent="0.35">
      <c r="A151" s="296">
        <v>47423</v>
      </c>
      <c r="B151" s="297">
        <f>B150+(('Exogenous Variables Annual'!B$32-'Exogenous Variables Annual'!B$31)/12)</f>
        <v>3136159.9166666693</v>
      </c>
      <c r="C151" s="298">
        <f>C150+(('Exogenous Variables Annual'!C$32-'Exogenous Variables Annual'!C$31)/12)</f>
        <v>5958.9434094478293</v>
      </c>
      <c r="D151" s="299">
        <f t="shared" si="2"/>
        <v>3.1361599166666694</v>
      </c>
      <c r="E151" s="224">
        <v>535.56186045720301</v>
      </c>
      <c r="F151" s="295">
        <v>2030</v>
      </c>
    </row>
    <row r="152" spans="1:7" x14ac:dyDescent="0.35">
      <c r="A152" s="296">
        <v>47453</v>
      </c>
      <c r="B152" s="297">
        <f>B151+(('Exogenous Variables Annual'!B$32-'Exogenous Variables Annual'!B$31)/12)</f>
        <v>3134206.5000000028</v>
      </c>
      <c r="C152" s="298">
        <f>C151+(('Exogenous Variables Annual'!C$32-'Exogenous Variables Annual'!C$31)/12)</f>
        <v>5958.1159918675276</v>
      </c>
      <c r="D152" s="299">
        <f t="shared" si="2"/>
        <v>3.134206500000003</v>
      </c>
      <c r="E152" s="224">
        <v>501.10306588614498</v>
      </c>
      <c r="F152" s="295">
        <v>2030</v>
      </c>
    </row>
    <row r="153" spans="1:7" x14ac:dyDescent="0.35">
      <c r="A153" s="296">
        <v>47484</v>
      </c>
      <c r="B153" s="297">
        <f>B152+(('Exogenous Variables Annual'!B$32-'Exogenous Variables Annual'!B$31)/12)</f>
        <v>3132253.0833333363</v>
      </c>
      <c r="C153" s="298">
        <f>C152+(('Exogenous Variables Annual'!C$32-'Exogenous Variables Annual'!C$31)/12)</f>
        <v>5957.2885742872259</v>
      </c>
      <c r="D153" s="299">
        <f t="shared" si="2"/>
        <v>3.1322530833333362</v>
      </c>
      <c r="E153" s="224">
        <v>468.37789335859202</v>
      </c>
      <c r="F153" s="295">
        <v>2030</v>
      </c>
    </row>
    <row r="154" spans="1:7" x14ac:dyDescent="0.35">
      <c r="A154" s="296">
        <v>47515</v>
      </c>
      <c r="B154" s="297">
        <f>B153+(('Exogenous Variables Annual'!B$32-'Exogenous Variables Annual'!B$31)/12)</f>
        <v>3130299.6666666698</v>
      </c>
      <c r="C154" s="298">
        <f>C153+(('Exogenous Variables Annual'!C$32-'Exogenous Variables Annual'!C$31)/12)</f>
        <v>5956.4611567069242</v>
      </c>
      <c r="D154" s="299">
        <f t="shared" si="2"/>
        <v>3.1302996666666698</v>
      </c>
      <c r="E154" s="224">
        <v>410.867332213873</v>
      </c>
      <c r="F154" s="295">
        <v>2030</v>
      </c>
    </row>
    <row r="155" spans="1:7" x14ac:dyDescent="0.35">
      <c r="A155" s="296">
        <v>47543</v>
      </c>
      <c r="B155" s="297">
        <f>B154+(('Exogenous Variables Annual'!B$32-'Exogenous Variables Annual'!B$31)/12)</f>
        <v>3128346.2500000033</v>
      </c>
      <c r="C155" s="298">
        <f>C154+(('Exogenous Variables Annual'!C$32-'Exogenous Variables Annual'!C$31)/12)</f>
        <v>5955.6337391266225</v>
      </c>
      <c r="D155" s="299">
        <f t="shared" si="2"/>
        <v>3.1283462500000034</v>
      </c>
      <c r="E155" s="224">
        <v>432.93281965912598</v>
      </c>
      <c r="F155" s="295">
        <v>2030</v>
      </c>
    </row>
    <row r="156" spans="1:7" x14ac:dyDescent="0.35">
      <c r="A156" s="296">
        <v>47574</v>
      </c>
      <c r="B156" s="297">
        <f>B155+(('Exogenous Variables Annual'!B$32-'Exogenous Variables Annual'!B$31)/12)</f>
        <v>3126392.8333333367</v>
      </c>
      <c r="C156" s="298">
        <f>C155+(('Exogenous Variables Annual'!C$32-'Exogenous Variables Annual'!C$31)/12)</f>
        <v>5954.8063215463208</v>
      </c>
      <c r="D156" s="299">
        <f t="shared" si="2"/>
        <v>3.1263928333333366</v>
      </c>
      <c r="E156" s="224">
        <v>477.42192490895599</v>
      </c>
      <c r="F156" s="295">
        <v>2030</v>
      </c>
    </row>
    <row r="157" spans="1:7" x14ac:dyDescent="0.35">
      <c r="A157" s="296">
        <v>47604</v>
      </c>
      <c r="B157" s="297">
        <f>B156+(('Exogenous Variables Annual'!B$32-'Exogenous Variables Annual'!B$31)/12)</f>
        <v>3124439.4166666702</v>
      </c>
      <c r="C157" s="298">
        <f>C156+(('Exogenous Variables Annual'!C$32-'Exogenous Variables Annual'!C$31)/12)</f>
        <v>5953.9789039660191</v>
      </c>
      <c r="D157" s="299">
        <f t="shared" si="2"/>
        <v>3.1244394166666702</v>
      </c>
      <c r="E157" s="224">
        <v>551.38558432420996</v>
      </c>
      <c r="F157" s="295">
        <v>2030</v>
      </c>
    </row>
    <row r="158" spans="1:7" x14ac:dyDescent="0.35">
      <c r="A158" s="296">
        <v>47635</v>
      </c>
      <c r="B158" s="297">
        <f>B157+(('Exogenous Variables Annual'!B$32-'Exogenous Variables Annual'!B$31)/12)</f>
        <v>3122486.0000000037</v>
      </c>
      <c r="C158" s="298">
        <f>C157+(('Exogenous Variables Annual'!C$32-'Exogenous Variables Annual'!C$31)/12)</f>
        <v>5953.1514863857174</v>
      </c>
      <c r="D158" s="299">
        <f t="shared" si="2"/>
        <v>3.1224860000000039</v>
      </c>
      <c r="E158" s="224">
        <v>581.08524175237596</v>
      </c>
      <c r="F158" s="295">
        <v>2030</v>
      </c>
      <c r="G158" s="297"/>
    </row>
    <row r="159" spans="1:7" x14ac:dyDescent="0.35">
      <c r="A159" s="296">
        <v>47665</v>
      </c>
      <c r="B159" s="297">
        <f>B158+(('Exogenous Variables Annual'!B$33-'Exogenous Variables Annual'!B$32)/12)</f>
        <v>3120198.5833333372</v>
      </c>
      <c r="C159" s="298">
        <f>C158+(('Exogenous Variables Annual'!C$33-'Exogenous Variables Annual'!C$32)/12)</f>
        <v>5952.8709615732587</v>
      </c>
      <c r="D159" s="299">
        <f t="shared" si="2"/>
        <v>3.120198583333337</v>
      </c>
      <c r="E159" s="224">
        <v>599.50221911813196</v>
      </c>
      <c r="F159" s="295">
        <v>2031</v>
      </c>
    </row>
    <row r="160" spans="1:7" x14ac:dyDescent="0.35">
      <c r="A160" s="296">
        <v>47696</v>
      </c>
      <c r="B160" s="297">
        <f>B159+(('Exogenous Variables Annual'!B$33-'Exogenous Variables Annual'!B$32)/12)</f>
        <v>3117911.1666666707</v>
      </c>
      <c r="C160" s="298">
        <f>C159+(('Exogenous Variables Annual'!C$33-'Exogenous Variables Annual'!C$32)/12)</f>
        <v>5952.5904367608</v>
      </c>
      <c r="D160" s="299">
        <f t="shared" si="2"/>
        <v>3.1179111666666706</v>
      </c>
      <c r="E160" s="224">
        <v>621.25000664426796</v>
      </c>
      <c r="F160" s="295">
        <v>2031</v>
      </c>
    </row>
    <row r="161" spans="1:7" x14ac:dyDescent="0.35">
      <c r="A161" s="296">
        <v>47727</v>
      </c>
      <c r="B161" s="297">
        <f>B160+(('Exogenous Variables Annual'!B$33-'Exogenous Variables Annual'!B$32)/12)</f>
        <v>3115623.7500000042</v>
      </c>
      <c r="C161" s="298">
        <f>C160+(('Exogenous Variables Annual'!C$33-'Exogenous Variables Annual'!C$32)/12)</f>
        <v>5952.3099119483413</v>
      </c>
      <c r="D161" s="299">
        <f t="shared" si="2"/>
        <v>3.1156237500000041</v>
      </c>
      <c r="E161" s="224">
        <v>610.90939592506197</v>
      </c>
      <c r="F161" s="295">
        <v>2031</v>
      </c>
    </row>
    <row r="162" spans="1:7" x14ac:dyDescent="0.35">
      <c r="A162" s="296">
        <v>47757</v>
      </c>
      <c r="B162" s="297">
        <f>B161+(('Exogenous Variables Annual'!B$33-'Exogenous Variables Annual'!B$32)/12)</f>
        <v>3113336.3333333377</v>
      </c>
      <c r="C162" s="298">
        <f>C161+(('Exogenous Variables Annual'!C$33-'Exogenous Variables Annual'!C$32)/12)</f>
        <v>5952.0293871358826</v>
      </c>
      <c r="D162" s="299">
        <f t="shared" si="2"/>
        <v>3.1133363333333377</v>
      </c>
      <c r="E162" s="224">
        <v>628.90675809999595</v>
      </c>
      <c r="F162" s="295">
        <v>2031</v>
      </c>
    </row>
    <row r="163" spans="1:7" x14ac:dyDescent="0.35">
      <c r="A163" s="296">
        <v>47788</v>
      </c>
      <c r="B163" s="297">
        <f>B162+(('Exogenous Variables Annual'!B$33-'Exogenous Variables Annual'!B$32)/12)</f>
        <v>3111048.9166666712</v>
      </c>
      <c r="C163" s="298">
        <f>C162+(('Exogenous Variables Annual'!C$33-'Exogenous Variables Annual'!C$32)/12)</f>
        <v>5951.748862323424</v>
      </c>
      <c r="D163" s="299">
        <f t="shared" si="2"/>
        <v>3.1110489166666713</v>
      </c>
      <c r="E163" s="224">
        <v>538.95761931718403</v>
      </c>
      <c r="F163" s="295">
        <v>2031</v>
      </c>
    </row>
    <row r="164" spans="1:7" x14ac:dyDescent="0.35">
      <c r="A164" s="296">
        <v>47818</v>
      </c>
      <c r="B164" s="297">
        <f>B163+(('Exogenous Variables Annual'!B$33-'Exogenous Variables Annual'!B$32)/12)</f>
        <v>3108761.5000000047</v>
      </c>
      <c r="C164" s="298">
        <f>C163+(('Exogenous Variables Annual'!C$33-'Exogenous Variables Annual'!C$32)/12)</f>
        <v>5951.4683375109653</v>
      </c>
      <c r="D164" s="299">
        <f t="shared" si="2"/>
        <v>3.1087615000000048</v>
      </c>
      <c r="E164" s="224">
        <v>504.883395047953</v>
      </c>
      <c r="F164" s="295">
        <v>2031</v>
      </c>
    </row>
    <row r="165" spans="1:7" x14ac:dyDescent="0.35">
      <c r="A165" s="296">
        <v>47849</v>
      </c>
      <c r="B165" s="297">
        <f>B164+(('Exogenous Variables Annual'!B$33-'Exogenous Variables Annual'!B$32)/12)</f>
        <v>3106474.0833333381</v>
      </c>
      <c r="C165" s="298">
        <f>C164+(('Exogenous Variables Annual'!C$33-'Exogenous Variables Annual'!C$32)/12)</f>
        <v>5951.1878126985066</v>
      </c>
      <c r="D165" s="299">
        <f t="shared" si="2"/>
        <v>3.106474083333338</v>
      </c>
      <c r="E165" s="224">
        <v>472.17636292421997</v>
      </c>
      <c r="F165" s="295">
        <v>2031</v>
      </c>
    </row>
    <row r="166" spans="1:7" x14ac:dyDescent="0.35">
      <c r="A166" s="296">
        <v>47880</v>
      </c>
      <c r="B166" s="297">
        <f>B165+(('Exogenous Variables Annual'!B$33-'Exogenous Variables Annual'!B$32)/12)</f>
        <v>3104186.6666666716</v>
      </c>
      <c r="C166" s="298">
        <f>C165+(('Exogenous Variables Annual'!C$33-'Exogenous Variables Annual'!C$32)/12)</f>
        <v>5950.9072878860479</v>
      </c>
      <c r="D166" s="299">
        <f t="shared" si="2"/>
        <v>3.1041866666666715</v>
      </c>
      <c r="E166" s="224">
        <v>413.26572121133597</v>
      </c>
      <c r="F166" s="295">
        <v>2031</v>
      </c>
    </row>
    <row r="167" spans="1:7" x14ac:dyDescent="0.35">
      <c r="A167" s="296">
        <v>47908</v>
      </c>
      <c r="B167" s="297">
        <f>B166+(('Exogenous Variables Annual'!B$33-'Exogenous Variables Annual'!B$32)/12)</f>
        <v>3101899.2500000051</v>
      </c>
      <c r="C167" s="298">
        <f>C166+(('Exogenous Variables Annual'!C$33-'Exogenous Variables Annual'!C$32)/12)</f>
        <v>5950.6267630735892</v>
      </c>
      <c r="D167" s="299">
        <f t="shared" si="2"/>
        <v>3.1018992500000051</v>
      </c>
      <c r="E167" s="224">
        <v>432.98470199297998</v>
      </c>
      <c r="F167" s="295">
        <v>2031</v>
      </c>
    </row>
    <row r="168" spans="1:7" x14ac:dyDescent="0.35">
      <c r="A168" s="296">
        <v>47939</v>
      </c>
      <c r="B168" s="297">
        <f>B167+(('Exogenous Variables Annual'!B$33-'Exogenous Variables Annual'!B$32)/12)</f>
        <v>3099611.8333333386</v>
      </c>
      <c r="C168" s="298">
        <f>C167+(('Exogenous Variables Annual'!C$33-'Exogenous Variables Annual'!C$32)/12)</f>
        <v>5950.3462382611306</v>
      </c>
      <c r="D168" s="299">
        <f t="shared" si="2"/>
        <v>3.0996118333333387</v>
      </c>
      <c r="E168" s="224">
        <v>478.29363674482101</v>
      </c>
      <c r="F168" s="295">
        <v>2031</v>
      </c>
    </row>
    <row r="169" spans="1:7" x14ac:dyDescent="0.35">
      <c r="A169" s="296">
        <v>47969</v>
      </c>
      <c r="B169" s="297">
        <f>B168+(('Exogenous Variables Annual'!B$33-'Exogenous Variables Annual'!B$32)/12)</f>
        <v>3097324.4166666721</v>
      </c>
      <c r="C169" s="298">
        <f>C168+(('Exogenous Variables Annual'!C$33-'Exogenous Variables Annual'!C$32)/12)</f>
        <v>5950.0657134486719</v>
      </c>
      <c r="D169" s="299">
        <f t="shared" si="2"/>
        <v>3.0973244166666722</v>
      </c>
      <c r="E169" s="224">
        <v>553.00698147180401</v>
      </c>
      <c r="F169" s="295">
        <v>2031</v>
      </c>
    </row>
    <row r="170" spans="1:7" x14ac:dyDescent="0.35">
      <c r="A170" s="296">
        <v>48000</v>
      </c>
      <c r="B170" s="297">
        <f>B169+(('Exogenous Variables Annual'!B$33-'Exogenous Variables Annual'!B$32)/12)</f>
        <v>3095037.0000000056</v>
      </c>
      <c r="C170" s="298">
        <f>C169+(('Exogenous Variables Annual'!C$33-'Exogenous Variables Annual'!C$32)/12)</f>
        <v>5949.7851886362132</v>
      </c>
      <c r="D170" s="299">
        <f t="shared" si="2"/>
        <v>3.0950370000000054</v>
      </c>
      <c r="E170" s="224">
        <v>582.92175291622902</v>
      </c>
      <c r="F170" s="295">
        <v>2031</v>
      </c>
      <c r="G170" s="297"/>
    </row>
    <row r="171" spans="1:7" x14ac:dyDescent="0.35">
      <c r="A171" s="296">
        <v>48030</v>
      </c>
      <c r="B171" s="297">
        <f>B170+(('Exogenous Variables Annual'!B$34-'Exogenous Variables Annual'!B$33)/12)</f>
        <v>3092563.4166666721</v>
      </c>
      <c r="C171" s="298">
        <f>C170+(('Exogenous Variables Annual'!C$34-'Exogenous Variables Annual'!C$33)/12)</f>
        <v>5946.6540841191108</v>
      </c>
      <c r="D171" s="299">
        <f t="shared" si="2"/>
        <v>3.092563416666672</v>
      </c>
      <c r="E171" s="224">
        <v>601.00999361420099</v>
      </c>
      <c r="F171" s="295">
        <v>2032</v>
      </c>
    </row>
    <row r="172" spans="1:7" x14ac:dyDescent="0.35">
      <c r="A172" s="296">
        <v>48061</v>
      </c>
      <c r="B172" s="297">
        <f>B171+(('Exogenous Variables Annual'!B$34-'Exogenous Variables Annual'!B$33)/12)</f>
        <v>3090089.8333333386</v>
      </c>
      <c r="C172" s="298">
        <f>C171+(('Exogenous Variables Annual'!C$34-'Exogenous Variables Annual'!C$33)/12)</f>
        <v>5943.5229796020085</v>
      </c>
      <c r="D172" s="299">
        <f t="shared" si="2"/>
        <v>3.0900898333333386</v>
      </c>
      <c r="E172" s="224">
        <v>623.447116124177</v>
      </c>
      <c r="F172" s="295">
        <v>2032</v>
      </c>
    </row>
    <row r="173" spans="1:7" x14ac:dyDescent="0.35">
      <c r="A173" s="296">
        <v>48092</v>
      </c>
      <c r="B173" s="297">
        <f>B172+(('Exogenous Variables Annual'!B$34-'Exogenous Variables Annual'!B$33)/12)</f>
        <v>3087616.2500000051</v>
      </c>
      <c r="C173" s="298">
        <f>C172+(('Exogenous Variables Annual'!C$34-'Exogenous Variables Annual'!C$33)/12)</f>
        <v>5940.3918750849061</v>
      </c>
      <c r="D173" s="299">
        <f t="shared" si="2"/>
        <v>3.0876162500000053</v>
      </c>
      <c r="E173" s="224">
        <v>613.62699175188698</v>
      </c>
      <c r="F173" s="295">
        <v>2032</v>
      </c>
    </row>
    <row r="174" spans="1:7" x14ac:dyDescent="0.35">
      <c r="A174" s="296">
        <v>48122</v>
      </c>
      <c r="B174" s="297">
        <f>B173+(('Exogenous Variables Annual'!B$34-'Exogenous Variables Annual'!B$33)/12)</f>
        <v>3085142.6666666716</v>
      </c>
      <c r="C174" s="298">
        <f>C173+(('Exogenous Variables Annual'!C$34-'Exogenous Variables Annual'!C$33)/12)</f>
        <v>5937.2607705678038</v>
      </c>
      <c r="D174" s="299">
        <f t="shared" si="2"/>
        <v>3.0851426666666715</v>
      </c>
      <c r="E174" s="224">
        <v>632.47581615709601</v>
      </c>
      <c r="F174" s="295">
        <v>2032</v>
      </c>
    </row>
    <row r="175" spans="1:7" x14ac:dyDescent="0.35">
      <c r="A175" s="296">
        <v>48153</v>
      </c>
      <c r="B175" s="297">
        <f>B174+(('Exogenous Variables Annual'!B$34-'Exogenous Variables Annual'!B$33)/12)</f>
        <v>3082669.0833333381</v>
      </c>
      <c r="C175" s="298">
        <f>C174+(('Exogenous Variables Annual'!C$34-'Exogenous Variables Annual'!C$33)/12)</f>
        <v>5934.1296660507014</v>
      </c>
      <c r="D175" s="299">
        <f t="shared" si="2"/>
        <v>3.0826690833333381</v>
      </c>
      <c r="E175" s="224">
        <v>542.37490916935496</v>
      </c>
      <c r="F175" s="295">
        <v>2032</v>
      </c>
    </row>
    <row r="176" spans="1:7" x14ac:dyDescent="0.35">
      <c r="A176" s="296">
        <v>48183</v>
      </c>
      <c r="B176" s="297">
        <f>B175+(('Exogenous Variables Annual'!B$34-'Exogenous Variables Annual'!B$33)/12)</f>
        <v>3080195.5000000047</v>
      </c>
      <c r="C176" s="298">
        <f>C175+(('Exogenous Variables Annual'!C$34-'Exogenous Variables Annual'!C$33)/12)</f>
        <v>5930.9985615335991</v>
      </c>
      <c r="D176" s="299">
        <f t="shared" si="2"/>
        <v>3.0801955000000047</v>
      </c>
      <c r="E176" s="224">
        <v>508.69224307053997</v>
      </c>
      <c r="F176" s="295">
        <v>2032</v>
      </c>
    </row>
    <row r="177" spans="1:7" x14ac:dyDescent="0.35">
      <c r="A177" s="296">
        <v>48214</v>
      </c>
      <c r="B177" s="297">
        <f>B176+(('Exogenous Variables Annual'!B$34-'Exogenous Variables Annual'!B$33)/12)</f>
        <v>3077721.9166666712</v>
      </c>
      <c r="C177" s="298">
        <f>C176+(('Exogenous Variables Annual'!C$34-'Exogenous Variables Annual'!C$33)/12)</f>
        <v>5927.8674570164967</v>
      </c>
      <c r="D177" s="299">
        <f t="shared" si="2"/>
        <v>3.0777219166666714</v>
      </c>
      <c r="E177" s="224">
        <v>476.00563746857603</v>
      </c>
      <c r="F177" s="295">
        <v>2032</v>
      </c>
    </row>
    <row r="178" spans="1:7" x14ac:dyDescent="0.35">
      <c r="A178" s="296">
        <v>48245</v>
      </c>
      <c r="B178" s="297">
        <f>B177+(('Exogenous Variables Annual'!B$34-'Exogenous Variables Annual'!B$33)/12)</f>
        <v>3075248.3333333377</v>
      </c>
      <c r="C178" s="298">
        <f>C177+(('Exogenous Variables Annual'!C$34-'Exogenous Variables Annual'!C$33)/12)</f>
        <v>5924.7363524993943</v>
      </c>
      <c r="D178" s="299">
        <f t="shared" si="2"/>
        <v>3.0752483333333376</v>
      </c>
      <c r="E178" s="224">
        <v>415.678110518224</v>
      </c>
      <c r="F178" s="295">
        <v>2032</v>
      </c>
    </row>
    <row r="179" spans="1:7" x14ac:dyDescent="0.35">
      <c r="A179" s="296">
        <v>48274</v>
      </c>
      <c r="B179" s="297">
        <f>B178+(('Exogenous Variables Annual'!B$34-'Exogenous Variables Annual'!B$33)/12)</f>
        <v>3072774.7500000042</v>
      </c>
      <c r="C179" s="298">
        <f>C178+(('Exogenous Variables Annual'!C$34-'Exogenous Variables Annual'!C$33)/12)</f>
        <v>5921.605247982292</v>
      </c>
      <c r="D179" s="299">
        <f t="shared" si="2"/>
        <v>3.0727747500000042</v>
      </c>
      <c r="E179" s="224">
        <v>433.03659054437202</v>
      </c>
      <c r="F179" s="295">
        <v>2032</v>
      </c>
    </row>
    <row r="180" spans="1:7" x14ac:dyDescent="0.35">
      <c r="A180" s="296">
        <v>48305</v>
      </c>
      <c r="B180" s="297">
        <f>B179+(('Exogenous Variables Annual'!B$34-'Exogenous Variables Annual'!B$33)/12)</f>
        <v>3070301.1666666707</v>
      </c>
      <c r="C180" s="298">
        <f>C179+(('Exogenous Variables Annual'!C$34-'Exogenous Variables Annual'!C$33)/12)</f>
        <v>5918.4741434651896</v>
      </c>
      <c r="D180" s="299">
        <f t="shared" si="2"/>
        <v>3.0703011666666709</v>
      </c>
      <c r="E180" s="224">
        <v>479.166940215853</v>
      </c>
      <c r="F180" s="295">
        <v>2032</v>
      </c>
    </row>
    <row r="181" spans="1:7" x14ac:dyDescent="0.35">
      <c r="A181" s="296">
        <v>48335</v>
      </c>
      <c r="B181" s="297">
        <f>B180+(('Exogenous Variables Annual'!B$34-'Exogenous Variables Annual'!B$33)/12)</f>
        <v>3067827.5833333372</v>
      </c>
      <c r="C181" s="298">
        <f>C180+(('Exogenous Variables Annual'!C$34-'Exogenous Variables Annual'!C$33)/12)</f>
        <v>5915.3430389480873</v>
      </c>
      <c r="D181" s="299">
        <f t="shared" si="2"/>
        <v>3.067827583333337</v>
      </c>
      <c r="E181" s="224">
        <v>554.63314647838001</v>
      </c>
      <c r="F181" s="295">
        <v>2032</v>
      </c>
    </row>
    <row r="182" spans="1:7" x14ac:dyDescent="0.35">
      <c r="A182" s="296">
        <v>48366</v>
      </c>
      <c r="B182" s="297">
        <f>B181+(('Exogenous Variables Annual'!B$34-'Exogenous Variables Annual'!B$33)/12)</f>
        <v>3065354.0000000037</v>
      </c>
      <c r="C182" s="298">
        <f>C181+(('Exogenous Variables Annual'!C$34-'Exogenous Variables Annual'!C$33)/12)</f>
        <v>5912.2119344309849</v>
      </c>
      <c r="D182" s="299">
        <f t="shared" si="2"/>
        <v>3.0653540000000037</v>
      </c>
      <c r="E182" s="224">
        <v>584.76406834598504</v>
      </c>
      <c r="F182" s="295">
        <v>2032</v>
      </c>
      <c r="G182" s="297"/>
    </row>
    <row r="183" spans="1:7" x14ac:dyDescent="0.35">
      <c r="A183" s="296">
        <v>48396</v>
      </c>
      <c r="B183" s="297">
        <f>B182+(('Exogenous Variables Annual'!B$35-'Exogenous Variables Annual'!B$34)/12)</f>
        <v>3062862.3333333372</v>
      </c>
      <c r="C183" s="298">
        <f>C182+(('Exogenous Variables Annual'!C$35-'Exogenous Variables Annual'!C$34)/12)</f>
        <v>5909.5792174700073</v>
      </c>
      <c r="D183" s="299">
        <f t="shared" si="2"/>
        <v>3.0628623333333374</v>
      </c>
      <c r="E183" s="224">
        <v>602.52156022956206</v>
      </c>
      <c r="F183" s="295">
        <v>2033</v>
      </c>
    </row>
    <row r="184" spans="1:7" x14ac:dyDescent="0.35">
      <c r="A184" s="296">
        <v>48427</v>
      </c>
      <c r="B184" s="297">
        <f>B183+(('Exogenous Variables Annual'!B$35-'Exogenous Variables Annual'!B$34)/12)</f>
        <v>3060370.6666666707</v>
      </c>
      <c r="C184" s="298">
        <f>C183+(('Exogenous Variables Annual'!C$35-'Exogenous Variables Annual'!C$34)/12)</f>
        <v>5906.9465005090296</v>
      </c>
      <c r="D184" s="299">
        <f t="shared" si="2"/>
        <v>3.0603706666666706</v>
      </c>
      <c r="E184" s="224">
        <v>625.651995889825</v>
      </c>
      <c r="F184" s="295">
        <v>2033</v>
      </c>
    </row>
    <row r="185" spans="1:7" x14ac:dyDescent="0.35">
      <c r="A185" s="296">
        <v>48458</v>
      </c>
      <c r="B185" s="297">
        <f>B184+(('Exogenous Variables Annual'!B$35-'Exogenous Variables Annual'!B$34)/12)</f>
        <v>3057879.0000000042</v>
      </c>
      <c r="C185" s="298">
        <f>C184+(('Exogenous Variables Annual'!C$35-'Exogenous Variables Annual'!C$34)/12)</f>
        <v>5904.313783548052</v>
      </c>
      <c r="D185" s="299">
        <f t="shared" si="2"/>
        <v>3.0578790000000042</v>
      </c>
      <c r="E185" s="224">
        <v>616.35667664973801</v>
      </c>
      <c r="F185" s="295">
        <v>2033</v>
      </c>
    </row>
    <row r="186" spans="1:7" x14ac:dyDescent="0.35">
      <c r="A186" s="296">
        <v>48488</v>
      </c>
      <c r="B186" s="297">
        <f>B185+(('Exogenous Variables Annual'!B$35-'Exogenous Variables Annual'!B$34)/12)</f>
        <v>3055387.3333333377</v>
      </c>
      <c r="C186" s="298">
        <f>C185+(('Exogenous Variables Annual'!C$35-'Exogenous Variables Annual'!C$34)/12)</f>
        <v>5901.6810665870744</v>
      </c>
      <c r="D186" s="299">
        <f t="shared" si="2"/>
        <v>3.0553873333333379</v>
      </c>
      <c r="E186" s="224">
        <v>636.065128687933</v>
      </c>
      <c r="F186" s="295">
        <v>2033</v>
      </c>
    </row>
    <row r="187" spans="1:7" x14ac:dyDescent="0.35">
      <c r="A187" s="296">
        <v>48519</v>
      </c>
      <c r="B187" s="297">
        <f>B186+(('Exogenous Variables Annual'!B$35-'Exogenous Variables Annual'!B$34)/12)</f>
        <v>3052895.6666666712</v>
      </c>
      <c r="C187" s="298">
        <f>C186+(('Exogenous Variables Annual'!C$35-'Exogenous Variables Annual'!C$34)/12)</f>
        <v>5899.0483496260968</v>
      </c>
      <c r="D187" s="299">
        <f t="shared" si="2"/>
        <v>3.0528956666666711</v>
      </c>
      <c r="E187" s="224">
        <v>545.81386653213497</v>
      </c>
      <c r="F187" s="295">
        <v>2033</v>
      </c>
    </row>
    <row r="188" spans="1:7" x14ac:dyDescent="0.35">
      <c r="A188" s="296">
        <v>48549</v>
      </c>
      <c r="B188" s="297">
        <f>B187+(('Exogenous Variables Annual'!B$35-'Exogenous Variables Annual'!B$34)/12)</f>
        <v>3050404.0000000047</v>
      </c>
      <c r="C188" s="298">
        <f>C187+(('Exogenous Variables Annual'!C$35-'Exogenous Variables Annual'!C$34)/12)</f>
        <v>5896.4156326651191</v>
      </c>
      <c r="D188" s="299">
        <f t="shared" si="2"/>
        <v>3.0504040000000048</v>
      </c>
      <c r="E188" s="224">
        <v>512.52982510062498</v>
      </c>
      <c r="F188" s="295">
        <v>2033</v>
      </c>
    </row>
    <row r="189" spans="1:7" x14ac:dyDescent="0.35">
      <c r="A189" s="296">
        <v>48580</v>
      </c>
      <c r="B189" s="297">
        <f>B188+(('Exogenous Variables Annual'!B$35-'Exogenous Variables Annual'!B$34)/12)</f>
        <v>3047912.3333333381</v>
      </c>
      <c r="C189" s="298">
        <f>C188+(('Exogenous Variables Annual'!C$35-'Exogenous Variables Annual'!C$34)/12)</f>
        <v>5893.7829157041415</v>
      </c>
      <c r="D189" s="299">
        <f t="shared" si="2"/>
        <v>3.047912333333338</v>
      </c>
      <c r="E189" s="224">
        <v>479.86596681509297</v>
      </c>
      <c r="F189" s="295">
        <v>2033</v>
      </c>
    </row>
    <row r="190" spans="1:7" x14ac:dyDescent="0.35">
      <c r="A190" s="296">
        <v>48611</v>
      </c>
      <c r="B190" s="297">
        <f>B189+(('Exogenous Variables Annual'!B$35-'Exogenous Variables Annual'!B$34)/12)</f>
        <v>3045420.6666666716</v>
      </c>
      <c r="C190" s="298">
        <f>C189+(('Exogenous Variables Annual'!C$35-'Exogenous Variables Annual'!C$34)/12)</f>
        <v>5891.1501987431639</v>
      </c>
      <c r="D190" s="299">
        <f t="shared" si="2"/>
        <v>3.0454206666666717</v>
      </c>
      <c r="E190" s="224">
        <v>418.10458185967002</v>
      </c>
      <c r="F190" s="295">
        <v>2033</v>
      </c>
    </row>
    <row r="191" spans="1:7" x14ac:dyDescent="0.35">
      <c r="A191" s="296">
        <v>48639</v>
      </c>
      <c r="B191" s="297">
        <f>B190+(('Exogenous Variables Annual'!B$35-'Exogenous Variables Annual'!B$34)/12)</f>
        <v>3042929.0000000051</v>
      </c>
      <c r="C191" s="298">
        <f>C190+(('Exogenous Variables Annual'!C$35-'Exogenous Variables Annual'!C$34)/12)</f>
        <v>5888.5174817821862</v>
      </c>
      <c r="D191" s="299">
        <f t="shared" si="2"/>
        <v>3.0429290000000053</v>
      </c>
      <c r="E191" s="224">
        <v>433.088485314048</v>
      </c>
      <c r="F191" s="295">
        <v>2033</v>
      </c>
    </row>
    <row r="192" spans="1:7" x14ac:dyDescent="0.35">
      <c r="A192" s="296">
        <v>48670</v>
      </c>
      <c r="B192" s="297">
        <f>B191+(('Exogenous Variables Annual'!B$35-'Exogenous Variables Annual'!B$34)/12)</f>
        <v>3040437.3333333386</v>
      </c>
      <c r="C192" s="298">
        <f>C191+(('Exogenous Variables Annual'!C$35-'Exogenous Variables Annual'!C$34)/12)</f>
        <v>5885.8847648212086</v>
      </c>
      <c r="D192" s="299">
        <f t="shared" si="2"/>
        <v>3.0404373333333385</v>
      </c>
      <c r="E192" s="224">
        <v>480.04183822817498</v>
      </c>
      <c r="F192" s="295">
        <v>2033</v>
      </c>
    </row>
    <row r="193" spans="1:6" x14ac:dyDescent="0.35">
      <c r="A193" s="296">
        <v>48700</v>
      </c>
      <c r="B193" s="297">
        <f>B192+(('Exogenous Variables Annual'!B$35-'Exogenous Variables Annual'!B$34)/12)</f>
        <v>3037945.6666666721</v>
      </c>
      <c r="C193" s="298">
        <f>C192+(('Exogenous Variables Annual'!C$35-'Exogenous Variables Annual'!C$34)/12)</f>
        <v>5883.252047860231</v>
      </c>
      <c r="D193" s="299">
        <f t="shared" si="2"/>
        <v>3.0379456666666722</v>
      </c>
      <c r="E193" s="224">
        <v>556.26409336423899</v>
      </c>
      <c r="F193" s="295">
        <v>2033</v>
      </c>
    </row>
    <row r="194" spans="1:6" x14ac:dyDescent="0.35">
      <c r="A194" s="296">
        <v>48731</v>
      </c>
      <c r="B194" s="297">
        <f>B193+(('Exogenous Variables Annual'!B$35-'Exogenous Variables Annual'!B$34)/12)</f>
        <v>3035454.0000000056</v>
      </c>
      <c r="C194" s="298">
        <f>C193+(('Exogenous Variables Annual'!C$35-'Exogenous Variables Annual'!C$34)/12)</f>
        <v>5880.6193308992533</v>
      </c>
      <c r="D194" s="299">
        <f t="shared" si="2"/>
        <v>3.0354540000000054</v>
      </c>
      <c r="E194" s="224">
        <v>586.61220638593795</v>
      </c>
      <c r="F194" s="295">
        <v>2033</v>
      </c>
    </row>
    <row r="195" spans="1:6" x14ac:dyDescent="0.35">
      <c r="A195" s="296">
        <v>48761</v>
      </c>
      <c r="B195" s="297">
        <f>B194+(('Exogenous Variables Annual'!B$36-'Exogenous Variables Annual'!B$35)/12)</f>
        <v>3032994.9166666721</v>
      </c>
      <c r="C195" s="298">
        <f>C194+(('Exogenous Variables Annual'!C$36-'Exogenous Variables Annual'!C$35)/12)</f>
        <v>5878.1218686745769</v>
      </c>
      <c r="D195" s="299">
        <f t="shared" ref="D195:D258" si="3">B195/1000000</f>
        <v>3.0329949166666723</v>
      </c>
      <c r="E195" s="224">
        <v>604.03692850156301</v>
      </c>
      <c r="F195" s="295">
        <v>2034</v>
      </c>
    </row>
    <row r="196" spans="1:6" x14ac:dyDescent="0.35">
      <c r="A196" s="296">
        <v>48792</v>
      </c>
      <c r="B196" s="297">
        <f>B195+(('Exogenous Variables Annual'!B$36-'Exogenous Variables Annual'!B$35)/12)</f>
        <v>3030535.8333333386</v>
      </c>
      <c r="C196" s="298">
        <f>C195+(('Exogenous Variables Annual'!C$36-'Exogenous Variables Annual'!C$35)/12)</f>
        <v>5875.6244064499006</v>
      </c>
      <c r="D196" s="299">
        <f t="shared" si="3"/>
        <v>3.0305358333333388</v>
      </c>
      <c r="E196" s="224">
        <v>627.864673421563</v>
      </c>
      <c r="F196" s="295">
        <v>2034</v>
      </c>
    </row>
    <row r="197" spans="1:6" x14ac:dyDescent="0.35">
      <c r="A197" s="296">
        <v>48823</v>
      </c>
      <c r="B197" s="297">
        <f>B196+(('Exogenous Variables Annual'!B$36-'Exogenous Variables Annual'!B$35)/12)</f>
        <v>3028076.7500000051</v>
      </c>
      <c r="C197" s="298">
        <f>C196+(('Exogenous Variables Annual'!C$36-'Exogenous Variables Annual'!C$35)/12)</f>
        <v>5873.1269442252242</v>
      </c>
      <c r="D197" s="299">
        <f t="shared" si="3"/>
        <v>3.0280767500000052</v>
      </c>
      <c r="E197" s="224">
        <v>619.09850439616298</v>
      </c>
      <c r="F197" s="295">
        <v>2034</v>
      </c>
    </row>
    <row r="198" spans="1:6" x14ac:dyDescent="0.35">
      <c r="A198" s="296">
        <v>48853</v>
      </c>
      <c r="B198" s="297">
        <f>B197+(('Exogenous Variables Annual'!B$36-'Exogenous Variables Annual'!B$35)/12)</f>
        <v>3025617.6666666716</v>
      </c>
      <c r="C198" s="298">
        <f>C197+(('Exogenous Variables Annual'!C$36-'Exogenous Variables Annual'!C$35)/12)</f>
        <v>5870.6294820005478</v>
      </c>
      <c r="D198" s="299">
        <f t="shared" si="3"/>
        <v>3.0256176666666716</v>
      </c>
      <c r="E198" s="224">
        <v>639.67481063703804</v>
      </c>
      <c r="F198" s="295">
        <v>2034</v>
      </c>
    </row>
    <row r="199" spans="1:6" x14ac:dyDescent="0.35">
      <c r="A199" s="296">
        <v>48884</v>
      </c>
      <c r="B199" s="297">
        <f>B198+(('Exogenous Variables Annual'!B$36-'Exogenous Variables Annual'!B$35)/12)</f>
        <v>3023158.5833333381</v>
      </c>
      <c r="C199" s="298">
        <f>C198+(('Exogenous Variables Annual'!C$36-'Exogenous Variables Annual'!C$35)/12)</f>
        <v>5868.1320197758714</v>
      </c>
      <c r="D199" s="299">
        <f t="shared" si="3"/>
        <v>3.0231585833333381</v>
      </c>
      <c r="E199" s="224">
        <v>549.27462878954202</v>
      </c>
      <c r="F199" s="295">
        <v>2034</v>
      </c>
    </row>
    <row r="200" spans="1:6" x14ac:dyDescent="0.35">
      <c r="A200" s="296">
        <v>48914</v>
      </c>
      <c r="B200" s="297">
        <f>B199+(('Exogenous Variables Annual'!B$36-'Exogenous Variables Annual'!B$35)/12)</f>
        <v>3020699.5000000047</v>
      </c>
      <c r="C200" s="298">
        <f>C199+(('Exogenous Variables Annual'!C$36-'Exogenous Variables Annual'!C$35)/12)</f>
        <v>5865.634557551195</v>
      </c>
      <c r="D200" s="299">
        <f t="shared" si="3"/>
        <v>3.0206995000000045</v>
      </c>
      <c r="E200" s="224">
        <v>516.396357907999</v>
      </c>
      <c r="F200" s="295">
        <v>2034</v>
      </c>
    </row>
    <row r="201" spans="1:6" x14ac:dyDescent="0.35">
      <c r="A201" s="296">
        <v>48945</v>
      </c>
      <c r="B201" s="297">
        <f>B200+(('Exogenous Variables Annual'!B$36-'Exogenous Variables Annual'!B$35)/12)</f>
        <v>3018240.4166666712</v>
      </c>
      <c r="C201" s="298">
        <f>C200+(('Exogenous Variables Annual'!C$36-'Exogenous Variables Annual'!C$35)/12)</f>
        <v>5863.1370953265186</v>
      </c>
      <c r="D201" s="299">
        <f t="shared" si="3"/>
        <v>3.018240416666671</v>
      </c>
      <c r="E201" s="224">
        <v>483.757602813235</v>
      </c>
      <c r="F201" s="295">
        <v>2034</v>
      </c>
    </row>
    <row r="202" spans="1:6" x14ac:dyDescent="0.35">
      <c r="A202" s="296">
        <v>48976</v>
      </c>
      <c r="B202" s="297">
        <f>B201+(('Exogenous Variables Annual'!B$36-'Exogenous Variables Annual'!B$35)/12)</f>
        <v>3015781.3333333377</v>
      </c>
      <c r="C202" s="298">
        <f>C201+(('Exogenous Variables Annual'!C$36-'Exogenous Variables Annual'!C$35)/12)</f>
        <v>5860.6396331018423</v>
      </c>
      <c r="D202" s="299">
        <f t="shared" si="3"/>
        <v>3.0157813333333379</v>
      </c>
      <c r="E202" s="224">
        <v>420.54521743787001</v>
      </c>
      <c r="F202" s="295">
        <v>2034</v>
      </c>
    </row>
    <row r="203" spans="1:6" x14ac:dyDescent="0.35">
      <c r="A203" s="296">
        <v>49004</v>
      </c>
      <c r="B203" s="297">
        <f>B202+(('Exogenous Variables Annual'!B$36-'Exogenous Variables Annual'!B$35)/12)</f>
        <v>3013322.2500000042</v>
      </c>
      <c r="C203" s="298">
        <f>C202+(('Exogenous Variables Annual'!C$36-'Exogenous Variables Annual'!C$35)/12)</f>
        <v>5858.1421708771659</v>
      </c>
      <c r="D203" s="299">
        <f t="shared" si="3"/>
        <v>3.0133222500000043</v>
      </c>
      <c r="E203" s="224">
        <v>433.14038630275297</v>
      </c>
      <c r="F203" s="295">
        <v>2034</v>
      </c>
    </row>
    <row r="204" spans="1:6" x14ac:dyDescent="0.35">
      <c r="A204" s="296">
        <v>49035</v>
      </c>
      <c r="B204" s="297">
        <f>B203+(('Exogenous Variables Annual'!B$36-'Exogenous Variables Annual'!B$35)/12)</f>
        <v>3010863.1666666707</v>
      </c>
      <c r="C204" s="298">
        <f>C203+(('Exogenous Variables Annual'!C$36-'Exogenous Variables Annual'!C$35)/12)</f>
        <v>5855.6447086524895</v>
      </c>
      <c r="D204" s="299">
        <f t="shared" si="3"/>
        <v>3.0108631666666708</v>
      </c>
      <c r="E204" s="224">
        <v>480.91833369321603</v>
      </c>
      <c r="F204" s="295">
        <v>2034</v>
      </c>
    </row>
    <row r="205" spans="1:6" x14ac:dyDescent="0.35">
      <c r="A205" s="296">
        <v>49065</v>
      </c>
      <c r="B205" s="297">
        <f>B204+(('Exogenous Variables Annual'!B$36-'Exogenous Variables Annual'!B$35)/12)</f>
        <v>3008404.0833333372</v>
      </c>
      <c r="C205" s="298">
        <f>C204+(('Exogenous Variables Annual'!C$36-'Exogenous Variables Annual'!C$35)/12)</f>
        <v>5853.1472464278131</v>
      </c>
      <c r="D205" s="299">
        <f t="shared" si="3"/>
        <v>3.0084040833333372</v>
      </c>
      <c r="E205" s="224">
        <v>557.89983619091299</v>
      </c>
      <c r="F205" s="295">
        <v>2034</v>
      </c>
    </row>
    <row r="206" spans="1:6" x14ac:dyDescent="0.35">
      <c r="A206" s="296">
        <v>49096</v>
      </c>
      <c r="B206" s="297">
        <f>B205+(('Exogenous Variables Annual'!B$36-'Exogenous Variables Annual'!B$35)/12)</f>
        <v>3005945.0000000037</v>
      </c>
      <c r="C206" s="298">
        <f>C205+(('Exogenous Variables Annual'!C$36-'Exogenous Variables Annual'!C$35)/12)</f>
        <v>5850.6497842031367</v>
      </c>
      <c r="D206" s="299">
        <f t="shared" si="3"/>
        <v>3.0059450000000036</v>
      </c>
      <c r="E206" s="224">
        <v>588.46618543835996</v>
      </c>
      <c r="F206" s="295">
        <v>2034</v>
      </c>
    </row>
    <row r="207" spans="1:6" x14ac:dyDescent="0.35">
      <c r="A207" s="296">
        <v>49126</v>
      </c>
      <c r="B207" s="297">
        <f>B206+(('Exogenous Variables Annual'!B$37-'Exogenous Variables Annual'!B$36)/12)</f>
        <v>3003517.9166666702</v>
      </c>
      <c r="C207" s="298">
        <f>C206+(('Exogenous Variables Annual'!C$37-'Exogenous Variables Annual'!C$36)/12)</f>
        <v>5848.2165693773914</v>
      </c>
      <c r="D207" s="299">
        <f t="shared" si="3"/>
        <v>3.0035179166666701</v>
      </c>
      <c r="E207" s="224">
        <v>605.55610799153703</v>
      </c>
      <c r="F207" s="295">
        <v>2035</v>
      </c>
    </row>
    <row r="208" spans="1:6" x14ac:dyDescent="0.35">
      <c r="A208" s="296">
        <v>49157</v>
      </c>
      <c r="B208" s="297">
        <f>B207+(('Exogenous Variables Annual'!B$37-'Exogenous Variables Annual'!B$36)/12)</f>
        <v>3001090.8333333367</v>
      </c>
      <c r="C208" s="298">
        <f>C207+(('Exogenous Variables Annual'!C$37-'Exogenous Variables Annual'!C$36)/12)</f>
        <v>5845.783354551646</v>
      </c>
      <c r="D208" s="299">
        <f t="shared" si="3"/>
        <v>3.0010908333333366</v>
      </c>
      <c r="E208" s="224">
        <v>630.08517629692903</v>
      </c>
      <c r="F208" s="295">
        <v>2035</v>
      </c>
    </row>
    <row r="209" spans="1:6" x14ac:dyDescent="0.35">
      <c r="A209" s="296">
        <v>49188</v>
      </c>
      <c r="B209" s="297">
        <f>B208+(('Exogenous Variables Annual'!B$37-'Exogenous Variables Annual'!B$36)/12)</f>
        <v>2998663.7500000033</v>
      </c>
      <c r="C209" s="298">
        <f>C208+(('Exogenous Variables Annual'!C$37-'Exogenous Variables Annual'!C$36)/12)</f>
        <v>5843.3501397259006</v>
      </c>
      <c r="D209" s="299">
        <f t="shared" si="3"/>
        <v>2.9986637500000031</v>
      </c>
      <c r="E209" s="224">
        <v>621.852529007935</v>
      </c>
      <c r="F209" s="295">
        <v>2035</v>
      </c>
    </row>
    <row r="210" spans="1:6" x14ac:dyDescent="0.35">
      <c r="A210" s="296">
        <v>49218</v>
      </c>
      <c r="B210" s="297">
        <f>B209+(('Exogenous Variables Annual'!B$37-'Exogenous Variables Annual'!B$36)/12)</f>
        <v>2996236.6666666698</v>
      </c>
      <c r="C210" s="298">
        <f>C209+(('Exogenous Variables Annual'!C$37-'Exogenous Variables Annual'!C$36)/12)</f>
        <v>5840.9169249001552</v>
      </c>
      <c r="D210" s="299">
        <f t="shared" si="3"/>
        <v>2.99623666666667</v>
      </c>
      <c r="E210" s="224">
        <v>643.30497760125604</v>
      </c>
      <c r="F210" s="295">
        <v>2035</v>
      </c>
    </row>
    <row r="211" spans="1:6" x14ac:dyDescent="0.35">
      <c r="A211" s="296">
        <v>49249</v>
      </c>
      <c r="B211" s="297">
        <f>B210+(('Exogenous Variables Annual'!B$37-'Exogenous Variables Annual'!B$36)/12)</f>
        <v>2993809.5833333363</v>
      </c>
      <c r="C211" s="298">
        <f>C210+(('Exogenous Variables Annual'!C$37-'Exogenous Variables Annual'!C$36)/12)</f>
        <v>5838.4837100744098</v>
      </c>
      <c r="D211" s="299">
        <f t="shared" si="3"/>
        <v>2.9938095833333365</v>
      </c>
      <c r="E211" s="224">
        <v>552.757334196687</v>
      </c>
      <c r="F211" s="295">
        <v>2035</v>
      </c>
    </row>
    <row r="212" spans="1:6" x14ac:dyDescent="0.35">
      <c r="A212" s="296">
        <v>49279</v>
      </c>
      <c r="B212" s="297">
        <f>B211+(('Exogenous Variables Annual'!B$37-'Exogenous Variables Annual'!B$36)/12)</f>
        <v>2991382.5000000028</v>
      </c>
      <c r="C212" s="298">
        <f>C211+(('Exogenous Variables Annual'!C$37-'Exogenous Variables Annual'!C$36)/12)</f>
        <v>5836.0504952486644</v>
      </c>
      <c r="D212" s="299">
        <f t="shared" si="3"/>
        <v>2.9913825000000029</v>
      </c>
      <c r="E212" s="224">
        <v>520.29205989776699</v>
      </c>
      <c r="F212" s="295">
        <v>2035</v>
      </c>
    </row>
    <row r="213" spans="1:6" x14ac:dyDescent="0.35">
      <c r="A213" s="296">
        <v>49310</v>
      </c>
      <c r="B213" s="297">
        <f>B212+(('Exogenous Variables Annual'!B$37-'Exogenous Variables Annual'!B$36)/12)</f>
        <v>2988955.4166666693</v>
      </c>
      <c r="C213" s="298">
        <f>C212+(('Exogenous Variables Annual'!C$37-'Exogenous Variables Annual'!C$36)/12)</f>
        <v>5833.6172804229191</v>
      </c>
      <c r="D213" s="299">
        <f t="shared" si="3"/>
        <v>2.9889554166666694</v>
      </c>
      <c r="E213" s="224">
        <v>487.68079935492301</v>
      </c>
      <c r="F213" s="295">
        <v>2035</v>
      </c>
    </row>
    <row r="214" spans="1:6" x14ac:dyDescent="0.35">
      <c r="A214" s="296">
        <v>49341</v>
      </c>
      <c r="B214" s="297">
        <f>B213+(('Exogenous Variables Annual'!B$37-'Exogenous Variables Annual'!B$36)/12)</f>
        <v>2986528.3333333358</v>
      </c>
      <c r="C214" s="298">
        <f>C213+(('Exogenous Variables Annual'!C$37-'Exogenous Variables Annual'!C$36)/12)</f>
        <v>5831.1840655971737</v>
      </c>
      <c r="D214" s="299">
        <f t="shared" si="3"/>
        <v>2.9865283333333359</v>
      </c>
      <c r="E214" s="224">
        <v>423.00009993486498</v>
      </c>
      <c r="F214" s="295">
        <v>2035</v>
      </c>
    </row>
    <row r="215" spans="1:6" x14ac:dyDescent="0.35">
      <c r="A215" s="296">
        <v>49369</v>
      </c>
      <c r="B215" s="297">
        <f>B214+(('Exogenous Variables Annual'!B$37-'Exogenous Variables Annual'!B$36)/12)</f>
        <v>2984101.2500000023</v>
      </c>
      <c r="C215" s="298">
        <f>C214+(('Exogenous Variables Annual'!C$37-'Exogenous Variables Annual'!C$36)/12)</f>
        <v>5828.7508507714283</v>
      </c>
      <c r="D215" s="299">
        <f t="shared" si="3"/>
        <v>2.9841012500000024</v>
      </c>
      <c r="E215" s="224">
        <v>433.19229351123198</v>
      </c>
      <c r="F215" s="295">
        <v>2035</v>
      </c>
    </row>
    <row r="216" spans="1:6" x14ac:dyDescent="0.35">
      <c r="A216" s="296">
        <v>49400</v>
      </c>
      <c r="B216" s="297">
        <f>B215+(('Exogenous Variables Annual'!B$37-'Exogenous Variables Annual'!B$36)/12)</f>
        <v>2981674.1666666688</v>
      </c>
      <c r="C216" s="298">
        <f>C215+(('Exogenous Variables Annual'!C$37-'Exogenous Variables Annual'!C$36)/12)</f>
        <v>5826.3176359456829</v>
      </c>
      <c r="D216" s="299">
        <f t="shared" si="3"/>
        <v>2.9816741666666688</v>
      </c>
      <c r="E216" s="224">
        <v>481.796429527724</v>
      </c>
      <c r="F216" s="295">
        <v>2035</v>
      </c>
    </row>
    <row r="217" spans="1:6" x14ac:dyDescent="0.35">
      <c r="A217" s="296">
        <v>49430</v>
      </c>
      <c r="B217" s="297">
        <f>B216+(('Exogenous Variables Annual'!B$37-'Exogenous Variables Annual'!B$36)/12)</f>
        <v>2979247.0833333354</v>
      </c>
      <c r="C217" s="298">
        <f>C216+(('Exogenous Variables Annual'!C$37-'Exogenous Variables Annual'!C$36)/12)</f>
        <v>5823.8844211199375</v>
      </c>
      <c r="D217" s="299">
        <f t="shared" si="3"/>
        <v>2.9792470833333353</v>
      </c>
      <c r="E217" s="224">
        <v>559.54038906128199</v>
      </c>
      <c r="F217" s="295">
        <v>2035</v>
      </c>
    </row>
    <row r="218" spans="1:6" x14ac:dyDescent="0.35">
      <c r="A218" s="296">
        <v>49461</v>
      </c>
      <c r="B218" s="297">
        <f>B217+(('Exogenous Variables Annual'!B$37-'Exogenous Variables Annual'!B$36)/12)</f>
        <v>2976820.0000000019</v>
      </c>
      <c r="C218" s="298">
        <f>C217+(('Exogenous Variables Annual'!C$37-'Exogenous Variables Annual'!C$36)/12)</f>
        <v>5821.4512062941922</v>
      </c>
      <c r="D218" s="299">
        <f t="shared" si="3"/>
        <v>2.9768200000000018</v>
      </c>
      <c r="E218" s="224">
        <v>590.32602396368304</v>
      </c>
      <c r="F218" s="295">
        <v>2035</v>
      </c>
    </row>
    <row r="219" spans="1:6" x14ac:dyDescent="0.35">
      <c r="A219" s="296">
        <v>49491</v>
      </c>
      <c r="B219" s="297">
        <f>B218+(('Exogenous Variables Annual'!B$38-'Exogenous Variables Annual'!B$37)/12)</f>
        <v>2974118.0000000019</v>
      </c>
      <c r="C219" s="298">
        <f>C218+(('Exogenous Variables Annual'!C$38-'Exogenous Variables Annual'!C$37)/12)</f>
        <v>5814.8973140854923</v>
      </c>
      <c r="D219" s="299">
        <f t="shared" si="3"/>
        <v>2.974118000000002</v>
      </c>
      <c r="E219" s="224">
        <v>607.07910828486604</v>
      </c>
      <c r="F219" s="295">
        <v>2036</v>
      </c>
    </row>
    <row r="220" spans="1:6" x14ac:dyDescent="0.35">
      <c r="A220" s="296">
        <v>49522</v>
      </c>
      <c r="B220" s="297">
        <f>B219+(('Exogenous Variables Annual'!B$38-'Exogenous Variables Annual'!B$37)/12)</f>
        <v>2971416.0000000019</v>
      </c>
      <c r="C220" s="298">
        <f>C219+(('Exogenous Variables Annual'!C$38-'Exogenous Variables Annual'!C$37)/12)</f>
        <v>5808.3434218767925</v>
      </c>
      <c r="D220" s="299">
        <f t="shared" si="3"/>
        <v>2.9714160000000018</v>
      </c>
      <c r="E220" s="224">
        <v>632.31353219099299</v>
      </c>
      <c r="F220" s="295">
        <v>2036</v>
      </c>
    </row>
    <row r="221" spans="1:6" x14ac:dyDescent="0.35">
      <c r="A221" s="296">
        <v>49553</v>
      </c>
      <c r="B221" s="297">
        <f>B220+(('Exogenous Variables Annual'!B$38-'Exogenous Variables Annual'!B$37)/12)</f>
        <v>2968714.0000000019</v>
      </c>
      <c r="C221" s="298">
        <f>C220+(('Exogenous Variables Annual'!C$38-'Exogenous Variables Annual'!C$37)/12)</f>
        <v>5801.7895296680927</v>
      </c>
      <c r="D221" s="299">
        <f t="shared" si="3"/>
        <v>2.9687140000000021</v>
      </c>
      <c r="E221" s="224">
        <v>624.61880474211898</v>
      </c>
      <c r="F221" s="295">
        <v>2036</v>
      </c>
    </row>
    <row r="222" spans="1:6" x14ac:dyDescent="0.35">
      <c r="A222" s="296">
        <v>49583</v>
      </c>
      <c r="B222" s="297">
        <f>B221+(('Exogenous Variables Annual'!B$38-'Exogenous Variables Annual'!B$37)/12)</f>
        <v>2966012.0000000019</v>
      </c>
      <c r="C222" s="298">
        <f>C221+(('Exogenous Variables Annual'!C$38-'Exogenous Variables Annual'!C$37)/12)</f>
        <v>5795.2356374593928</v>
      </c>
      <c r="D222" s="299">
        <f t="shared" si="3"/>
        <v>2.9660120000000019</v>
      </c>
      <c r="E222" s="224">
        <v>646.95574583344398</v>
      </c>
      <c r="F222" s="295">
        <v>2036</v>
      </c>
    </row>
    <row r="223" spans="1:6" x14ac:dyDescent="0.35">
      <c r="A223" s="296">
        <v>49614</v>
      </c>
      <c r="B223" s="297">
        <f>B222+(('Exogenous Variables Annual'!B$38-'Exogenous Variables Annual'!B$37)/12)</f>
        <v>2963310.0000000019</v>
      </c>
      <c r="C223" s="298">
        <f>C222+(('Exogenous Variables Annual'!C$38-'Exogenous Variables Annual'!C$37)/12)</f>
        <v>5788.681745250693</v>
      </c>
      <c r="D223" s="299">
        <f t="shared" si="3"/>
        <v>2.9633100000000017</v>
      </c>
      <c r="E223" s="224">
        <v>556.26212188529405</v>
      </c>
      <c r="F223" s="295">
        <v>2036</v>
      </c>
    </row>
    <row r="224" spans="1:6" x14ac:dyDescent="0.35">
      <c r="A224" s="296">
        <v>49644</v>
      </c>
      <c r="B224" s="297">
        <f>B223+(('Exogenous Variables Annual'!B$38-'Exogenous Variables Annual'!B$37)/12)</f>
        <v>2960608.0000000019</v>
      </c>
      <c r="C224" s="298">
        <f>C223+(('Exogenous Variables Annual'!C$38-'Exogenous Variables Annual'!C$37)/12)</f>
        <v>5782.1278530419931</v>
      </c>
      <c r="D224" s="299">
        <f t="shared" si="3"/>
        <v>2.9606080000000019</v>
      </c>
      <c r="E224" s="224">
        <v>524.21715112268396</v>
      </c>
      <c r="F224" s="295">
        <v>2036</v>
      </c>
    </row>
    <row r="225" spans="1:6" x14ac:dyDescent="0.35">
      <c r="A225" s="296">
        <v>49675</v>
      </c>
      <c r="B225" s="297">
        <f>B224+(('Exogenous Variables Annual'!B$38-'Exogenous Variables Annual'!B$37)/12)</f>
        <v>2957906.0000000019</v>
      </c>
      <c r="C225" s="298">
        <f>C224+(('Exogenous Variables Annual'!C$38-'Exogenous Variables Annual'!C$37)/12)</f>
        <v>5775.5739608332933</v>
      </c>
      <c r="D225" s="299">
        <f t="shared" si="3"/>
        <v>2.9579060000000017</v>
      </c>
      <c r="E225" s="224">
        <v>491.63581239110101</v>
      </c>
      <c r="F225" s="295">
        <v>2036</v>
      </c>
    </row>
    <row r="226" spans="1:6" x14ac:dyDescent="0.35">
      <c r="A226" s="296">
        <v>49706</v>
      </c>
      <c r="B226" s="297">
        <f>B225+(('Exogenous Variables Annual'!B$38-'Exogenous Variables Annual'!B$37)/12)</f>
        <v>2955204.0000000019</v>
      </c>
      <c r="C226" s="298">
        <f>C225+(('Exogenous Variables Annual'!C$38-'Exogenous Variables Annual'!C$37)/12)</f>
        <v>5769.0200686245935</v>
      </c>
      <c r="D226" s="299">
        <f t="shared" si="3"/>
        <v>2.9552040000000019</v>
      </c>
      <c r="E226" s="224">
        <v>425.46931251534301</v>
      </c>
      <c r="F226" s="295">
        <v>2036</v>
      </c>
    </row>
    <row r="227" spans="1:6" x14ac:dyDescent="0.35">
      <c r="A227" s="296">
        <v>49735</v>
      </c>
      <c r="B227" s="297">
        <f>B226+(('Exogenous Variables Annual'!B$38-'Exogenous Variables Annual'!B$37)/12)</f>
        <v>2952502.0000000019</v>
      </c>
      <c r="C227" s="298">
        <f>C226+(('Exogenous Variables Annual'!C$38-'Exogenous Variables Annual'!C$37)/12)</f>
        <v>5762.4661764158936</v>
      </c>
      <c r="D227" s="299">
        <f t="shared" si="3"/>
        <v>2.9525020000000017</v>
      </c>
      <c r="E227" s="224">
        <v>433.24420694023098</v>
      </c>
      <c r="F227" s="295">
        <v>2036</v>
      </c>
    </row>
    <row r="228" spans="1:6" x14ac:dyDescent="0.35">
      <c r="A228" s="296">
        <v>49766</v>
      </c>
      <c r="B228" s="297">
        <f>B227+(('Exogenous Variables Annual'!B$38-'Exogenous Variables Annual'!B$37)/12)</f>
        <v>2949800.0000000019</v>
      </c>
      <c r="C228" s="298">
        <f>C227+(('Exogenous Variables Annual'!C$38-'Exogenous Variables Annual'!C$37)/12)</f>
        <v>5755.9122842071938</v>
      </c>
      <c r="D228" s="299">
        <f t="shared" si="3"/>
        <v>2.949800000000002</v>
      </c>
      <c r="E228" s="224">
        <v>482.67612865376901</v>
      </c>
      <c r="F228" s="295">
        <v>2036</v>
      </c>
    </row>
    <row r="229" spans="1:6" x14ac:dyDescent="0.35">
      <c r="A229" s="296">
        <v>49796</v>
      </c>
      <c r="B229" s="297">
        <f>B228+(('Exogenous Variables Annual'!B$38-'Exogenous Variables Annual'!B$37)/12)</f>
        <v>2947098.0000000019</v>
      </c>
      <c r="C229" s="298">
        <f>C228+(('Exogenous Variables Annual'!C$38-'Exogenous Variables Annual'!C$37)/12)</f>
        <v>5749.358391998494</v>
      </c>
      <c r="D229" s="299">
        <f t="shared" si="3"/>
        <v>2.9470980000000018</v>
      </c>
      <c r="E229" s="224">
        <v>561.18576611969695</v>
      </c>
      <c r="F229" s="295">
        <v>2036</v>
      </c>
    </row>
    <row r="230" spans="1:6" x14ac:dyDescent="0.35">
      <c r="A230" s="296">
        <v>49827</v>
      </c>
      <c r="B230" s="297">
        <f>B229+(('Exogenous Variables Annual'!B$38-'Exogenous Variables Annual'!B$37)/12)</f>
        <v>2944396.0000000019</v>
      </c>
      <c r="C230" s="298">
        <f>C229+(('Exogenous Variables Annual'!C$38-'Exogenous Variables Annual'!C$37)/12)</f>
        <v>5742.8044997897941</v>
      </c>
      <c r="D230" s="299">
        <f t="shared" si="3"/>
        <v>2.944396000000002</v>
      </c>
      <c r="E230" s="224">
        <v>592.19174048068396</v>
      </c>
      <c r="F230" s="295">
        <v>2036</v>
      </c>
    </row>
    <row r="231" spans="1:6" x14ac:dyDescent="0.35">
      <c r="A231" s="296">
        <v>49857</v>
      </c>
      <c r="B231" s="297">
        <f>B230+(('Exogenous Variables Annual'!B$39-'Exogenous Variables Annual'!B$38)/12)</f>
        <v>2941616.0833333354</v>
      </c>
      <c r="C231" s="298">
        <f>C230+(('Exogenous Variables Annual'!C$39-'Exogenous Variables Annual'!C$38)/12)</f>
        <v>5737.9467046581813</v>
      </c>
      <c r="D231" s="299">
        <f t="shared" si="3"/>
        <v>2.9416160833333351</v>
      </c>
      <c r="E231" s="224">
        <v>608.60593899103901</v>
      </c>
      <c r="F231" s="295">
        <v>2037</v>
      </c>
    </row>
    <row r="232" spans="1:6" x14ac:dyDescent="0.35">
      <c r="A232" s="296">
        <v>49888</v>
      </c>
      <c r="B232" s="297">
        <f>B231+(('Exogenous Variables Annual'!B$39-'Exogenous Variables Annual'!B$38)/12)</f>
        <v>2938836.1666666688</v>
      </c>
      <c r="C232" s="298">
        <f>C231+(('Exogenous Variables Annual'!C$39-'Exogenous Variables Annual'!C$38)/12)</f>
        <v>5733.0889095265684</v>
      </c>
      <c r="D232" s="299">
        <f t="shared" si="3"/>
        <v>2.9388361666666687</v>
      </c>
      <c r="E232" s="224">
        <v>634.54976887669704</v>
      </c>
      <c r="F232" s="295">
        <v>2037</v>
      </c>
    </row>
    <row r="233" spans="1:6" x14ac:dyDescent="0.35">
      <c r="A233" s="296">
        <v>49919</v>
      </c>
      <c r="B233" s="297">
        <f>B232+(('Exogenous Variables Annual'!B$39-'Exogenous Variables Annual'!B$38)/12)</f>
        <v>2936056.2500000023</v>
      </c>
      <c r="C233" s="298">
        <f>C232+(('Exogenous Variables Annual'!C$39-'Exogenous Variables Annual'!C$38)/12)</f>
        <v>5728.2311143949555</v>
      </c>
      <c r="D233" s="299">
        <f t="shared" si="3"/>
        <v>2.9360562500000023</v>
      </c>
      <c r="E233" s="224">
        <v>627.39738609713902</v>
      </c>
      <c r="F233" s="295">
        <v>2037</v>
      </c>
    </row>
    <row r="234" spans="1:6" x14ac:dyDescent="0.35">
      <c r="A234" s="296">
        <v>49949</v>
      </c>
      <c r="B234" s="297">
        <f>B233+(('Exogenous Variables Annual'!B$39-'Exogenous Variables Annual'!B$38)/12)</f>
        <v>2933276.3333333358</v>
      </c>
      <c r="C234" s="298">
        <f>C233+(('Exogenous Variables Annual'!C$39-'Exogenous Variables Annual'!C$38)/12)</f>
        <v>5723.3733192633426</v>
      </c>
      <c r="D234" s="299">
        <f t="shared" si="3"/>
        <v>2.9332763333333358</v>
      </c>
      <c r="E234" s="224">
        <v>650.62723224619901</v>
      </c>
      <c r="F234" s="295">
        <v>2037</v>
      </c>
    </row>
    <row r="235" spans="1:6" x14ac:dyDescent="0.35">
      <c r="A235" s="296">
        <v>49980</v>
      </c>
      <c r="B235" s="297">
        <f>B234+(('Exogenous Variables Annual'!B$39-'Exogenous Variables Annual'!B$38)/12)</f>
        <v>2930496.4166666693</v>
      </c>
      <c r="C235" s="298">
        <f>C234+(('Exogenous Variables Annual'!C$39-'Exogenous Variables Annual'!C$38)/12)</f>
        <v>5718.5155241317298</v>
      </c>
      <c r="D235" s="299">
        <f t="shared" si="3"/>
        <v>2.9304964166666694</v>
      </c>
      <c r="E235" s="224">
        <v>559.78913186926002</v>
      </c>
      <c r="F235" s="295">
        <v>2037</v>
      </c>
    </row>
    <row r="236" spans="1:6" x14ac:dyDescent="0.35">
      <c r="A236" s="296">
        <v>50010</v>
      </c>
      <c r="B236" s="297">
        <f>B235+(('Exogenous Variables Annual'!B$39-'Exogenous Variables Annual'!B$38)/12)</f>
        <v>2927716.5000000028</v>
      </c>
      <c r="C236" s="298">
        <f>C235+(('Exogenous Variables Annual'!C$39-'Exogenous Variables Annual'!C$38)/12)</f>
        <v>5713.6577290001169</v>
      </c>
      <c r="D236" s="299">
        <f t="shared" si="3"/>
        <v>2.9277165000000029</v>
      </c>
      <c r="E236" s="224">
        <v>528.17185329558902</v>
      </c>
      <c r="F236" s="295">
        <v>2037</v>
      </c>
    </row>
    <row r="237" spans="1:6" x14ac:dyDescent="0.35">
      <c r="A237" s="296">
        <v>50041</v>
      </c>
      <c r="B237" s="297">
        <f>B236+(('Exogenous Variables Annual'!B$39-'Exogenous Variables Annual'!B$38)/12)</f>
        <v>2924936.5833333363</v>
      </c>
      <c r="C237" s="298">
        <f>C236+(('Exogenous Variables Annual'!C$39-'Exogenous Variables Annual'!C$38)/12)</f>
        <v>5708.799933868504</v>
      </c>
      <c r="D237" s="299">
        <f t="shared" si="3"/>
        <v>2.9249365833333365</v>
      </c>
      <c r="E237" s="224">
        <v>495.62289994843599</v>
      </c>
      <c r="F237" s="295">
        <v>2037</v>
      </c>
    </row>
    <row r="238" spans="1:6" x14ac:dyDescent="0.35">
      <c r="A238" s="296">
        <v>50072</v>
      </c>
      <c r="B238" s="297">
        <f>B237+(('Exogenous Variables Annual'!B$39-'Exogenous Variables Annual'!B$38)/12)</f>
        <v>2922156.6666666698</v>
      </c>
      <c r="C238" s="298">
        <f>C237+(('Exogenous Variables Annual'!C$39-'Exogenous Variables Annual'!C$38)/12)</f>
        <v>5703.9421387368911</v>
      </c>
      <c r="D238" s="299">
        <f t="shared" si="3"/>
        <v>2.9221566666666696</v>
      </c>
      <c r="E238" s="224">
        <v>427.95293882945401</v>
      </c>
      <c r="F238" s="295">
        <v>2037</v>
      </c>
    </row>
    <row r="239" spans="1:6" x14ac:dyDescent="0.35">
      <c r="A239" s="296">
        <v>50100</v>
      </c>
      <c r="B239" s="297">
        <f>B238+(('Exogenous Variables Annual'!B$39-'Exogenous Variables Annual'!B$38)/12)</f>
        <v>2919376.7500000033</v>
      </c>
      <c r="C239" s="298">
        <f>C238+(('Exogenous Variables Annual'!C$39-'Exogenous Variables Annual'!C$38)/12)</f>
        <v>5699.0843436052783</v>
      </c>
      <c r="D239" s="299">
        <f t="shared" si="3"/>
        <v>2.9193767500000032</v>
      </c>
      <c r="E239" s="224">
        <v>433.29612659049502</v>
      </c>
      <c r="F239" s="295">
        <v>2037</v>
      </c>
    </row>
    <row r="240" spans="1:6" x14ac:dyDescent="0.35">
      <c r="A240" s="296">
        <v>50131</v>
      </c>
      <c r="B240" s="297">
        <f>B239+(('Exogenous Variables Annual'!B$39-'Exogenous Variables Annual'!B$38)/12)</f>
        <v>2916596.8333333367</v>
      </c>
      <c r="C240" s="298">
        <f>C239+(('Exogenous Variables Annual'!C$39-'Exogenous Variables Annual'!C$38)/12)</f>
        <v>5694.2265484736654</v>
      </c>
      <c r="D240" s="299">
        <f t="shared" si="3"/>
        <v>2.9165968333333367</v>
      </c>
      <c r="E240" s="224">
        <v>483.55743399875701</v>
      </c>
      <c r="F240" s="295">
        <v>2037</v>
      </c>
    </row>
    <row r="241" spans="1:7" x14ac:dyDescent="0.35">
      <c r="A241" s="296">
        <v>50161</v>
      </c>
      <c r="B241" s="297">
        <f>B240+(('Exogenous Variables Annual'!B$39-'Exogenous Variables Annual'!B$38)/12)</f>
        <v>2913816.9166666702</v>
      </c>
      <c r="C241" s="298">
        <f>C240+(('Exogenous Variables Annual'!C$39-'Exogenous Variables Annual'!C$38)/12)</f>
        <v>5689.3687533420525</v>
      </c>
      <c r="D241" s="299">
        <f t="shared" si="3"/>
        <v>2.9138169166666703</v>
      </c>
      <c r="E241" s="224">
        <v>562.83598155210098</v>
      </c>
      <c r="F241" s="295">
        <v>2037</v>
      </c>
    </row>
    <row r="242" spans="1:7" x14ac:dyDescent="0.35">
      <c r="A242" s="296">
        <v>50192</v>
      </c>
      <c r="B242" s="297">
        <f>B241+(('Exogenous Variables Annual'!B$39-'Exogenous Variables Annual'!B$38)/12)</f>
        <v>2911037.0000000037</v>
      </c>
      <c r="C242" s="298">
        <f>C241+(('Exogenous Variables Annual'!C$39-'Exogenous Variables Annual'!C$38)/12)</f>
        <v>5684.5109582104396</v>
      </c>
      <c r="D242" s="299">
        <f t="shared" si="3"/>
        <v>2.9110370000000039</v>
      </c>
      <c r="E242" s="224">
        <v>594.063353566665</v>
      </c>
      <c r="F242" s="295">
        <v>2037</v>
      </c>
    </row>
    <row r="243" spans="1:7" x14ac:dyDescent="0.35">
      <c r="A243" s="296">
        <v>50222</v>
      </c>
      <c r="B243" s="297">
        <f>B242+(('Exogenous Variables Annual'!B$40-'Exogenous Variables Annual'!B$39)/12)</f>
        <v>2908186.0833333372</v>
      </c>
      <c r="C243" s="298">
        <f>C242+(('Exogenous Variables Annual'!C$40-'Exogenous Variables Annual'!C$39)/12)</f>
        <v>5680.4928071034938</v>
      </c>
      <c r="D243" s="299">
        <f t="shared" si="3"/>
        <v>2.9081860833333373</v>
      </c>
      <c r="E243" s="224">
        <v>610.13660974371203</v>
      </c>
      <c r="F243" s="295">
        <v>2038</v>
      </c>
    </row>
    <row r="244" spans="1:7" x14ac:dyDescent="0.35">
      <c r="A244" s="296">
        <v>50253</v>
      </c>
      <c r="B244" s="297">
        <f>B243+(('Exogenous Variables Annual'!B$40-'Exogenous Variables Annual'!B$39)/12)</f>
        <v>2905335.1666666707</v>
      </c>
      <c r="C244" s="298">
        <f>C243+(('Exogenous Variables Annual'!C$40-'Exogenous Variables Annual'!C$39)/12)</f>
        <v>5676.4746559965479</v>
      </c>
      <c r="D244" s="299">
        <f t="shared" si="3"/>
        <v>2.9053351666666707</v>
      </c>
      <c r="E244" s="224">
        <v>636.79391422520803</v>
      </c>
      <c r="F244" s="295">
        <v>2038</v>
      </c>
    </row>
    <row r="245" spans="1:7" x14ac:dyDescent="0.35">
      <c r="A245" s="296">
        <v>50284</v>
      </c>
      <c r="B245" s="297">
        <f>B244+(('Exogenous Variables Annual'!B$40-'Exogenous Variables Annual'!B$39)/12)</f>
        <v>2902484.2500000042</v>
      </c>
      <c r="C245" s="298">
        <f>C244+(('Exogenous Variables Annual'!C$40-'Exogenous Variables Annual'!C$39)/12)</f>
        <v>5672.456504889602</v>
      </c>
      <c r="D245" s="299">
        <f t="shared" si="3"/>
        <v>2.9024842500000041</v>
      </c>
      <c r="E245" s="224">
        <v>630.18832781385095</v>
      </c>
      <c r="F245" s="295">
        <v>2038</v>
      </c>
    </row>
    <row r="246" spans="1:7" x14ac:dyDescent="0.35">
      <c r="A246" s="296">
        <v>50314</v>
      </c>
      <c r="B246" s="297">
        <f>B245+(('Exogenous Variables Annual'!B$40-'Exogenous Variables Annual'!B$39)/12)</f>
        <v>2899633.3333333377</v>
      </c>
      <c r="C246" s="298">
        <f>C245+(('Exogenous Variables Annual'!C$40-'Exogenous Variables Annual'!C$39)/12)</f>
        <v>5668.4383537826561</v>
      </c>
      <c r="D246" s="299">
        <f t="shared" si="3"/>
        <v>2.8996333333333375</v>
      </c>
      <c r="E246" s="224">
        <v>654.31955441559705</v>
      </c>
      <c r="F246" s="295">
        <v>2038</v>
      </c>
    </row>
    <row r="247" spans="1:7" x14ac:dyDescent="0.35">
      <c r="A247" s="296">
        <v>50345</v>
      </c>
      <c r="B247" s="297">
        <f>B246+(('Exogenous Variables Annual'!B$40-'Exogenous Variables Annual'!B$39)/12)</f>
        <v>2896782.4166666712</v>
      </c>
      <c r="C247" s="298">
        <f>C246+(('Exogenous Variables Annual'!C$40-'Exogenous Variables Annual'!C$39)/12)</f>
        <v>5664.4202026757102</v>
      </c>
      <c r="D247" s="299">
        <f t="shared" si="3"/>
        <v>2.8967824166666714</v>
      </c>
      <c r="E247" s="224">
        <v>563.338505050246</v>
      </c>
      <c r="F247" s="295">
        <v>2038</v>
      </c>
    </row>
    <row r="248" spans="1:7" x14ac:dyDescent="0.35">
      <c r="A248" s="296">
        <v>50375</v>
      </c>
      <c r="B248" s="297">
        <f>B247+(('Exogenous Variables Annual'!B$40-'Exogenous Variables Annual'!B$39)/12)</f>
        <v>2893931.5000000047</v>
      </c>
      <c r="C248" s="298">
        <f>C247+(('Exogenous Variables Annual'!C$40-'Exogenous Variables Annual'!C$39)/12)</f>
        <v>5660.4020515687644</v>
      </c>
      <c r="D248" s="299">
        <f t="shared" si="3"/>
        <v>2.8939315000000048</v>
      </c>
      <c r="E248" s="224">
        <v>532.15638980192398</v>
      </c>
      <c r="F248" s="295">
        <v>2038</v>
      </c>
    </row>
    <row r="249" spans="1:7" x14ac:dyDescent="0.35">
      <c r="A249" s="296">
        <v>50406</v>
      </c>
      <c r="B249" s="297">
        <f>B248+(('Exogenous Variables Annual'!B$40-'Exogenous Variables Annual'!B$39)/12)</f>
        <v>2891080.5833333381</v>
      </c>
      <c r="C249" s="298">
        <f>C248+(('Exogenous Variables Annual'!C$40-'Exogenous Variables Annual'!C$39)/12)</f>
        <v>5656.3839004618185</v>
      </c>
      <c r="D249" s="299">
        <f t="shared" si="3"/>
        <v>2.8910805833333382</v>
      </c>
      <c r="E249" s="224">
        <v>499.64232214614702</v>
      </c>
      <c r="F249" s="295">
        <v>2038</v>
      </c>
    </row>
    <row r="250" spans="1:7" x14ac:dyDescent="0.35">
      <c r="A250" s="296">
        <v>50437</v>
      </c>
      <c r="B250" s="297">
        <f>B249+(('Exogenous Variables Annual'!B$40-'Exogenous Variables Annual'!B$39)/12)</f>
        <v>2888229.6666666716</v>
      </c>
      <c r="C250" s="298">
        <f>C249+(('Exogenous Variables Annual'!C$40-'Exogenous Variables Annual'!C$39)/12)</f>
        <v>5652.3657493548726</v>
      </c>
      <c r="D250" s="299">
        <f t="shared" si="3"/>
        <v>2.8882296666666716</v>
      </c>
      <c r="E250" s="224">
        <v>430.45106301564903</v>
      </c>
      <c r="F250" s="295">
        <v>2038</v>
      </c>
    </row>
    <row r="251" spans="1:7" x14ac:dyDescent="0.35">
      <c r="A251" s="296">
        <v>50465</v>
      </c>
      <c r="B251" s="297">
        <f>B250+(('Exogenous Variables Annual'!B$40-'Exogenous Variables Annual'!B$39)/12)</f>
        <v>2885378.7500000051</v>
      </c>
      <c r="C251" s="298">
        <f>C250+(('Exogenous Variables Annual'!C$40-'Exogenous Variables Annual'!C$39)/12)</f>
        <v>5648.3475982479267</v>
      </c>
      <c r="D251" s="299">
        <f t="shared" si="3"/>
        <v>2.885378750000005</v>
      </c>
      <c r="E251" s="224">
        <v>433.34805246277</v>
      </c>
      <c r="F251" s="295">
        <v>2038</v>
      </c>
    </row>
    <row r="252" spans="1:7" x14ac:dyDescent="0.35">
      <c r="A252" s="296">
        <v>50496</v>
      </c>
      <c r="B252" s="297">
        <f>B251+(('Exogenous Variables Annual'!B$40-'Exogenous Variables Annual'!B$39)/12)</f>
        <v>2882527.8333333386</v>
      </c>
      <c r="C252" s="298">
        <f>C251+(('Exogenous Variables Annual'!C$40-'Exogenous Variables Annual'!C$39)/12)</f>
        <v>5644.3294471409808</v>
      </c>
      <c r="D252" s="299">
        <f t="shared" si="3"/>
        <v>2.8825278333333384</v>
      </c>
      <c r="E252" s="224">
        <v>484.440348495443</v>
      </c>
      <c r="F252" s="295">
        <v>2038</v>
      </c>
    </row>
    <row r="253" spans="1:7" x14ac:dyDescent="0.35">
      <c r="A253" s="296">
        <v>50526</v>
      </c>
      <c r="B253" s="297">
        <f>B252+(('Exogenous Variables Annual'!B$40-'Exogenous Variables Annual'!B$39)/12)</f>
        <v>2879676.9166666721</v>
      </c>
      <c r="C253" s="298">
        <f>C252+(('Exogenous Variables Annual'!C$40-'Exogenous Variables Annual'!C$39)/12)</f>
        <v>5640.311296034035</v>
      </c>
      <c r="D253" s="299">
        <f t="shared" si="3"/>
        <v>2.8796769166666722</v>
      </c>
      <c r="E253" s="224">
        <v>564.49104958615305</v>
      </c>
      <c r="F253" s="295">
        <v>2038</v>
      </c>
    </row>
    <row r="254" spans="1:7" x14ac:dyDescent="0.35">
      <c r="A254" s="296">
        <v>50557</v>
      </c>
      <c r="B254" s="297">
        <f>B253+(('Exogenous Variables Annual'!B$40-'Exogenous Variables Annual'!B$39)/12)</f>
        <v>2876826.0000000056</v>
      </c>
      <c r="C254" s="298">
        <f>C253+(('Exogenous Variables Annual'!C$40-'Exogenous Variables Annual'!C$39)/12)</f>
        <v>5636.2931449270891</v>
      </c>
      <c r="D254" s="299">
        <f t="shared" si="3"/>
        <v>2.8768260000000057</v>
      </c>
      <c r="E254" s="224">
        <v>595.94088185764599</v>
      </c>
      <c r="F254" s="295">
        <v>2038</v>
      </c>
      <c r="G254" s="298"/>
    </row>
    <row r="255" spans="1:7" x14ac:dyDescent="0.35">
      <c r="A255" s="296">
        <v>50587</v>
      </c>
      <c r="B255" s="297">
        <f>B254+(('Exogenous Variables Annual'!B$41-'Exogenous Variables Annual'!B$40)/12)</f>
        <v>2873954.4166666721</v>
      </c>
      <c r="C255" s="298">
        <f>C254+(('Exogenous Variables Annual'!C$41-'Exogenous Variables Annual'!C$40)/12)</f>
        <v>5632.9794563206542</v>
      </c>
      <c r="D255" s="299">
        <f t="shared" si="3"/>
        <v>2.8739544166666722</v>
      </c>
      <c r="E255" s="224">
        <v>611.67113020077102</v>
      </c>
      <c r="F255" s="295">
        <v>2039</v>
      </c>
      <c r="G255" s="298"/>
    </row>
    <row r="256" spans="1:7" x14ac:dyDescent="0.35">
      <c r="A256" s="296">
        <v>50618</v>
      </c>
      <c r="B256" s="297">
        <f>B255+(('Exogenous Variables Annual'!B$41-'Exogenous Variables Annual'!B$40)/12)</f>
        <v>2871082.8333333386</v>
      </c>
      <c r="C256" s="298">
        <f>C255+(('Exogenous Variables Annual'!C$41-'Exogenous Variables Annual'!C$40)/12)</f>
        <v>5629.6657677142193</v>
      </c>
      <c r="D256" s="299">
        <f t="shared" si="3"/>
        <v>2.8710828333333387</v>
      </c>
      <c r="E256" s="224">
        <v>639.04599620626198</v>
      </c>
      <c r="F256" s="295">
        <v>2039</v>
      </c>
      <c r="G256" s="298"/>
    </row>
    <row r="257" spans="1:7" x14ac:dyDescent="0.35">
      <c r="A257" s="296">
        <v>50649</v>
      </c>
      <c r="B257" s="297">
        <f>B256+(('Exogenous Variables Annual'!B$41-'Exogenous Variables Annual'!B$40)/12)</f>
        <v>2868211.2500000051</v>
      </c>
      <c r="C257" s="298">
        <f>C256+(('Exogenous Variables Annual'!C$41-'Exogenous Variables Annual'!C$40)/12)</f>
        <v>5626.3520791077844</v>
      </c>
      <c r="D257" s="299">
        <f t="shared" si="3"/>
        <v>2.8682112500000052</v>
      </c>
      <c r="E257" s="224">
        <v>632.99168487662405</v>
      </c>
      <c r="F257" s="295">
        <v>2039</v>
      </c>
      <c r="G257" s="298"/>
    </row>
    <row r="258" spans="1:7" x14ac:dyDescent="0.35">
      <c r="A258" s="296">
        <v>50679</v>
      </c>
      <c r="B258" s="297">
        <f>B257+(('Exogenous Variables Annual'!B$41-'Exogenous Variables Annual'!B$40)/12)</f>
        <v>2865339.6666666716</v>
      </c>
      <c r="C258" s="298">
        <f>C257+(('Exogenous Variables Annual'!C$41-'Exogenous Variables Annual'!C$40)/12)</f>
        <v>5623.0383905013496</v>
      </c>
      <c r="D258" s="299">
        <f t="shared" si="3"/>
        <v>2.8653396666666717</v>
      </c>
      <c r="E258" s="224">
        <v>658.03283058496095</v>
      </c>
      <c r="F258" s="295">
        <v>2039</v>
      </c>
      <c r="G258" s="298"/>
    </row>
    <row r="259" spans="1:7" x14ac:dyDescent="0.35">
      <c r="A259" s="296">
        <v>50710</v>
      </c>
      <c r="B259" s="297">
        <f>B258+(('Exogenous Variables Annual'!B$41-'Exogenous Variables Annual'!B$40)/12)</f>
        <v>2862468.0833333381</v>
      </c>
      <c r="C259" s="298">
        <f>C258+(('Exogenous Variables Annual'!C$41-'Exogenous Variables Annual'!C$40)/12)</f>
        <v>5619.7247018949147</v>
      </c>
      <c r="D259" s="299">
        <f t="shared" ref="D259:D322" si="4">B259/1000000</f>
        <v>2.8624680833333382</v>
      </c>
      <c r="E259" s="224">
        <v>566.91038322331099</v>
      </c>
      <c r="F259" s="295">
        <v>2039</v>
      </c>
      <c r="G259" s="298"/>
    </row>
    <row r="260" spans="1:7" x14ac:dyDescent="0.35">
      <c r="A260" s="296">
        <v>50740</v>
      </c>
      <c r="B260" s="297">
        <f>B259+(('Exogenous Variables Annual'!B$41-'Exogenous Variables Annual'!B$40)/12)</f>
        <v>2859596.5000000047</v>
      </c>
      <c r="C260" s="298">
        <f>C259+(('Exogenous Variables Annual'!C$41-'Exogenous Variables Annual'!C$40)/12)</f>
        <v>5616.4110132884798</v>
      </c>
      <c r="D260" s="299">
        <f t="shared" si="4"/>
        <v>2.8595965000000048</v>
      </c>
      <c r="E260" s="224">
        <v>536.17098571235499</v>
      </c>
      <c r="F260" s="295">
        <v>2039</v>
      </c>
      <c r="G260" s="298"/>
    </row>
    <row r="261" spans="1:7" x14ac:dyDescent="0.35">
      <c r="A261" s="296">
        <v>50771</v>
      </c>
      <c r="B261" s="297">
        <f>B260+(('Exogenous Variables Annual'!B$41-'Exogenous Variables Annual'!B$40)/12)</f>
        <v>2856724.9166666712</v>
      </c>
      <c r="C261" s="298">
        <f>C260+(('Exogenous Variables Annual'!C$41-'Exogenous Variables Annual'!C$40)/12)</f>
        <v>5613.0973246820449</v>
      </c>
      <c r="D261" s="299">
        <f t="shared" si="4"/>
        <v>2.8567249166666713</v>
      </c>
      <c r="E261" s="224">
        <v>503.69434121298002</v>
      </c>
      <c r="F261" s="295">
        <v>2039</v>
      </c>
      <c r="G261" s="298"/>
    </row>
    <row r="262" spans="1:7" x14ac:dyDescent="0.35">
      <c r="A262" s="296">
        <v>50802</v>
      </c>
      <c r="B262" s="297">
        <f>B261+(('Exogenous Variables Annual'!B$41-'Exogenous Variables Annual'!B$40)/12)</f>
        <v>2853853.3333333377</v>
      </c>
      <c r="C262" s="298">
        <f>C261+(('Exogenous Variables Annual'!C$41-'Exogenous Variables Annual'!C$40)/12)</f>
        <v>5609.78363607561</v>
      </c>
      <c r="D262" s="299">
        <f t="shared" si="4"/>
        <v>2.8538533333333378</v>
      </c>
      <c r="E262" s="224">
        <v>432.96376970352401</v>
      </c>
      <c r="F262" s="295">
        <v>2039</v>
      </c>
      <c r="G262" s="298"/>
    </row>
    <row r="263" spans="1:7" x14ac:dyDescent="0.35">
      <c r="A263" s="296">
        <v>50830</v>
      </c>
      <c r="B263" s="297">
        <f>B262+(('Exogenous Variables Annual'!B$41-'Exogenous Variables Annual'!B$40)/12)</f>
        <v>2850981.7500000042</v>
      </c>
      <c r="C263" s="298">
        <f>C262+(('Exogenous Variables Annual'!C$41-'Exogenous Variables Annual'!C$40)/12)</f>
        <v>5606.4699474691752</v>
      </c>
      <c r="D263" s="299">
        <f t="shared" si="4"/>
        <v>2.8509817500000043</v>
      </c>
      <c r="E263" s="224">
        <v>433.39998455780102</v>
      </c>
      <c r="F263" s="295">
        <v>2039</v>
      </c>
      <c r="G263" s="298"/>
    </row>
    <row r="264" spans="1:7" x14ac:dyDescent="0.35">
      <c r="A264" s="296">
        <v>50861</v>
      </c>
      <c r="B264" s="297">
        <f>B263+(('Exogenous Variables Annual'!B$41-'Exogenous Variables Annual'!B$40)/12)</f>
        <v>2848110.1666666707</v>
      </c>
      <c r="C264" s="298">
        <f>C263+(('Exogenous Variables Annual'!C$41-'Exogenous Variables Annual'!C$40)/12)</f>
        <v>5603.1562588627403</v>
      </c>
      <c r="D264" s="299">
        <f t="shared" si="4"/>
        <v>2.8481101666666708</v>
      </c>
      <c r="E264" s="224">
        <v>485.324875081931</v>
      </c>
      <c r="F264" s="295">
        <v>2039</v>
      </c>
      <c r="G264" s="298"/>
    </row>
    <row r="265" spans="1:7" x14ac:dyDescent="0.35">
      <c r="A265" s="296">
        <v>50891</v>
      </c>
      <c r="B265" s="297">
        <f>B264+(('Exogenous Variables Annual'!B$41-'Exogenous Variables Annual'!B$40)/12)</f>
        <v>2845238.5833333372</v>
      </c>
      <c r="C265" s="298">
        <f>C264+(('Exogenous Variables Annual'!C$41-'Exogenous Variables Annual'!C$40)/12)</f>
        <v>5599.8425702563054</v>
      </c>
      <c r="D265" s="299">
        <f t="shared" si="4"/>
        <v>2.8452385833333373</v>
      </c>
      <c r="E265" s="224">
        <v>566.15098449134803</v>
      </c>
      <c r="F265" s="295">
        <v>2039</v>
      </c>
      <c r="G265" s="298"/>
    </row>
    <row r="266" spans="1:7" x14ac:dyDescent="0.35">
      <c r="A266" s="296">
        <v>50922</v>
      </c>
      <c r="B266" s="297">
        <f>B265+(('Exogenous Variables Annual'!B$41-'Exogenous Variables Annual'!B$40)/12)</f>
        <v>2842367.0000000037</v>
      </c>
      <c r="C266" s="298">
        <f>C265+(('Exogenous Variables Annual'!C$41-'Exogenous Variables Annual'!C$40)/12)</f>
        <v>5596.5288816498705</v>
      </c>
      <c r="D266" s="299">
        <f t="shared" si="4"/>
        <v>2.8423670000000039</v>
      </c>
      <c r="E266" s="224">
        <v>597.824344048542</v>
      </c>
      <c r="F266" s="295">
        <v>2039</v>
      </c>
      <c r="G266" s="298"/>
    </row>
    <row r="267" spans="1:7" x14ac:dyDescent="0.35">
      <c r="A267" s="296">
        <v>50952</v>
      </c>
      <c r="B267" s="297">
        <f>B266+(('Exogenous Variables Annual'!B$42-'Exogenous Variables Annual'!B$41)/12)</f>
        <v>2839573.6666666702</v>
      </c>
      <c r="C267" s="298">
        <f>C266+(('Exogenous Variables Annual'!C$42-'Exogenous Variables Annual'!C$41)/12)</f>
        <v>5593.6621590753975</v>
      </c>
      <c r="D267" s="299">
        <f t="shared" si="4"/>
        <v>2.8395736666666704</v>
      </c>
      <c r="E267" s="224">
        <v>613.20951004439405</v>
      </c>
      <c r="F267" s="295">
        <v>2040</v>
      </c>
    </row>
    <row r="268" spans="1:7" x14ac:dyDescent="0.35">
      <c r="A268" s="296">
        <v>50983</v>
      </c>
      <c r="B268" s="297">
        <f>B267+(('Exogenous Variables Annual'!B$42-'Exogenous Variables Annual'!B$41)/12)</f>
        <v>2836780.3333333367</v>
      </c>
      <c r="C268" s="298">
        <f>C267+(('Exogenous Variables Annual'!C$42-'Exogenous Variables Annual'!C$41)/12)</f>
        <v>5590.7954365009246</v>
      </c>
      <c r="D268" s="299">
        <f t="shared" si="4"/>
        <v>2.8367803333333366</v>
      </c>
      <c r="E268" s="224">
        <v>641.30604288850998</v>
      </c>
      <c r="F268" s="295">
        <v>2040</v>
      </c>
    </row>
    <row r="269" spans="1:7" x14ac:dyDescent="0.35">
      <c r="A269" s="296">
        <v>51014</v>
      </c>
      <c r="B269" s="297">
        <f>B268+(('Exogenous Variables Annual'!B$42-'Exogenous Variables Annual'!B$41)/12)</f>
        <v>2833987.0000000033</v>
      </c>
      <c r="C269" s="298">
        <f>C268+(('Exogenous Variables Annual'!C$42-'Exogenous Variables Annual'!C$41)/12)</f>
        <v>5587.9287139264516</v>
      </c>
      <c r="D269" s="299">
        <f t="shared" si="4"/>
        <v>2.8339870000000031</v>
      </c>
      <c r="E269" s="224">
        <v>635.80751251442098</v>
      </c>
      <c r="F269" s="295">
        <v>2040</v>
      </c>
    </row>
    <row r="270" spans="1:7" x14ac:dyDescent="0.35">
      <c r="A270" s="296">
        <v>51044</v>
      </c>
      <c r="B270" s="297">
        <f>B269+(('Exogenous Variables Annual'!B$42-'Exogenous Variables Annual'!B$41)/12)</f>
        <v>2831193.6666666698</v>
      </c>
      <c r="C270" s="298">
        <f>C269+(('Exogenous Variables Annual'!C$42-'Exogenous Variables Annual'!C$41)/12)</f>
        <v>5585.0619913519786</v>
      </c>
      <c r="D270" s="299">
        <f t="shared" si="4"/>
        <v>2.8311936666666697</v>
      </c>
      <c r="E270" s="224">
        <v>661.76717966864805</v>
      </c>
      <c r="F270" s="295">
        <v>2040</v>
      </c>
    </row>
    <row r="271" spans="1:7" x14ac:dyDescent="0.35">
      <c r="A271" s="296">
        <v>51075</v>
      </c>
      <c r="B271" s="297">
        <f>B270+(('Exogenous Variables Annual'!B$42-'Exogenous Variables Annual'!B$41)/12)</f>
        <v>2828400.3333333363</v>
      </c>
      <c r="C271" s="298">
        <f>C270+(('Exogenous Variables Annual'!C$42-'Exogenous Variables Annual'!C$41)/12)</f>
        <v>5582.1952687775056</v>
      </c>
      <c r="D271" s="299">
        <f t="shared" si="4"/>
        <v>2.8284003333333363</v>
      </c>
      <c r="E271" s="224">
        <v>570.50490908256904</v>
      </c>
      <c r="F271" s="295">
        <v>2040</v>
      </c>
    </row>
    <row r="272" spans="1:7" x14ac:dyDescent="0.35">
      <c r="A272" s="296">
        <v>51105</v>
      </c>
      <c r="B272" s="297">
        <f>B271+(('Exogenous Variables Annual'!B$42-'Exogenous Variables Annual'!B$41)/12)</f>
        <v>2825607.0000000028</v>
      </c>
      <c r="C272" s="298">
        <f>C271+(('Exogenous Variables Annual'!C$42-'Exogenous Variables Annual'!C$41)/12)</f>
        <v>5579.3285462030326</v>
      </c>
      <c r="D272" s="299">
        <f t="shared" si="4"/>
        <v>2.8256070000000029</v>
      </c>
      <c r="E272" s="224">
        <v>540.21586779548397</v>
      </c>
      <c r="F272" s="295">
        <v>2040</v>
      </c>
    </row>
    <row r="273" spans="1:6" x14ac:dyDescent="0.35">
      <c r="A273" s="296">
        <v>51136</v>
      </c>
      <c r="B273" s="297">
        <f>B272+(('Exogenous Variables Annual'!B$42-'Exogenous Variables Annual'!B$41)/12)</f>
        <v>2822813.6666666693</v>
      </c>
      <c r="C273" s="298">
        <f>C272+(('Exogenous Variables Annual'!C$42-'Exogenous Variables Annual'!C$41)/12)</f>
        <v>5576.4618236285596</v>
      </c>
      <c r="D273" s="299">
        <f t="shared" si="4"/>
        <v>2.8228136666666694</v>
      </c>
      <c r="E273" s="224">
        <v>507.77922150431402</v>
      </c>
      <c r="F273" s="295">
        <v>2040</v>
      </c>
    </row>
    <row r="274" spans="1:6" x14ac:dyDescent="0.35">
      <c r="A274" s="296">
        <v>51167</v>
      </c>
      <c r="B274" s="297">
        <f>B273+(('Exogenous Variables Annual'!B$42-'Exogenous Variables Annual'!B$41)/12)</f>
        <v>2820020.3333333358</v>
      </c>
      <c r="C274" s="298">
        <f>C273+(('Exogenous Variables Annual'!C$42-'Exogenous Variables Annual'!C$41)/12)</f>
        <v>5573.5951010540866</v>
      </c>
      <c r="D274" s="299">
        <f t="shared" si="4"/>
        <v>2.820020333333336</v>
      </c>
      <c r="E274" s="224">
        <v>435.49114401669198</v>
      </c>
      <c r="F274" s="295">
        <v>2040</v>
      </c>
    </row>
    <row r="275" spans="1:6" x14ac:dyDescent="0.35">
      <c r="A275" s="296">
        <v>51196</v>
      </c>
      <c r="B275" s="297">
        <f>B274+(('Exogenous Variables Annual'!B$42-'Exogenous Variables Annual'!B$41)/12)</f>
        <v>2817227.0000000023</v>
      </c>
      <c r="C275" s="298">
        <f>C274+(('Exogenous Variables Annual'!C$42-'Exogenous Variables Annual'!C$41)/12)</f>
        <v>5570.7283784796136</v>
      </c>
      <c r="D275" s="299">
        <f t="shared" si="4"/>
        <v>2.8172270000000021</v>
      </c>
      <c r="E275" s="224">
        <v>433.45192287633398</v>
      </c>
      <c r="F275" s="295">
        <v>2040</v>
      </c>
    </row>
    <row r="276" spans="1:6" x14ac:dyDescent="0.35">
      <c r="A276" s="296">
        <v>51227</v>
      </c>
      <c r="B276" s="297">
        <f>B275+(('Exogenous Variables Annual'!B$42-'Exogenous Variables Annual'!B$41)/12)</f>
        <v>2814433.6666666688</v>
      </c>
      <c r="C276" s="298">
        <f>C275+(('Exogenous Variables Annual'!C$42-'Exogenous Variables Annual'!C$41)/12)</f>
        <v>5567.8616559051407</v>
      </c>
      <c r="D276" s="299">
        <f t="shared" si="4"/>
        <v>2.8144336666666687</v>
      </c>
      <c r="E276" s="224">
        <v>486.21101670169298</v>
      </c>
      <c r="F276" s="295">
        <v>2040</v>
      </c>
    </row>
    <row r="277" spans="1:6" x14ac:dyDescent="0.35">
      <c r="A277" s="296">
        <v>51257</v>
      </c>
      <c r="B277" s="297">
        <f>B276+(('Exogenous Variables Annual'!B$42-'Exogenous Variables Annual'!B$41)/12)</f>
        <v>2811640.3333333354</v>
      </c>
      <c r="C277" s="298">
        <f>C276+(('Exogenous Variables Annual'!C$42-'Exogenous Variables Annual'!C$41)/12)</f>
        <v>5564.9949333306677</v>
      </c>
      <c r="D277" s="299">
        <f t="shared" si="4"/>
        <v>2.8116403333333353</v>
      </c>
      <c r="E277" s="224">
        <v>567.81580057914505</v>
      </c>
      <c r="F277" s="295">
        <v>2040</v>
      </c>
    </row>
    <row r="278" spans="1:6" x14ac:dyDescent="0.35">
      <c r="A278" s="296">
        <v>51288</v>
      </c>
      <c r="B278" s="297">
        <f>B277+(('Exogenous Variables Annual'!B$42-'Exogenous Variables Annual'!B$41)/12)</f>
        <v>2808847.0000000019</v>
      </c>
      <c r="C278" s="298">
        <f>C277+(('Exogenous Variables Annual'!C$42-'Exogenous Variables Annual'!C$41)/12)</f>
        <v>5562.1282107561947</v>
      </c>
      <c r="D278" s="299">
        <f t="shared" si="4"/>
        <v>2.8088470000000019</v>
      </c>
      <c r="E278" s="224">
        <v>599.71375889335502</v>
      </c>
      <c r="F278" s="295">
        <v>2040</v>
      </c>
    </row>
    <row r="279" spans="1:6" x14ac:dyDescent="0.35">
      <c r="A279" s="296">
        <v>51318</v>
      </c>
      <c r="B279" s="297">
        <f>B278+(('Exogenous Variables Annual'!B$43-'Exogenous Variables Annual'!B$42)/12)</f>
        <v>2806112.4166666684</v>
      </c>
      <c r="C279" s="298">
        <f>C278+(('Exogenous Variables Annual'!C$43-'Exogenous Variables Annual'!C$42)/12)</f>
        <v>5562.3003005163901</v>
      </c>
      <c r="D279" s="299">
        <f t="shared" si="4"/>
        <v>2.8061124166666684</v>
      </c>
      <c r="E279" s="224">
        <v>614.75175898110604</v>
      </c>
      <c r="F279" s="295">
        <v>2041</v>
      </c>
    </row>
    <row r="280" spans="1:6" x14ac:dyDescent="0.35">
      <c r="A280" s="296">
        <v>51349</v>
      </c>
      <c r="B280" s="297">
        <f>B279+(('Exogenous Variables Annual'!B$43-'Exogenous Variables Annual'!B$42)/12)</f>
        <v>2803377.8333333349</v>
      </c>
      <c r="C280" s="298">
        <f>C279+(('Exogenous Variables Annual'!C$43-'Exogenous Variables Annual'!C$42)/12)</f>
        <v>5562.4723902765854</v>
      </c>
      <c r="D280" s="299">
        <f t="shared" si="4"/>
        <v>2.803377833333335</v>
      </c>
      <c r="E280" s="224">
        <v>643.574082439873</v>
      </c>
      <c r="F280" s="295">
        <v>2041</v>
      </c>
    </row>
    <row r="281" spans="1:6" x14ac:dyDescent="0.35">
      <c r="A281" s="296">
        <v>51380</v>
      </c>
      <c r="B281" s="297">
        <f>B280+(('Exogenous Variables Annual'!B$43-'Exogenous Variables Annual'!B$42)/12)</f>
        <v>2800643.2500000014</v>
      </c>
      <c r="C281" s="298">
        <f>C280+(('Exogenous Variables Annual'!C$43-'Exogenous Variables Annual'!C$42)/12)</f>
        <v>5562.6444800367808</v>
      </c>
      <c r="D281" s="299">
        <f t="shared" si="4"/>
        <v>2.8006432500000016</v>
      </c>
      <c r="E281" s="224">
        <v>638.63586620188801</v>
      </c>
      <c r="F281" s="295">
        <v>2041</v>
      </c>
    </row>
    <row r="282" spans="1:6" x14ac:dyDescent="0.35">
      <c r="A282" s="296">
        <v>51410</v>
      </c>
      <c r="B282" s="297">
        <f>B281+(('Exogenous Variables Annual'!B$43-'Exogenous Variables Annual'!B$42)/12)</f>
        <v>2797908.6666666679</v>
      </c>
      <c r="C282" s="298">
        <f>C281+(('Exogenous Variables Annual'!C$43-'Exogenous Variables Annual'!C$42)/12)</f>
        <v>5562.8165697969762</v>
      </c>
      <c r="D282" s="299">
        <f t="shared" si="4"/>
        <v>2.7979086666666677</v>
      </c>
      <c r="E282" s="224">
        <v>665.52272125585603</v>
      </c>
      <c r="F282" s="295">
        <v>2041</v>
      </c>
    </row>
    <row r="283" spans="1:6" x14ac:dyDescent="0.35">
      <c r="A283" s="296">
        <v>51441</v>
      </c>
      <c r="B283" s="297">
        <f>B282+(('Exogenous Variables Annual'!B$43-'Exogenous Variables Annual'!B$42)/12)</f>
        <v>2795174.0833333344</v>
      </c>
      <c r="C283" s="298">
        <f>C282+(('Exogenous Variables Annual'!C$43-'Exogenous Variables Annual'!C$42)/12)</f>
        <v>5562.9886595571716</v>
      </c>
      <c r="D283" s="299">
        <f t="shared" si="4"/>
        <v>2.7951740833333343</v>
      </c>
      <c r="E283" s="224">
        <v>574.12222622689603</v>
      </c>
      <c r="F283" s="295">
        <v>2041</v>
      </c>
    </row>
    <row r="284" spans="1:6" x14ac:dyDescent="0.35">
      <c r="A284" s="296">
        <v>51471</v>
      </c>
      <c r="B284" s="297">
        <f>B283+(('Exogenous Variables Annual'!B$43-'Exogenous Variables Annual'!B$42)/12)</f>
        <v>2792439.5000000009</v>
      </c>
      <c r="C284" s="298">
        <f>C283+(('Exogenous Variables Annual'!C$43-'Exogenous Variables Annual'!C$42)/12)</f>
        <v>5563.1607493173669</v>
      </c>
      <c r="D284" s="299">
        <f t="shared" si="4"/>
        <v>2.7924395000000009</v>
      </c>
      <c r="E284" s="224">
        <v>544.29126453065896</v>
      </c>
      <c r="F284" s="295">
        <v>2041</v>
      </c>
    </row>
    <row r="285" spans="1:6" x14ac:dyDescent="0.35">
      <c r="A285" s="296">
        <v>51502</v>
      </c>
      <c r="B285" s="297">
        <f>B284+(('Exogenous Variables Annual'!B$43-'Exogenous Variables Annual'!B$42)/12)</f>
        <v>2789704.9166666674</v>
      </c>
      <c r="C285" s="298">
        <f>C284+(('Exogenous Variables Annual'!C$43-'Exogenous Variables Annual'!C$42)/12)</f>
        <v>5563.3328390775623</v>
      </c>
      <c r="D285" s="299">
        <f t="shared" si="4"/>
        <v>2.7897049166666674</v>
      </c>
      <c r="E285" s="224">
        <v>511.89722951940598</v>
      </c>
      <c r="F285" s="295">
        <v>2041</v>
      </c>
    </row>
    <row r="286" spans="1:6" x14ac:dyDescent="0.35">
      <c r="A286" s="296">
        <v>51533</v>
      </c>
      <c r="B286" s="297">
        <f>B285+(('Exogenous Variables Annual'!B$43-'Exogenous Variables Annual'!B$42)/12)</f>
        <v>2786970.333333334</v>
      </c>
      <c r="C286" s="298">
        <f>C285+(('Exogenous Variables Annual'!C$43-'Exogenous Variables Annual'!C$42)/12)</f>
        <v>5563.5049288377577</v>
      </c>
      <c r="D286" s="299">
        <f t="shared" si="4"/>
        <v>2.786970333333334</v>
      </c>
      <c r="E286" s="224">
        <v>438.03327157566503</v>
      </c>
      <c r="F286" s="295">
        <v>2041</v>
      </c>
    </row>
    <row r="287" spans="1:6" x14ac:dyDescent="0.35">
      <c r="A287" s="296">
        <v>51561</v>
      </c>
      <c r="B287" s="297">
        <f>B286+(('Exogenous Variables Annual'!B$43-'Exogenous Variables Annual'!B$42)/12)</f>
        <v>2784235.7500000005</v>
      </c>
      <c r="C287" s="298">
        <f>C286+(('Exogenous Variables Annual'!C$43-'Exogenous Variables Annual'!C$42)/12)</f>
        <v>5563.6770185979531</v>
      </c>
      <c r="D287" s="299">
        <f t="shared" si="4"/>
        <v>2.7842357500000006</v>
      </c>
      <c r="E287" s="224">
        <v>433.50386741911501</v>
      </c>
      <c r="F287" s="295">
        <v>2041</v>
      </c>
    </row>
    <row r="288" spans="1:6" x14ac:dyDescent="0.35">
      <c r="A288" s="296">
        <v>51592</v>
      </c>
      <c r="B288" s="297">
        <f>B287+(('Exogenous Variables Annual'!B$43-'Exogenous Variables Annual'!B$42)/12)</f>
        <v>2781501.166666667</v>
      </c>
      <c r="C288" s="298">
        <f>C287+(('Exogenous Variables Annual'!C$43-'Exogenous Variables Annual'!C$42)/12)</f>
        <v>5563.8491083581484</v>
      </c>
      <c r="D288" s="299">
        <f t="shared" si="4"/>
        <v>2.7815011666666671</v>
      </c>
      <c r="E288" s="224">
        <v>487.09877630357499</v>
      </c>
      <c r="F288" s="295">
        <v>2041</v>
      </c>
    </row>
    <row r="289" spans="1:6" x14ac:dyDescent="0.35">
      <c r="A289" s="296">
        <v>51622</v>
      </c>
      <c r="B289" s="297">
        <f>B288+(('Exogenous Variables Annual'!B$43-'Exogenous Variables Annual'!B$42)/12)</f>
        <v>2778766.5833333335</v>
      </c>
      <c r="C289" s="298">
        <f>C288+(('Exogenous Variables Annual'!C$43-'Exogenous Variables Annual'!C$42)/12)</f>
        <v>5564.0211981183438</v>
      </c>
      <c r="D289" s="299">
        <f t="shared" si="4"/>
        <v>2.7787665833333337</v>
      </c>
      <c r="E289" s="224">
        <v>569.48551220308298</v>
      </c>
      <c r="F289" s="295">
        <v>2041</v>
      </c>
    </row>
    <row r="290" spans="1:6" x14ac:dyDescent="0.35">
      <c r="A290" s="296">
        <v>51653</v>
      </c>
      <c r="B290" s="297">
        <f>B289+(('Exogenous Variables Annual'!B$43-'Exogenous Variables Annual'!B$42)/12)</f>
        <v>2776032</v>
      </c>
      <c r="C290" s="298">
        <f>C289+(('Exogenous Variables Annual'!C$43-'Exogenous Variables Annual'!C$42)/12)</f>
        <v>5564.1932878785392</v>
      </c>
      <c r="D290" s="299">
        <f t="shared" si="4"/>
        <v>2.7760319999999998</v>
      </c>
      <c r="E290" s="224">
        <v>601.609145205358</v>
      </c>
      <c r="F290" s="295">
        <v>2041</v>
      </c>
    </row>
    <row r="291" spans="1:6" x14ac:dyDescent="0.35">
      <c r="A291" s="296">
        <v>51683</v>
      </c>
      <c r="B291" s="297">
        <f>B290+(('Exogenous Variables Annual'!B$44-'Exogenous Variables Annual'!B$43)/12)</f>
        <v>2773314.0833333335</v>
      </c>
      <c r="C291" s="297">
        <f>C290+(('Exogenous Variables Annual'!C$44-'Exogenous Variables Annual'!C$43)/12)</f>
        <v>5558.824172930802</v>
      </c>
      <c r="D291" s="299">
        <f t="shared" si="4"/>
        <v>2.7733140833333336</v>
      </c>
      <c r="E291" s="224">
        <v>616.29788674184795</v>
      </c>
      <c r="F291" s="295">
        <v>2042</v>
      </c>
    </row>
    <row r="292" spans="1:6" x14ac:dyDescent="0.35">
      <c r="A292" s="296">
        <v>51714</v>
      </c>
      <c r="B292" s="297">
        <f>B291+(('Exogenous Variables Annual'!B$44-'Exogenous Variables Annual'!B$43)/12)</f>
        <v>2770596.166666667</v>
      </c>
      <c r="C292" s="297">
        <f>C291+(('Exogenous Variables Annual'!C$44-'Exogenous Variables Annual'!C$43)/12)</f>
        <v>5553.4550579830648</v>
      </c>
      <c r="D292" s="299">
        <f t="shared" si="4"/>
        <v>2.770596166666667</v>
      </c>
      <c r="E292" s="224">
        <v>645.85014312788905</v>
      </c>
      <c r="F292" s="295">
        <v>2042</v>
      </c>
    </row>
    <row r="293" spans="1:6" x14ac:dyDescent="0.35">
      <c r="A293" s="296">
        <v>51745</v>
      </c>
      <c r="B293" s="297">
        <f>B292+(('Exogenous Variables Annual'!B$44-'Exogenous Variables Annual'!B$43)/12)</f>
        <v>2767878.2500000005</v>
      </c>
      <c r="C293" s="297">
        <f>C292+(('Exogenous Variables Annual'!C$44-'Exogenous Variables Annual'!C$43)/12)</f>
        <v>5548.0859430353275</v>
      </c>
      <c r="D293" s="299">
        <f t="shared" si="4"/>
        <v>2.7678782500000003</v>
      </c>
      <c r="E293" s="224">
        <v>641.47680166044802</v>
      </c>
      <c r="F293" s="295">
        <v>2042</v>
      </c>
    </row>
    <row r="294" spans="1:6" x14ac:dyDescent="0.35">
      <c r="A294" s="296">
        <v>51775</v>
      </c>
      <c r="B294" s="297">
        <f>B293+(('Exogenous Variables Annual'!B$44-'Exogenous Variables Annual'!B$43)/12)</f>
        <v>2765160.333333334</v>
      </c>
      <c r="C294" s="297">
        <f>C293+(('Exogenous Variables Annual'!C$44-'Exogenous Variables Annual'!C$43)/12)</f>
        <v>5542.7168280875903</v>
      </c>
      <c r="D294" s="299">
        <f t="shared" si="4"/>
        <v>2.7651603333333341</v>
      </c>
      <c r="E294" s="224">
        <v>669.29957561445303</v>
      </c>
      <c r="F294" s="295">
        <v>2042</v>
      </c>
    </row>
    <row r="295" spans="1:6" x14ac:dyDescent="0.35">
      <c r="A295" s="296">
        <v>51806</v>
      </c>
      <c r="B295" s="297">
        <f>B294+(('Exogenous Variables Annual'!B$44-'Exogenous Variables Annual'!B$43)/12)</f>
        <v>2762442.4166666674</v>
      </c>
      <c r="C295" s="297">
        <f>C294+(('Exogenous Variables Annual'!C$44-'Exogenous Variables Annual'!C$43)/12)</f>
        <v>5537.3477131398531</v>
      </c>
      <c r="D295" s="299">
        <f t="shared" si="4"/>
        <v>2.7624424166666675</v>
      </c>
      <c r="E295" s="224">
        <v>577.76247916566501</v>
      </c>
      <c r="F295" s="295">
        <v>2042</v>
      </c>
    </row>
    <row r="296" spans="1:6" x14ac:dyDescent="0.35">
      <c r="A296" s="296">
        <v>51836</v>
      </c>
      <c r="B296" s="297">
        <f>B295+(('Exogenous Variables Annual'!B$44-'Exogenous Variables Annual'!B$43)/12)</f>
        <v>2759724.5000000009</v>
      </c>
      <c r="C296" s="297">
        <f>C295+(('Exogenous Variables Annual'!C$44-'Exogenous Variables Annual'!C$43)/12)</f>
        <v>5531.9785981921159</v>
      </c>
      <c r="D296" s="299">
        <f t="shared" si="4"/>
        <v>2.7597245000000008</v>
      </c>
      <c r="E296" s="224">
        <v>548.39740612088099</v>
      </c>
      <c r="F296" s="295">
        <v>2042</v>
      </c>
    </row>
    <row r="297" spans="1:6" x14ac:dyDescent="0.35">
      <c r="A297" s="296">
        <v>51867</v>
      </c>
      <c r="B297" s="297">
        <f>B296+(('Exogenous Variables Annual'!B$44-'Exogenous Variables Annual'!B$43)/12)</f>
        <v>2757006.5833333344</v>
      </c>
      <c r="C297" s="297">
        <f>C296+(('Exogenous Variables Annual'!C$44-'Exogenous Variables Annual'!C$43)/12)</f>
        <v>5526.6094832443787</v>
      </c>
      <c r="D297" s="299">
        <f t="shared" si="4"/>
        <v>2.7570065833333346</v>
      </c>
      <c r="E297" s="224">
        <v>516.048633918782</v>
      </c>
      <c r="F297" s="295">
        <v>2042</v>
      </c>
    </row>
    <row r="298" spans="1:6" x14ac:dyDescent="0.35">
      <c r="A298" s="296">
        <v>51898</v>
      </c>
      <c r="B298" s="297">
        <f>B297+(('Exogenous Variables Annual'!B$44-'Exogenous Variables Annual'!B$43)/12)</f>
        <v>2754288.6666666679</v>
      </c>
      <c r="C298" s="297">
        <f>C297+(('Exogenous Variables Annual'!C$44-'Exogenous Variables Annual'!C$43)/12)</f>
        <v>5521.2403682966415</v>
      </c>
      <c r="D298" s="299">
        <f t="shared" si="4"/>
        <v>2.7542886666666679</v>
      </c>
      <c r="E298" s="224">
        <v>440.590238500753</v>
      </c>
      <c r="F298" s="295">
        <v>2042</v>
      </c>
    </row>
    <row r="299" spans="1:6" x14ac:dyDescent="0.35">
      <c r="A299" s="296">
        <v>51926</v>
      </c>
      <c r="B299" s="297">
        <f>B298+(('Exogenous Variables Annual'!B$44-'Exogenous Variables Annual'!B$43)/12)</f>
        <v>2751570.7500000014</v>
      </c>
      <c r="C299" s="297">
        <f>C298+(('Exogenous Variables Annual'!C$44-'Exogenous Variables Annual'!C$43)/12)</f>
        <v>5515.8712533489042</v>
      </c>
      <c r="D299" s="299">
        <f t="shared" si="4"/>
        <v>2.7515707500000013</v>
      </c>
      <c r="E299" s="224">
        <v>433.55581818688898</v>
      </c>
      <c r="F299" s="295">
        <v>2042</v>
      </c>
    </row>
    <row r="300" spans="1:6" x14ac:dyDescent="0.35">
      <c r="A300" s="296">
        <v>51957</v>
      </c>
      <c r="B300" s="297">
        <f>B299+(('Exogenous Variables Annual'!B$44-'Exogenous Variables Annual'!B$43)/12)</f>
        <v>2748852.8333333349</v>
      </c>
      <c r="C300" s="297">
        <f>C299+(('Exogenous Variables Annual'!C$44-'Exogenous Variables Annual'!C$43)/12)</f>
        <v>5510.502138401167</v>
      </c>
      <c r="D300" s="299">
        <f t="shared" si="4"/>
        <v>2.7488528333333351</v>
      </c>
      <c r="E300" s="224">
        <v>487.98815684180698</v>
      </c>
      <c r="F300" s="295">
        <v>2042</v>
      </c>
    </row>
    <row r="301" spans="1:6" x14ac:dyDescent="0.35">
      <c r="A301" s="296">
        <v>51987</v>
      </c>
      <c r="B301" s="297">
        <f>B300+(('Exogenous Variables Annual'!B$44-'Exogenous Variables Annual'!B$43)/12)</f>
        <v>2746134.9166666684</v>
      </c>
      <c r="C301" s="297">
        <f>C300+(('Exogenous Variables Annual'!C$44-'Exogenous Variables Annual'!C$43)/12)</f>
        <v>5505.1330234534298</v>
      </c>
      <c r="D301" s="299">
        <f t="shared" si="4"/>
        <v>2.7461349166666684</v>
      </c>
      <c r="E301" s="224">
        <v>571.160133758911</v>
      </c>
      <c r="F301" s="295">
        <v>2042</v>
      </c>
    </row>
    <row r="302" spans="1:6" x14ac:dyDescent="0.35">
      <c r="A302" s="296">
        <v>52018</v>
      </c>
      <c r="B302" s="297">
        <f>B301+(('Exogenous Variables Annual'!B$44-'Exogenous Variables Annual'!B$43)/12)</f>
        <v>2743417.0000000019</v>
      </c>
      <c r="C302" s="297">
        <f>C301+(('Exogenous Variables Annual'!C$44-'Exogenous Variables Annual'!C$43)/12)</f>
        <v>5499.7639085056926</v>
      </c>
      <c r="D302" s="299">
        <f t="shared" si="4"/>
        <v>2.7434170000000018</v>
      </c>
      <c r="E302" s="224">
        <v>603.51052185728201</v>
      </c>
      <c r="F302" s="295">
        <v>2042</v>
      </c>
    </row>
    <row r="303" spans="1:6" x14ac:dyDescent="0.35">
      <c r="A303" s="296">
        <v>52048</v>
      </c>
      <c r="B303" s="297">
        <f>B302+(('Exogenous Variables Annual'!B$45-'Exogenous Variables Annual'!B$44)/12)</f>
        <v>2740712.4166666684</v>
      </c>
      <c r="C303" s="297">
        <f>C302+(('Exogenous Variables Annual'!C$45-'Exogenous Variables Annual'!C$44)/12)</f>
        <v>5497.4671190315812</v>
      </c>
      <c r="D303" s="299">
        <f t="shared" si="4"/>
        <v>2.7407124166666685</v>
      </c>
      <c r="E303" s="224">
        <v>617.84790308203401</v>
      </c>
      <c r="F303" s="295">
        <v>2043</v>
      </c>
    </row>
    <row r="304" spans="1:6" x14ac:dyDescent="0.35">
      <c r="A304" s="296">
        <v>52079</v>
      </c>
      <c r="B304" s="297">
        <f>B303+(('Exogenous Variables Annual'!B$45-'Exogenous Variables Annual'!B$44)/12)</f>
        <v>2738007.8333333349</v>
      </c>
      <c r="C304" s="297">
        <f>C303+(('Exogenous Variables Annual'!C$45-'Exogenous Variables Annual'!C$44)/12)</f>
        <v>5495.1703295574698</v>
      </c>
      <c r="D304" s="299">
        <f t="shared" si="4"/>
        <v>2.7380078333333349</v>
      </c>
      <c r="E304" s="224">
        <v>648.13425332006796</v>
      </c>
      <c r="F304" s="295">
        <v>2043</v>
      </c>
    </row>
    <row r="305" spans="1:6" x14ac:dyDescent="0.35">
      <c r="A305" s="296">
        <v>52110</v>
      </c>
      <c r="B305" s="297">
        <f>B304+(('Exogenous Variables Annual'!B$45-'Exogenous Variables Annual'!B$44)/12)</f>
        <v>2735303.2500000014</v>
      </c>
      <c r="C305" s="297">
        <f>C304+(('Exogenous Variables Annual'!C$45-'Exogenous Variables Annual'!C$44)/12)</f>
        <v>5492.8735400833584</v>
      </c>
      <c r="D305" s="299">
        <f t="shared" si="4"/>
        <v>2.7353032500000012</v>
      </c>
      <c r="E305" s="224">
        <v>644.33037485939701</v>
      </c>
      <c r="F305" s="295">
        <v>2043</v>
      </c>
    </row>
    <row r="306" spans="1:6" x14ac:dyDescent="0.35">
      <c r="A306" s="296">
        <v>52140</v>
      </c>
      <c r="B306" s="297">
        <f>B305+(('Exogenous Variables Annual'!B$45-'Exogenous Variables Annual'!B$44)/12)</f>
        <v>2732598.6666666679</v>
      </c>
      <c r="C306" s="297">
        <f>C305+(('Exogenous Variables Annual'!C$45-'Exogenous Variables Annual'!C$44)/12)</f>
        <v>5490.576750609247</v>
      </c>
      <c r="D306" s="299">
        <f t="shared" si="4"/>
        <v>2.732598666666668</v>
      </c>
      <c r="E306" s="224">
        <v>673.09786369483095</v>
      </c>
      <c r="F306" s="295">
        <v>2043</v>
      </c>
    </row>
    <row r="307" spans="1:6" x14ac:dyDescent="0.35">
      <c r="A307" s="296">
        <v>52171</v>
      </c>
      <c r="B307" s="297">
        <f>B306+(('Exogenous Variables Annual'!B$45-'Exogenous Variables Annual'!B$44)/12)</f>
        <v>2729894.0833333344</v>
      </c>
      <c r="C307" s="297">
        <f>C306+(('Exogenous Variables Annual'!C$45-'Exogenous Variables Annual'!C$44)/12)</f>
        <v>5488.2799611351356</v>
      </c>
      <c r="D307" s="299">
        <f t="shared" si="4"/>
        <v>2.7298940833333343</v>
      </c>
      <c r="E307" s="224">
        <v>581.425813324518</v>
      </c>
      <c r="F307" s="295">
        <v>2043</v>
      </c>
    </row>
    <row r="308" spans="1:6" x14ac:dyDescent="0.35">
      <c r="A308" s="296">
        <v>52201</v>
      </c>
      <c r="B308" s="297">
        <f>B307+(('Exogenous Variables Annual'!B$45-'Exogenous Variables Annual'!B$44)/12)</f>
        <v>2727189.5000000009</v>
      </c>
      <c r="C308" s="297">
        <f>C307+(('Exogenous Variables Annual'!C$45-'Exogenous Variables Annual'!C$44)/12)</f>
        <v>5485.9831716610242</v>
      </c>
      <c r="D308" s="299">
        <f t="shared" si="4"/>
        <v>2.727189500000001</v>
      </c>
      <c r="E308" s="224">
        <v>552.53452450580403</v>
      </c>
      <c r="F308" s="295">
        <v>2043</v>
      </c>
    </row>
    <row r="309" spans="1:6" x14ac:dyDescent="0.35">
      <c r="A309" s="296">
        <v>52232</v>
      </c>
      <c r="B309" s="297">
        <f>B308+(('Exogenous Variables Annual'!B$45-'Exogenous Variables Annual'!B$44)/12)</f>
        <v>2724484.9166666674</v>
      </c>
      <c r="C309" s="297">
        <f>C308+(('Exogenous Variables Annual'!C$45-'Exogenous Variables Annual'!C$44)/12)</f>
        <v>5483.6863821869129</v>
      </c>
      <c r="D309" s="299">
        <f t="shared" si="4"/>
        <v>2.7244849166666674</v>
      </c>
      <c r="E309" s="224">
        <v>520.23370554175904</v>
      </c>
      <c r="F309" s="295">
        <v>2043</v>
      </c>
    </row>
    <row r="310" spans="1:6" x14ac:dyDescent="0.35">
      <c r="A310" s="296">
        <v>52263</v>
      </c>
      <c r="B310" s="297">
        <f>B309+(('Exogenous Variables Annual'!B$45-'Exogenous Variables Annual'!B$44)/12)</f>
        <v>2721780.333333334</v>
      </c>
      <c r="C310" s="297">
        <f>C309+(('Exogenous Variables Annual'!C$45-'Exogenous Variables Annual'!C$44)/12)</f>
        <v>5481.3895927128015</v>
      </c>
      <c r="D310" s="299">
        <f t="shared" si="4"/>
        <v>2.7217803333333341</v>
      </c>
      <c r="E310" s="224">
        <v>443.16213141498503</v>
      </c>
      <c r="F310" s="295">
        <v>2043</v>
      </c>
    </row>
    <row r="311" spans="1:6" x14ac:dyDescent="0.35">
      <c r="A311" s="296">
        <v>52291</v>
      </c>
      <c r="B311" s="297">
        <f>B310+(('Exogenous Variables Annual'!B$45-'Exogenous Variables Annual'!B$44)/12)</f>
        <v>2719075.7500000005</v>
      </c>
      <c r="C311" s="297">
        <f>C310+(('Exogenous Variables Annual'!C$45-'Exogenous Variables Annual'!C$44)/12)</f>
        <v>5479.0928032386901</v>
      </c>
      <c r="D311" s="299">
        <f t="shared" si="4"/>
        <v>2.7190757500000005</v>
      </c>
      <c r="E311" s="224">
        <v>433.60777518040402</v>
      </c>
      <c r="F311" s="295">
        <v>2043</v>
      </c>
    </row>
    <row r="312" spans="1:6" x14ac:dyDescent="0.35">
      <c r="A312" s="296">
        <v>52322</v>
      </c>
      <c r="B312" s="297">
        <f>B311+(('Exogenous Variables Annual'!B$45-'Exogenous Variables Annual'!B$44)/12)</f>
        <v>2716371.166666667</v>
      </c>
      <c r="C312" s="297">
        <f>C311+(('Exogenous Variables Annual'!C$45-'Exogenous Variables Annual'!C$44)/12)</f>
        <v>5476.7960137645787</v>
      </c>
      <c r="D312" s="299">
        <f t="shared" si="4"/>
        <v>2.7163711666666668</v>
      </c>
      <c r="E312" s="224">
        <v>488.87916127601397</v>
      </c>
      <c r="F312" s="295">
        <v>2043</v>
      </c>
    </row>
    <row r="313" spans="1:6" x14ac:dyDescent="0.35">
      <c r="A313" s="296">
        <v>52352</v>
      </c>
      <c r="B313" s="297">
        <f>B312+(('Exogenous Variables Annual'!B$45-'Exogenous Variables Annual'!B$44)/12)</f>
        <v>2713666.5833333335</v>
      </c>
      <c r="C313" s="297">
        <f>C312+(('Exogenous Variables Annual'!C$45-'Exogenous Variables Annual'!C$44)/12)</f>
        <v>5474.4992242904673</v>
      </c>
      <c r="D313" s="299">
        <f t="shared" si="4"/>
        <v>2.7136665833333335</v>
      </c>
      <c r="E313" s="224">
        <v>572.83967968471097</v>
      </c>
      <c r="F313" s="295">
        <v>2043</v>
      </c>
    </row>
    <row r="314" spans="1:6" x14ac:dyDescent="0.35">
      <c r="A314" s="296">
        <v>52383</v>
      </c>
      <c r="B314" s="297">
        <f>B313+(('Exogenous Variables Annual'!B$45-'Exogenous Variables Annual'!B$44)/12)</f>
        <v>2710962</v>
      </c>
      <c r="C314" s="297">
        <f>C313+(('Exogenous Variables Annual'!C$45-'Exogenous Variables Annual'!C$44)/12)</f>
        <v>5472.2024348163559</v>
      </c>
      <c r="D314" s="299">
        <f t="shared" si="4"/>
        <v>2.7109619999999999</v>
      </c>
      <c r="E314" s="224">
        <v>605.41790778150801</v>
      </c>
      <c r="F314" s="295">
        <v>2043</v>
      </c>
    </row>
    <row r="315" spans="1:6" x14ac:dyDescent="0.35">
      <c r="A315" s="296">
        <v>52413</v>
      </c>
      <c r="B315" s="297">
        <f>B314+(('Exogenous Variables Annual'!B$46-'Exogenous Variables Annual'!B$45)/12)</f>
        <v>2708353.75</v>
      </c>
      <c r="C315" s="297">
        <f>C314+(('Exogenous Variables Annual'!C$46-'Exogenous Variables Annual'!C$45)/12)</f>
        <v>5469.9859733687626</v>
      </c>
      <c r="D315" s="299">
        <f t="shared" si="4"/>
        <v>2.7083537500000001</v>
      </c>
      <c r="E315" s="224">
        <v>619.40181778161104</v>
      </c>
      <c r="F315" s="295">
        <v>2044</v>
      </c>
    </row>
    <row r="316" spans="1:6" x14ac:dyDescent="0.35">
      <c r="A316" s="296">
        <v>52444</v>
      </c>
      <c r="B316" s="297">
        <f>B315+(('Exogenous Variables Annual'!B$46-'Exogenous Variables Annual'!B$45)/12)</f>
        <v>2705745.5</v>
      </c>
      <c r="C316" s="297">
        <f>C315+(('Exogenous Variables Annual'!C$46-'Exogenous Variables Annual'!C$45)/12)</f>
        <v>5467.7695119211694</v>
      </c>
      <c r="D316" s="299">
        <f t="shared" si="4"/>
        <v>2.7057454999999999</v>
      </c>
      <c r="E316" s="224">
        <v>650.42644148424301</v>
      </c>
      <c r="F316" s="295">
        <v>2044</v>
      </c>
    </row>
    <row r="317" spans="1:6" x14ac:dyDescent="0.35">
      <c r="A317" s="296">
        <v>52475</v>
      </c>
      <c r="B317" s="297">
        <f>B316+(('Exogenous Variables Annual'!B$46-'Exogenous Variables Annual'!B$45)/12)</f>
        <v>2703137.25</v>
      </c>
      <c r="C317" s="297">
        <f>C316+(('Exogenous Variables Annual'!C$46-'Exogenous Variables Annual'!C$45)/12)</f>
        <v>5465.5530504735761</v>
      </c>
      <c r="D317" s="299">
        <f t="shared" si="4"/>
        <v>2.7031372500000002</v>
      </c>
      <c r="E317" s="224">
        <v>647.19664201700505</v>
      </c>
      <c r="F317" s="295">
        <v>2044</v>
      </c>
    </row>
    <row r="318" spans="1:6" x14ac:dyDescent="0.35">
      <c r="A318" s="296">
        <v>52505</v>
      </c>
      <c r="B318" s="297">
        <f>B317+(('Exogenous Variables Annual'!B$46-'Exogenous Variables Annual'!B$45)/12)</f>
        <v>2700529</v>
      </c>
      <c r="C318" s="297">
        <f>C317+(('Exogenous Variables Annual'!C$46-'Exogenous Variables Annual'!C$45)/12)</f>
        <v>5463.3365890259829</v>
      </c>
      <c r="D318" s="299">
        <f t="shared" si="4"/>
        <v>2.700529</v>
      </c>
      <c r="E318" s="224">
        <v>676.91770713377605</v>
      </c>
      <c r="F318" s="295">
        <v>2044</v>
      </c>
    </row>
    <row r="319" spans="1:6" x14ac:dyDescent="0.35">
      <c r="A319" s="296">
        <v>52536</v>
      </c>
      <c r="B319" s="297">
        <f>B318+(('Exogenous Variables Annual'!B$46-'Exogenous Variables Annual'!B$45)/12)</f>
        <v>2697920.75</v>
      </c>
      <c r="C319" s="297">
        <f>C318+(('Exogenous Variables Annual'!C$46-'Exogenous Variables Annual'!C$45)/12)</f>
        <v>5461.1201275783897</v>
      </c>
      <c r="D319" s="299">
        <f t="shared" si="4"/>
        <v>2.6979207500000002</v>
      </c>
      <c r="E319" s="224">
        <v>585.11237505117401</v>
      </c>
      <c r="F319" s="295">
        <v>2044</v>
      </c>
    </row>
    <row r="320" spans="1:6" x14ac:dyDescent="0.35">
      <c r="A320" s="296">
        <v>52566</v>
      </c>
      <c r="B320" s="297">
        <f>B319+(('Exogenous Variables Annual'!B$46-'Exogenous Variables Annual'!B$45)/12)</f>
        <v>2695312.5</v>
      </c>
      <c r="C320" s="297">
        <f>C319+(('Exogenous Variables Annual'!C$46-'Exogenous Variables Annual'!C$45)/12)</f>
        <v>5458.9036661307964</v>
      </c>
      <c r="D320" s="299">
        <f t="shared" si="4"/>
        <v>2.6953125</v>
      </c>
      <c r="E320" s="224">
        <v>556.70285337483904</v>
      </c>
      <c r="F320" s="295">
        <v>2044</v>
      </c>
    </row>
    <row r="321" spans="1:6" x14ac:dyDescent="0.35">
      <c r="A321" s="296">
        <v>52597</v>
      </c>
      <c r="B321" s="297">
        <f>B320+(('Exogenous Variables Annual'!B$46-'Exogenous Variables Annual'!B$45)/12)</f>
        <v>2692704.25</v>
      </c>
      <c r="C321" s="297">
        <f>C320+(('Exogenous Variables Annual'!C$46-'Exogenous Variables Annual'!C$45)/12)</f>
        <v>5456.6872046832032</v>
      </c>
      <c r="D321" s="299">
        <f t="shared" si="4"/>
        <v>2.6927042499999998</v>
      </c>
      <c r="E321" s="224">
        <v>524.45271742411899</v>
      </c>
      <c r="F321" s="295">
        <v>2044</v>
      </c>
    </row>
    <row r="322" spans="1:6" x14ac:dyDescent="0.35">
      <c r="A322" s="296">
        <v>52628</v>
      </c>
      <c r="B322" s="297">
        <f>B321+(('Exogenous Variables Annual'!B$46-'Exogenous Variables Annual'!B$45)/12)</f>
        <v>2690096</v>
      </c>
      <c r="C322" s="297">
        <f>C321+(('Exogenous Variables Annual'!C$46-'Exogenous Variables Annual'!C$45)/12)</f>
        <v>5454.4707432356099</v>
      </c>
      <c r="D322" s="299">
        <f t="shared" si="4"/>
        <v>2.690096</v>
      </c>
      <c r="E322" s="224">
        <v>445.74903744703897</v>
      </c>
      <c r="F322" s="295">
        <v>2044</v>
      </c>
    </row>
    <row r="323" spans="1:6" x14ac:dyDescent="0.35">
      <c r="A323" s="296">
        <v>52657</v>
      </c>
      <c r="B323" s="297">
        <f>B322+(('Exogenous Variables Annual'!B$46-'Exogenous Variables Annual'!B$45)/12)</f>
        <v>2687487.75</v>
      </c>
      <c r="C323" s="297">
        <f>C322+(('Exogenous Variables Annual'!C$46-'Exogenous Variables Annual'!C$45)/12)</f>
        <v>5452.2542817880167</v>
      </c>
      <c r="D323" s="299">
        <f t="shared" ref="D323:D386" si="5">B323/1000000</f>
        <v>2.6874877499999998</v>
      </c>
      <c r="E323" s="224">
        <v>433.65973840040402</v>
      </c>
      <c r="F323" s="295">
        <v>2044</v>
      </c>
    </row>
    <row r="324" spans="1:6" x14ac:dyDescent="0.35">
      <c r="A324" s="296">
        <v>52688</v>
      </c>
      <c r="B324" s="297">
        <f>B323+(('Exogenous Variables Annual'!B$46-'Exogenous Variables Annual'!B$45)/12)</f>
        <v>2684879.5</v>
      </c>
      <c r="C324" s="297">
        <f>C323+(('Exogenous Variables Annual'!C$46-'Exogenous Variables Annual'!C$45)/12)</f>
        <v>5450.0378203404234</v>
      </c>
      <c r="D324" s="299">
        <f t="shared" si="5"/>
        <v>2.6848795000000001</v>
      </c>
      <c r="E324" s="224">
        <v>489.77179257122202</v>
      </c>
      <c r="F324" s="295">
        <v>2044</v>
      </c>
    </row>
    <row r="325" spans="1:6" x14ac:dyDescent="0.35">
      <c r="A325" s="296">
        <v>52718</v>
      </c>
      <c r="B325" s="297">
        <f>B324+(('Exogenous Variables Annual'!B$46-'Exogenous Variables Annual'!B$45)/12)</f>
        <v>2682271.25</v>
      </c>
      <c r="C325" s="297">
        <f>C324+(('Exogenous Variables Annual'!C$46-'Exogenous Variables Annual'!C$45)/12)</f>
        <v>5447.8213588928302</v>
      </c>
      <c r="D325" s="299">
        <f t="shared" si="5"/>
        <v>2.6822712499999999</v>
      </c>
      <c r="E325" s="224">
        <v>574.52416446101802</v>
      </c>
      <c r="F325" s="295">
        <v>2044</v>
      </c>
    </row>
    <row r="326" spans="1:6" x14ac:dyDescent="0.35">
      <c r="A326" s="296">
        <v>52749</v>
      </c>
      <c r="B326" s="297">
        <f>B325+(('Exogenous Variables Annual'!B$46-'Exogenous Variables Annual'!B$45)/12)</f>
        <v>2679663</v>
      </c>
      <c r="C326" s="297">
        <f>C325+(('Exogenous Variables Annual'!C$46-'Exogenous Variables Annual'!C$45)/12)</f>
        <v>5445.6048974452369</v>
      </c>
      <c r="D326" s="299">
        <f t="shared" si="5"/>
        <v>2.6796630000000001</v>
      </c>
      <c r="E326" s="224">
        <v>607.33132197024997</v>
      </c>
      <c r="F326" s="295">
        <v>2044</v>
      </c>
    </row>
    <row r="327" spans="1:6" x14ac:dyDescent="0.35">
      <c r="A327" s="296">
        <v>52779</v>
      </c>
      <c r="B327" s="297">
        <f>B326+(('Exogenous Variables Annual'!B$47-'Exogenous Variables Annual'!B$46)/12)</f>
        <v>2677212.5</v>
      </c>
      <c r="C327" s="297">
        <f>C326+(('Exogenous Variables Annual'!C$47-'Exogenous Variables Annual'!C$46)/12)</f>
        <v>5443.5304412950582</v>
      </c>
      <c r="D327" s="299">
        <f t="shared" si="5"/>
        <v>2.6772125</v>
      </c>
      <c r="E327" s="224">
        <v>620.95964064512498</v>
      </c>
      <c r="F327" s="295">
        <v>2045</v>
      </c>
    </row>
    <row r="328" spans="1:6" x14ac:dyDescent="0.35">
      <c r="A328" s="296">
        <v>52810</v>
      </c>
      <c r="B328" s="297">
        <f>B327+(('Exogenous Variables Annual'!B$47-'Exogenous Variables Annual'!B$46)/12)</f>
        <v>2674762</v>
      </c>
      <c r="C328" s="297">
        <f>C327+(('Exogenous Variables Annual'!C$47-'Exogenous Variables Annual'!C$46)/12)</f>
        <v>5441.4559851448794</v>
      </c>
      <c r="D328" s="299">
        <f t="shared" si="5"/>
        <v>2.6747619999999999</v>
      </c>
      <c r="E328" s="224">
        <v>652.72673618892702</v>
      </c>
      <c r="F328" s="295">
        <v>2045</v>
      </c>
    </row>
    <row r="329" spans="1:6" x14ac:dyDescent="0.35">
      <c r="A329" s="296">
        <v>52841</v>
      </c>
      <c r="B329" s="297">
        <f>B328+(('Exogenous Variables Annual'!B$47-'Exogenous Variables Annual'!B$46)/12)</f>
        <v>2672311.5</v>
      </c>
      <c r="C329" s="297">
        <f>C328+(('Exogenous Variables Annual'!C$47-'Exogenous Variables Annual'!C$46)/12)</f>
        <v>5439.3815289947006</v>
      </c>
      <c r="D329" s="299">
        <f t="shared" si="5"/>
        <v>2.6723115000000002</v>
      </c>
      <c r="E329" s="224">
        <v>650.07565960163004</v>
      </c>
      <c r="F329" s="295">
        <v>2045</v>
      </c>
    </row>
    <row r="330" spans="1:6" x14ac:dyDescent="0.35">
      <c r="A330" s="296">
        <v>52871</v>
      </c>
      <c r="B330" s="297">
        <f>B329+(('Exogenous Variables Annual'!B$47-'Exogenous Variables Annual'!B$46)/12)</f>
        <v>2669861</v>
      </c>
      <c r="C330" s="297">
        <f>C329+(('Exogenous Variables Annual'!C$47-'Exogenous Variables Annual'!C$46)/12)</f>
        <v>5437.3070728445218</v>
      </c>
      <c r="D330" s="299">
        <f t="shared" si="5"/>
        <v>2.669861</v>
      </c>
      <c r="E330" s="224">
        <v>680.75922825836801</v>
      </c>
      <c r="F330" s="295">
        <v>2045</v>
      </c>
    </row>
    <row r="331" spans="1:6" x14ac:dyDescent="0.35">
      <c r="A331" s="296">
        <v>52902</v>
      </c>
      <c r="B331" s="297">
        <f>B330+(('Exogenous Variables Annual'!B$47-'Exogenous Variables Annual'!B$46)/12)</f>
        <v>2667410.5</v>
      </c>
      <c r="C331" s="297">
        <f>C330+(('Exogenous Variables Annual'!C$47-'Exogenous Variables Annual'!C$46)/12)</f>
        <v>5435.2326166943431</v>
      </c>
      <c r="D331" s="299">
        <f t="shared" si="5"/>
        <v>2.6674104999999999</v>
      </c>
      <c r="E331" s="224">
        <v>588.82231162128096</v>
      </c>
      <c r="F331" s="295">
        <v>2045</v>
      </c>
    </row>
    <row r="332" spans="1:6" x14ac:dyDescent="0.35">
      <c r="A332" s="296">
        <v>52932</v>
      </c>
      <c r="B332" s="297">
        <f>B331+(('Exogenous Variables Annual'!B$47-'Exogenous Variables Annual'!B$46)/12)</f>
        <v>2664960</v>
      </c>
      <c r="C332" s="297">
        <f>C331+(('Exogenous Variables Annual'!C$47-'Exogenous Variables Annual'!C$46)/12)</f>
        <v>5433.1581605441643</v>
      </c>
      <c r="D332" s="299">
        <f t="shared" si="5"/>
        <v>2.6649600000000002</v>
      </c>
      <c r="E332" s="224">
        <v>560.90262818035399</v>
      </c>
      <c r="F332" s="295">
        <v>2045</v>
      </c>
    </row>
    <row r="333" spans="1:6" x14ac:dyDescent="0.35">
      <c r="A333" s="296">
        <v>52963</v>
      </c>
      <c r="B333" s="297">
        <f>B332+(('Exogenous Variables Annual'!B$47-'Exogenous Variables Annual'!B$46)/12)</f>
        <v>2662509.5</v>
      </c>
      <c r="C333" s="297">
        <f>C332+(('Exogenous Variables Annual'!C$47-'Exogenous Variables Annual'!C$46)/12)</f>
        <v>5431.0837043939855</v>
      </c>
      <c r="D333" s="299">
        <f t="shared" si="5"/>
        <v>2.6625095000000001</v>
      </c>
      <c r="E333" s="224">
        <v>528.705944815919</v>
      </c>
      <c r="F333" s="295">
        <v>2045</v>
      </c>
    </row>
    <row r="334" spans="1:6" x14ac:dyDescent="0.35">
      <c r="A334" s="296">
        <v>52994</v>
      </c>
      <c r="B334" s="297">
        <f>B333+(('Exogenous Variables Annual'!B$47-'Exogenous Variables Annual'!B$46)/12)</f>
        <v>2660059</v>
      </c>
      <c r="C334" s="297">
        <f>C333+(('Exogenous Variables Annual'!C$47-'Exogenous Variables Annual'!C$46)/12)</f>
        <v>5429.0092482438067</v>
      </c>
      <c r="D334" s="299">
        <f t="shared" si="5"/>
        <v>2.660059</v>
      </c>
      <c r="E334" s="224">
        <v>448.35104423419898</v>
      </c>
      <c r="F334" s="295">
        <v>2045</v>
      </c>
    </row>
    <row r="335" spans="1:6" x14ac:dyDescent="0.35">
      <c r="A335" s="296">
        <v>53022</v>
      </c>
      <c r="B335" s="297">
        <f>B334+(('Exogenous Variables Annual'!B$47-'Exogenous Variables Annual'!B$46)/12)</f>
        <v>2657608.5</v>
      </c>
      <c r="C335" s="297">
        <f>C334+(('Exogenous Variables Annual'!C$47-'Exogenous Variables Annual'!C$46)/12)</f>
        <v>5426.9347920936279</v>
      </c>
      <c r="D335" s="299">
        <f t="shared" si="5"/>
        <v>2.6576084999999998</v>
      </c>
      <c r="E335" s="224">
        <v>433.711707847637</v>
      </c>
      <c r="F335" s="295">
        <v>2045</v>
      </c>
    </row>
    <row r="336" spans="1:6" x14ac:dyDescent="0.35">
      <c r="A336" s="296">
        <v>53053</v>
      </c>
      <c r="B336" s="297">
        <f>B335+(('Exogenous Variables Annual'!B$47-'Exogenous Variables Annual'!B$46)/12)</f>
        <v>2655158</v>
      </c>
      <c r="C336" s="297">
        <f>C335+(('Exogenous Variables Annual'!C$47-'Exogenous Variables Annual'!C$46)/12)</f>
        <v>5424.8603359434492</v>
      </c>
      <c r="D336" s="299">
        <f t="shared" si="5"/>
        <v>2.6551580000000001</v>
      </c>
      <c r="E336" s="224">
        <v>490.66605369787402</v>
      </c>
      <c r="F336" s="295">
        <v>2045</v>
      </c>
    </row>
    <row r="337" spans="1:6" x14ac:dyDescent="0.35">
      <c r="A337" s="296">
        <v>53083</v>
      </c>
      <c r="B337" s="297">
        <f>B336+(('Exogenous Variables Annual'!B$47-'Exogenous Variables Annual'!B$46)/12)</f>
        <v>2652707.5</v>
      </c>
      <c r="C337" s="297">
        <f>C336+(('Exogenous Variables Annual'!C$47-'Exogenous Variables Annual'!C$46)/12)</f>
        <v>5422.7858797932704</v>
      </c>
      <c r="D337" s="299">
        <f t="shared" si="5"/>
        <v>2.6527075</v>
      </c>
      <c r="E337" s="224">
        <v>576.21360261095197</v>
      </c>
      <c r="F337" s="295">
        <v>2045</v>
      </c>
    </row>
    <row r="338" spans="1:6" x14ac:dyDescent="0.35">
      <c r="A338" s="296">
        <v>53114</v>
      </c>
      <c r="B338" s="297">
        <f>B337+(('Exogenous Variables Annual'!B$47-'Exogenous Variables Annual'!B$46)/12)</f>
        <v>2650257</v>
      </c>
      <c r="C338" s="297">
        <f>C337+(('Exogenous Variables Annual'!C$47-'Exogenous Variables Annual'!C$46)/12)</f>
        <v>5420.7114236430916</v>
      </c>
      <c r="D338" s="299">
        <f t="shared" si="5"/>
        <v>2.6502569999999999</v>
      </c>
      <c r="E338" s="224">
        <v>609.25078347574799</v>
      </c>
      <c r="F338" s="295">
        <v>2045</v>
      </c>
    </row>
    <row r="339" spans="1:6" x14ac:dyDescent="0.35">
      <c r="A339" s="296">
        <v>53144</v>
      </c>
      <c r="B339" s="297">
        <f>B338+(('Exogenous Variables Annual'!B$48-'Exogenous Variables Annual'!B$47)/12)</f>
        <v>2647917.4166666665</v>
      </c>
      <c r="C339" s="297">
        <f>C338+(('Exogenous Variables Annual'!C$48-'Exogenous Variables Annual'!C$47)/12)</f>
        <v>5418.7096931226106</v>
      </c>
      <c r="D339" s="299">
        <f t="shared" si="5"/>
        <v>2.6479174166666666</v>
      </c>
      <c r="E339" s="224">
        <v>622.52138150178098</v>
      </c>
      <c r="F339" s="295">
        <v>2046</v>
      </c>
    </row>
    <row r="340" spans="1:6" x14ac:dyDescent="0.35">
      <c r="A340" s="296">
        <v>53175</v>
      </c>
      <c r="B340" s="297">
        <f>B339+(('Exogenous Variables Annual'!B$48-'Exogenous Variables Annual'!B$47)/12)</f>
        <v>2645577.833333333</v>
      </c>
      <c r="C340" s="297">
        <f>C339+(('Exogenous Variables Annual'!C$48-'Exogenous Variables Annual'!C$47)/12)</f>
        <v>5416.7079626021296</v>
      </c>
      <c r="D340" s="299">
        <f t="shared" si="5"/>
        <v>2.6455778333333329</v>
      </c>
      <c r="E340" s="224">
        <v>655.03516610366898</v>
      </c>
      <c r="F340" s="295">
        <v>2046</v>
      </c>
    </row>
    <row r="341" spans="1:6" x14ac:dyDescent="0.35">
      <c r="A341" s="296">
        <v>53206</v>
      </c>
      <c r="B341" s="297">
        <f>B340+(('Exogenous Variables Annual'!B$48-'Exogenous Variables Annual'!B$47)/12)</f>
        <v>2643238.2499999995</v>
      </c>
      <c r="C341" s="297">
        <f>C340+(('Exogenous Variables Annual'!C$48-'Exogenous Variables Annual'!C$47)/12)</f>
        <v>5414.7062320816485</v>
      </c>
      <c r="D341" s="299">
        <f t="shared" si="5"/>
        <v>2.6432382499999996</v>
      </c>
      <c r="E341" s="224">
        <v>652.96748433282198</v>
      </c>
      <c r="F341" s="295">
        <v>2046</v>
      </c>
    </row>
    <row r="342" spans="1:6" x14ac:dyDescent="0.35">
      <c r="A342" s="296">
        <v>53236</v>
      </c>
      <c r="B342" s="297">
        <f>B341+(('Exogenous Variables Annual'!B$48-'Exogenous Variables Annual'!B$47)/12)</f>
        <v>2640898.666666666</v>
      </c>
      <c r="C342" s="297">
        <f>C341+(('Exogenous Variables Annual'!C$48-'Exogenous Variables Annual'!C$47)/12)</f>
        <v>5412.7045015611675</v>
      </c>
      <c r="D342" s="299">
        <f t="shared" si="5"/>
        <v>2.6408986666666658</v>
      </c>
      <c r="E342" s="224">
        <v>684.62255008989098</v>
      </c>
      <c r="F342" s="295">
        <v>2046</v>
      </c>
    </row>
    <row r="343" spans="1:6" x14ac:dyDescent="0.35">
      <c r="A343" s="296">
        <v>53267</v>
      </c>
      <c r="B343" s="297">
        <f>B342+(('Exogenous Variables Annual'!B$48-'Exogenous Variables Annual'!B$47)/12)</f>
        <v>2638559.0833333326</v>
      </c>
      <c r="C343" s="297">
        <f>C342+(('Exogenous Variables Annual'!C$48-'Exogenous Variables Annual'!C$47)/12)</f>
        <v>5410.7027710406865</v>
      </c>
      <c r="D343" s="299">
        <f t="shared" si="5"/>
        <v>2.6385590833333326</v>
      </c>
      <c r="E343" s="224">
        <v>592.55577124429396</v>
      </c>
      <c r="F343" s="295">
        <v>2046</v>
      </c>
    </row>
    <row r="344" spans="1:6" x14ac:dyDescent="0.35">
      <c r="A344" s="296">
        <v>53297</v>
      </c>
      <c r="B344" s="297">
        <f>B343+(('Exogenous Variables Annual'!B$48-'Exogenous Variables Annual'!B$47)/12)</f>
        <v>2636219.4999999991</v>
      </c>
      <c r="C344" s="297">
        <f>C343+(('Exogenous Variables Annual'!C$48-'Exogenous Variables Annual'!C$47)/12)</f>
        <v>5408.7010405202054</v>
      </c>
      <c r="D344" s="299">
        <f t="shared" si="5"/>
        <v>2.6362194999999993</v>
      </c>
      <c r="E344" s="224">
        <v>565.13408615097296</v>
      </c>
      <c r="F344" s="295">
        <v>2046</v>
      </c>
    </row>
    <row r="345" spans="1:6" x14ac:dyDescent="0.35">
      <c r="A345" s="296">
        <v>53328</v>
      </c>
      <c r="B345" s="297">
        <f>B344+(('Exogenous Variables Annual'!B$48-'Exogenous Variables Annual'!B$47)/12)</f>
        <v>2633879.9166666656</v>
      </c>
      <c r="C345" s="297">
        <f>C344+(('Exogenous Variables Annual'!C$48-'Exogenous Variables Annual'!C$47)/12)</f>
        <v>5406.6993099997244</v>
      </c>
      <c r="D345" s="299">
        <f t="shared" si="5"/>
        <v>2.6338799166666655</v>
      </c>
      <c r="E345" s="224">
        <v>532.99366519945295</v>
      </c>
      <c r="F345" s="295">
        <v>2046</v>
      </c>
    </row>
    <row r="346" spans="1:6" x14ac:dyDescent="0.35">
      <c r="A346" s="296">
        <v>53359</v>
      </c>
      <c r="B346" s="297">
        <f>B345+(('Exogenous Variables Annual'!B$48-'Exogenous Variables Annual'!B$47)/12)</f>
        <v>2631540.3333333321</v>
      </c>
      <c r="C346" s="297">
        <f>C345+(('Exogenous Variables Annual'!C$48-'Exogenous Variables Annual'!C$47)/12)</f>
        <v>5404.6975794792434</v>
      </c>
      <c r="D346" s="299">
        <f t="shared" si="5"/>
        <v>2.6315403333333323</v>
      </c>
      <c r="E346" s="224">
        <v>450.96823992532097</v>
      </c>
      <c r="F346" s="295">
        <v>2046</v>
      </c>
    </row>
    <row r="347" spans="1:6" x14ac:dyDescent="0.35">
      <c r="A347" s="296">
        <v>53387</v>
      </c>
      <c r="B347" s="297">
        <f>B346+(('Exogenous Variables Annual'!B$48-'Exogenous Variables Annual'!B$47)/12)</f>
        <v>2629200.7499999986</v>
      </c>
      <c r="C347" s="297">
        <f>C346+(('Exogenous Variables Annual'!C$48-'Exogenous Variables Annual'!C$47)/12)</f>
        <v>5402.6958489587623</v>
      </c>
      <c r="D347" s="299">
        <f t="shared" si="5"/>
        <v>2.6292007499999985</v>
      </c>
      <c r="E347" s="224">
        <v>433.76368352284697</v>
      </c>
      <c r="F347" s="295">
        <v>2046</v>
      </c>
    </row>
    <row r="348" spans="1:6" x14ac:dyDescent="0.35">
      <c r="A348" s="296">
        <v>53418</v>
      </c>
      <c r="B348" s="297">
        <f>B347+(('Exogenous Variables Annual'!B$48-'Exogenous Variables Annual'!B$47)/12)</f>
        <v>2626861.1666666651</v>
      </c>
      <c r="C348" s="297">
        <f>C347+(('Exogenous Variables Annual'!C$48-'Exogenous Variables Annual'!C$47)/12)</f>
        <v>5400.6941184382813</v>
      </c>
      <c r="D348" s="299">
        <f t="shared" si="5"/>
        <v>2.6268611666666652</v>
      </c>
      <c r="E348" s="224">
        <v>491.56194763183498</v>
      </c>
      <c r="F348" s="295">
        <v>2046</v>
      </c>
    </row>
    <row r="349" spans="1:6" x14ac:dyDescent="0.35">
      <c r="A349" s="296">
        <v>53448</v>
      </c>
      <c r="B349" s="297">
        <f>B348+(('Exogenous Variables Annual'!B$48-'Exogenous Variables Annual'!B$47)/12)</f>
        <v>2624521.5833333316</v>
      </c>
      <c r="C349" s="297">
        <f>C348+(('Exogenous Variables Annual'!C$48-'Exogenous Variables Annual'!C$47)/12)</f>
        <v>5398.6923879178003</v>
      </c>
      <c r="D349" s="299">
        <f t="shared" si="5"/>
        <v>2.6245215833333315</v>
      </c>
      <c r="E349" s="224">
        <v>577.90800870033797</v>
      </c>
      <c r="F349" s="295">
        <v>2046</v>
      </c>
    </row>
    <row r="350" spans="1:6" x14ac:dyDescent="0.35">
      <c r="A350" s="296">
        <v>53479</v>
      </c>
      <c r="B350" s="297">
        <f>B349+(('Exogenous Variables Annual'!B$48-'Exogenous Variables Annual'!B$47)/12)</f>
        <v>2622181.9999999981</v>
      </c>
      <c r="C350" s="297">
        <f>C349+(('Exogenous Variables Annual'!C$48-'Exogenous Variables Annual'!C$47)/12)</f>
        <v>5396.6906573973192</v>
      </c>
      <c r="D350" s="299">
        <f t="shared" si="5"/>
        <v>2.6221819999999982</v>
      </c>
      <c r="E350" s="224">
        <v>611.17631141045399</v>
      </c>
      <c r="F350" s="295">
        <v>2046</v>
      </c>
    </row>
    <row r="351" spans="1:6" x14ac:dyDescent="0.35">
      <c r="A351" s="296">
        <v>53509</v>
      </c>
      <c r="B351" s="297">
        <f>B350+(('Exogenous Variables Annual'!B$49-'Exogenous Variables Annual'!B$48)/12)</f>
        <v>2619919.6666666646</v>
      </c>
      <c r="C351" s="297">
        <f>C350+(('Exogenous Variables Annual'!C$49-'Exogenous Variables Annual'!C$48)/12)</f>
        <v>5395.3074054376875</v>
      </c>
      <c r="D351" s="299">
        <f t="shared" si="5"/>
        <v>2.6199196666666649</v>
      </c>
      <c r="E351" s="224">
        <v>624.08705020550406</v>
      </c>
      <c r="F351" s="295">
        <v>2047</v>
      </c>
    </row>
    <row r="352" spans="1:6" x14ac:dyDescent="0.35">
      <c r="A352" s="296">
        <v>53540</v>
      </c>
      <c r="B352" s="297">
        <f>B351+(('Exogenous Variables Annual'!B$49-'Exogenous Variables Annual'!B$48)/12)</f>
        <v>2617657.3333333312</v>
      </c>
      <c r="C352" s="297">
        <f>C351+(('Exogenous Variables Annual'!C$49-'Exogenous Variables Annual'!C$48)/12)</f>
        <v>5393.9241534780558</v>
      </c>
      <c r="D352" s="299">
        <f t="shared" si="5"/>
        <v>2.6176573333333311</v>
      </c>
      <c r="E352" s="224">
        <v>657.35175999940896</v>
      </c>
      <c r="F352" s="295">
        <v>2047</v>
      </c>
    </row>
    <row r="353" spans="1:6" x14ac:dyDescent="0.35">
      <c r="A353" s="296">
        <v>53571</v>
      </c>
      <c r="B353" s="297">
        <f>B352+(('Exogenous Variables Annual'!B$49-'Exogenous Variables Annual'!B$48)/12)</f>
        <v>2615394.9999999977</v>
      </c>
      <c r="C353" s="297">
        <f>C352+(('Exogenous Variables Annual'!C$49-'Exogenous Variables Annual'!C$48)/12)</f>
        <v>5392.5409015184241</v>
      </c>
      <c r="D353" s="299">
        <f t="shared" si="5"/>
        <v>2.6153949999999977</v>
      </c>
      <c r="E353" s="224">
        <v>655.87217318244802</v>
      </c>
      <c r="F353" s="295">
        <v>2047</v>
      </c>
    </row>
    <row r="354" spans="1:6" x14ac:dyDescent="0.35">
      <c r="A354" s="296">
        <v>53601</v>
      </c>
      <c r="B354" s="297">
        <f>B353+(('Exogenous Variables Annual'!B$49-'Exogenous Variables Annual'!B$48)/12)</f>
        <v>2613132.6666666642</v>
      </c>
      <c r="C354" s="297">
        <f>C353+(('Exogenous Variables Annual'!C$49-'Exogenous Variables Annual'!C$48)/12)</f>
        <v>5391.1576495587924</v>
      </c>
      <c r="D354" s="299">
        <f t="shared" si="5"/>
        <v>2.6131326666666643</v>
      </c>
      <c r="E354" s="224">
        <v>688.507796347782</v>
      </c>
      <c r="F354" s="295">
        <v>2047</v>
      </c>
    </row>
    <row r="355" spans="1:6" x14ac:dyDescent="0.35">
      <c r="A355" s="296">
        <v>53632</v>
      </c>
      <c r="B355" s="297">
        <f>B354+(('Exogenous Variables Annual'!B$49-'Exogenous Variables Annual'!B$48)/12)</f>
        <v>2610870.3333333307</v>
      </c>
      <c r="C355" s="297">
        <f>C354+(('Exogenous Variables Annual'!C$49-'Exogenous Variables Annual'!C$48)/12)</f>
        <v>5389.7743975991607</v>
      </c>
      <c r="D355" s="299">
        <f t="shared" si="5"/>
        <v>2.6108703333333305</v>
      </c>
      <c r="E355" s="224">
        <v>596.31290306939798</v>
      </c>
      <c r="F355" s="295">
        <v>2047</v>
      </c>
    </row>
    <row r="356" spans="1:6" x14ac:dyDescent="0.35">
      <c r="A356" s="296">
        <v>53662</v>
      </c>
      <c r="B356" s="297">
        <f>B355+(('Exogenous Variables Annual'!B$49-'Exogenous Variables Annual'!B$48)/12)</f>
        <v>2608607.9999999972</v>
      </c>
      <c r="C356" s="297">
        <f>C355+(('Exogenous Variables Annual'!C$49-'Exogenous Variables Annual'!C$48)/12)</f>
        <v>5388.391145639529</v>
      </c>
      <c r="D356" s="299">
        <f t="shared" si="5"/>
        <v>2.6086079999999972</v>
      </c>
      <c r="E356" s="224">
        <v>569.39746630497496</v>
      </c>
      <c r="F356" s="295">
        <v>2047</v>
      </c>
    </row>
    <row r="357" spans="1:6" x14ac:dyDescent="0.35">
      <c r="A357" s="296">
        <v>53693</v>
      </c>
      <c r="B357" s="297">
        <f>B356+(('Exogenous Variables Annual'!B$49-'Exogenous Variables Annual'!B$48)/12)</f>
        <v>2606345.6666666637</v>
      </c>
      <c r="C357" s="297">
        <f>C356+(('Exogenous Variables Annual'!C$49-'Exogenous Variables Annual'!C$48)/12)</f>
        <v>5387.0078936798973</v>
      </c>
      <c r="D357" s="299">
        <f t="shared" si="5"/>
        <v>2.6063456666666638</v>
      </c>
      <c r="E357" s="224">
        <v>537.31615830734802</v>
      </c>
      <c r="F357" s="295">
        <v>2047</v>
      </c>
    </row>
    <row r="358" spans="1:6" x14ac:dyDescent="0.35">
      <c r="A358" s="296">
        <v>53724</v>
      </c>
      <c r="B358" s="297">
        <f>B357+(('Exogenous Variables Annual'!B$49-'Exogenous Variables Annual'!B$48)/12)</f>
        <v>2604083.3333333302</v>
      </c>
      <c r="C358" s="297">
        <f>C357+(('Exogenous Variables Annual'!C$49-'Exogenous Variables Annual'!C$48)/12)</f>
        <v>5385.6246417202656</v>
      </c>
      <c r="D358" s="299">
        <f t="shared" si="5"/>
        <v>2.6040833333333304</v>
      </c>
      <c r="E358" s="224">
        <v>453.60071318381603</v>
      </c>
      <c r="F358" s="295">
        <v>2047</v>
      </c>
    </row>
    <row r="359" spans="1:6" x14ac:dyDescent="0.35">
      <c r="A359" s="296">
        <v>53752</v>
      </c>
      <c r="B359" s="297">
        <f>B358+(('Exogenous Variables Annual'!B$49-'Exogenous Variables Annual'!B$48)/12)</f>
        <v>2601820.9999999967</v>
      </c>
      <c r="C359" s="297">
        <f>C358+(('Exogenous Variables Annual'!C$49-'Exogenous Variables Annual'!C$48)/12)</f>
        <v>5384.2413897606339</v>
      </c>
      <c r="D359" s="299">
        <f t="shared" si="5"/>
        <v>2.6018209999999966</v>
      </c>
      <c r="E359" s="224">
        <v>433.81566542678303</v>
      </c>
      <c r="F359" s="295">
        <v>2047</v>
      </c>
    </row>
    <row r="360" spans="1:6" x14ac:dyDescent="0.35">
      <c r="A360" s="296">
        <v>53783</v>
      </c>
      <c r="B360" s="297">
        <f>B359+(('Exogenous Variables Annual'!B$49-'Exogenous Variables Annual'!B$48)/12)</f>
        <v>2599558.6666666633</v>
      </c>
      <c r="C360" s="297">
        <f>C359+(('Exogenous Variables Annual'!C$49-'Exogenous Variables Annual'!C$48)/12)</f>
        <v>5382.8581378010022</v>
      </c>
      <c r="D360" s="299">
        <f t="shared" si="5"/>
        <v>2.5995586666666632</v>
      </c>
      <c r="E360" s="224">
        <v>492.45947735440302</v>
      </c>
      <c r="F360" s="295">
        <v>2047</v>
      </c>
    </row>
    <row r="361" spans="1:6" x14ac:dyDescent="0.35">
      <c r="A361" s="296">
        <v>53813</v>
      </c>
      <c r="B361" s="297">
        <f>B360+(('Exogenous Variables Annual'!B$49-'Exogenous Variables Annual'!B$48)/12)</f>
        <v>2597296.3333333298</v>
      </c>
      <c r="C361" s="297">
        <f>C360+(('Exogenous Variables Annual'!C$49-'Exogenous Variables Annual'!C$48)/12)</f>
        <v>5381.4748858413705</v>
      </c>
      <c r="D361" s="299">
        <f t="shared" si="5"/>
        <v>2.5972963333333299</v>
      </c>
      <c r="E361" s="224">
        <v>579.60739733783203</v>
      </c>
      <c r="F361" s="295">
        <v>2047</v>
      </c>
    </row>
    <row r="362" spans="1:6" x14ac:dyDescent="0.35">
      <c r="A362" s="296">
        <v>53844</v>
      </c>
      <c r="B362" s="297">
        <f>B361+(('Exogenous Variables Annual'!B$49-'Exogenous Variables Annual'!B$48)/12)</f>
        <v>2595033.9999999963</v>
      </c>
      <c r="C362" s="297">
        <f>C361+(('Exogenous Variables Annual'!C$49-'Exogenous Variables Annual'!C$48)/12)</f>
        <v>5380.0916338817387</v>
      </c>
      <c r="D362" s="299">
        <f t="shared" si="5"/>
        <v>2.5950339999999961</v>
      </c>
      <c r="E362" s="224">
        <v>613.10792494722705</v>
      </c>
      <c r="F362" s="295">
        <v>2047</v>
      </c>
    </row>
    <row r="363" spans="1:6" x14ac:dyDescent="0.35">
      <c r="A363" s="296">
        <v>53874</v>
      </c>
      <c r="B363" s="297">
        <f>B362+(('Exogenous Variables Annual'!B$50-'Exogenous Variables Annual'!B$49)/12)</f>
        <v>2592864.7499999963</v>
      </c>
      <c r="C363" s="297">
        <f>C362+(('Exogenous Variables Annual'!C$50-'Exogenous Variables Annual'!C$49)/12)</f>
        <v>5378.3563065676335</v>
      </c>
      <c r="D363" s="299">
        <f t="shared" si="5"/>
        <v>2.5928647499999964</v>
      </c>
      <c r="E363" s="224">
        <v>625.65665663500295</v>
      </c>
      <c r="F363" s="295">
        <v>2048</v>
      </c>
    </row>
    <row r="364" spans="1:6" x14ac:dyDescent="0.35">
      <c r="A364" s="296">
        <v>53905</v>
      </c>
      <c r="B364" s="297">
        <f>B363+(('Exogenous Variables Annual'!B$50-'Exogenous Variables Annual'!B$49)/12)</f>
        <v>2590695.4999999963</v>
      </c>
      <c r="C364" s="297">
        <f>C363+(('Exogenous Variables Annual'!C$50-'Exogenous Variables Annual'!C$49)/12)</f>
        <v>5376.6209792535283</v>
      </c>
      <c r="D364" s="299">
        <f t="shared" si="5"/>
        <v>2.5906954999999963</v>
      </c>
      <c r="E364" s="224">
        <v>659.67654674883897</v>
      </c>
      <c r="F364" s="295">
        <v>2048</v>
      </c>
    </row>
    <row r="365" spans="1:6" x14ac:dyDescent="0.35">
      <c r="A365" s="296">
        <v>53936</v>
      </c>
      <c r="B365" s="297">
        <f>B364+(('Exogenous Variables Annual'!B$50-'Exogenous Variables Annual'!B$49)/12)</f>
        <v>2588526.2499999963</v>
      </c>
      <c r="C365" s="297">
        <f>C364+(('Exogenous Variables Annual'!C$50-'Exogenous Variables Annual'!C$49)/12)</f>
        <v>5374.885651939423</v>
      </c>
      <c r="D365" s="299">
        <f t="shared" si="5"/>
        <v>2.5885262499999961</v>
      </c>
      <c r="E365" s="224">
        <v>658.78978337580998</v>
      </c>
      <c r="F365" s="295">
        <v>2048</v>
      </c>
    </row>
    <row r="366" spans="1:6" x14ac:dyDescent="0.35">
      <c r="A366" s="296">
        <v>53966</v>
      </c>
      <c r="B366" s="297">
        <f>B365+(('Exogenous Variables Annual'!B$50-'Exogenous Variables Annual'!B$49)/12)</f>
        <v>2586356.9999999963</v>
      </c>
      <c r="C366" s="297">
        <f>C365+(('Exogenous Variables Annual'!C$50-'Exogenous Variables Annual'!C$49)/12)</f>
        <v>5373.1503246253178</v>
      </c>
      <c r="D366" s="299">
        <f t="shared" si="5"/>
        <v>2.5863569999999965</v>
      </c>
      <c r="E366" s="224">
        <v>692.415091453586</v>
      </c>
      <c r="F366" s="295">
        <v>2048</v>
      </c>
    </row>
    <row r="367" spans="1:6" x14ac:dyDescent="0.35">
      <c r="A367" s="296">
        <v>53997</v>
      </c>
      <c r="B367" s="297">
        <f>B366+(('Exogenous Variables Annual'!B$50-'Exogenous Variables Annual'!B$49)/12)</f>
        <v>2584187.7499999963</v>
      </c>
      <c r="C367" s="297">
        <f>C366+(('Exogenous Variables Annual'!C$50-'Exogenous Variables Annual'!C$49)/12)</f>
        <v>5371.4149973112126</v>
      </c>
      <c r="D367" s="299">
        <f t="shared" si="5"/>
        <v>2.5841877499999963</v>
      </c>
      <c r="E367" s="224">
        <v>600.09385719146701</v>
      </c>
      <c r="F367" s="295">
        <v>2048</v>
      </c>
    </row>
    <row r="368" spans="1:6" x14ac:dyDescent="0.35">
      <c r="A368" s="296">
        <v>54027</v>
      </c>
      <c r="B368" s="297">
        <f>B367+(('Exogenous Variables Annual'!B$50-'Exogenous Variables Annual'!B$49)/12)</f>
        <v>2582018.4999999963</v>
      </c>
      <c r="C368" s="297">
        <f>C367+(('Exogenous Variables Annual'!C$50-'Exogenous Variables Annual'!C$49)/12)</f>
        <v>5369.6796699971073</v>
      </c>
      <c r="D368" s="299">
        <f t="shared" si="5"/>
        <v>2.5820184999999962</v>
      </c>
      <c r="E368" s="224">
        <v>573.69300946379803</v>
      </c>
      <c r="F368" s="295">
        <v>2048</v>
      </c>
    </row>
    <row r="369" spans="1:6" x14ac:dyDescent="0.35">
      <c r="A369" s="296">
        <v>54058</v>
      </c>
      <c r="B369" s="297">
        <f>B368+(('Exogenous Variables Annual'!B$50-'Exogenous Variables Annual'!B$49)/12)</f>
        <v>2579849.2499999963</v>
      </c>
      <c r="C369" s="297">
        <f>C368+(('Exogenous Variables Annual'!C$50-'Exogenous Variables Annual'!C$49)/12)</f>
        <v>5367.9443426830021</v>
      </c>
      <c r="D369" s="299">
        <f t="shared" si="5"/>
        <v>2.5798492499999961</v>
      </c>
      <c r="E369" s="224">
        <v>541.67370614081995</v>
      </c>
      <c r="F369" s="295">
        <v>2048</v>
      </c>
    </row>
    <row r="370" spans="1:6" x14ac:dyDescent="0.35">
      <c r="A370" s="296">
        <v>54089</v>
      </c>
      <c r="B370" s="297">
        <f>B369+(('Exogenous Variables Annual'!B$50-'Exogenous Variables Annual'!B$49)/12)</f>
        <v>2577679.9999999963</v>
      </c>
      <c r="C370" s="297">
        <f>C369+(('Exogenous Variables Annual'!C$50-'Exogenous Variables Annual'!C$49)/12)</f>
        <v>5366.2090153688969</v>
      </c>
      <c r="D370" s="299">
        <f t="shared" si="5"/>
        <v>2.5776799999999964</v>
      </c>
      <c r="E370" s="224">
        <v>456.24855319066199</v>
      </c>
      <c r="F370" s="295">
        <v>2048</v>
      </c>
    </row>
    <row r="371" spans="1:6" x14ac:dyDescent="0.35">
      <c r="A371" s="296">
        <v>54118</v>
      </c>
      <c r="B371" s="297">
        <f>B370+(('Exogenous Variables Annual'!B$50-'Exogenous Variables Annual'!B$49)/12)</f>
        <v>2575510.7499999963</v>
      </c>
      <c r="C371" s="297">
        <f>C370+(('Exogenous Variables Annual'!C$50-'Exogenous Variables Annual'!C$49)/12)</f>
        <v>5364.4736880547916</v>
      </c>
      <c r="D371" s="299">
        <f t="shared" si="5"/>
        <v>2.5755107499999963</v>
      </c>
      <c r="E371" s="224">
        <v>433.86765356018901</v>
      </c>
      <c r="F371" s="295">
        <v>2048</v>
      </c>
    </row>
    <row r="372" spans="1:6" x14ac:dyDescent="0.35">
      <c r="A372" s="296">
        <v>54149</v>
      </c>
      <c r="B372" s="297">
        <f>B371+(('Exogenous Variables Annual'!B$50-'Exogenous Variables Annual'!B$49)/12)</f>
        <v>2573341.4999999963</v>
      </c>
      <c r="C372" s="297">
        <f>C371+(('Exogenous Variables Annual'!C$50-'Exogenous Variables Annual'!C$49)/12)</f>
        <v>5362.7383607406864</v>
      </c>
      <c r="D372" s="299">
        <f t="shared" si="5"/>
        <v>2.5733414999999962</v>
      </c>
      <c r="E372" s="224">
        <v>493.35864585232201</v>
      </c>
      <c r="F372" s="295">
        <v>2048</v>
      </c>
    </row>
    <row r="373" spans="1:6" x14ac:dyDescent="0.35">
      <c r="A373" s="296">
        <v>54179</v>
      </c>
      <c r="B373" s="297">
        <f>B372+(('Exogenous Variables Annual'!B$50-'Exogenous Variables Annual'!B$49)/12)</f>
        <v>2571172.2499999963</v>
      </c>
      <c r="C373" s="297">
        <f>C372+(('Exogenous Variables Annual'!C$50-'Exogenous Variables Annual'!C$49)/12)</f>
        <v>5361.0030334265812</v>
      </c>
      <c r="D373" s="299">
        <f t="shared" si="5"/>
        <v>2.5711722499999965</v>
      </c>
      <c r="E373" s="224">
        <v>581.31178317504896</v>
      </c>
      <c r="F373" s="295">
        <v>2048</v>
      </c>
    </row>
    <row r="374" spans="1:6" x14ac:dyDescent="0.35">
      <c r="A374" s="296">
        <v>54210</v>
      </c>
      <c r="B374" s="297">
        <f>B373+(('Exogenous Variables Annual'!B$50-'Exogenous Variables Annual'!B$49)/12)</f>
        <v>2569002.9999999963</v>
      </c>
      <c r="C374" s="297">
        <f>C373+(('Exogenous Variables Annual'!C$50-'Exogenous Variables Annual'!C$49)/12)</f>
        <v>5359.2677061124759</v>
      </c>
      <c r="D374" s="299">
        <f t="shared" si="5"/>
        <v>2.5690029999999964</v>
      </c>
      <c r="E374" s="224">
        <v>615.04564331952201</v>
      </c>
      <c r="F374" s="295">
        <v>2048</v>
      </c>
    </row>
    <row r="375" spans="1:6" x14ac:dyDescent="0.35">
      <c r="A375" s="296">
        <v>54240</v>
      </c>
      <c r="B375" s="297">
        <f>B374+(('Exogenous Variables Annual'!B$51-'Exogenous Variables Annual'!B$50)/12)</f>
        <v>2566893.2499999963</v>
      </c>
      <c r="C375" s="297">
        <f>C374+(('Exogenous Variables Annual'!C$51-'Exogenous Variables Annual'!C$50)/12)</f>
        <v>5357.6083035832144</v>
      </c>
      <c r="D375" s="299">
        <f t="shared" si="5"/>
        <v>2.5668932499999961</v>
      </c>
      <c r="E375" s="224">
        <v>627.23021069383105</v>
      </c>
      <c r="F375" s="295">
        <v>2049</v>
      </c>
    </row>
    <row r="376" spans="1:6" x14ac:dyDescent="0.35">
      <c r="A376" s="296">
        <v>54271</v>
      </c>
      <c r="B376" s="297">
        <f>B375+(('Exogenous Variables Annual'!B$51-'Exogenous Variables Annual'!B$50)/12)</f>
        <v>2564783.4999999963</v>
      </c>
      <c r="C376" s="297">
        <f>C375+(('Exogenous Variables Annual'!C$51-'Exogenous Variables Annual'!C$50)/12)</f>
        <v>5355.9489010539528</v>
      </c>
      <c r="D376" s="299">
        <f t="shared" si="5"/>
        <v>2.5647834999999963</v>
      </c>
      <c r="E376" s="224">
        <v>662.00955532676198</v>
      </c>
      <c r="F376" s="295">
        <v>2049</v>
      </c>
    </row>
    <row r="377" spans="1:6" x14ac:dyDescent="0.35">
      <c r="A377" s="296">
        <v>54302</v>
      </c>
      <c r="B377" s="297">
        <f>B376+(('Exogenous Variables Annual'!B$51-'Exogenous Variables Annual'!B$50)/12)</f>
        <v>2562673.7499999963</v>
      </c>
      <c r="C377" s="297">
        <f>C376+(('Exogenous Variables Annual'!C$51-'Exogenous Variables Annual'!C$50)/12)</f>
        <v>5354.2894985246912</v>
      </c>
      <c r="D377" s="299">
        <f t="shared" si="5"/>
        <v>2.5626737499999961</v>
      </c>
      <c r="E377" s="224">
        <v>661.72037239277199</v>
      </c>
      <c r="F377" s="295">
        <v>2049</v>
      </c>
    </row>
    <row r="378" spans="1:6" x14ac:dyDescent="0.35">
      <c r="A378" s="296">
        <v>54332</v>
      </c>
      <c r="B378" s="297">
        <f>B377+(('Exogenous Variables Annual'!B$51-'Exogenous Variables Annual'!B$50)/12)</f>
        <v>2560563.9999999963</v>
      </c>
      <c r="C378" s="297">
        <f>C377+(('Exogenous Variables Annual'!C$51-'Exogenous Variables Annual'!C$50)/12)</f>
        <v>5352.6300959954297</v>
      </c>
      <c r="D378" s="299">
        <f t="shared" si="5"/>
        <v>2.5605639999999963</v>
      </c>
      <c r="E378" s="224">
        <v>696.34456053494205</v>
      </c>
      <c r="F378" s="295">
        <v>2049</v>
      </c>
    </row>
    <row r="379" spans="1:6" x14ac:dyDescent="0.35">
      <c r="A379" s="296">
        <v>54363</v>
      </c>
      <c r="B379" s="297">
        <f>B378+(('Exogenous Variables Annual'!B$51-'Exogenous Variables Annual'!B$50)/12)</f>
        <v>2558454.2499999963</v>
      </c>
      <c r="C379" s="297">
        <f>C378+(('Exogenous Variables Annual'!C$51-'Exogenous Variables Annual'!C$50)/12)</f>
        <v>5350.9706934661681</v>
      </c>
      <c r="D379" s="299">
        <f t="shared" si="5"/>
        <v>2.5584542499999965</v>
      </c>
      <c r="E379" s="224">
        <v>603.89878465706101</v>
      </c>
      <c r="F379" s="295">
        <v>2049</v>
      </c>
    </row>
    <row r="380" spans="1:6" x14ac:dyDescent="0.35">
      <c r="A380" s="296">
        <v>54393</v>
      </c>
      <c r="B380" s="297">
        <f>B379+(('Exogenous Variables Annual'!B$51-'Exogenous Variables Annual'!B$50)/12)</f>
        <v>2556344.4999999963</v>
      </c>
      <c r="C380" s="297">
        <f>C379+(('Exogenous Variables Annual'!C$51-'Exogenous Variables Annual'!C$50)/12)</f>
        <v>5349.3112909369065</v>
      </c>
      <c r="D380" s="299">
        <f t="shared" si="5"/>
        <v>2.5563444999999962</v>
      </c>
      <c r="E380" s="224">
        <v>578.02095826564005</v>
      </c>
      <c r="F380" s="295">
        <v>2049</v>
      </c>
    </row>
    <row r="381" spans="1:6" x14ac:dyDescent="0.35">
      <c r="A381" s="296">
        <v>54424</v>
      </c>
      <c r="B381" s="297">
        <f>B380+(('Exogenous Variables Annual'!B$51-'Exogenous Variables Annual'!B$50)/12)</f>
        <v>2554234.7499999963</v>
      </c>
      <c r="C381" s="297">
        <f>C380+(('Exogenous Variables Annual'!C$51-'Exogenous Variables Annual'!C$50)/12)</f>
        <v>5347.6518884076449</v>
      </c>
      <c r="D381" s="299">
        <f t="shared" si="5"/>
        <v>2.5542347499999964</v>
      </c>
      <c r="E381" s="224">
        <v>546.06659298806903</v>
      </c>
      <c r="F381" s="295">
        <v>2049</v>
      </c>
    </row>
    <row r="382" spans="1:6" x14ac:dyDescent="0.35">
      <c r="A382" s="296">
        <v>54455</v>
      </c>
      <c r="B382" s="297">
        <f>B381+(('Exogenous Variables Annual'!B$51-'Exogenous Variables Annual'!B$50)/12)</f>
        <v>2552124.9999999963</v>
      </c>
      <c r="C382" s="297">
        <f>C381+(('Exogenous Variables Annual'!C$51-'Exogenous Variables Annual'!C$50)/12)</f>
        <v>5345.9924858783834</v>
      </c>
      <c r="D382" s="299">
        <f t="shared" si="5"/>
        <v>2.5521249999999962</v>
      </c>
      <c r="E382" s="224">
        <v>458.91184964741598</v>
      </c>
      <c r="F382" s="295">
        <v>2049</v>
      </c>
    </row>
    <row r="383" spans="1:6" x14ac:dyDescent="0.35">
      <c r="A383" s="296">
        <v>54483</v>
      </c>
      <c r="B383" s="297">
        <f>B382+(('Exogenous Variables Annual'!B$51-'Exogenous Variables Annual'!B$50)/12)</f>
        <v>2550015.2499999963</v>
      </c>
      <c r="C383" s="297">
        <f>C382+(('Exogenous Variables Annual'!C$51-'Exogenous Variables Annual'!C$50)/12)</f>
        <v>5344.3330833491218</v>
      </c>
      <c r="D383" s="299">
        <f t="shared" si="5"/>
        <v>2.5500152499999964</v>
      </c>
      <c r="E383" s="224">
        <v>433.91964792381299</v>
      </c>
      <c r="F383" s="295">
        <v>2049</v>
      </c>
    </row>
    <row r="384" spans="1:6" x14ac:dyDescent="0.35">
      <c r="A384" s="296">
        <v>54514</v>
      </c>
      <c r="B384" s="297">
        <f>B383+(('Exogenous Variables Annual'!B$51-'Exogenous Variables Annual'!B$50)/12)</f>
        <v>2547905.4999999963</v>
      </c>
      <c r="C384" s="297">
        <f>C383+(('Exogenous Variables Annual'!C$51-'Exogenous Variables Annual'!C$50)/12)</f>
        <v>5342.6736808198602</v>
      </c>
      <c r="D384" s="299">
        <f t="shared" si="5"/>
        <v>2.5479054999999962</v>
      </c>
      <c r="E384" s="224">
        <v>494.25945611778701</v>
      </c>
      <c r="F384" s="295">
        <v>2049</v>
      </c>
    </row>
    <row r="385" spans="1:6" x14ac:dyDescent="0.35">
      <c r="A385" s="296">
        <v>54544</v>
      </c>
      <c r="B385" s="297">
        <f>B384+(('Exogenous Variables Annual'!B$51-'Exogenous Variables Annual'!B$50)/12)</f>
        <v>2545795.7499999963</v>
      </c>
      <c r="C385" s="297">
        <f>C384+(('Exogenous Variables Annual'!C$51-'Exogenous Variables Annual'!C$50)/12)</f>
        <v>5341.0142782905987</v>
      </c>
      <c r="D385" s="299">
        <f t="shared" si="5"/>
        <v>2.5457957499999964</v>
      </c>
      <c r="E385" s="224">
        <v>583.02118090668898</v>
      </c>
      <c r="F385" s="295">
        <v>2049</v>
      </c>
    </row>
    <row r="386" spans="1:6" x14ac:dyDescent="0.35">
      <c r="A386" s="296">
        <v>54575</v>
      </c>
      <c r="B386" s="297">
        <f>B385+(('Exogenous Variables Annual'!B$51-'Exogenous Variables Annual'!B$50)/12)</f>
        <v>2543685.9999999963</v>
      </c>
      <c r="C386" s="297">
        <f>C385+(('Exogenous Variables Annual'!C$51-'Exogenous Variables Annual'!C$50)/12)</f>
        <v>5339.3548757613371</v>
      </c>
      <c r="D386" s="299">
        <f t="shared" si="5"/>
        <v>2.5436859999999961</v>
      </c>
      <c r="E386" s="224">
        <v>616.989485821578</v>
      </c>
      <c r="F386" s="295">
        <v>2049</v>
      </c>
    </row>
    <row r="387" spans="1:6" x14ac:dyDescent="0.35">
      <c r="A387" s="296">
        <v>54605</v>
      </c>
      <c r="B387" s="297">
        <f>B386+(('Exogenous Variables Annual'!B$52-'Exogenous Variables Annual'!B$51)/12)</f>
        <v>2541579.1666666628</v>
      </c>
      <c r="C387" s="297">
        <f>C386+(('Exogenous Variables Annual'!C$52-'Exogenous Variables Annual'!C$51)/12)</f>
        <v>5337.9178173484434</v>
      </c>
      <c r="D387" s="299">
        <f t="shared" ref="D387:D422" si="6">B387/1000000</f>
        <v>2.5415791666666627</v>
      </c>
      <c r="E387" s="224">
        <v>628.80772231045</v>
      </c>
      <c r="F387" s="295">
        <v>2050</v>
      </c>
    </row>
    <row r="388" spans="1:6" x14ac:dyDescent="0.35">
      <c r="A388" s="296">
        <v>54636</v>
      </c>
      <c r="B388" s="297">
        <f>B387+(('Exogenous Variables Annual'!B$52-'Exogenous Variables Annual'!B$51)/12)</f>
        <v>2539472.3333333293</v>
      </c>
      <c r="C388" s="297">
        <f>C387+(('Exogenous Variables Annual'!C$52-'Exogenous Variables Annual'!C$51)/12)</f>
        <v>5336.4807589355496</v>
      </c>
      <c r="D388" s="299">
        <f t="shared" si="6"/>
        <v>2.5394723333333293</v>
      </c>
      <c r="E388" s="224">
        <v>664.35081481045404</v>
      </c>
      <c r="F388" s="295">
        <v>2050</v>
      </c>
    </row>
    <row r="389" spans="1:6" x14ac:dyDescent="0.35">
      <c r="A389" s="296">
        <v>54667</v>
      </c>
      <c r="B389" s="297">
        <f>B388+(('Exogenous Variables Annual'!B$52-'Exogenous Variables Annual'!B$51)/12)</f>
        <v>2537365.4999999958</v>
      </c>
      <c r="C389" s="297">
        <f>C388+(('Exogenous Variables Annual'!C$52-'Exogenous Variables Annual'!C$51)/12)</f>
        <v>5335.0437005226559</v>
      </c>
      <c r="D389" s="299">
        <f t="shared" si="6"/>
        <v>2.5373654999999959</v>
      </c>
      <c r="E389" s="224">
        <v>664.66399796889596</v>
      </c>
      <c r="F389" s="295">
        <v>2050</v>
      </c>
    </row>
    <row r="390" spans="1:6" x14ac:dyDescent="0.35">
      <c r="A390" s="296">
        <v>54697</v>
      </c>
      <c r="B390" s="297">
        <f>B389+(('Exogenous Variables Annual'!B$52-'Exogenous Variables Annual'!B$51)/12)</f>
        <v>2535258.6666666623</v>
      </c>
      <c r="C390" s="297">
        <f>C389+(('Exogenous Variables Annual'!C$52-'Exogenous Variables Annual'!C$51)/12)</f>
        <v>5333.6066421097621</v>
      </c>
      <c r="D390" s="299">
        <f t="shared" si="6"/>
        <v>2.5352586666666621</v>
      </c>
      <c r="E390" s="224">
        <v>700.29632942959199</v>
      </c>
      <c r="F390" s="295">
        <v>2050</v>
      </c>
    </row>
    <row r="391" spans="1:6" x14ac:dyDescent="0.35">
      <c r="A391" s="296">
        <v>54728</v>
      </c>
      <c r="B391" s="297">
        <f>B390+(('Exogenous Variables Annual'!B$52-'Exogenous Variables Annual'!B$51)/12)</f>
        <v>2533151.8333333288</v>
      </c>
      <c r="C391" s="297">
        <f>C390+(('Exogenous Variables Annual'!C$52-'Exogenous Variables Annual'!C$51)/12)</f>
        <v>5332.1695836968684</v>
      </c>
      <c r="D391" s="299">
        <f t="shared" si="6"/>
        <v>2.5331518333333287</v>
      </c>
      <c r="E391" s="224">
        <v>607.72783747045605</v>
      </c>
      <c r="F391" s="295">
        <v>2050</v>
      </c>
    </row>
    <row r="392" spans="1:6" x14ac:dyDescent="0.35">
      <c r="A392" s="296">
        <v>54758</v>
      </c>
      <c r="B392" s="297">
        <f>B391+(('Exogenous Variables Annual'!B$52-'Exogenous Variables Annual'!B$51)/12)</f>
        <v>2531044.9999999953</v>
      </c>
      <c r="C392" s="297">
        <f>C391+(('Exogenous Variables Annual'!C$52-'Exogenous Variables Annual'!C$51)/12)</f>
        <v>5330.7325252839746</v>
      </c>
      <c r="D392" s="299">
        <f t="shared" si="6"/>
        <v>2.5310449999999953</v>
      </c>
      <c r="E392" s="224">
        <v>582.38155717916698</v>
      </c>
      <c r="F392" s="295">
        <v>2050</v>
      </c>
    </row>
    <row r="393" spans="1:6" x14ac:dyDescent="0.35">
      <c r="A393" s="296">
        <v>54789</v>
      </c>
      <c r="B393" s="297">
        <f>B392+(('Exogenous Variables Annual'!B$52-'Exogenous Variables Annual'!B$51)/12)</f>
        <v>2528938.1666666619</v>
      </c>
      <c r="C393" s="297">
        <f>C392+(('Exogenous Variables Annual'!C$52-'Exogenous Variables Annual'!C$51)/12)</f>
        <v>5329.2954668710809</v>
      </c>
      <c r="D393" s="299">
        <f t="shared" si="6"/>
        <v>2.5289381666666619</v>
      </c>
      <c r="E393" s="224">
        <v>550.49510544282703</v>
      </c>
      <c r="F393" s="295">
        <v>2050</v>
      </c>
    </row>
    <row r="394" spans="1:6" x14ac:dyDescent="0.35">
      <c r="A394" s="296">
        <v>54820</v>
      </c>
      <c r="B394" s="297">
        <f>B393+(('Exogenous Variables Annual'!B$52-'Exogenous Variables Annual'!B$51)/12)</f>
        <v>2526831.3333333284</v>
      </c>
      <c r="C394" s="297">
        <f>C393+(('Exogenous Variables Annual'!C$52-'Exogenous Variables Annual'!C$51)/12)</f>
        <v>5327.8584084581871</v>
      </c>
      <c r="D394" s="299">
        <f t="shared" si="6"/>
        <v>2.5268313333333285</v>
      </c>
      <c r="E394" s="224">
        <v>461.59069277925897</v>
      </c>
      <c r="F394" s="295">
        <v>2050</v>
      </c>
    </row>
    <row r="395" spans="1:6" x14ac:dyDescent="0.35">
      <c r="A395" s="296">
        <v>54848</v>
      </c>
      <c r="B395" s="297">
        <f>B394+(('Exogenous Variables Annual'!B$52-'Exogenous Variables Annual'!B$51)/12)</f>
        <v>2524724.4999999949</v>
      </c>
      <c r="C395" s="297">
        <f>C394+(('Exogenous Variables Annual'!C$52-'Exogenous Variables Annual'!C$51)/12)</f>
        <v>5326.4213500452934</v>
      </c>
      <c r="D395" s="299">
        <f t="shared" si="6"/>
        <v>2.5247244999999947</v>
      </c>
      <c r="E395" s="224">
        <v>433.97164851840199</v>
      </c>
      <c r="F395" s="295">
        <v>2050</v>
      </c>
    </row>
    <row r="396" spans="1:6" x14ac:dyDescent="0.35">
      <c r="A396" s="296">
        <v>54879</v>
      </c>
      <c r="B396" s="297">
        <f>B395+(('Exogenous Variables Annual'!B$52-'Exogenous Variables Annual'!B$51)/12)</f>
        <v>2522617.6666666614</v>
      </c>
      <c r="C396" s="297">
        <f>C395+(('Exogenous Variables Annual'!C$52-'Exogenous Variables Annual'!C$51)/12)</f>
        <v>5324.9842916323996</v>
      </c>
      <c r="D396" s="299">
        <f t="shared" si="6"/>
        <v>2.5226176666666613</v>
      </c>
      <c r="E396" s="224">
        <v>495.16191114845702</v>
      </c>
      <c r="F396" s="295">
        <v>2050</v>
      </c>
    </row>
    <row r="397" spans="1:6" x14ac:dyDescent="0.35">
      <c r="A397" s="296">
        <v>54909</v>
      </c>
      <c r="B397" s="297">
        <f>B396+(('Exogenous Variables Annual'!B$52-'Exogenous Variables Annual'!B$51)/12)</f>
        <v>2520510.8333333279</v>
      </c>
      <c r="C397" s="297">
        <f>C396+(('Exogenous Variables Annual'!C$52-'Exogenous Variables Annual'!C$51)/12)</f>
        <v>5323.5472332195059</v>
      </c>
      <c r="D397" s="299">
        <f t="shared" si="6"/>
        <v>2.5205108333333279</v>
      </c>
      <c r="E397" s="224">
        <v>584.73560527066297</v>
      </c>
      <c r="F397" s="295">
        <v>2050</v>
      </c>
    </row>
    <row r="398" spans="1:6" x14ac:dyDescent="0.35">
      <c r="A398" s="296">
        <v>54940</v>
      </c>
      <c r="B398" s="297">
        <f>B397+(('Exogenous Variables Annual'!B$52-'Exogenous Variables Annual'!B$51)/12)</f>
        <v>2518403.9999999944</v>
      </c>
      <c r="C398" s="297">
        <f>C397+(('Exogenous Variables Annual'!C$52-'Exogenous Variables Annual'!C$51)/12)</f>
        <v>5322.1101748066121</v>
      </c>
      <c r="D398" s="299">
        <f t="shared" si="6"/>
        <v>2.5184039999999945</v>
      </c>
      <c r="E398" s="224">
        <v>618.93947180861505</v>
      </c>
      <c r="F398" s="295">
        <v>2050</v>
      </c>
    </row>
    <row r="399" spans="1:6" x14ac:dyDescent="0.35">
      <c r="A399" s="296">
        <v>54970</v>
      </c>
      <c r="B399" s="297">
        <f>B398+(('Exogenous Variables Annual'!B$53-'Exogenous Variables Annual'!B$52)/12)</f>
        <v>2516395.1666666609</v>
      </c>
      <c r="C399" s="297">
        <f>C398+(('Exogenous Variables Annual'!C$53-'Exogenous Variables Annual'!C$52)/12)</f>
        <v>5320.7309241338053</v>
      </c>
      <c r="D399" s="299">
        <f t="shared" si="6"/>
        <v>2.5163951666666611</v>
      </c>
      <c r="E399" s="224">
        <v>630.38920143829296</v>
      </c>
      <c r="F399" s="295">
        <v>2051</v>
      </c>
    </row>
    <row r="400" spans="1:6" x14ac:dyDescent="0.35">
      <c r="A400" s="296">
        <v>55001</v>
      </c>
      <c r="B400" s="297">
        <f>B399+(('Exogenous Variables Annual'!B$53-'Exogenous Variables Annual'!B$52)/12)</f>
        <v>2514386.3333333274</v>
      </c>
      <c r="C400" s="297">
        <f>C399+(('Exogenous Variables Annual'!C$53-'Exogenous Variables Annual'!C$52)/12)</f>
        <v>5319.3516734609984</v>
      </c>
      <c r="D400" s="299">
        <f t="shared" si="6"/>
        <v>2.5143863333333276</v>
      </c>
      <c r="E400" s="224">
        <v>666.70035438002299</v>
      </c>
      <c r="F400" s="295">
        <v>2051</v>
      </c>
    </row>
    <row r="401" spans="1:6" x14ac:dyDescent="0.35">
      <c r="A401" s="296">
        <v>55032</v>
      </c>
      <c r="B401" s="297">
        <f>B400+(('Exogenous Variables Annual'!B$53-'Exogenous Variables Annual'!B$52)/12)</f>
        <v>2512377.4999999939</v>
      </c>
      <c r="C401" s="297">
        <f>C400+(('Exogenous Variables Annual'!C$53-'Exogenous Variables Annual'!C$52)/12)</f>
        <v>5317.9724227881916</v>
      </c>
      <c r="D401" s="299">
        <f t="shared" si="6"/>
        <v>2.5123774999999942</v>
      </c>
      <c r="E401" s="224">
        <v>667.620718096578</v>
      </c>
      <c r="F401" s="295">
        <v>2051</v>
      </c>
    </row>
    <row r="402" spans="1:6" x14ac:dyDescent="0.35">
      <c r="A402" s="296">
        <v>55062</v>
      </c>
      <c r="B402" s="297">
        <f>B401+(('Exogenous Variables Annual'!B$53-'Exogenous Variables Annual'!B$52)/12)</f>
        <v>2510368.6666666605</v>
      </c>
      <c r="C402" s="297">
        <f>C401+(('Exogenous Variables Annual'!C$53-'Exogenous Variables Annual'!C$52)/12)</f>
        <v>5316.5931721153847</v>
      </c>
      <c r="D402" s="299">
        <f t="shared" si="6"/>
        <v>2.5103686666666603</v>
      </c>
      <c r="E402" s="224">
        <v>704.27052468940997</v>
      </c>
      <c r="F402" s="295">
        <v>2051</v>
      </c>
    </row>
    <row r="403" spans="1:6" x14ac:dyDescent="0.35">
      <c r="A403" s="296">
        <v>55093</v>
      </c>
      <c r="B403" s="297">
        <f>B402+(('Exogenous Variables Annual'!B$53-'Exogenous Variables Annual'!B$52)/12)</f>
        <v>2508359.833333327</v>
      </c>
      <c r="C403" s="297">
        <f>C402+(('Exogenous Variables Annual'!C$53-'Exogenous Variables Annual'!C$52)/12)</f>
        <v>5315.2139214425779</v>
      </c>
      <c r="D403" s="299">
        <f t="shared" si="6"/>
        <v>2.5083598333333268</v>
      </c>
      <c r="E403" s="224">
        <v>611.58116859972301</v>
      </c>
      <c r="F403" s="295">
        <v>2051</v>
      </c>
    </row>
    <row r="404" spans="1:6" x14ac:dyDescent="0.35">
      <c r="A404" s="296">
        <v>55123</v>
      </c>
      <c r="B404" s="297">
        <f>B403+(('Exogenous Variables Annual'!B$53-'Exogenous Variables Annual'!B$52)/12)</f>
        <v>2506350.9999999935</v>
      </c>
      <c r="C404" s="297">
        <f>C403+(('Exogenous Variables Annual'!C$53-'Exogenous Variables Annual'!C$52)/12)</f>
        <v>5313.834670769771</v>
      </c>
      <c r="D404" s="299">
        <f t="shared" si="6"/>
        <v>2.5063509999999933</v>
      </c>
      <c r="E404" s="224">
        <v>586.77505251731804</v>
      </c>
      <c r="F404" s="295">
        <v>2051</v>
      </c>
    </row>
    <row r="405" spans="1:6" x14ac:dyDescent="0.35">
      <c r="A405" s="296">
        <v>55154</v>
      </c>
      <c r="B405" s="297">
        <f>B404+(('Exogenous Variables Annual'!B$53-'Exogenous Variables Annual'!B$52)/12)</f>
        <v>2504342.16666666</v>
      </c>
      <c r="C405" s="297">
        <f>C404+(('Exogenous Variables Annual'!C$53-'Exogenous Variables Annual'!C$52)/12)</f>
        <v>5312.4554200969642</v>
      </c>
      <c r="D405" s="299">
        <f t="shared" si="6"/>
        <v>2.5043421666666599</v>
      </c>
      <c r="E405" s="224">
        <v>554.95953242305404</v>
      </c>
      <c r="F405" s="295">
        <v>2051</v>
      </c>
    </row>
    <row r="406" spans="1:6" x14ac:dyDescent="0.35">
      <c r="A406" s="296">
        <v>55185</v>
      </c>
      <c r="B406" s="297">
        <f>B405+(('Exogenous Variables Annual'!B$53-'Exogenous Variables Annual'!B$52)/12)</f>
        <v>2502333.3333333265</v>
      </c>
      <c r="C406" s="297">
        <f>C405+(('Exogenous Variables Annual'!C$53-'Exogenous Variables Annual'!C$52)/12)</f>
        <v>5311.0761694241573</v>
      </c>
      <c r="D406" s="299">
        <f t="shared" si="6"/>
        <v>2.5023333333333264</v>
      </c>
      <c r="E406" s="224">
        <v>464.285173338052</v>
      </c>
      <c r="F406" s="295">
        <v>2051</v>
      </c>
    </row>
    <row r="407" spans="1:6" x14ac:dyDescent="0.35">
      <c r="A407" s="296">
        <v>55213</v>
      </c>
      <c r="B407" s="297">
        <f>B406+(('Exogenous Variables Annual'!B$53-'Exogenous Variables Annual'!B$52)/12)</f>
        <v>2500324.499999993</v>
      </c>
      <c r="C407" s="297">
        <f>C406+(('Exogenous Variables Annual'!C$53-'Exogenous Variables Annual'!C$52)/12)</f>
        <v>5309.6969187513505</v>
      </c>
      <c r="D407" s="299">
        <f t="shared" si="6"/>
        <v>2.500324499999993</v>
      </c>
      <c r="E407" s="224">
        <v>434.02365534470101</v>
      </c>
      <c r="F407" s="295">
        <v>2051</v>
      </c>
    </row>
    <row r="408" spans="1:6" x14ac:dyDescent="0.35">
      <c r="A408" s="296">
        <v>55244</v>
      </c>
      <c r="B408" s="297">
        <f>B407+(('Exogenous Variables Annual'!B$53-'Exogenous Variables Annual'!B$52)/12)</f>
        <v>2498315.6666666595</v>
      </c>
      <c r="C408" s="297">
        <f>C407+(('Exogenous Variables Annual'!C$53-'Exogenous Variables Annual'!C$52)/12)</f>
        <v>5308.3176680785436</v>
      </c>
      <c r="D408" s="299">
        <f t="shared" si="6"/>
        <v>2.4983156666666595</v>
      </c>
      <c r="E408" s="224">
        <v>496.06601394746502</v>
      </c>
      <c r="F408" s="295">
        <v>2051</v>
      </c>
    </row>
    <row r="409" spans="1:6" x14ac:dyDescent="0.35">
      <c r="A409" s="296">
        <v>55274</v>
      </c>
      <c r="B409" s="297">
        <f>B408+(('Exogenous Variables Annual'!B$53-'Exogenous Variables Annual'!B$52)/12)</f>
        <v>2496306.833333326</v>
      </c>
      <c r="C409" s="297">
        <f>C408+(('Exogenous Variables Annual'!C$53-'Exogenous Variables Annual'!C$52)/12)</f>
        <v>5306.9384174057368</v>
      </c>
      <c r="D409" s="299">
        <f t="shared" si="6"/>
        <v>2.496306833333326</v>
      </c>
      <c r="E409" s="224">
        <v>586.45507104821797</v>
      </c>
      <c r="F409" s="295">
        <v>2051</v>
      </c>
    </row>
    <row r="410" spans="1:6" x14ac:dyDescent="0.35">
      <c r="A410" s="296">
        <v>55305</v>
      </c>
      <c r="B410" s="297">
        <f>B409+(('Exogenous Variables Annual'!B$53-'Exogenous Variables Annual'!B$52)/12)</f>
        <v>2494297.9999999925</v>
      </c>
      <c r="C410" s="297">
        <f>C409+(('Exogenous Variables Annual'!C$53-'Exogenous Variables Annual'!C$52)/12)</f>
        <v>5305.55916673293</v>
      </c>
      <c r="D410" s="299">
        <f t="shared" si="6"/>
        <v>2.4942979999999926</v>
      </c>
      <c r="E410" s="224">
        <v>620.89562069702697</v>
      </c>
      <c r="F410" s="295">
        <v>2051</v>
      </c>
    </row>
    <row r="411" spans="1:6" x14ac:dyDescent="0.35">
      <c r="A411" s="296">
        <v>55335</v>
      </c>
      <c r="B411" s="297">
        <f>B410+(('Exogenous Variables Annual'!B$54-'Exogenous Variables Annual'!B$53)/12)</f>
        <v>2492384.6666666591</v>
      </c>
      <c r="C411" s="297">
        <f>C410+(('Exogenous Variables Annual'!C$54-'Exogenous Variables Annual'!C$53)/12)</f>
        <v>5304.5844573188297</v>
      </c>
      <c r="D411" s="299">
        <f t="shared" si="6"/>
        <v>2.4923846666666591</v>
      </c>
      <c r="E411" s="224">
        <v>631.97465805582499</v>
      </c>
      <c r="F411" s="295">
        <v>2052</v>
      </c>
    </row>
    <row r="412" spans="1:6" x14ac:dyDescent="0.35">
      <c r="A412" s="296">
        <v>55366</v>
      </c>
      <c r="B412" s="297">
        <f>B411+(('Exogenous Variables Annual'!B$54-'Exogenous Variables Annual'!B$53)/12)</f>
        <v>2490471.3333333256</v>
      </c>
      <c r="C412" s="297">
        <f>C411+(('Exogenous Variables Annual'!C$54-'Exogenous Variables Annual'!C$53)/12)</f>
        <v>5303.6097479047294</v>
      </c>
      <c r="D412" s="299">
        <f t="shared" si="6"/>
        <v>2.4904713333333257</v>
      </c>
      <c r="E412" s="224">
        <v>669.05820331877703</v>
      </c>
      <c r="F412" s="295">
        <v>2052</v>
      </c>
    </row>
    <row r="413" spans="1:6" x14ac:dyDescent="0.35">
      <c r="A413" s="296">
        <v>55397</v>
      </c>
      <c r="B413" s="297">
        <f>B412+(('Exogenous Variables Annual'!B$54-'Exogenous Variables Annual'!B$53)/12)</f>
        <v>2488557.9999999921</v>
      </c>
      <c r="C413" s="297">
        <f>C412+(('Exogenous Variables Annual'!C$54-'Exogenous Variables Annual'!C$53)/12)</f>
        <v>5302.6350384906291</v>
      </c>
      <c r="D413" s="299">
        <f t="shared" si="6"/>
        <v>2.4885579999999923</v>
      </c>
      <c r="E413" s="224">
        <v>670.59059102618596</v>
      </c>
      <c r="F413" s="295">
        <v>2052</v>
      </c>
    </row>
    <row r="414" spans="1:6" x14ac:dyDescent="0.35">
      <c r="A414" s="296">
        <v>55427</v>
      </c>
      <c r="B414" s="297">
        <f>B413+(('Exogenous Variables Annual'!B$54-'Exogenous Variables Annual'!B$53)/12)</f>
        <v>2486644.6666666586</v>
      </c>
      <c r="C414" s="297">
        <f>C413+(('Exogenous Variables Annual'!C$54-'Exogenous Variables Annual'!C$53)/12)</f>
        <v>5301.6603290765288</v>
      </c>
      <c r="D414" s="299">
        <f t="shared" si="6"/>
        <v>2.4866446666666584</v>
      </c>
      <c r="E414" s="224">
        <v>708.26727358445203</v>
      </c>
      <c r="F414" s="295">
        <v>2052</v>
      </c>
    </row>
    <row r="415" spans="1:6" x14ac:dyDescent="0.35">
      <c r="A415" s="296">
        <v>55458</v>
      </c>
      <c r="B415" s="297">
        <f>B414+(('Exogenous Variables Annual'!B$54-'Exogenous Variables Annual'!B$53)/12)</f>
        <v>2484731.3333333251</v>
      </c>
      <c r="C415" s="297">
        <f>C414+(('Exogenous Variables Annual'!C$54-'Exogenous Variables Annual'!C$53)/12)</f>
        <v>5300.6856196624285</v>
      </c>
      <c r="D415" s="299">
        <f t="shared" si="6"/>
        <v>2.484731333333325</v>
      </c>
      <c r="E415" s="224">
        <v>615.45893198282999</v>
      </c>
      <c r="F415" s="295">
        <v>2052</v>
      </c>
    </row>
    <row r="416" spans="1:6" x14ac:dyDescent="0.35">
      <c r="A416" s="296">
        <v>55488</v>
      </c>
      <c r="B416" s="297">
        <f>B415+(('Exogenous Variables Annual'!B$54-'Exogenous Variables Annual'!B$53)/12)</f>
        <v>2482817.9999999916</v>
      </c>
      <c r="C416" s="297">
        <f>C415+(('Exogenous Variables Annual'!C$54-'Exogenous Variables Annual'!C$53)/12)</f>
        <v>5299.7109102483282</v>
      </c>
      <c r="D416" s="299">
        <f t="shared" si="6"/>
        <v>2.4828179999999915</v>
      </c>
      <c r="E416" s="224">
        <v>591.20169245122099</v>
      </c>
      <c r="F416" s="295">
        <v>2052</v>
      </c>
    </row>
    <row r="417" spans="1:6" x14ac:dyDescent="0.35">
      <c r="A417" s="296">
        <v>55519</v>
      </c>
      <c r="B417" s="297">
        <f>B416+(('Exogenous Variables Annual'!B$54-'Exogenous Variables Annual'!B$53)/12)</f>
        <v>2480904.6666666581</v>
      </c>
      <c r="C417" s="297">
        <f>C416+(('Exogenous Variables Annual'!C$54-'Exogenous Variables Annual'!C$53)/12)</f>
        <v>5298.7362008342279</v>
      </c>
      <c r="D417" s="299">
        <f t="shared" si="6"/>
        <v>2.4809046666666581</v>
      </c>
      <c r="E417" s="224">
        <v>559.46016518979002</v>
      </c>
      <c r="F417" s="295">
        <v>2052</v>
      </c>
    </row>
    <row r="418" spans="1:6" x14ac:dyDescent="0.35">
      <c r="A418" s="296">
        <v>55550</v>
      </c>
      <c r="B418" s="297">
        <f>B417+(('Exogenous Variables Annual'!B$54-'Exogenous Variables Annual'!B$53)/12)</f>
        <v>2478991.3333333246</v>
      </c>
      <c r="C418" s="297">
        <f>C417+(('Exogenous Variables Annual'!C$54-'Exogenous Variables Annual'!C$53)/12)</f>
        <v>5297.7614914201276</v>
      </c>
      <c r="D418" s="299">
        <f t="shared" si="6"/>
        <v>2.4789913333333247</v>
      </c>
      <c r="E418" s="224">
        <v>466.99538260540697</v>
      </c>
      <c r="F418" s="295">
        <v>2052</v>
      </c>
    </row>
    <row r="419" spans="1:6" x14ac:dyDescent="0.35">
      <c r="A419" s="296">
        <v>55579</v>
      </c>
      <c r="B419" s="297">
        <f>B418+(('Exogenous Variables Annual'!B$54-'Exogenous Variables Annual'!B$53)/12)</f>
        <v>2477077.9999999912</v>
      </c>
      <c r="C419" s="297">
        <f>C418+(('Exogenous Variables Annual'!C$54-'Exogenous Variables Annual'!C$53)/12)</f>
        <v>5296.7867820060274</v>
      </c>
      <c r="D419" s="299">
        <f t="shared" si="6"/>
        <v>2.4770779999999912</v>
      </c>
      <c r="E419" s="224">
        <v>434.07566840345902</v>
      </c>
      <c r="F419" s="295">
        <v>2052</v>
      </c>
    </row>
    <row r="420" spans="1:6" x14ac:dyDescent="0.35">
      <c r="A420" s="296">
        <v>55610</v>
      </c>
      <c r="B420" s="297">
        <f>B419+(('Exogenous Variables Annual'!B$54-'Exogenous Variables Annual'!B$53)/12)</f>
        <v>2475164.6666666577</v>
      </c>
      <c r="C420" s="297">
        <f>C419+(('Exogenous Variables Annual'!C$54-'Exogenous Variables Annual'!C$53)/12)</f>
        <v>5295.8120725919271</v>
      </c>
      <c r="D420" s="299">
        <f t="shared" si="6"/>
        <v>2.4751646666666578</v>
      </c>
      <c r="E420" s="224">
        <v>496.97176752342602</v>
      </c>
      <c r="F420" s="295">
        <v>2052</v>
      </c>
    </row>
    <row r="421" spans="1:6" x14ac:dyDescent="0.35">
      <c r="A421" s="296">
        <v>55640</v>
      </c>
      <c r="B421" s="297">
        <f>B420+(('Exogenous Variables Annual'!B$54-'Exogenous Variables Annual'!B$53)/12)</f>
        <v>2473251.3333333242</v>
      </c>
      <c r="C421" s="297">
        <f>C420+(('Exogenous Variables Annual'!C$54-'Exogenous Variables Annual'!C$53)/12)</f>
        <v>5294.8373631778268</v>
      </c>
      <c r="D421" s="299">
        <f t="shared" si="6"/>
        <v>2.4732513333333244</v>
      </c>
      <c r="E421" s="224">
        <v>588.17959306406794</v>
      </c>
      <c r="F421" s="295">
        <v>2052</v>
      </c>
    </row>
    <row r="422" spans="1:6" x14ac:dyDescent="0.35">
      <c r="A422" s="296">
        <v>55671</v>
      </c>
      <c r="B422" s="297">
        <f>B421+(('Exogenous Variables Annual'!B$54-'Exogenous Variables Annual'!B$53)/12)</f>
        <v>2471337.9999999907</v>
      </c>
      <c r="C422" s="297">
        <f>C421+(('Exogenous Variables Annual'!C$54-'Exogenous Variables Annual'!C$53)/12)</f>
        <v>5293.8626537637265</v>
      </c>
      <c r="D422" s="299">
        <f t="shared" si="6"/>
        <v>2.4713379999999905</v>
      </c>
      <c r="E422" s="224">
        <v>622.857951964569</v>
      </c>
      <c r="F422" s="295">
        <v>2052</v>
      </c>
    </row>
    <row r="423" spans="1:6" x14ac:dyDescent="0.35">
      <c r="A423" s="296">
        <v>55701</v>
      </c>
      <c r="B423" s="297">
        <f>B422+(('Exogenous Variables Annual'!B$55-'Exogenous Variables Annual'!B$54)/12)</f>
        <v>2265393.1666666572</v>
      </c>
      <c r="C423" s="297">
        <f>C422+(('Exogenous Variables Annual'!C$55-'Exogenous Variables Annual'!C$54)/12)</f>
        <v>4852.7074326167503</v>
      </c>
      <c r="D423" s="299">
        <f t="shared" ref="D423:D434" si="7">B423/1000000</f>
        <v>2.2653931666666574</v>
      </c>
      <c r="E423" s="224">
        <v>633.56410216660697</v>
      </c>
      <c r="F423" s="295">
        <v>2053</v>
      </c>
    </row>
    <row r="424" spans="1:6" x14ac:dyDescent="0.35">
      <c r="A424" s="296">
        <v>55732</v>
      </c>
      <c r="B424" s="297">
        <f>B423+(('Exogenous Variables Annual'!B$55-'Exogenous Variables Annual'!B$54)/12)</f>
        <v>2059448.3333333239</v>
      </c>
      <c r="C424" s="297">
        <f>C423+(('Exogenous Variables Annual'!C$55-'Exogenous Variables Annual'!C$54)/12)</f>
        <v>4411.5522114697742</v>
      </c>
      <c r="D424" s="299">
        <f t="shared" si="7"/>
        <v>2.0594483333333238</v>
      </c>
      <c r="E424" s="224">
        <v>671.42439101358798</v>
      </c>
      <c r="F424" s="295">
        <v>2053</v>
      </c>
    </row>
    <row r="425" spans="1:6" x14ac:dyDescent="0.35">
      <c r="A425" s="296">
        <v>55763</v>
      </c>
      <c r="B425" s="297">
        <f>B424+(('Exogenous Variables Annual'!B$55-'Exogenous Variables Annual'!B$54)/12)</f>
        <v>1853503.4999999907</v>
      </c>
      <c r="C425" s="297">
        <f>C424+(('Exogenous Variables Annual'!C$55-'Exogenous Variables Annual'!C$54)/12)</f>
        <v>3970.396990322798</v>
      </c>
      <c r="D425" s="299">
        <f t="shared" si="7"/>
        <v>1.8535034999999906</v>
      </c>
      <c r="E425" s="224">
        <v>673.57367526721498</v>
      </c>
      <c r="F425" s="295">
        <v>2053</v>
      </c>
    </row>
    <row r="426" spans="1:6" x14ac:dyDescent="0.35">
      <c r="A426" s="296">
        <v>55793</v>
      </c>
      <c r="B426" s="297">
        <f>B425+(('Exogenous Variables Annual'!B$55-'Exogenous Variables Annual'!B$54)/12)</f>
        <v>1647558.6666666574</v>
      </c>
      <c r="C426" s="297">
        <f>C425+(('Exogenous Variables Annual'!C$55-'Exogenous Variables Annual'!C$54)/12)</f>
        <v>3529.2417691758219</v>
      </c>
      <c r="D426" s="299">
        <f t="shared" si="7"/>
        <v>1.6475586666666575</v>
      </c>
      <c r="E426" s="224">
        <v>712.28670410703603</v>
      </c>
      <c r="F426" s="295">
        <v>2053</v>
      </c>
    </row>
    <row r="427" spans="1:6" x14ac:dyDescent="0.35">
      <c r="A427" s="296">
        <v>55824</v>
      </c>
      <c r="B427" s="297">
        <f>B426+(('Exogenous Variables Annual'!B$55-'Exogenous Variables Annual'!B$54)/12)</f>
        <v>1441613.8333333242</v>
      </c>
      <c r="C427" s="297">
        <f>C426+(('Exogenous Variables Annual'!C$55-'Exogenous Variables Annual'!C$54)/12)</f>
        <v>3088.0865480288458</v>
      </c>
      <c r="D427" s="299">
        <f t="shared" si="7"/>
        <v>1.4416138333333242</v>
      </c>
      <c r="E427" s="224">
        <v>619.36128253380298</v>
      </c>
      <c r="F427" s="295">
        <v>2053</v>
      </c>
    </row>
    <row r="428" spans="1:6" x14ac:dyDescent="0.35">
      <c r="A428" s="296">
        <v>55854</v>
      </c>
      <c r="B428" s="297">
        <f>B427+(('Exogenous Variables Annual'!B$55-'Exogenous Variables Annual'!B$54)/12)</f>
        <v>1235668.9999999909</v>
      </c>
      <c r="C428" s="297">
        <f>C427+(('Exogenous Variables Annual'!C$55-'Exogenous Variables Annual'!C$54)/12)</f>
        <v>2646.9313268818696</v>
      </c>
      <c r="D428" s="299">
        <f t="shared" si="7"/>
        <v>1.235668999999991</v>
      </c>
      <c r="E428" s="224">
        <v>595.66172702421102</v>
      </c>
      <c r="F428" s="295">
        <v>2053</v>
      </c>
    </row>
    <row r="429" spans="1:6" x14ac:dyDescent="0.35">
      <c r="A429" s="296">
        <v>55885</v>
      </c>
      <c r="B429" s="297">
        <f>B428+(('Exogenous Variables Annual'!B$55-'Exogenous Variables Annual'!B$54)/12)</f>
        <v>1029724.1666666575</v>
      </c>
      <c r="C429" s="297">
        <f>C428+(('Exogenous Variables Annual'!C$55-'Exogenous Variables Annual'!C$54)/12)</f>
        <v>2205.7761057348935</v>
      </c>
      <c r="D429" s="299">
        <f t="shared" si="7"/>
        <v>1.0297241666666574</v>
      </c>
      <c r="E429" s="224">
        <v>563.99729736615495</v>
      </c>
      <c r="F429" s="295">
        <v>2053</v>
      </c>
    </row>
    <row r="430" spans="1:6" x14ac:dyDescent="0.35">
      <c r="A430" s="296">
        <v>55916</v>
      </c>
      <c r="B430" s="297">
        <f>B429+(('Exogenous Variables Annual'!B$55-'Exogenous Variables Annual'!B$54)/12)</f>
        <v>823779.33333332418</v>
      </c>
      <c r="C430" s="297">
        <f>C429+(('Exogenous Variables Annual'!C$55-'Exogenous Variables Annual'!C$54)/12)</f>
        <v>1764.6208845879175</v>
      </c>
      <c r="D430" s="299">
        <f t="shared" si="7"/>
        <v>0.8237793333333242</v>
      </c>
      <c r="E430" s="224">
        <v>469.72141239578201</v>
      </c>
      <c r="F430" s="295">
        <v>2053</v>
      </c>
    </row>
    <row r="431" spans="1:6" x14ac:dyDescent="0.35">
      <c r="A431" s="296">
        <v>55944</v>
      </c>
      <c r="B431" s="297">
        <f>B430+(('Exogenous Variables Annual'!B$55-'Exogenous Variables Annual'!B$54)/12)</f>
        <v>617834.4999999908</v>
      </c>
      <c r="C431" s="297">
        <f>C430+(('Exogenous Variables Annual'!C$55-'Exogenous Variables Annual'!C$54)/12)</f>
        <v>1323.4656634409416</v>
      </c>
      <c r="D431" s="299">
        <f t="shared" si="7"/>
        <v>0.61783449999999085</v>
      </c>
      <c r="E431" s="224">
        <v>434.12768769541998</v>
      </c>
      <c r="F431" s="295">
        <v>2053</v>
      </c>
    </row>
    <row r="432" spans="1:6" x14ac:dyDescent="0.35">
      <c r="A432" s="296">
        <v>55975</v>
      </c>
      <c r="B432" s="297">
        <f>B431+(('Exogenous Variables Annual'!B$55-'Exogenous Variables Annual'!B$54)/12)</f>
        <v>411889.66666665743</v>
      </c>
      <c r="C432" s="297">
        <f>C431+(('Exogenous Variables Annual'!C$55-'Exogenous Variables Annual'!C$54)/12)</f>
        <v>882.31044229396571</v>
      </c>
      <c r="D432" s="299">
        <f t="shared" si="7"/>
        <v>0.41188966666665744</v>
      </c>
      <c r="E432" s="224">
        <v>497.87917489044997</v>
      </c>
      <c r="F432" s="295">
        <v>2053</v>
      </c>
    </row>
    <row r="433" spans="1:6" x14ac:dyDescent="0.35">
      <c r="A433" s="296">
        <v>56005</v>
      </c>
      <c r="B433" s="297">
        <f>B432+(('Exogenous Variables Annual'!B$55-'Exogenous Variables Annual'!B$54)/12)</f>
        <v>205944.83333332409</v>
      </c>
      <c r="C433" s="297">
        <f>C432+(('Exogenous Variables Annual'!C$55-'Exogenous Variables Annual'!C$54)/12)</f>
        <v>441.15522114698979</v>
      </c>
      <c r="D433" s="299">
        <f t="shared" si="7"/>
        <v>0.20594483333332408</v>
      </c>
      <c r="E433" s="225">
        <v>589.90918618652199</v>
      </c>
      <c r="F433" s="295">
        <v>2053</v>
      </c>
    </row>
    <row r="434" spans="1:6" x14ac:dyDescent="0.35">
      <c r="A434" s="296">
        <v>56036</v>
      </c>
      <c r="B434" s="297">
        <f>B433+(('Exogenous Variables Annual'!B$55-'Exogenous Variables Annual'!B$54)/12)</f>
        <v>-9.2550180852413177E-9</v>
      </c>
      <c r="C434" s="297">
        <f>C433+(('Exogenous Variables Annual'!C$55-'Exogenous Variables Annual'!C$54)/12)</f>
        <v>1.3869794202037156E-11</v>
      </c>
      <c r="D434" s="299">
        <f t="shared" si="7"/>
        <v>-9.2550180852413171E-15</v>
      </c>
      <c r="E434" s="225">
        <v>624.826485150557</v>
      </c>
      <c r="F434" s="295">
        <v>2053</v>
      </c>
    </row>
    <row r="435" spans="1:6" x14ac:dyDescent="0.35">
      <c r="A435" s="296"/>
      <c r="E435" s="225"/>
    </row>
    <row r="436" spans="1:6" x14ac:dyDescent="0.35">
      <c r="A436" s="296"/>
      <c r="E436" s="225"/>
    </row>
    <row r="437" spans="1:6" x14ac:dyDescent="0.35">
      <c r="E437" s="225"/>
    </row>
    <row r="438" spans="1:6" x14ac:dyDescent="0.35">
      <c r="E438" s="225"/>
    </row>
    <row r="439" spans="1:6" x14ac:dyDescent="0.35">
      <c r="E439" s="225"/>
    </row>
    <row r="440" spans="1:6" x14ac:dyDescent="0.35">
      <c r="E440" s="22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709D1-A9E2-4122-A71B-5265F892581B}">
  <sheetPr codeName="Sheet8"/>
  <dimension ref="A1:Z437"/>
  <sheetViews>
    <sheetView showGridLines="0" zoomScale="85" zoomScaleNormal="85" workbookViewId="0">
      <pane xSplit="2" ySplit="5" topLeftCell="C79" activePane="bottomRight" state="frozen"/>
      <selection pane="topRight" activeCell="C1" sqref="C1"/>
      <selection pane="bottomLeft" activeCell="A6" sqref="A6"/>
      <selection pane="bottomRight" activeCell="L101" sqref="L101"/>
    </sheetView>
  </sheetViews>
  <sheetFormatPr defaultColWidth="8.23046875" defaultRowHeight="15.5" x14ac:dyDescent="0.35"/>
  <cols>
    <col min="1" max="1" width="8.23046875" style="301"/>
    <col min="2" max="2" width="14.765625" style="301" customWidth="1"/>
    <col min="3" max="3" width="15" style="301" customWidth="1"/>
    <col min="4" max="4" width="13.69140625" style="314" bestFit="1" customWidth="1"/>
    <col min="5" max="5" width="17.84375" style="315" customWidth="1"/>
    <col min="6" max="6" width="8.23046875" style="315" bestFit="1"/>
    <col min="7" max="7" width="12.765625" style="324" customWidth="1"/>
    <col min="8" max="19" width="8.23046875" style="301" bestFit="1"/>
    <col min="20" max="25" width="11.07421875" style="301" customWidth="1"/>
    <col min="26" max="16384" width="8.23046875" style="301"/>
  </cols>
  <sheetData>
    <row r="1" spans="1:25" x14ac:dyDescent="0.35">
      <c r="B1" s="226" t="s">
        <v>77</v>
      </c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x14ac:dyDescent="0.35">
      <c r="E2" s="227" t="s">
        <v>167</v>
      </c>
      <c r="F2" s="227"/>
      <c r="G2" s="301"/>
    </row>
    <row r="3" spans="1:25" x14ac:dyDescent="0.35">
      <c r="A3" s="316"/>
      <c r="D3" s="317"/>
      <c r="E3" s="228"/>
      <c r="F3" s="228">
        <v>1.7013869738953701E-2</v>
      </c>
      <c r="G3" s="228">
        <v>6.4030402016517093E-2</v>
      </c>
      <c r="H3" s="228">
        <v>263.46255817679298</v>
      </c>
      <c r="I3" s="228">
        <v>197.360795924391</v>
      </c>
      <c r="J3" s="228">
        <v>256.59059223423299</v>
      </c>
      <c r="K3" s="228">
        <v>266.82421884223601</v>
      </c>
      <c r="L3" s="228">
        <v>310.59806355280801</v>
      </c>
      <c r="M3" s="228">
        <v>331.141778140518</v>
      </c>
      <c r="N3" s="228">
        <v>365.412948619269</v>
      </c>
      <c r="O3" s="228">
        <v>370.75644565524902</v>
      </c>
      <c r="P3" s="228">
        <v>354.09901716058499</v>
      </c>
      <c r="Q3" s="228">
        <v>341.143837751104</v>
      </c>
      <c r="R3" s="228">
        <v>304.51849895902399</v>
      </c>
      <c r="S3" s="228">
        <v>274.83004292275598</v>
      </c>
      <c r="T3" s="229">
        <v>38.268631164352399</v>
      </c>
      <c r="U3" s="229">
        <v>1.01841300476359</v>
      </c>
      <c r="V3" s="229">
        <v>0.97225368206240104</v>
      </c>
      <c r="W3" s="229">
        <v>1.0978959255357901</v>
      </c>
      <c r="X3" s="229">
        <v>0.59086672506898497</v>
      </c>
      <c r="Y3" s="229">
        <v>1.01719708850069</v>
      </c>
    </row>
    <row r="4" spans="1:25" x14ac:dyDescent="0.35">
      <c r="E4" s="301"/>
      <c r="F4" s="301"/>
      <c r="G4" s="301"/>
      <c r="T4" s="318"/>
      <c r="U4" s="318"/>
      <c r="V4" s="318"/>
      <c r="W4" s="318"/>
      <c r="X4" s="318"/>
      <c r="Y4" s="318"/>
    </row>
    <row r="5" spans="1:25" ht="46.5" x14ac:dyDescent="0.35">
      <c r="C5" s="314" t="s">
        <v>168</v>
      </c>
      <c r="D5" s="301" t="s">
        <v>169</v>
      </c>
      <c r="E5" s="231" t="s">
        <v>170</v>
      </c>
      <c r="F5" s="231" t="s">
        <v>164</v>
      </c>
      <c r="G5" s="231" t="s">
        <v>171</v>
      </c>
      <c r="H5" s="231" t="s">
        <v>61</v>
      </c>
      <c r="I5" s="231" t="s">
        <v>62</v>
      </c>
      <c r="J5" s="231" t="s">
        <v>63</v>
      </c>
      <c r="K5" s="231" t="s">
        <v>141</v>
      </c>
      <c r="L5" s="231" t="s">
        <v>65</v>
      </c>
      <c r="M5" s="231" t="s">
        <v>66</v>
      </c>
      <c r="N5" s="227" t="s">
        <v>55</v>
      </c>
      <c r="O5" s="227" t="s">
        <v>56</v>
      </c>
      <c r="P5" s="227" t="s">
        <v>166</v>
      </c>
      <c r="Q5" s="231" t="s">
        <v>58</v>
      </c>
      <c r="R5" s="231" t="s">
        <v>59</v>
      </c>
      <c r="S5" s="231" t="s">
        <v>60</v>
      </c>
      <c r="T5" s="232" t="s">
        <v>172</v>
      </c>
      <c r="U5" s="232" t="s">
        <v>173</v>
      </c>
      <c r="V5" s="232" t="s">
        <v>174</v>
      </c>
      <c r="W5" s="232" t="s">
        <v>175</v>
      </c>
      <c r="X5" s="232" t="s">
        <v>176</v>
      </c>
      <c r="Y5" s="232" t="s">
        <v>177</v>
      </c>
    </row>
    <row r="6" spans="1:25" x14ac:dyDescent="0.35">
      <c r="A6" s="301">
        <v>2018</v>
      </c>
      <c r="B6" s="319">
        <v>42917</v>
      </c>
      <c r="C6" s="233">
        <v>588.08593800000006</v>
      </c>
      <c r="D6" s="314">
        <f t="shared" ref="D6:D69" si="0">SUMPRODUCT($F$3:$Y$3,F6:Y6)</f>
        <v>587.50036642678708</v>
      </c>
      <c r="E6" s="234">
        <v>0</v>
      </c>
      <c r="F6" s="235">
        <f>'Exogenous Variables Monthly'!E3</f>
        <v>580.24193731747198</v>
      </c>
      <c r="G6" s="236">
        <f>'Exogenous Variables Monthly'!B3/1000</f>
        <v>3314.2890000000002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0</v>
      </c>
      <c r="N6" s="233">
        <v>1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7">
        <v>0</v>
      </c>
      <c r="U6" s="237">
        <v>0</v>
      </c>
      <c r="V6" s="237">
        <v>0</v>
      </c>
      <c r="W6" s="237">
        <v>0</v>
      </c>
      <c r="X6" s="237">
        <v>0</v>
      </c>
      <c r="Y6" s="237">
        <v>0</v>
      </c>
    </row>
    <row r="7" spans="1:25" x14ac:dyDescent="0.35">
      <c r="A7" s="301">
        <v>2018</v>
      </c>
      <c r="B7" s="319">
        <v>42948</v>
      </c>
      <c r="C7" s="233">
        <v>629.64752699999997</v>
      </c>
      <c r="D7" s="314">
        <f t="shared" si="0"/>
        <v>592.36341847289771</v>
      </c>
      <c r="E7" s="234">
        <v>0</v>
      </c>
      <c r="F7" s="235">
        <f>'Exogenous Variables Monthly'!E4</f>
        <v>593.38235062335195</v>
      </c>
      <c r="G7" s="236">
        <f>'Exogenous Variables Monthly'!B4/1000</f>
        <v>3303.2939999999999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1</v>
      </c>
      <c r="P7" s="233">
        <v>0</v>
      </c>
      <c r="Q7" s="233">
        <v>0</v>
      </c>
      <c r="R7" s="233">
        <v>0</v>
      </c>
      <c r="S7" s="233">
        <v>0</v>
      </c>
      <c r="T7" s="237">
        <v>0</v>
      </c>
      <c r="U7" s="237">
        <v>0</v>
      </c>
      <c r="V7" s="237">
        <v>0</v>
      </c>
      <c r="W7" s="237">
        <v>0</v>
      </c>
      <c r="X7" s="237">
        <v>0</v>
      </c>
      <c r="Y7" s="237">
        <v>0</v>
      </c>
    </row>
    <row r="8" spans="1:25" x14ac:dyDescent="0.35">
      <c r="A8" s="301">
        <v>2018</v>
      </c>
      <c r="B8" s="319">
        <v>42979</v>
      </c>
      <c r="C8" s="233">
        <v>519.60010999999997</v>
      </c>
      <c r="D8" s="314">
        <f t="shared" si="0"/>
        <v>574.71740793501419</v>
      </c>
      <c r="E8" s="234">
        <v>0</v>
      </c>
      <c r="F8" s="235">
        <f>'Exogenous Variables Monthly'!E5</f>
        <v>576.65671574933401</v>
      </c>
      <c r="G8" s="236">
        <f>'Exogenous Variables Monthly'!B5/1000</f>
        <v>3292.299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1</v>
      </c>
      <c r="Q8" s="233">
        <v>0</v>
      </c>
      <c r="R8" s="233">
        <v>0</v>
      </c>
      <c r="S8" s="233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7">
        <v>0</v>
      </c>
    </row>
    <row r="9" spans="1:25" x14ac:dyDescent="0.35">
      <c r="A9" s="301">
        <v>2018</v>
      </c>
      <c r="B9" s="319">
        <v>43009</v>
      </c>
      <c r="C9" s="233">
        <v>601.32986400000004</v>
      </c>
      <c r="D9" s="314">
        <f t="shared" si="0"/>
        <v>561.18827354385564</v>
      </c>
      <c r="E9" s="234">
        <v>0</v>
      </c>
      <c r="F9" s="235">
        <f>'Exogenous Variables Monthly'!E6</f>
        <v>584.30102539137999</v>
      </c>
      <c r="G9" s="236">
        <f>'Exogenous Variables Monthly'!B6/1000</f>
        <v>3281.3040000000001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1</v>
      </c>
      <c r="R9" s="233">
        <v>0</v>
      </c>
      <c r="S9" s="233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</row>
    <row r="10" spans="1:25" x14ac:dyDescent="0.35">
      <c r="A10" s="301">
        <v>2018</v>
      </c>
      <c r="B10" s="319">
        <v>43040</v>
      </c>
      <c r="C10" s="233">
        <v>-559.03086599999995</v>
      </c>
      <c r="D10" s="314">
        <f t="shared" si="0"/>
        <v>522.36412631688233</v>
      </c>
      <c r="E10" s="234">
        <v>0</v>
      </c>
      <c r="F10" s="235">
        <f>'Exogenous Variables Monthly'!E7</f>
        <v>496.44363682214203</v>
      </c>
      <c r="G10" s="236">
        <f>'Exogenous Variables Monthly'!B7/1000</f>
        <v>3270.3090000000002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1</v>
      </c>
      <c r="S10" s="233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</row>
    <row r="11" spans="1:25" x14ac:dyDescent="0.35">
      <c r="A11" s="301">
        <v>2018</v>
      </c>
      <c r="B11" s="319">
        <v>43070</v>
      </c>
      <c r="C11" s="233">
        <v>235.89477500000001</v>
      </c>
      <c r="D11" s="314">
        <f t="shared" si="0"/>
        <v>491.31566584576217</v>
      </c>
      <c r="E11" s="234">
        <v>0</v>
      </c>
      <c r="F11" s="235">
        <f>'Exogenous Variables Monthly'!E8</f>
        <v>457.88743680735701</v>
      </c>
      <c r="G11" s="236">
        <f>'Exogenous Variables Monthly'!B8/1000</f>
        <v>3259.3139999999999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1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</row>
    <row r="12" spans="1:25" x14ac:dyDescent="0.35">
      <c r="A12" s="301">
        <v>2018</v>
      </c>
      <c r="B12" s="319">
        <v>43101</v>
      </c>
      <c r="C12" s="233">
        <v>386.785213</v>
      </c>
      <c r="D12" s="314">
        <f t="shared" si="0"/>
        <v>478.68650951203915</v>
      </c>
      <c r="E12" s="234">
        <v>0</v>
      </c>
      <c r="F12" s="235">
        <f>'Exogenous Variables Monthly'!E9</f>
        <v>425.11080655541298</v>
      </c>
      <c r="G12" s="236">
        <f>'Exogenous Variables Monthly'!B9/1000</f>
        <v>3248.319</v>
      </c>
      <c r="H12" s="233">
        <v>1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237">
        <v>0</v>
      </c>
      <c r="U12" s="237">
        <v>0</v>
      </c>
      <c r="V12" s="237">
        <v>0</v>
      </c>
      <c r="W12" s="237">
        <v>0</v>
      </c>
      <c r="X12" s="237">
        <v>0</v>
      </c>
      <c r="Y12" s="237">
        <v>0</v>
      </c>
    </row>
    <row r="13" spans="1:25" x14ac:dyDescent="0.35">
      <c r="A13" s="301">
        <v>2018</v>
      </c>
      <c r="B13" s="319">
        <v>43132</v>
      </c>
      <c r="C13" s="233">
        <v>390.382406</v>
      </c>
      <c r="D13" s="314">
        <f t="shared" si="0"/>
        <v>411.16681014085214</v>
      </c>
      <c r="E13" s="234">
        <v>0</v>
      </c>
      <c r="F13" s="235">
        <f>'Exogenous Variables Monthly'!E10</f>
        <v>383.14957965246901</v>
      </c>
      <c r="G13" s="236">
        <f>'Exogenous Variables Monthly'!B10/1000</f>
        <v>3237.3240000000001</v>
      </c>
      <c r="H13" s="233">
        <v>0</v>
      </c>
      <c r="I13" s="233">
        <v>1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7">
        <v>0</v>
      </c>
      <c r="U13" s="237">
        <v>0</v>
      </c>
      <c r="V13" s="237">
        <v>0</v>
      </c>
      <c r="W13" s="237">
        <v>0</v>
      </c>
      <c r="X13" s="237">
        <v>0</v>
      </c>
      <c r="Y13" s="237">
        <v>0</v>
      </c>
    </row>
    <row r="14" spans="1:25" x14ac:dyDescent="0.35">
      <c r="A14" s="301">
        <v>2018</v>
      </c>
      <c r="B14" s="319">
        <v>43160</v>
      </c>
      <c r="C14" s="233">
        <v>446.084923</v>
      </c>
      <c r="D14" s="314">
        <f t="shared" si="0"/>
        <v>470.52901335651001</v>
      </c>
      <c r="E14" s="234">
        <v>0</v>
      </c>
      <c r="F14" s="235">
        <f>'Exogenous Variables Monthly'!E11</f>
        <v>432.31071634980901</v>
      </c>
      <c r="G14" s="236">
        <f>'Exogenous Variables Monthly'!B11/1000</f>
        <v>3226.3290000000002</v>
      </c>
      <c r="H14" s="233">
        <v>0</v>
      </c>
      <c r="I14" s="233">
        <v>0</v>
      </c>
      <c r="J14" s="233">
        <v>1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</row>
    <row r="15" spans="1:25" x14ac:dyDescent="0.35">
      <c r="A15" s="301">
        <v>2018</v>
      </c>
      <c r="B15" s="319">
        <v>43191</v>
      </c>
      <c r="C15" s="233">
        <v>461.89677499999999</v>
      </c>
      <c r="D15" s="314">
        <f t="shared" si="0"/>
        <v>480.65026197590305</v>
      </c>
      <c r="E15" s="234">
        <v>0</v>
      </c>
      <c r="F15" s="235">
        <f>'Exogenous Variables Monthly'!E12</f>
        <v>467.08447979335301</v>
      </c>
      <c r="G15" s="236">
        <f>'Exogenous Variables Monthly'!B12/1000</f>
        <v>3215.3339999999998</v>
      </c>
      <c r="H15" s="233">
        <v>0</v>
      </c>
      <c r="I15" s="233">
        <v>0</v>
      </c>
      <c r="J15" s="233">
        <v>0</v>
      </c>
      <c r="K15" s="233">
        <v>1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</row>
    <row r="16" spans="1:25" x14ac:dyDescent="0.35">
      <c r="A16" s="301">
        <v>2018</v>
      </c>
      <c r="B16" s="319">
        <v>43221</v>
      </c>
      <c r="C16" s="233">
        <v>561.06108099999994</v>
      </c>
      <c r="D16" s="314">
        <f t="shared" si="0"/>
        <v>524.82958700845927</v>
      </c>
      <c r="E16" s="234">
        <v>0</v>
      </c>
      <c r="F16" s="235">
        <f>'Exogenous Variables Monthly'!E13</f>
        <v>532.29566391424896</v>
      </c>
      <c r="G16" s="236">
        <f>'Exogenous Variables Monthly'!B13/1000</f>
        <v>3204.3389999999999</v>
      </c>
      <c r="H16" s="233">
        <v>0</v>
      </c>
      <c r="I16" s="233">
        <v>0</v>
      </c>
      <c r="J16" s="233">
        <v>0</v>
      </c>
      <c r="K16" s="233">
        <v>0</v>
      </c>
      <c r="L16" s="233">
        <v>1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</row>
    <row r="17" spans="1:25" x14ac:dyDescent="0.35">
      <c r="A17" s="301">
        <v>2018</v>
      </c>
      <c r="B17" s="319">
        <v>43252</v>
      </c>
      <c r="C17" s="233">
        <v>502.70708999999999</v>
      </c>
      <c r="D17" s="314">
        <f t="shared" si="0"/>
        <v>545.13202336907796</v>
      </c>
      <c r="E17" s="234">
        <v>0</v>
      </c>
      <c r="F17" s="235">
        <f>'Exogenous Variables Monthly'!E14</f>
        <v>559.49324154826695</v>
      </c>
      <c r="G17" s="236">
        <f>'Exogenous Variables Monthly'!B14/1000</f>
        <v>3193.3440000000001</v>
      </c>
      <c r="H17" s="233">
        <v>0</v>
      </c>
      <c r="I17" s="233">
        <v>0</v>
      </c>
      <c r="J17" s="233">
        <v>0</v>
      </c>
      <c r="K17" s="233">
        <v>0</v>
      </c>
      <c r="L17" s="233">
        <v>0</v>
      </c>
      <c r="M17" s="233">
        <v>1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</row>
    <row r="18" spans="1:25" x14ac:dyDescent="0.35">
      <c r="A18" s="301">
        <v>2019</v>
      </c>
      <c r="B18" s="319">
        <v>43282</v>
      </c>
      <c r="C18" s="233">
        <v>572.66458699999998</v>
      </c>
      <c r="D18" s="314">
        <f t="shared" si="0"/>
        <v>579.78215357030786</v>
      </c>
      <c r="E18" s="234">
        <v>0</v>
      </c>
      <c r="F18" s="235">
        <f>'Exogenous Variables Monthly'!E15</f>
        <v>581.70127135617395</v>
      </c>
      <c r="G18" s="236">
        <f>'Exogenous Variables Monthly'!B15/1000</f>
        <v>3193.3614166666666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0</v>
      </c>
      <c r="N18" s="233">
        <v>1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</row>
    <row r="19" spans="1:25" x14ac:dyDescent="0.35">
      <c r="A19" s="301">
        <v>2019</v>
      </c>
      <c r="B19" s="319">
        <v>43313</v>
      </c>
      <c r="C19" s="233">
        <v>572.07706599999995</v>
      </c>
      <c r="D19" s="314">
        <f t="shared" si="0"/>
        <v>585.36121066878036</v>
      </c>
      <c r="E19" s="234">
        <v>0</v>
      </c>
      <c r="F19" s="235">
        <f>'Exogenous Variables Monthly'!E16</f>
        <v>595.48090349871995</v>
      </c>
      <c r="G19" s="236">
        <f>'Exogenous Variables Monthly'!B16/1000</f>
        <v>3193.3788333333332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1</v>
      </c>
      <c r="P19" s="233">
        <v>0</v>
      </c>
      <c r="Q19" s="233">
        <v>0</v>
      </c>
      <c r="R19" s="233">
        <v>0</v>
      </c>
      <c r="S19" s="233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</row>
    <row r="20" spans="1:25" x14ac:dyDescent="0.35">
      <c r="A20" s="301">
        <v>2019</v>
      </c>
      <c r="B20" s="319">
        <v>43344</v>
      </c>
      <c r="C20" s="233">
        <v>522.26550499999996</v>
      </c>
      <c r="D20" s="314">
        <f t="shared" si="0"/>
        <v>568.42826949121581</v>
      </c>
      <c r="E20" s="234">
        <v>0</v>
      </c>
      <c r="F20" s="235">
        <f>'Exogenous Variables Monthly'!E17</f>
        <v>579.22194046953598</v>
      </c>
      <c r="G20" s="236">
        <f>'Exogenous Variables Monthly'!B17/1000</f>
        <v>3193.3962499999993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1</v>
      </c>
      <c r="Q20" s="233">
        <v>0</v>
      </c>
      <c r="R20" s="233">
        <v>0</v>
      </c>
      <c r="S20" s="233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</row>
    <row r="21" spans="1:25" x14ac:dyDescent="0.35">
      <c r="A21" s="301">
        <v>2019</v>
      </c>
      <c r="B21" s="319">
        <v>43374</v>
      </c>
      <c r="C21" s="233">
        <v>693.02169000000004</v>
      </c>
      <c r="D21" s="314">
        <f t="shared" si="0"/>
        <v>555.61703679228833</v>
      </c>
      <c r="E21" s="234">
        <v>0</v>
      </c>
      <c r="F21" s="235">
        <f>'Exogenous Variables Monthly'!E18</f>
        <v>587.61694504971695</v>
      </c>
      <c r="G21" s="236">
        <f>'Exogenous Variables Monthly'!B18/1000</f>
        <v>3193.4136666666659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0</v>
      </c>
      <c r="Q21" s="233">
        <v>1</v>
      </c>
      <c r="R21" s="233">
        <v>0</v>
      </c>
      <c r="S21" s="233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</row>
    <row r="22" spans="1:25" x14ac:dyDescent="0.35">
      <c r="A22" s="301">
        <v>2019</v>
      </c>
      <c r="B22" s="319">
        <v>43405</v>
      </c>
      <c r="C22" s="233">
        <v>452.343478</v>
      </c>
      <c r="D22" s="314">
        <f t="shared" si="0"/>
        <v>517.49515743479049</v>
      </c>
      <c r="E22" s="234">
        <v>0</v>
      </c>
      <c r="F22" s="235">
        <f>'Exogenous Variables Monthly'!E19</f>
        <v>499.59136447545399</v>
      </c>
      <c r="G22" s="236">
        <f>'Exogenous Variables Monthly'!B19/1000</f>
        <v>3193.4310833333325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1</v>
      </c>
      <c r="S22" s="233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</row>
    <row r="23" spans="1:25" x14ac:dyDescent="0.35">
      <c r="A23" s="301">
        <v>2019</v>
      </c>
      <c r="B23" s="319">
        <v>43435</v>
      </c>
      <c r="C23" s="233">
        <v>489.30978699999997</v>
      </c>
      <c r="D23" s="314">
        <f t="shared" si="0"/>
        <v>487.1570425786806</v>
      </c>
      <c r="E23" s="234">
        <v>0</v>
      </c>
      <c r="F23" s="235">
        <f>'Exogenous Variables Monthly'!E20</f>
        <v>461.34174660513798</v>
      </c>
      <c r="G23" s="236">
        <f>'Exogenous Variables Monthly'!B20/1000</f>
        <v>3193.4484999999991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1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</row>
    <row r="24" spans="1:25" x14ac:dyDescent="0.35">
      <c r="A24" s="301">
        <v>2019</v>
      </c>
      <c r="B24" s="319">
        <v>43466</v>
      </c>
      <c r="C24" s="238">
        <v>441.69013799999999</v>
      </c>
      <c r="D24" s="314">
        <f t="shared" si="0"/>
        <v>475.23290121877369</v>
      </c>
      <c r="E24" s="234">
        <v>0</v>
      </c>
      <c r="F24" s="235">
        <f>'Exogenous Variables Monthly'!E21</f>
        <v>428.55838698911202</v>
      </c>
      <c r="G24" s="236">
        <f>'Exogenous Variables Monthly'!B21/1000</f>
        <v>3193.4659166666656</v>
      </c>
      <c r="H24" s="233">
        <v>1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</row>
    <row r="25" spans="1:25" x14ac:dyDescent="0.35">
      <c r="A25" s="301">
        <v>2019</v>
      </c>
      <c r="B25" s="319">
        <v>43497</v>
      </c>
      <c r="C25" s="238">
        <v>362.36913399999997</v>
      </c>
      <c r="D25" s="314">
        <f t="shared" si="0"/>
        <v>408.39772767917657</v>
      </c>
      <c r="E25" s="234">
        <v>0</v>
      </c>
      <c r="F25" s="235">
        <f>'Exogenous Variables Monthly'!E22</f>
        <v>385.38616957863798</v>
      </c>
      <c r="G25" s="236">
        <f>'Exogenous Variables Monthly'!B22/1000</f>
        <v>3193.4833333333322</v>
      </c>
      <c r="H25" s="233">
        <v>0</v>
      </c>
      <c r="I25" s="233">
        <v>1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7">
        <v>0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</row>
    <row r="26" spans="1:25" x14ac:dyDescent="0.35">
      <c r="A26" s="301">
        <v>2019</v>
      </c>
      <c r="B26" s="319">
        <v>43525</v>
      </c>
      <c r="C26" s="238">
        <v>442.22528199999999</v>
      </c>
      <c r="D26" s="314">
        <f t="shared" si="0"/>
        <v>468.42788876235664</v>
      </c>
      <c r="E26" s="234">
        <v>0</v>
      </c>
      <c r="F26" s="235">
        <f>'Exogenous Variables Monthly'!E23</f>
        <v>432.36252413128398</v>
      </c>
      <c r="G26" s="236">
        <f>'Exogenous Variables Monthly'!B23/1000</f>
        <v>3193.5007499999988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</row>
    <row r="27" spans="1:25" x14ac:dyDescent="0.35">
      <c r="A27" s="301">
        <v>2019</v>
      </c>
      <c r="B27" s="319">
        <v>43556</v>
      </c>
      <c r="C27" s="238">
        <v>459.03507000000002</v>
      </c>
      <c r="D27" s="314">
        <f t="shared" si="0"/>
        <v>479.26789545441511</v>
      </c>
      <c r="E27" s="234">
        <v>0</v>
      </c>
      <c r="F27" s="235">
        <f>'Exogenous Variables Monthly'!E24</f>
        <v>467.93731676656603</v>
      </c>
      <c r="G27" s="236">
        <f>'Exogenous Variables Monthly'!B24/1000</f>
        <v>3193.5181666666649</v>
      </c>
      <c r="H27" s="233">
        <v>0</v>
      </c>
      <c r="I27" s="233">
        <v>0</v>
      </c>
      <c r="J27" s="233">
        <v>0</v>
      </c>
      <c r="K27" s="233">
        <v>1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7">
        <v>0</v>
      </c>
      <c r="U27" s="237">
        <v>0</v>
      </c>
      <c r="V27" s="237">
        <v>0</v>
      </c>
      <c r="W27" s="237">
        <v>0</v>
      </c>
      <c r="X27" s="237">
        <v>0</v>
      </c>
      <c r="Y27" s="237">
        <v>0</v>
      </c>
    </row>
    <row r="28" spans="1:25" x14ac:dyDescent="0.35">
      <c r="A28" s="301">
        <v>2019</v>
      </c>
      <c r="B28" s="319">
        <v>43586</v>
      </c>
      <c r="C28" s="238">
        <v>506.087872</v>
      </c>
      <c r="D28" s="314">
        <f t="shared" si="0"/>
        <v>524.16447105277746</v>
      </c>
      <c r="E28" s="234">
        <v>0</v>
      </c>
      <c r="F28" s="235">
        <f>'Exogenous Variables Monthly'!E25</f>
        <v>533.86092549468196</v>
      </c>
      <c r="G28" s="236">
        <f>'Exogenous Variables Monthly'!B25/1000</f>
        <v>3193.5355833333315</v>
      </c>
      <c r="H28" s="233">
        <v>0</v>
      </c>
      <c r="I28" s="233">
        <v>0</v>
      </c>
      <c r="J28" s="233">
        <v>0</v>
      </c>
      <c r="K28" s="233">
        <v>0</v>
      </c>
      <c r="L28" s="233">
        <v>1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</row>
    <row r="29" spans="1:25" x14ac:dyDescent="0.35">
      <c r="A29" s="301">
        <v>2019</v>
      </c>
      <c r="B29" s="319">
        <v>43617</v>
      </c>
      <c r="C29" s="238">
        <v>561.38767499999994</v>
      </c>
      <c r="D29" s="314">
        <f t="shared" si="0"/>
        <v>545.17549083806739</v>
      </c>
      <c r="E29" s="234">
        <v>0</v>
      </c>
      <c r="F29" s="235">
        <f>'Exogenous Variables Monthly'!E26</f>
        <v>561.26151152033799</v>
      </c>
      <c r="G29" s="236">
        <f>'Exogenous Variables Monthly'!B26/1000</f>
        <v>3193.5529999999981</v>
      </c>
      <c r="H29" s="233">
        <v>0</v>
      </c>
      <c r="I29" s="233">
        <v>0</v>
      </c>
      <c r="J29" s="233">
        <v>0</v>
      </c>
      <c r="K29" s="233">
        <v>0</v>
      </c>
      <c r="L29" s="233">
        <v>0</v>
      </c>
      <c r="M29" s="233">
        <v>1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</row>
    <row r="30" spans="1:25" x14ac:dyDescent="0.35">
      <c r="A30" s="301">
        <v>2020</v>
      </c>
      <c r="B30" s="319">
        <v>43647</v>
      </c>
      <c r="C30" s="238">
        <v>611.80414699999994</v>
      </c>
      <c r="D30" s="314">
        <f t="shared" si="0"/>
        <v>580.28888971814854</v>
      </c>
      <c r="E30" s="234">
        <v>0</v>
      </c>
      <c r="F30" s="235">
        <f>'Exogenous Variables Monthly'!E27</f>
        <v>583.16427568428401</v>
      </c>
      <c r="G30" s="236">
        <f>'Exogenous Variables Monthly'!B27/1000</f>
        <v>3200.8866666666645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0</v>
      </c>
      <c r="N30" s="233">
        <v>1</v>
      </c>
      <c r="O30" s="233">
        <v>0</v>
      </c>
      <c r="P30" s="233">
        <v>0</v>
      </c>
      <c r="Q30" s="233">
        <v>0</v>
      </c>
      <c r="R30" s="233">
        <v>0</v>
      </c>
      <c r="S30" s="233">
        <v>0</v>
      </c>
      <c r="T30" s="237">
        <v>0</v>
      </c>
      <c r="U30" s="237">
        <v>0</v>
      </c>
      <c r="V30" s="237">
        <v>0</v>
      </c>
      <c r="W30" s="237">
        <v>0</v>
      </c>
      <c r="X30" s="237">
        <v>0</v>
      </c>
      <c r="Y30" s="237">
        <v>0</v>
      </c>
    </row>
    <row r="31" spans="1:25" x14ac:dyDescent="0.35">
      <c r="A31" s="301">
        <v>2020</v>
      </c>
      <c r="B31" s="319">
        <v>43678</v>
      </c>
      <c r="C31" s="238">
        <v>587.71608300000003</v>
      </c>
      <c r="D31" s="314">
        <f t="shared" si="0"/>
        <v>586.34734865793416</v>
      </c>
      <c r="E31" s="234">
        <v>0</v>
      </c>
      <c r="F31" s="235">
        <f>'Exogenous Variables Monthly'!E28</f>
        <v>597.58687810506103</v>
      </c>
      <c r="G31" s="236">
        <f>'Exogenous Variables Monthly'!B28/1000</f>
        <v>3208.2203333333314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1</v>
      </c>
      <c r="P31" s="233">
        <v>0</v>
      </c>
      <c r="Q31" s="233">
        <v>0</v>
      </c>
      <c r="R31" s="233">
        <v>0</v>
      </c>
      <c r="S31" s="233">
        <v>0</v>
      </c>
      <c r="T31" s="237">
        <v>0</v>
      </c>
      <c r="U31" s="237">
        <v>0</v>
      </c>
      <c r="V31" s="237">
        <v>0</v>
      </c>
      <c r="W31" s="237">
        <v>0</v>
      </c>
      <c r="X31" s="237">
        <v>0</v>
      </c>
      <c r="Y31" s="237">
        <v>0</v>
      </c>
    </row>
    <row r="32" spans="1:25" x14ac:dyDescent="0.35">
      <c r="A32" s="301">
        <v>2020</v>
      </c>
      <c r="B32" s="319">
        <v>43709</v>
      </c>
      <c r="C32" s="238">
        <v>580.15483099999994</v>
      </c>
      <c r="D32" s="314">
        <f t="shared" si="0"/>
        <v>569.89087768037439</v>
      </c>
      <c r="E32" s="234">
        <v>0</v>
      </c>
      <c r="F32" s="235">
        <f>'Exogenous Variables Monthly'!E29</f>
        <v>581.79857644653202</v>
      </c>
      <c r="G32" s="236">
        <f>'Exogenous Variables Monthly'!B29/1000</f>
        <v>3215.5539999999978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1</v>
      </c>
      <c r="Q32" s="233">
        <v>0</v>
      </c>
      <c r="R32" s="233">
        <v>0</v>
      </c>
      <c r="S32" s="233">
        <v>0</v>
      </c>
      <c r="T32" s="237">
        <v>0</v>
      </c>
      <c r="U32" s="237">
        <v>0</v>
      </c>
      <c r="V32" s="237">
        <v>0</v>
      </c>
      <c r="W32" s="237">
        <v>0</v>
      </c>
      <c r="X32" s="237">
        <v>0</v>
      </c>
      <c r="Y32" s="237">
        <v>0</v>
      </c>
    </row>
    <row r="33" spans="1:25" x14ac:dyDescent="0.35">
      <c r="A33" s="301">
        <v>2020</v>
      </c>
      <c r="B33" s="319">
        <v>43739</v>
      </c>
      <c r="C33" s="238">
        <v>581.30312700000002</v>
      </c>
      <c r="D33" s="314">
        <f t="shared" si="0"/>
        <v>557.56100565189729</v>
      </c>
      <c r="E33" s="234">
        <v>0</v>
      </c>
      <c r="F33" s="235">
        <f>'Exogenous Variables Monthly'!E30</f>
        <v>590.95168261646495</v>
      </c>
      <c r="G33" s="236">
        <f>'Exogenous Variables Monthly'!B30/1000</f>
        <v>3222.8876666666642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1</v>
      </c>
      <c r="R33" s="233">
        <v>0</v>
      </c>
      <c r="S33" s="233">
        <v>0</v>
      </c>
      <c r="T33" s="237">
        <v>0</v>
      </c>
      <c r="U33" s="237">
        <v>0</v>
      </c>
      <c r="V33" s="237">
        <v>0</v>
      </c>
      <c r="W33" s="237">
        <v>0</v>
      </c>
      <c r="X33" s="237">
        <v>0</v>
      </c>
      <c r="Y33" s="237">
        <v>0</v>
      </c>
    </row>
    <row r="34" spans="1:25" x14ac:dyDescent="0.35">
      <c r="A34" s="301">
        <v>2020</v>
      </c>
      <c r="B34" s="319">
        <v>43770</v>
      </c>
      <c r="C34" s="238">
        <v>498.044038</v>
      </c>
      <c r="D34" s="314">
        <f t="shared" si="0"/>
        <v>519.90474652939065</v>
      </c>
      <c r="E34" s="234">
        <v>0</v>
      </c>
      <c r="F34" s="235">
        <f>'Exogenous Variables Monthly'!E31</f>
        <v>502.75905046571302</v>
      </c>
      <c r="G34" s="236">
        <f>'Exogenous Variables Monthly'!B31/1000</f>
        <v>3230.2213333333307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1</v>
      </c>
      <c r="S34" s="233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</row>
    <row r="35" spans="1:25" x14ac:dyDescent="0.35">
      <c r="A35" s="301">
        <v>2020</v>
      </c>
      <c r="B35" s="319">
        <v>43800</v>
      </c>
      <c r="C35" s="238">
        <v>503.08247599999999</v>
      </c>
      <c r="D35" s="314">
        <f t="shared" si="0"/>
        <v>490.04041405281345</v>
      </c>
      <c r="E35" s="234">
        <v>0</v>
      </c>
      <c r="F35" s="235">
        <f>'Exogenous Variables Monthly'!E32</f>
        <v>464.82211576864898</v>
      </c>
      <c r="G35" s="236">
        <f>'Exogenous Variables Monthly'!B32/1000</f>
        <v>3237.5549999999971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1</v>
      </c>
      <c r="T35" s="237">
        <v>0</v>
      </c>
      <c r="U35" s="237">
        <v>0</v>
      </c>
      <c r="V35" s="237">
        <v>0</v>
      </c>
      <c r="W35" s="237">
        <v>0</v>
      </c>
      <c r="X35" s="237">
        <v>0</v>
      </c>
      <c r="Y35" s="237">
        <v>0</v>
      </c>
    </row>
    <row r="36" spans="1:25" x14ac:dyDescent="0.35">
      <c r="A36" s="301">
        <v>2020</v>
      </c>
      <c r="B36" s="319">
        <v>43831</v>
      </c>
      <c r="C36" s="238">
        <v>469.26471500000002</v>
      </c>
      <c r="D36" s="314">
        <f t="shared" si="0"/>
        <v>478.58465295478129</v>
      </c>
      <c r="E36" s="234">
        <v>0</v>
      </c>
      <c r="F36" s="235">
        <f>'Exogenous Variables Monthly'!E33</f>
        <v>432.03392674697801</v>
      </c>
      <c r="G36" s="236">
        <f>'Exogenous Variables Monthly'!B33/1000</f>
        <v>3244.8886666666635</v>
      </c>
      <c r="H36" s="233">
        <v>1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</row>
    <row r="37" spans="1:25" x14ac:dyDescent="0.35">
      <c r="A37" s="301">
        <v>2020</v>
      </c>
      <c r="B37" s="319">
        <v>43862</v>
      </c>
      <c r="C37" s="238">
        <v>366.28324099999998</v>
      </c>
      <c r="D37" s="314">
        <f t="shared" si="0"/>
        <v>412.19708464302209</v>
      </c>
      <c r="E37" s="234">
        <v>0</v>
      </c>
      <c r="F37" s="235">
        <f>'Exogenous Variables Monthly'!E34</f>
        <v>387.63581533146902</v>
      </c>
      <c r="G37" s="236">
        <f>'Exogenous Variables Monthly'!B34/1000</f>
        <v>3252.2223333333304</v>
      </c>
      <c r="H37" s="233">
        <v>0</v>
      </c>
      <c r="I37" s="233">
        <v>1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7">
        <v>0</v>
      </c>
      <c r="U37" s="237">
        <v>0</v>
      </c>
      <c r="V37" s="237">
        <v>0</v>
      </c>
      <c r="W37" s="237">
        <v>0</v>
      </c>
      <c r="X37" s="237">
        <v>0</v>
      </c>
      <c r="Y37" s="237">
        <v>0</v>
      </c>
    </row>
    <row r="38" spans="1:25" x14ac:dyDescent="0.35">
      <c r="A38" s="301">
        <v>2020</v>
      </c>
      <c r="B38" s="319">
        <v>43891</v>
      </c>
      <c r="C38" s="238">
        <v>481.088325</v>
      </c>
      <c r="D38" s="314">
        <f t="shared" si="0"/>
        <v>472.65831453163594</v>
      </c>
      <c r="E38" s="234">
        <v>0</v>
      </c>
      <c r="F38" s="235">
        <f>'Exogenous Variables Monthly'!E35</f>
        <v>432.41433812136302</v>
      </c>
      <c r="G38" s="236">
        <f>'Exogenous Variables Monthly'!B35/1000</f>
        <v>3259.5559999999969</v>
      </c>
      <c r="H38" s="233">
        <v>0</v>
      </c>
      <c r="I38" s="233">
        <v>0</v>
      </c>
      <c r="J38" s="233">
        <v>1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</row>
    <row r="39" spans="1:25" x14ac:dyDescent="0.35">
      <c r="A39" s="301">
        <v>2020</v>
      </c>
      <c r="B39" s="319">
        <v>43922</v>
      </c>
      <c r="C39" s="238">
        <v>502.00456700000001</v>
      </c>
      <c r="D39" s="314">
        <f t="shared" si="0"/>
        <v>483.98043864666329</v>
      </c>
      <c r="E39" s="234">
        <v>0</v>
      </c>
      <c r="F39" s="235">
        <f>'Exogenous Variables Monthly'!E36</f>
        <v>468.79171091184202</v>
      </c>
      <c r="G39" s="236">
        <f>'Exogenous Variables Monthly'!B36/1000</f>
        <v>3266.8896666666633</v>
      </c>
      <c r="H39" s="233">
        <v>0</v>
      </c>
      <c r="I39" s="233">
        <v>0</v>
      </c>
      <c r="J39" s="233">
        <v>0</v>
      </c>
      <c r="K39" s="233">
        <v>1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7">
        <v>0</v>
      </c>
      <c r="U39" s="237">
        <v>0</v>
      </c>
      <c r="V39" s="237">
        <v>0</v>
      </c>
      <c r="W39" s="237">
        <v>0</v>
      </c>
      <c r="X39" s="237">
        <v>0</v>
      </c>
      <c r="Y39" s="237">
        <v>0</v>
      </c>
    </row>
    <row r="40" spans="1:25" x14ac:dyDescent="0.35">
      <c r="A40" s="301">
        <v>2020</v>
      </c>
      <c r="B40" s="319">
        <v>43952</v>
      </c>
      <c r="C40" s="238">
        <v>643.054754</v>
      </c>
      <c r="D40" s="314">
        <f t="shared" si="0"/>
        <v>565.44082675605773</v>
      </c>
      <c r="E40" s="234">
        <v>1</v>
      </c>
      <c r="F40" s="235">
        <f>'Exogenous Variables Monthly'!E37</f>
        <v>535.43078986259104</v>
      </c>
      <c r="G40" s="236">
        <f>'Exogenous Variables Monthly'!B37/1000</f>
        <v>3274.2233333333297</v>
      </c>
      <c r="H40" s="233">
        <v>0</v>
      </c>
      <c r="I40" s="233">
        <v>0</v>
      </c>
      <c r="J40" s="233">
        <v>0</v>
      </c>
      <c r="K40" s="233">
        <v>0</v>
      </c>
      <c r="L40" s="233">
        <v>1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  <c r="S40" s="233">
        <v>0</v>
      </c>
      <c r="T40" s="237">
        <v>0</v>
      </c>
      <c r="U40" s="237">
        <f>IF(F40&gt;500,F40-500,0)</f>
        <v>35.430789862591041</v>
      </c>
      <c r="V40" s="237">
        <v>0</v>
      </c>
      <c r="W40" s="237">
        <v>0</v>
      </c>
      <c r="X40" s="237">
        <v>0</v>
      </c>
      <c r="Y40" s="237">
        <v>0</v>
      </c>
    </row>
    <row r="41" spans="1:25" x14ac:dyDescent="0.35">
      <c r="A41" s="301">
        <v>2020</v>
      </c>
      <c r="B41" s="319">
        <v>43983</v>
      </c>
      <c r="C41" s="238">
        <v>633.24044200000003</v>
      </c>
      <c r="D41" s="314">
        <f t="shared" si="0"/>
        <v>612.12697319906158</v>
      </c>
      <c r="E41" s="234">
        <v>1</v>
      </c>
      <c r="F41" s="235">
        <f>'Exogenous Variables Monthly'!E38</f>
        <v>563.03537008305</v>
      </c>
      <c r="G41" s="236">
        <f>'Exogenous Variables Monthly'!B38/1000</f>
        <v>3281.5569999999962</v>
      </c>
      <c r="H41" s="233">
        <v>0</v>
      </c>
      <c r="I41" s="233">
        <v>0</v>
      </c>
      <c r="J41" s="233">
        <v>0</v>
      </c>
      <c r="K41" s="233">
        <v>0</v>
      </c>
      <c r="L41" s="233">
        <v>0</v>
      </c>
      <c r="M41" s="233">
        <v>1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  <c r="S41" s="233">
        <v>0</v>
      </c>
      <c r="T41" s="237">
        <v>0</v>
      </c>
      <c r="U41" s="237">
        <v>0</v>
      </c>
      <c r="V41" s="237">
        <f>IF(F41&gt;500,F41-500,0)</f>
        <v>63.035370083049997</v>
      </c>
      <c r="W41" s="237">
        <v>0</v>
      </c>
      <c r="X41" s="237">
        <v>0</v>
      </c>
      <c r="Y41" s="237">
        <v>0</v>
      </c>
    </row>
    <row r="42" spans="1:25" x14ac:dyDescent="0.35">
      <c r="A42" s="301">
        <v>2021</v>
      </c>
      <c r="B42" s="319">
        <v>44013</v>
      </c>
      <c r="C42" s="238">
        <v>694.78600500000005</v>
      </c>
      <c r="D42" s="314">
        <f t="shared" si="0"/>
        <v>678.29452741344608</v>
      </c>
      <c r="E42" s="234">
        <v>1</v>
      </c>
      <c r="F42" s="235">
        <f>'Exogenous Variables Monthly'!E39</f>
        <v>584.63095953274205</v>
      </c>
      <c r="G42" s="236">
        <f>'Exogenous Variables Monthly'!B39/1000</f>
        <v>3279.9849999999965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0</v>
      </c>
      <c r="N42" s="233">
        <v>1</v>
      </c>
      <c r="O42" s="233">
        <v>0</v>
      </c>
      <c r="P42" s="233">
        <v>0</v>
      </c>
      <c r="Q42" s="233">
        <v>0</v>
      </c>
      <c r="R42" s="233">
        <v>0</v>
      </c>
      <c r="S42" s="233">
        <v>0</v>
      </c>
      <c r="T42" s="237">
        <v>0</v>
      </c>
      <c r="U42" s="237">
        <v>0</v>
      </c>
      <c r="V42" s="237">
        <v>0</v>
      </c>
      <c r="W42" s="237">
        <f>IF(F42&gt;500,F42-500,0)</f>
        <v>84.630959532742054</v>
      </c>
      <c r="X42" s="237">
        <v>0</v>
      </c>
      <c r="Y42" s="237">
        <v>0</v>
      </c>
    </row>
    <row r="43" spans="1:25" x14ac:dyDescent="0.35">
      <c r="A43" s="301">
        <v>2021</v>
      </c>
      <c r="B43" s="319">
        <v>44044</v>
      </c>
      <c r="C43" s="238">
        <v>640.53412100000003</v>
      </c>
      <c r="D43" s="314">
        <f t="shared" si="0"/>
        <v>649.78736097688784</v>
      </c>
      <c r="E43" s="234">
        <v>1</v>
      </c>
      <c r="F43" s="235">
        <f>'Exogenous Variables Monthly'!E40</f>
        <v>599.70030069003099</v>
      </c>
      <c r="G43" s="236">
        <f>'Exogenous Variables Monthly'!B40/1000</f>
        <v>3278.4129999999964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0</v>
      </c>
      <c r="O43" s="233">
        <v>1</v>
      </c>
      <c r="P43" s="233">
        <v>0</v>
      </c>
      <c r="Q43" s="233">
        <v>0</v>
      </c>
      <c r="R43" s="233">
        <v>0</v>
      </c>
      <c r="S43" s="233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f>IF(F43&gt;500,F43-500,0)</f>
        <v>99.700300690030986</v>
      </c>
      <c r="Y43" s="237">
        <v>0</v>
      </c>
    </row>
    <row r="44" spans="1:25" x14ac:dyDescent="0.35">
      <c r="A44" s="301">
        <v>2021</v>
      </c>
      <c r="B44" s="319">
        <v>44075</v>
      </c>
      <c r="C44" s="238">
        <v>669.572903</v>
      </c>
      <c r="D44" s="314">
        <f t="shared" si="0"/>
        <v>659.69702204225848</v>
      </c>
      <c r="E44" s="234">
        <v>1</v>
      </c>
      <c r="F44" s="235">
        <f>'Exogenous Variables Monthly'!E41</f>
        <v>584.38667444265104</v>
      </c>
      <c r="G44" s="236">
        <f>'Exogenous Variables Monthly'!B41/1000</f>
        <v>3276.8409999999963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0</v>
      </c>
      <c r="P44" s="233">
        <v>1</v>
      </c>
      <c r="Q44" s="233">
        <v>0</v>
      </c>
      <c r="R44" s="233">
        <v>0</v>
      </c>
      <c r="S44" s="233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f>IF(F44&gt;500,F44-500,0)</f>
        <v>84.386674442651042</v>
      </c>
    </row>
    <row r="45" spans="1:25" x14ac:dyDescent="0.35">
      <c r="A45" s="301">
        <v>2021</v>
      </c>
      <c r="B45" s="319">
        <v>44105</v>
      </c>
      <c r="C45" s="238">
        <v>625.39942399999995</v>
      </c>
      <c r="D45" s="314">
        <f t="shared" si="0"/>
        <v>560.97206225635352</v>
      </c>
      <c r="E45" s="234">
        <v>1</v>
      </c>
      <c r="F45" s="235">
        <f>'Exogenous Variables Monthly'!E42</f>
        <v>594.30534488362002</v>
      </c>
      <c r="G45" s="236">
        <f>'Exogenous Variables Monthly'!B42/1000</f>
        <v>3275.2689999999961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0</v>
      </c>
      <c r="Q45" s="233">
        <v>1</v>
      </c>
      <c r="R45" s="233">
        <v>0</v>
      </c>
      <c r="S45" s="233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</row>
    <row r="46" spans="1:25" x14ac:dyDescent="0.35">
      <c r="A46" s="301">
        <v>2021</v>
      </c>
      <c r="B46" s="319">
        <v>44136</v>
      </c>
      <c r="C46" s="238">
        <v>570.92376300000001</v>
      </c>
      <c r="D46" s="314">
        <f t="shared" si="0"/>
        <v>561.01137842675575</v>
      </c>
      <c r="E46" s="234">
        <v>1</v>
      </c>
      <c r="F46" s="235">
        <f>'Exogenous Variables Monthly'!E43</f>
        <v>505.94682133983201</v>
      </c>
      <c r="G46" s="236">
        <f>'Exogenous Variables Monthly'!B43/1000</f>
        <v>3273.6969999999965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0</v>
      </c>
      <c r="R46" s="233">
        <v>1</v>
      </c>
      <c r="S46" s="233">
        <v>0</v>
      </c>
      <c r="T46" s="237">
        <v>1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</row>
    <row r="47" spans="1:25" x14ac:dyDescent="0.35">
      <c r="A47" s="301">
        <v>2021</v>
      </c>
      <c r="B47" s="319">
        <v>44166</v>
      </c>
      <c r="C47" s="238">
        <v>522.02334199999996</v>
      </c>
      <c r="D47" s="314">
        <f t="shared" si="0"/>
        <v>530.58223747791726</v>
      </c>
      <c r="E47" s="234">
        <v>1</v>
      </c>
      <c r="F47" s="235">
        <f>'Exogenous Variables Monthly'!E44</f>
        <v>468.32874089014302</v>
      </c>
      <c r="G47" s="236">
        <f>'Exogenous Variables Monthly'!B44/1000</f>
        <v>3272.1249999999964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1</v>
      </c>
      <c r="T47" s="237">
        <v>1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</row>
    <row r="48" spans="1:25" x14ac:dyDescent="0.35">
      <c r="A48" s="301">
        <v>2021</v>
      </c>
      <c r="B48" s="319">
        <v>44197</v>
      </c>
      <c r="C48" s="238">
        <v>522.13299099999995</v>
      </c>
      <c r="D48" s="314">
        <f t="shared" si="0"/>
        <v>518.55619363478581</v>
      </c>
      <c r="E48" s="234">
        <v>1</v>
      </c>
      <c r="F48" s="235">
        <f>'Exogenous Variables Monthly'!E45</f>
        <v>435.53765257464198</v>
      </c>
      <c r="G48" s="236">
        <f>'Exogenous Variables Monthly'!B45/1000</f>
        <v>3270.5529999999962</v>
      </c>
      <c r="H48" s="233">
        <v>1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7">
        <v>1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</row>
    <row r="49" spans="1:26" x14ac:dyDescent="0.35">
      <c r="A49" s="301">
        <v>2021</v>
      </c>
      <c r="B49" s="319">
        <v>44228</v>
      </c>
      <c r="C49" s="238">
        <v>441.52387599999997</v>
      </c>
      <c r="D49" s="314">
        <f t="shared" si="0"/>
        <v>451.57727857789178</v>
      </c>
      <c r="E49" s="234">
        <v>1</v>
      </c>
      <c r="F49" s="235">
        <f>'Exogenous Variables Monthly'!E46</f>
        <v>389.89859312279202</v>
      </c>
      <c r="G49" s="236">
        <f>'Exogenous Variables Monthly'!B46/1000</f>
        <v>3268.9809999999961</v>
      </c>
      <c r="H49" s="233">
        <v>0</v>
      </c>
      <c r="I49" s="233">
        <v>1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237">
        <v>1</v>
      </c>
      <c r="U49" s="237">
        <v>0</v>
      </c>
      <c r="V49" s="237">
        <v>0</v>
      </c>
      <c r="W49" s="237">
        <v>0</v>
      </c>
      <c r="X49" s="237">
        <v>0</v>
      </c>
      <c r="Y49" s="237">
        <v>0</v>
      </c>
    </row>
    <row r="50" spans="1:26" x14ac:dyDescent="0.35">
      <c r="A50" s="301">
        <v>2021</v>
      </c>
      <c r="B50" s="319">
        <v>44256</v>
      </c>
      <c r="C50" s="238">
        <v>511.96320900000001</v>
      </c>
      <c r="D50" s="314">
        <f t="shared" si="0"/>
        <v>511.4306581051469</v>
      </c>
      <c r="E50" s="234">
        <v>1</v>
      </c>
      <c r="F50" s="235">
        <f>'Exogenous Variables Monthly'!E47</f>
        <v>432.46615832078999</v>
      </c>
      <c r="G50" s="236">
        <f>'Exogenous Variables Monthly'!B47/1000</f>
        <v>3267.4089999999965</v>
      </c>
      <c r="H50" s="233">
        <v>0</v>
      </c>
      <c r="I50" s="233">
        <v>0</v>
      </c>
      <c r="J50" s="233">
        <v>1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7">
        <v>1</v>
      </c>
      <c r="U50" s="237">
        <v>0</v>
      </c>
      <c r="V50" s="237">
        <v>0</v>
      </c>
      <c r="W50" s="237">
        <v>0</v>
      </c>
      <c r="X50" s="237">
        <v>0</v>
      </c>
      <c r="Y50" s="237">
        <v>0</v>
      </c>
    </row>
    <row r="51" spans="1:26" x14ac:dyDescent="0.35">
      <c r="A51" s="301">
        <v>2021</v>
      </c>
      <c r="B51" s="319">
        <v>44287</v>
      </c>
      <c r="C51" s="238">
        <v>525.686823</v>
      </c>
      <c r="D51" s="314">
        <f t="shared" si="0"/>
        <v>522.19623023374959</v>
      </c>
      <c r="E51" s="234">
        <v>1</v>
      </c>
      <c r="F51" s="235">
        <f>'Exogenous Variables Monthly'!E48</f>
        <v>469.64766507237903</v>
      </c>
      <c r="G51" s="236">
        <f>'Exogenous Variables Monthly'!B48/1000</f>
        <v>3265.8369999999964</v>
      </c>
      <c r="H51" s="233">
        <v>0</v>
      </c>
      <c r="I51" s="233">
        <v>0</v>
      </c>
      <c r="J51" s="233">
        <v>0</v>
      </c>
      <c r="K51" s="233">
        <v>1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7">
        <v>1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</row>
    <row r="52" spans="1:26" x14ac:dyDescent="0.35">
      <c r="A52" s="301">
        <v>2021</v>
      </c>
      <c r="B52" s="319">
        <v>44317</v>
      </c>
      <c r="C52" s="238">
        <v>596.39226900000006</v>
      </c>
      <c r="D52" s="314">
        <f t="shared" si="0"/>
        <v>566.4334502894111</v>
      </c>
      <c r="E52" s="234">
        <v>0.8</v>
      </c>
      <c r="F52" s="235">
        <f>'Exogenous Variables Monthly'!E49</f>
        <v>537.00527055287102</v>
      </c>
      <c r="G52" s="236">
        <f>'Exogenous Variables Monthly'!B49/1000</f>
        <v>3264.2649999999962</v>
      </c>
      <c r="H52" s="233">
        <v>0</v>
      </c>
      <c r="I52" s="233">
        <v>0</v>
      </c>
      <c r="J52" s="233">
        <v>0</v>
      </c>
      <c r="K52" s="233">
        <v>0</v>
      </c>
      <c r="L52" s="233">
        <v>1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237">
        <v>0</v>
      </c>
      <c r="U52" s="237">
        <f>IF(F52&gt;500,F52-500,0)</f>
        <v>37.005270552871025</v>
      </c>
      <c r="V52" s="237">
        <v>0</v>
      </c>
      <c r="W52" s="237">
        <v>0</v>
      </c>
      <c r="X52" s="237">
        <v>0</v>
      </c>
      <c r="Y52" s="237">
        <v>0</v>
      </c>
    </row>
    <row r="53" spans="1:26" x14ac:dyDescent="0.35">
      <c r="A53" s="301">
        <v>2021</v>
      </c>
      <c r="B53" s="319">
        <v>44348</v>
      </c>
      <c r="C53" s="238">
        <v>582.794624</v>
      </c>
      <c r="D53" s="314">
        <f t="shared" si="0"/>
        <v>612.67947049747488</v>
      </c>
      <c r="E53" s="234">
        <v>0.8</v>
      </c>
      <c r="F53" s="235">
        <f>'Exogenous Variables Monthly'!E50</f>
        <v>564.81483489906202</v>
      </c>
      <c r="G53" s="236">
        <f>'Exogenous Variables Monthly'!B50/1000</f>
        <v>3262.6929999999961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1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237">
        <v>0</v>
      </c>
      <c r="U53" s="237">
        <v>0</v>
      </c>
      <c r="V53" s="237">
        <f>IF(F53&gt;500,F53-500,0)</f>
        <v>64.814834899062021</v>
      </c>
      <c r="W53" s="237">
        <v>0</v>
      </c>
      <c r="X53" s="237">
        <v>0</v>
      </c>
      <c r="Y53" s="237">
        <v>0</v>
      </c>
    </row>
    <row r="54" spans="1:26" x14ac:dyDescent="0.35">
      <c r="A54" s="301">
        <v>2022</v>
      </c>
      <c r="B54" s="319">
        <v>44378</v>
      </c>
      <c r="C54" s="238">
        <v>641.58049400000004</v>
      </c>
      <c r="D54" s="314">
        <f t="shared" si="0"/>
        <v>678.69287102440626</v>
      </c>
      <c r="E54" s="234">
        <v>0.8</v>
      </c>
      <c r="F54" s="235">
        <f>'Exogenous Variables Monthly'!E51</f>
        <v>586.10133215570295</v>
      </c>
      <c r="G54" s="236">
        <f>'Exogenous Variables Monthly'!B51/1000</f>
        <v>3260.6037499999961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1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7">
        <v>0</v>
      </c>
      <c r="U54" s="237">
        <v>0</v>
      </c>
      <c r="V54" s="237">
        <v>0</v>
      </c>
      <c r="W54" s="237">
        <f>IF(F54&gt;500,F54-500,0)</f>
        <v>86.101332155702949</v>
      </c>
      <c r="X54" s="237">
        <v>0</v>
      </c>
      <c r="Y54" s="237">
        <v>0</v>
      </c>
    </row>
    <row r="55" spans="1:26" x14ac:dyDescent="0.35">
      <c r="A55" s="301">
        <v>2022</v>
      </c>
      <c r="B55" s="319">
        <v>44409</v>
      </c>
      <c r="C55" s="238">
        <v>661.57178299999998</v>
      </c>
      <c r="D55" s="314">
        <f t="shared" si="0"/>
        <v>649.80250409393943</v>
      </c>
      <c r="E55" s="234">
        <v>0.8</v>
      </c>
      <c r="F55" s="235">
        <f>'Exogenous Variables Monthly'!E52</f>
        <v>601.82119759410898</v>
      </c>
      <c r="G55" s="236">
        <f>'Exogenous Variables Monthly'!B52/1000</f>
        <v>3258.5144999999961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1</v>
      </c>
      <c r="P55" s="233">
        <v>0</v>
      </c>
      <c r="Q55" s="233">
        <v>0</v>
      </c>
      <c r="R55" s="233">
        <v>0</v>
      </c>
      <c r="S55" s="233">
        <v>0</v>
      </c>
      <c r="T55" s="237">
        <v>0</v>
      </c>
      <c r="U55" s="237">
        <v>0</v>
      </c>
      <c r="V55" s="237">
        <v>0</v>
      </c>
      <c r="W55" s="237">
        <v>0</v>
      </c>
      <c r="X55" s="237">
        <f>IF(F55&gt;500,F55-500,0)</f>
        <v>101.82119759410898</v>
      </c>
      <c r="Y55" s="237">
        <v>0</v>
      </c>
    </row>
    <row r="56" spans="1:26" x14ac:dyDescent="0.35">
      <c r="A56" s="301">
        <v>2022</v>
      </c>
      <c r="B56" s="319">
        <v>44440</v>
      </c>
      <c r="C56" s="238">
        <v>705.45532300000002</v>
      </c>
      <c r="D56" s="314">
        <f t="shared" si="0"/>
        <v>661.07833954914986</v>
      </c>
      <c r="E56" s="234">
        <v>0.8</v>
      </c>
      <c r="F56" s="235">
        <f>'Exogenous Variables Monthly'!E53</f>
        <v>586.98628544603503</v>
      </c>
      <c r="G56" s="236">
        <f>'Exogenous Variables Monthly'!B53/1000</f>
        <v>3256.4252499999961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1</v>
      </c>
      <c r="Q56" s="233">
        <v>0</v>
      </c>
      <c r="R56" s="233">
        <v>0</v>
      </c>
      <c r="S56" s="233">
        <v>0</v>
      </c>
      <c r="T56" s="237">
        <v>0</v>
      </c>
      <c r="U56" s="237">
        <v>0</v>
      </c>
      <c r="V56" s="237">
        <v>0</v>
      </c>
      <c r="W56" s="237">
        <v>0</v>
      </c>
      <c r="X56" s="237">
        <v>0</v>
      </c>
      <c r="Y56" s="237">
        <f>IF(F56&gt;500,F56-500,0)</f>
        <v>86.986285446035026</v>
      </c>
    </row>
    <row r="57" spans="1:26" x14ac:dyDescent="0.35">
      <c r="A57" s="301">
        <v>2022</v>
      </c>
      <c r="B57" s="319">
        <v>44470</v>
      </c>
      <c r="C57" s="238">
        <v>611.94059800000002</v>
      </c>
      <c r="D57" s="314">
        <f t="shared" si="0"/>
        <v>559.68909643354755</v>
      </c>
      <c r="E57" s="234">
        <v>0.8</v>
      </c>
      <c r="F57" s="235">
        <f>'Exogenous Variables Monthly'!E54</f>
        <v>597.67803924922498</v>
      </c>
      <c r="G57" s="236">
        <f>'Exogenous Variables Monthly'!B54/1000</f>
        <v>3254.3359999999961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1</v>
      </c>
      <c r="R57" s="233">
        <v>0</v>
      </c>
      <c r="S57" s="233">
        <v>0</v>
      </c>
      <c r="T57" s="237">
        <v>0</v>
      </c>
      <c r="U57" s="237">
        <v>0</v>
      </c>
      <c r="V57" s="237">
        <v>0</v>
      </c>
      <c r="W57" s="237">
        <v>0</v>
      </c>
      <c r="X57" s="237">
        <v>0</v>
      </c>
      <c r="Y57" s="237">
        <v>0</v>
      </c>
    </row>
    <row r="58" spans="1:26" x14ac:dyDescent="0.35">
      <c r="A58" s="301">
        <v>2022</v>
      </c>
      <c r="B58" s="319">
        <v>44501</v>
      </c>
      <c r="C58" s="238">
        <v>593.20000000000005</v>
      </c>
      <c r="D58" s="314">
        <f t="shared" si="0"/>
        <v>521.42385933826029</v>
      </c>
      <c r="E58" s="234">
        <v>0.8</v>
      </c>
      <c r="F58" s="235">
        <f>'Exogenous Variables Monthly'!E55</f>
        <v>509.15480444710101</v>
      </c>
      <c r="G58" s="236">
        <f>'Exogenous Variables Monthly'!B55/1000</f>
        <v>3252.2467499999962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1</v>
      </c>
      <c r="S58" s="233">
        <v>0</v>
      </c>
      <c r="T58" s="237">
        <v>0</v>
      </c>
      <c r="U58" s="237">
        <v>0</v>
      </c>
      <c r="V58" s="237">
        <v>0</v>
      </c>
      <c r="W58" s="237">
        <v>0</v>
      </c>
      <c r="X58" s="237">
        <v>0</v>
      </c>
      <c r="Y58" s="237">
        <v>0</v>
      </c>
    </row>
    <row r="59" spans="1:26" x14ac:dyDescent="0.35">
      <c r="A59" s="301">
        <v>2022</v>
      </c>
      <c r="B59" s="319">
        <v>44531</v>
      </c>
      <c r="C59" s="238">
        <v>555.07757400000003</v>
      </c>
      <c r="D59" s="314">
        <f t="shared" si="0"/>
        <v>490.96712980578457</v>
      </c>
      <c r="E59" s="234">
        <v>0.8</v>
      </c>
      <c r="F59" s="235">
        <f>'Exogenous Variables Monthly'!E56</f>
        <v>471.86182004496499</v>
      </c>
      <c r="G59" s="236">
        <f>'Exogenous Variables Monthly'!B56/1000</f>
        <v>3250.1574999999962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0</v>
      </c>
      <c r="S59" s="233">
        <v>1</v>
      </c>
      <c r="T59" s="237">
        <v>0</v>
      </c>
      <c r="U59" s="237">
        <v>0</v>
      </c>
      <c r="V59" s="237">
        <v>0</v>
      </c>
      <c r="W59" s="237">
        <v>0</v>
      </c>
      <c r="X59" s="237">
        <v>0</v>
      </c>
      <c r="Y59" s="237">
        <v>0</v>
      </c>
      <c r="Z59" s="320"/>
    </row>
    <row r="60" spans="1:26" x14ac:dyDescent="0.35">
      <c r="A60" s="301">
        <v>2022</v>
      </c>
      <c r="B60" s="319">
        <v>44562</v>
      </c>
      <c r="C60" s="238">
        <v>511.09504399999997</v>
      </c>
      <c r="D60" s="314">
        <f t="shared" si="0"/>
        <v>478.90795026675238</v>
      </c>
      <c r="E60" s="234">
        <v>0.8</v>
      </c>
      <c r="F60" s="235">
        <f>'Exogenous Variables Monthly'!E57</f>
        <v>439.069793056609</v>
      </c>
      <c r="G60" s="236">
        <f>'Exogenous Variables Monthly'!B57/1000</f>
        <v>3248.0682499999962</v>
      </c>
      <c r="H60" s="233">
        <v>1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  <c r="S60" s="233">
        <v>0</v>
      </c>
      <c r="T60" s="237">
        <v>0</v>
      </c>
      <c r="U60" s="237">
        <v>0</v>
      </c>
      <c r="V60" s="237">
        <v>0</v>
      </c>
      <c r="W60" s="237">
        <v>0</v>
      </c>
      <c r="X60" s="237">
        <v>0</v>
      </c>
      <c r="Y60" s="237">
        <v>0</v>
      </c>
      <c r="Z60" s="320"/>
    </row>
    <row r="61" spans="1:26" x14ac:dyDescent="0.35">
      <c r="A61" s="301">
        <v>2022</v>
      </c>
      <c r="B61" s="319">
        <v>44593</v>
      </c>
      <c r="C61" s="238">
        <v>430.81619999999998</v>
      </c>
      <c r="D61" s="314">
        <f t="shared" si="0"/>
        <v>411.87454344396474</v>
      </c>
      <c r="E61" s="234">
        <v>0.8</v>
      </c>
      <c r="F61" s="235">
        <f>'Exogenous Variables Monthly'!E58</f>
        <v>392.174579609315</v>
      </c>
      <c r="G61" s="236">
        <f>'Exogenous Variables Monthly'!B58/1000</f>
        <v>3245.9789999999962</v>
      </c>
      <c r="H61" s="233">
        <v>0</v>
      </c>
      <c r="I61" s="233">
        <v>1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7">
        <v>0</v>
      </c>
      <c r="U61" s="237">
        <v>0</v>
      </c>
      <c r="V61" s="237">
        <v>0</v>
      </c>
      <c r="W61" s="237">
        <v>0</v>
      </c>
      <c r="X61" s="237">
        <v>0</v>
      </c>
      <c r="Y61" s="237">
        <v>0</v>
      </c>
      <c r="Z61" s="320"/>
    </row>
    <row r="62" spans="1:26" x14ac:dyDescent="0.35">
      <c r="A62" s="301">
        <v>2022</v>
      </c>
      <c r="B62" s="319">
        <v>44621</v>
      </c>
      <c r="C62" s="238">
        <v>481.64160299999998</v>
      </c>
      <c r="D62" s="314">
        <f t="shared" si="0"/>
        <v>471.65696167594814</v>
      </c>
      <c r="E62" s="234">
        <v>0.8</v>
      </c>
      <c r="F62" s="235">
        <f>'Exogenous Variables Monthly'!E59</f>
        <v>432.51798473030999</v>
      </c>
      <c r="G62" s="236">
        <f>'Exogenous Variables Monthly'!B59/1000</f>
        <v>3243.8897499999962</v>
      </c>
      <c r="H62" s="233">
        <v>0</v>
      </c>
      <c r="I62" s="233">
        <v>0</v>
      </c>
      <c r="J62" s="233">
        <v>1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7">
        <v>0</v>
      </c>
      <c r="U62" s="237">
        <v>0</v>
      </c>
      <c r="V62" s="237">
        <v>0</v>
      </c>
      <c r="W62" s="237">
        <v>0</v>
      </c>
      <c r="X62" s="237">
        <v>0</v>
      </c>
      <c r="Y62" s="237">
        <v>0</v>
      </c>
      <c r="Z62" s="320"/>
    </row>
    <row r="63" spans="1:26" x14ac:dyDescent="0.35">
      <c r="A63" s="301">
        <v>2022</v>
      </c>
      <c r="B63" s="319">
        <v>44652</v>
      </c>
      <c r="C63" s="238">
        <v>485.73870199999999</v>
      </c>
      <c r="D63" s="314">
        <f t="shared" si="0"/>
        <v>482.40312199427558</v>
      </c>
      <c r="E63" s="234">
        <v>0.8</v>
      </c>
      <c r="F63" s="235">
        <f>'Exogenous Variables Monthly'!E60</f>
        <v>470.50518209656701</v>
      </c>
      <c r="G63" s="236">
        <f>'Exogenous Variables Monthly'!B60/1000</f>
        <v>3241.8004999999962</v>
      </c>
      <c r="H63" s="233">
        <v>0</v>
      </c>
      <c r="I63" s="233">
        <v>0</v>
      </c>
      <c r="J63" s="233">
        <v>0</v>
      </c>
      <c r="K63" s="233">
        <v>1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7">
        <v>0</v>
      </c>
      <c r="U63" s="237">
        <v>0</v>
      </c>
      <c r="V63" s="237">
        <v>0</v>
      </c>
      <c r="W63" s="237">
        <v>0</v>
      </c>
      <c r="X63" s="237">
        <v>0</v>
      </c>
      <c r="Y63" s="237">
        <v>0</v>
      </c>
      <c r="Z63" s="320"/>
    </row>
    <row r="64" spans="1:26" x14ac:dyDescent="0.35">
      <c r="A64" s="301">
        <v>2022</v>
      </c>
      <c r="B64" s="319">
        <v>44682</v>
      </c>
      <c r="C64" s="238">
        <v>533.11794299999997</v>
      </c>
      <c r="D64" s="314">
        <f t="shared" si="0"/>
        <v>566.49631734584955</v>
      </c>
      <c r="E64" s="234">
        <v>0.6</v>
      </c>
      <c r="F64" s="235">
        <f>'Exogenous Variables Monthly'!E61</f>
        <v>538.58438114021897</v>
      </c>
      <c r="G64" s="236">
        <f>'Exogenous Variables Monthly'!B61/1000</f>
        <v>3239.7112499999962</v>
      </c>
      <c r="H64" s="233">
        <v>0</v>
      </c>
      <c r="I64" s="233">
        <v>0</v>
      </c>
      <c r="J64" s="233">
        <v>0</v>
      </c>
      <c r="K64" s="233">
        <v>0</v>
      </c>
      <c r="L64" s="233">
        <v>1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7">
        <v>0</v>
      </c>
      <c r="U64" s="237">
        <f>IF(F64&gt;500,F64-500,0)</f>
        <v>38.584381140218966</v>
      </c>
      <c r="V64" s="237">
        <v>0</v>
      </c>
      <c r="W64" s="237">
        <v>0</v>
      </c>
      <c r="X64" s="237">
        <v>0</v>
      </c>
      <c r="Y64" s="237">
        <v>0</v>
      </c>
      <c r="Z64" s="320"/>
    </row>
    <row r="65" spans="1:26" x14ac:dyDescent="0.35">
      <c r="A65" s="301">
        <v>2022</v>
      </c>
      <c r="B65" s="319">
        <v>44713</v>
      </c>
      <c r="C65" s="238">
        <v>663.82855600000005</v>
      </c>
      <c r="D65" s="314">
        <f t="shared" si="0"/>
        <v>612.84009470336389</v>
      </c>
      <c r="E65" s="234">
        <v>0.6</v>
      </c>
      <c r="F65" s="235">
        <f>'Exogenous Variables Monthly'!E62</f>
        <v>566.59992368685198</v>
      </c>
      <c r="G65" s="236">
        <f>'Exogenous Variables Monthly'!B62/1000</f>
        <v>3237.6219999999962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1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7">
        <v>0</v>
      </c>
      <c r="U65" s="237">
        <v>0</v>
      </c>
      <c r="V65" s="237">
        <f>IF(F65&gt;500,F65-500,0)</f>
        <v>66.59992368685198</v>
      </c>
      <c r="W65" s="237">
        <v>0</v>
      </c>
      <c r="X65" s="237">
        <v>0</v>
      </c>
      <c r="Y65" s="237">
        <v>0</v>
      </c>
      <c r="Z65" s="320"/>
    </row>
    <row r="66" spans="1:26" x14ac:dyDescent="0.35">
      <c r="A66" s="321">
        <v>2023</v>
      </c>
      <c r="B66" s="322">
        <v>44743</v>
      </c>
      <c r="C66" s="238">
        <f t="array" ref="C66:C73">TRANSPOSE([10]DBASE!D36:K36)</f>
        <v>649.23469899999998</v>
      </c>
      <c r="D66" s="314">
        <f t="shared" si="0"/>
        <v>678.85162191201607</v>
      </c>
      <c r="E66" s="234">
        <v>0.6</v>
      </c>
      <c r="F66" s="235">
        <f>'Exogenous Variables Monthly'!E63</f>
        <v>587.57540283059802</v>
      </c>
      <c r="G66" s="236">
        <f>'Exogenous Variables Monthly'!B63/1000</f>
        <v>3237.4162499999961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1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7">
        <v>0</v>
      </c>
      <c r="U66" s="237">
        <v>0</v>
      </c>
      <c r="V66" s="237">
        <v>0</v>
      </c>
      <c r="W66" s="237">
        <f>IF(F66&gt;500,F66-500,0)</f>
        <v>87.575402830598023</v>
      </c>
      <c r="X66" s="237">
        <v>0</v>
      </c>
      <c r="Y66" s="237">
        <v>0</v>
      </c>
      <c r="Z66" s="320"/>
    </row>
    <row r="67" spans="1:26" x14ac:dyDescent="0.35">
      <c r="A67" s="321">
        <v>2023</v>
      </c>
      <c r="B67" s="322">
        <v>44774</v>
      </c>
      <c r="C67" s="238">
        <v>611.780845</v>
      </c>
      <c r="D67" s="314">
        <f t="shared" si="0"/>
        <v>649.73221204299887</v>
      </c>
      <c r="E67" s="234">
        <v>0.6</v>
      </c>
      <c r="F67" s="235">
        <f>'Exogenous Variables Monthly'!E64</f>
        <v>603.94959525093498</v>
      </c>
      <c r="G67" s="236">
        <f>'Exogenous Variables Monthly'!B64/1000</f>
        <v>3237.2104999999965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1</v>
      </c>
      <c r="P67" s="233">
        <v>0</v>
      </c>
      <c r="Q67" s="233">
        <v>0</v>
      </c>
      <c r="R67" s="233">
        <v>0</v>
      </c>
      <c r="S67" s="233">
        <v>0</v>
      </c>
      <c r="T67" s="237">
        <v>0</v>
      </c>
      <c r="U67" s="237">
        <v>0</v>
      </c>
      <c r="V67" s="237">
        <v>0</v>
      </c>
      <c r="W67" s="237">
        <v>0</v>
      </c>
      <c r="X67" s="237">
        <f>IF(F67&gt;500,F67-500,0)</f>
        <v>103.94959525093498</v>
      </c>
      <c r="Y67" s="237">
        <v>0</v>
      </c>
      <c r="Z67" s="320"/>
    </row>
    <row r="68" spans="1:26" x14ac:dyDescent="0.35">
      <c r="A68" s="321">
        <v>2023</v>
      </c>
      <c r="B68" s="322">
        <v>44805</v>
      </c>
      <c r="C68" s="238">
        <v>588.13803800000005</v>
      </c>
      <c r="D68" s="314">
        <f t="shared" si="0"/>
        <v>662.53534315899776</v>
      </c>
      <c r="E68" s="234">
        <v>0.6</v>
      </c>
      <c r="F68" s="235">
        <f>'Exogenous Variables Monthly'!E65</f>
        <v>589.59746067164497</v>
      </c>
      <c r="G68" s="236">
        <f>'Exogenous Variables Monthly'!B65/1000</f>
        <v>3237.0047499999964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1</v>
      </c>
      <c r="Q68" s="233">
        <v>0</v>
      </c>
      <c r="R68" s="233">
        <v>0</v>
      </c>
      <c r="S68" s="233">
        <v>0</v>
      </c>
      <c r="T68" s="237">
        <v>0</v>
      </c>
      <c r="U68" s="237">
        <v>0</v>
      </c>
      <c r="V68" s="237">
        <v>0</v>
      </c>
      <c r="W68" s="237">
        <v>0</v>
      </c>
      <c r="X68" s="237">
        <v>0</v>
      </c>
      <c r="Y68" s="237">
        <f>IF(F68&gt;500,F68-500,0)</f>
        <v>89.597460671644967</v>
      </c>
      <c r="Z68" s="320"/>
    </row>
    <row r="69" spans="1:26" x14ac:dyDescent="0.35">
      <c r="A69" s="321">
        <v>2023</v>
      </c>
      <c r="B69" s="322">
        <v>44835</v>
      </c>
      <c r="C69" s="238">
        <v>398.06641500000001</v>
      </c>
      <c r="D69" s="314">
        <f t="shared" si="0"/>
        <v>661.55477729034192</v>
      </c>
      <c r="E69" s="234">
        <v>0.6</v>
      </c>
      <c r="F69" s="235">
        <f>'Exogenous Variables Monthly'!E66</f>
        <v>601.06987372080596</v>
      </c>
      <c r="G69" s="236">
        <f>'Exogenous Variables Monthly'!B66/1000</f>
        <v>3236.7989999999963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1</v>
      </c>
      <c r="R69" s="233">
        <v>0</v>
      </c>
      <c r="S69" s="233">
        <v>0</v>
      </c>
      <c r="T69" s="237">
        <v>0</v>
      </c>
      <c r="U69" s="237">
        <f>IF(F69&gt;500,F69-500,0)</f>
        <v>101.06987372080596</v>
      </c>
      <c r="V69" s="237">
        <v>0</v>
      </c>
      <c r="W69" s="237">
        <v>0</v>
      </c>
      <c r="X69" s="237">
        <v>0</v>
      </c>
      <c r="Y69" s="237">
        <v>0</v>
      </c>
      <c r="Z69" s="320"/>
    </row>
    <row r="70" spans="1:26" x14ac:dyDescent="0.35">
      <c r="A70" s="321">
        <v>2023</v>
      </c>
      <c r="B70" s="322">
        <v>44866</v>
      </c>
      <c r="C70" s="238">
        <v>560.52936099999999</v>
      </c>
      <c r="D70" s="314">
        <f t="shared" ref="D70:D133" si="1">SUMPRODUCT($F$3:$Y$3,F70:Y70)</f>
        <v>520.47648571575087</v>
      </c>
      <c r="E70" s="234">
        <v>0.6</v>
      </c>
      <c r="F70" s="235">
        <f>'Exogenous Variables Monthly'!E67</f>
        <v>512.38312794427304</v>
      </c>
      <c r="G70" s="236">
        <f>'Exogenous Variables Monthly'!B67/1000</f>
        <v>3236.5932499999963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1</v>
      </c>
      <c r="S70" s="233">
        <v>0</v>
      </c>
      <c r="T70" s="237">
        <v>0</v>
      </c>
      <c r="U70" s="237">
        <v>0</v>
      </c>
      <c r="V70" s="237">
        <v>0</v>
      </c>
      <c r="W70" s="237">
        <v>0</v>
      </c>
      <c r="X70" s="237">
        <v>0</v>
      </c>
      <c r="Y70" s="237">
        <v>0</v>
      </c>
      <c r="Z70" s="320"/>
    </row>
    <row r="71" spans="1:26" x14ac:dyDescent="0.35">
      <c r="A71" s="321">
        <v>2023</v>
      </c>
      <c r="B71" s="322">
        <v>44896</v>
      </c>
      <c r="C71" s="238">
        <v>505.58686499999999</v>
      </c>
      <c r="D71" s="314">
        <f t="shared" si="1"/>
        <v>490.14599599946348</v>
      </c>
      <c r="E71" s="234">
        <v>0.6</v>
      </c>
      <c r="F71" s="235">
        <f>'Exogenous Variables Monthly'!E68</f>
        <v>475.42155280274699</v>
      </c>
      <c r="G71" s="236">
        <f>'Exogenous Variables Monthly'!B68/1000</f>
        <v>3236.3874999999962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1</v>
      </c>
      <c r="T71" s="237">
        <v>0</v>
      </c>
      <c r="U71" s="237">
        <v>0</v>
      </c>
      <c r="V71" s="237">
        <v>0</v>
      </c>
      <c r="W71" s="237">
        <v>0</v>
      </c>
      <c r="X71" s="237">
        <v>0</v>
      </c>
      <c r="Y71" s="237">
        <v>0</v>
      </c>
      <c r="Z71" s="320"/>
    </row>
    <row r="72" spans="1:26" x14ac:dyDescent="0.35">
      <c r="A72" s="321">
        <v>2023</v>
      </c>
      <c r="B72" s="322">
        <v>44927</v>
      </c>
      <c r="C72" s="238">
        <v>444.64424600000001</v>
      </c>
      <c r="D72" s="314">
        <f t="shared" si="1"/>
        <v>478.20743563511689</v>
      </c>
      <c r="E72" s="234">
        <v>0.6</v>
      </c>
      <c r="F72" s="235">
        <f>'Exogenous Variables Monthly'!E69</f>
        <v>442.63057863116501</v>
      </c>
      <c r="G72" s="236">
        <f>'Exogenous Variables Monthly'!B69/1000</f>
        <v>3236.1817499999961</v>
      </c>
      <c r="H72" s="233">
        <v>1</v>
      </c>
      <c r="I72" s="233">
        <v>0</v>
      </c>
      <c r="J72" s="233">
        <v>0</v>
      </c>
      <c r="K72" s="233">
        <v>0</v>
      </c>
      <c r="L72" s="233">
        <v>0</v>
      </c>
      <c r="M72" s="233">
        <v>0</v>
      </c>
      <c r="N72" s="233">
        <v>0</v>
      </c>
      <c r="O72" s="233">
        <v>0</v>
      </c>
      <c r="P72" s="233">
        <v>0</v>
      </c>
      <c r="Q72" s="233">
        <v>0</v>
      </c>
      <c r="R72" s="233">
        <v>0</v>
      </c>
      <c r="S72" s="233">
        <v>0</v>
      </c>
      <c r="T72" s="237">
        <v>0</v>
      </c>
      <c r="U72" s="237">
        <v>0</v>
      </c>
      <c r="V72" s="237">
        <v>0</v>
      </c>
      <c r="W72" s="237">
        <v>0</v>
      </c>
      <c r="X72" s="237">
        <v>0</v>
      </c>
      <c r="Y72" s="237">
        <v>0</v>
      </c>
      <c r="Z72" s="320"/>
    </row>
    <row r="73" spans="1:26" x14ac:dyDescent="0.35">
      <c r="A73" s="321">
        <v>2023</v>
      </c>
      <c r="B73" s="322">
        <v>44958</v>
      </c>
      <c r="C73" s="238">
        <v>395.00919900000002</v>
      </c>
      <c r="D73" s="314">
        <f t="shared" si="1"/>
        <v>411.27299671306287</v>
      </c>
      <c r="E73" s="234">
        <v>0.6</v>
      </c>
      <c r="F73" s="235">
        <f>'Exogenous Variables Monthly'!E70</f>
        <v>394.46385189521698</v>
      </c>
      <c r="G73" s="236">
        <f>'Exogenous Variables Monthly'!B70/1000</f>
        <v>3235.9759999999965</v>
      </c>
      <c r="H73" s="233">
        <v>0</v>
      </c>
      <c r="I73" s="233">
        <v>1</v>
      </c>
      <c r="J73" s="233">
        <v>0</v>
      </c>
      <c r="K73" s="233">
        <v>0</v>
      </c>
      <c r="L73" s="233">
        <v>0</v>
      </c>
      <c r="M73" s="233">
        <v>0</v>
      </c>
      <c r="N73" s="233">
        <v>0</v>
      </c>
      <c r="O73" s="233">
        <v>0</v>
      </c>
      <c r="P73" s="233">
        <v>0</v>
      </c>
      <c r="Q73" s="233">
        <v>0</v>
      </c>
      <c r="R73" s="233">
        <v>0</v>
      </c>
      <c r="S73" s="233">
        <v>0</v>
      </c>
      <c r="T73" s="237">
        <v>0</v>
      </c>
      <c r="U73" s="237">
        <v>0</v>
      </c>
      <c r="V73" s="237">
        <v>0</v>
      </c>
      <c r="W73" s="237">
        <v>0</v>
      </c>
      <c r="X73" s="237">
        <v>0</v>
      </c>
      <c r="Y73" s="237">
        <v>0</v>
      </c>
      <c r="Z73" s="320"/>
    </row>
    <row r="74" spans="1:26" x14ac:dyDescent="0.35">
      <c r="A74" s="321">
        <v>2023</v>
      </c>
      <c r="B74" s="322">
        <v>44986</v>
      </c>
      <c r="C74" s="238">
        <v>452.70855899999998</v>
      </c>
      <c r="D74" s="314">
        <f t="shared" si="1"/>
        <v>471.13794870022605</v>
      </c>
      <c r="E74" s="234">
        <v>0.6</v>
      </c>
      <c r="F74" s="235">
        <f>'Exogenous Variables Monthly'!E71</f>
        <v>432.56981735066699</v>
      </c>
      <c r="G74" s="236">
        <f>'Exogenous Variables Monthly'!B71/1000</f>
        <v>3235.7702499999964</v>
      </c>
      <c r="H74" s="233">
        <v>0</v>
      </c>
      <c r="I74" s="233">
        <v>0</v>
      </c>
      <c r="J74" s="233">
        <v>1</v>
      </c>
      <c r="K74" s="233">
        <v>0</v>
      </c>
      <c r="L74" s="233">
        <v>0</v>
      </c>
      <c r="M74" s="233">
        <v>0</v>
      </c>
      <c r="N74" s="233">
        <v>0</v>
      </c>
      <c r="O74" s="233">
        <v>0</v>
      </c>
      <c r="P74" s="233">
        <v>0</v>
      </c>
      <c r="Q74" s="233">
        <v>0</v>
      </c>
      <c r="R74" s="233">
        <v>0</v>
      </c>
      <c r="S74" s="233">
        <v>0</v>
      </c>
      <c r="T74" s="237">
        <v>0</v>
      </c>
      <c r="U74" s="237">
        <v>0</v>
      </c>
      <c r="V74" s="237">
        <v>0</v>
      </c>
      <c r="W74" s="237">
        <v>0</v>
      </c>
      <c r="X74" s="237">
        <v>0</v>
      </c>
      <c r="Y74" s="237">
        <v>0</v>
      </c>
      <c r="Z74" s="320"/>
    </row>
    <row r="75" spans="1:26" x14ac:dyDescent="0.35">
      <c r="A75" s="321">
        <v>2023</v>
      </c>
      <c r="B75" s="322">
        <v>45017</v>
      </c>
      <c r="C75" s="238">
        <v>479.70146</v>
      </c>
      <c r="D75" s="314">
        <f t="shared" si="1"/>
        <v>482.01844472915826</v>
      </c>
      <c r="E75" s="234">
        <v>0.6</v>
      </c>
      <c r="F75" s="235">
        <f>'Exogenous Variables Monthly'!E72</f>
        <v>471.36426483799801</v>
      </c>
      <c r="G75" s="236">
        <f>'Exogenous Variables Monthly'!B72/1000</f>
        <v>3235.5644999999963</v>
      </c>
      <c r="H75" s="233">
        <v>0</v>
      </c>
      <c r="I75" s="233">
        <v>0</v>
      </c>
      <c r="J75" s="233">
        <v>0</v>
      </c>
      <c r="K75" s="233">
        <v>1</v>
      </c>
      <c r="L75" s="233">
        <v>0</v>
      </c>
      <c r="M75" s="233">
        <v>0</v>
      </c>
      <c r="N75" s="233">
        <v>0</v>
      </c>
      <c r="O75" s="233">
        <v>0</v>
      </c>
      <c r="P75" s="233">
        <v>0</v>
      </c>
      <c r="Q75" s="233">
        <v>0</v>
      </c>
      <c r="R75" s="233">
        <v>0</v>
      </c>
      <c r="S75" s="233">
        <v>0</v>
      </c>
      <c r="T75" s="237">
        <v>0</v>
      </c>
      <c r="U75" s="237">
        <v>0</v>
      </c>
      <c r="V75" s="237">
        <v>0</v>
      </c>
      <c r="W75" s="237">
        <v>0</v>
      </c>
      <c r="X75" s="237">
        <v>0</v>
      </c>
      <c r="Y75" s="237">
        <v>0</v>
      </c>
      <c r="Z75" s="320"/>
    </row>
    <row r="76" spans="1:26" x14ac:dyDescent="0.35">
      <c r="A76" s="321">
        <v>2023</v>
      </c>
      <c r="B76" s="322">
        <v>45047</v>
      </c>
      <c r="C76" s="238">
        <v>583.09475199999997</v>
      </c>
      <c r="D76" s="314">
        <f t="shared" si="1"/>
        <v>567.85748657781187</v>
      </c>
      <c r="E76" s="234">
        <v>0.4</v>
      </c>
      <c r="F76" s="235">
        <f>'Exogenous Variables Monthly'!E73</f>
        <v>540.16813523924895</v>
      </c>
      <c r="G76" s="236">
        <f>'Exogenous Variables Monthly'!B73/1000</f>
        <v>3235.3587499999962</v>
      </c>
      <c r="H76" s="233">
        <v>0</v>
      </c>
      <c r="I76" s="233">
        <v>0</v>
      </c>
      <c r="J76" s="233">
        <v>0</v>
      </c>
      <c r="K76" s="233">
        <v>0</v>
      </c>
      <c r="L76" s="233">
        <v>1</v>
      </c>
      <c r="M76" s="233">
        <v>0</v>
      </c>
      <c r="N76" s="233">
        <v>0</v>
      </c>
      <c r="O76" s="233">
        <v>0</v>
      </c>
      <c r="P76" s="233">
        <v>0</v>
      </c>
      <c r="Q76" s="233">
        <v>0</v>
      </c>
      <c r="R76" s="233">
        <v>0</v>
      </c>
      <c r="S76" s="233">
        <v>0</v>
      </c>
      <c r="T76" s="237">
        <v>0</v>
      </c>
      <c r="U76" s="237">
        <f>IF(F76&gt;500,F76-500,0)</f>
        <v>40.168135239248954</v>
      </c>
      <c r="V76" s="237">
        <v>0</v>
      </c>
      <c r="W76" s="237">
        <v>0</v>
      </c>
      <c r="X76" s="237">
        <v>0</v>
      </c>
      <c r="Y76" s="237">
        <v>0</v>
      </c>
      <c r="Z76" s="320"/>
    </row>
    <row r="77" spans="1:26" x14ac:dyDescent="0.35">
      <c r="A77" s="321">
        <v>2023</v>
      </c>
      <c r="B77" s="322">
        <v>45078</v>
      </c>
      <c r="C77" s="238">
        <v>647.39117899999997</v>
      </c>
      <c r="D77" s="314">
        <f t="shared" si="1"/>
        <v>614.45351525213573</v>
      </c>
      <c r="E77" s="234">
        <v>0.4</v>
      </c>
      <c r="F77" s="235">
        <f>'Exogenous Variables Monthly'!E74</f>
        <v>568.39065422089698</v>
      </c>
      <c r="G77" s="236">
        <f>'Exogenous Variables Monthly'!B74/1000</f>
        <v>3235.1529999999962</v>
      </c>
      <c r="H77" s="233">
        <v>0</v>
      </c>
      <c r="I77" s="233">
        <v>0</v>
      </c>
      <c r="J77" s="233">
        <v>0</v>
      </c>
      <c r="K77" s="233">
        <v>0</v>
      </c>
      <c r="L77" s="233">
        <v>0</v>
      </c>
      <c r="M77" s="233">
        <v>1</v>
      </c>
      <c r="N77" s="233">
        <v>0</v>
      </c>
      <c r="O77" s="233">
        <v>0</v>
      </c>
      <c r="P77" s="233">
        <v>0</v>
      </c>
      <c r="Q77" s="233">
        <v>0</v>
      </c>
      <c r="R77" s="233">
        <v>0</v>
      </c>
      <c r="S77" s="233">
        <v>0</v>
      </c>
      <c r="T77" s="237">
        <v>0</v>
      </c>
      <c r="U77" s="237">
        <v>0</v>
      </c>
      <c r="V77" s="237">
        <f>IF(F77&gt;500,F77-500,0)</f>
        <v>68.390654220896977</v>
      </c>
      <c r="W77" s="237">
        <v>0</v>
      </c>
      <c r="X77" s="237">
        <v>0</v>
      </c>
      <c r="Y77" s="237">
        <v>0</v>
      </c>
      <c r="Z77" s="320"/>
    </row>
    <row r="78" spans="1:26" x14ac:dyDescent="0.35">
      <c r="A78" s="321">
        <v>2024</v>
      </c>
      <c r="B78" s="322">
        <v>45108</v>
      </c>
      <c r="C78" s="238">
        <v>716.73766000000001</v>
      </c>
      <c r="D78" s="314">
        <f t="shared" si="1"/>
        <v>680.30481480969797</v>
      </c>
      <c r="E78" s="234">
        <v>0.4</v>
      </c>
      <c r="F78" s="235">
        <f>'Exogenous Variables Monthly'!E75</f>
        <v>589.05318085818999</v>
      </c>
      <c r="G78" s="236">
        <f>'Exogenous Variables Monthly'!B75/1000</f>
        <v>3234.3802499999961</v>
      </c>
      <c r="H78" s="233">
        <v>0</v>
      </c>
      <c r="I78" s="233">
        <v>0</v>
      </c>
      <c r="J78" s="233">
        <v>0</v>
      </c>
      <c r="K78" s="233">
        <v>0</v>
      </c>
      <c r="L78" s="233">
        <v>0</v>
      </c>
      <c r="M78" s="233">
        <v>0</v>
      </c>
      <c r="N78" s="233">
        <v>1</v>
      </c>
      <c r="O78" s="233">
        <v>0</v>
      </c>
      <c r="P78" s="233">
        <v>0</v>
      </c>
      <c r="Q78" s="233">
        <v>0</v>
      </c>
      <c r="R78" s="233">
        <v>0</v>
      </c>
      <c r="S78" s="233">
        <v>0</v>
      </c>
      <c r="T78" s="237">
        <v>0</v>
      </c>
      <c r="U78" s="237">
        <v>0</v>
      </c>
      <c r="V78" s="237">
        <v>0</v>
      </c>
      <c r="W78" s="237">
        <f>IF(F78&gt;500,F78-500,0)</f>
        <v>89.05318085818999</v>
      </c>
      <c r="X78" s="237">
        <v>0</v>
      </c>
      <c r="Y78" s="237">
        <v>0</v>
      </c>
      <c r="Z78" s="320"/>
    </row>
    <row r="79" spans="1:26" x14ac:dyDescent="0.35">
      <c r="A79" s="321">
        <v>2024</v>
      </c>
      <c r="B79" s="322">
        <v>45139</v>
      </c>
      <c r="C79" s="238">
        <v>695.79699900000003</v>
      </c>
      <c r="D79" s="314">
        <f t="shared" si="1"/>
        <v>650.7998978255165</v>
      </c>
      <c r="E79" s="234">
        <v>0.4</v>
      </c>
      <c r="F79" s="235">
        <f>'Exogenous Variables Monthly'!E76</f>
        <v>606.08552018762998</v>
      </c>
      <c r="G79" s="236">
        <f>'Exogenous Variables Monthly'!B76/1000</f>
        <v>3233.6074999999964</v>
      </c>
      <c r="H79" s="233">
        <v>0</v>
      </c>
      <c r="I79" s="233">
        <v>0</v>
      </c>
      <c r="J79" s="233">
        <v>0</v>
      </c>
      <c r="K79" s="233">
        <v>0</v>
      </c>
      <c r="L79" s="233">
        <v>0</v>
      </c>
      <c r="M79" s="233">
        <v>0</v>
      </c>
      <c r="N79" s="233">
        <v>0</v>
      </c>
      <c r="O79" s="233">
        <v>1</v>
      </c>
      <c r="P79" s="233">
        <v>0</v>
      </c>
      <c r="Q79" s="233">
        <v>0</v>
      </c>
      <c r="R79" s="233">
        <v>0</v>
      </c>
      <c r="S79" s="233">
        <v>0</v>
      </c>
      <c r="T79" s="237">
        <v>0</v>
      </c>
      <c r="U79" s="237">
        <v>0</v>
      </c>
      <c r="V79" s="237">
        <v>0</v>
      </c>
      <c r="W79" s="237">
        <v>0</v>
      </c>
      <c r="X79" s="237">
        <f>IF(F79&gt;500,F79-500,0)</f>
        <v>106.08552018762998</v>
      </c>
      <c r="Y79" s="237">
        <v>0</v>
      </c>
      <c r="Z79" s="320"/>
    </row>
    <row r="80" spans="1:26" x14ac:dyDescent="0.35">
      <c r="A80" s="321">
        <v>2024</v>
      </c>
      <c r="B80" s="322">
        <v>45170</v>
      </c>
      <c r="C80" s="238">
        <v>679.14407200000005</v>
      </c>
      <c r="D80" s="314">
        <f t="shared" si="1"/>
        <v>664.98085546284233</v>
      </c>
      <c r="E80" s="234">
        <v>0.4</v>
      </c>
      <c r="F80" s="235">
        <f>'Exogenous Variables Monthly'!E77</f>
        <v>592.220251562268</v>
      </c>
      <c r="G80" s="236">
        <f>'Exogenous Variables Monthly'!B77/1000</f>
        <v>3232.8347499999963</v>
      </c>
      <c r="H80" s="233">
        <v>0</v>
      </c>
      <c r="I80" s="233">
        <v>0</v>
      </c>
      <c r="J80" s="233">
        <v>0</v>
      </c>
      <c r="K80" s="233">
        <v>0</v>
      </c>
      <c r="L80" s="233">
        <v>0</v>
      </c>
      <c r="M80" s="233">
        <v>0</v>
      </c>
      <c r="N80" s="233">
        <v>0</v>
      </c>
      <c r="O80" s="233">
        <v>0</v>
      </c>
      <c r="P80" s="233">
        <v>1</v>
      </c>
      <c r="Q80" s="233">
        <v>0</v>
      </c>
      <c r="R80" s="233">
        <v>0</v>
      </c>
      <c r="S80" s="233">
        <v>0</v>
      </c>
      <c r="T80" s="237">
        <v>0</v>
      </c>
      <c r="U80" s="237">
        <v>0</v>
      </c>
      <c r="V80" s="237">
        <v>0</v>
      </c>
      <c r="W80" s="237">
        <v>0</v>
      </c>
      <c r="X80" s="237">
        <v>0</v>
      </c>
      <c r="Y80" s="237">
        <f>IF(F80&gt;500,F80-500,0)</f>
        <v>92.220251562268004</v>
      </c>
      <c r="Z80" s="320"/>
    </row>
    <row r="81" spans="1:26" x14ac:dyDescent="0.35">
      <c r="A81" s="321">
        <v>2024</v>
      </c>
      <c r="B81" s="322">
        <v>45200</v>
      </c>
      <c r="C81" s="238">
        <v>699.84318399999995</v>
      </c>
      <c r="D81" s="314">
        <f t="shared" si="1"/>
        <v>664.78339249039516</v>
      </c>
      <c r="E81" s="234">
        <v>0.4</v>
      </c>
      <c r="F81" s="235">
        <f>'Exogenous Variables Monthly'!E78</f>
        <v>604.48095691883702</v>
      </c>
      <c r="G81" s="236">
        <f>'Exogenous Variables Monthly'!B78/1000</f>
        <v>3232.0619999999963</v>
      </c>
      <c r="H81" s="233">
        <v>0</v>
      </c>
      <c r="I81" s="233">
        <v>0</v>
      </c>
      <c r="J81" s="233">
        <v>0</v>
      </c>
      <c r="K81" s="233">
        <v>0</v>
      </c>
      <c r="L81" s="233">
        <v>0</v>
      </c>
      <c r="M81" s="233">
        <v>0</v>
      </c>
      <c r="N81" s="233">
        <v>0</v>
      </c>
      <c r="O81" s="233">
        <v>0</v>
      </c>
      <c r="P81" s="233">
        <v>0</v>
      </c>
      <c r="Q81" s="233">
        <v>1</v>
      </c>
      <c r="R81" s="233">
        <v>0</v>
      </c>
      <c r="S81" s="233">
        <v>0</v>
      </c>
      <c r="T81" s="237">
        <v>0</v>
      </c>
      <c r="U81" s="237">
        <f>IF(F81&gt;500,F81-500,0)</f>
        <v>104.48095691883702</v>
      </c>
      <c r="V81" s="237">
        <v>0</v>
      </c>
      <c r="W81" s="237">
        <v>0</v>
      </c>
      <c r="X81" s="237">
        <v>0</v>
      </c>
      <c r="Y81" s="237">
        <v>0</v>
      </c>
      <c r="Z81" s="320"/>
    </row>
    <row r="82" spans="1:26" x14ac:dyDescent="0.35">
      <c r="A82" s="321">
        <v>2024</v>
      </c>
      <c r="B82" s="322">
        <v>45231</v>
      </c>
      <c r="C82" s="238">
        <v>568.97517100000005</v>
      </c>
      <c r="D82" s="314">
        <f t="shared" si="1"/>
        <v>520.19214300192311</v>
      </c>
      <c r="E82" s="234">
        <v>0.4</v>
      </c>
      <c r="F82" s="235">
        <f>'Exogenous Variables Monthly'!E79</f>
        <v>515.631920800687</v>
      </c>
      <c r="G82" s="236">
        <f>'Exogenous Variables Monthly'!B79/1000</f>
        <v>3231.2892499999962</v>
      </c>
      <c r="H82" s="233">
        <v>0</v>
      </c>
      <c r="I82" s="233">
        <v>0</v>
      </c>
      <c r="J82" s="233">
        <v>0</v>
      </c>
      <c r="K82" s="233">
        <v>0</v>
      </c>
      <c r="L82" s="233">
        <v>0</v>
      </c>
      <c r="M82" s="233">
        <v>0</v>
      </c>
      <c r="N82" s="233">
        <v>0</v>
      </c>
      <c r="O82" s="233">
        <v>0</v>
      </c>
      <c r="P82" s="233">
        <v>0</v>
      </c>
      <c r="Q82" s="233">
        <v>0</v>
      </c>
      <c r="R82" s="233">
        <v>1</v>
      </c>
      <c r="S82" s="233">
        <v>0</v>
      </c>
      <c r="T82" s="237">
        <v>0</v>
      </c>
      <c r="U82" s="237">
        <v>0</v>
      </c>
      <c r="V82" s="237">
        <v>0</v>
      </c>
      <c r="W82" s="237">
        <v>0</v>
      </c>
      <c r="X82" s="237">
        <v>0</v>
      </c>
      <c r="Y82" s="237">
        <v>0</v>
      </c>
      <c r="Z82" s="320"/>
    </row>
    <row r="83" spans="1:26" x14ac:dyDescent="0.35">
      <c r="A83" s="321">
        <v>2024</v>
      </c>
      <c r="B83" s="322">
        <v>45261</v>
      </c>
      <c r="C83" s="238">
        <v>536.92419299999995</v>
      </c>
      <c r="D83" s="314">
        <f t="shared" si="1"/>
        <v>489.83109524066674</v>
      </c>
      <c r="E83" s="234">
        <v>0.4</v>
      </c>
      <c r="F83" s="235">
        <f>'Exogenous Variables Monthly'!E80</f>
        <v>479.00814023867599</v>
      </c>
      <c r="G83" s="236">
        <f>'Exogenous Variables Monthly'!B80/1000</f>
        <v>3230.5164999999961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0</v>
      </c>
      <c r="S83" s="239">
        <v>1</v>
      </c>
      <c r="T83" s="237">
        <v>0</v>
      </c>
      <c r="U83" s="237">
        <v>0</v>
      </c>
      <c r="V83" s="237">
        <v>0</v>
      </c>
      <c r="W83" s="237">
        <v>0</v>
      </c>
      <c r="X83" s="237">
        <v>0</v>
      </c>
      <c r="Y83" s="237">
        <v>0</v>
      </c>
      <c r="Z83" s="320"/>
    </row>
    <row r="84" spans="1:26" x14ac:dyDescent="0.35">
      <c r="A84" s="321">
        <v>2024</v>
      </c>
      <c r="B84" s="322">
        <v>45292</v>
      </c>
      <c r="C84" s="238">
        <v>482.353011036</v>
      </c>
      <c r="D84" s="314">
        <f t="shared" si="1"/>
        <v>477.85628196518525</v>
      </c>
      <c r="E84" s="234">
        <v>0.4</v>
      </c>
      <c r="F84" s="235">
        <f>'Exogenous Variables Monthly'!E81</f>
        <v>446.22024160541599</v>
      </c>
      <c r="G84" s="236">
        <f>'Exogenous Variables Monthly'!B81/1000</f>
        <v>3229.7437499999965</v>
      </c>
      <c r="H84" s="239">
        <v>1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  <c r="S84" s="239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320"/>
    </row>
    <row r="85" spans="1:26" x14ac:dyDescent="0.35">
      <c r="A85" s="321">
        <v>2024</v>
      </c>
      <c r="B85" s="322">
        <v>45323</v>
      </c>
      <c r="C85" s="323">
        <f t="shared" ref="C85:C147" si="2">D85</f>
        <v>410.86364048976469</v>
      </c>
      <c r="D85" s="314">
        <f t="shared" si="1"/>
        <v>410.86364048976469</v>
      </c>
      <c r="E85" s="234">
        <v>0.4</v>
      </c>
      <c r="F85" s="235">
        <f>'Exogenous Variables Monthly'!E82</f>
        <v>396.76648753476701</v>
      </c>
      <c r="G85" s="236">
        <f>'Exogenous Variables Monthly'!B82/1000</f>
        <v>3228.9709999999964</v>
      </c>
      <c r="H85" s="239">
        <v>0</v>
      </c>
      <c r="I85" s="239">
        <v>1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  <c r="S85" s="239">
        <v>0</v>
      </c>
      <c r="T85" s="237">
        <v>0</v>
      </c>
      <c r="U85" s="237">
        <v>0</v>
      </c>
      <c r="V85" s="237">
        <v>0</v>
      </c>
      <c r="W85" s="237">
        <v>0</v>
      </c>
      <c r="X85" s="237">
        <v>0</v>
      </c>
      <c r="Y85" s="237">
        <v>0</v>
      </c>
      <c r="Z85" s="320"/>
    </row>
    <row r="86" spans="1:26" x14ac:dyDescent="0.35">
      <c r="A86" s="321">
        <v>2024</v>
      </c>
      <c r="B86" s="322">
        <v>45352</v>
      </c>
      <c r="C86" s="323">
        <f t="shared" si="2"/>
        <v>470.65399247529092</v>
      </c>
      <c r="D86" s="314">
        <f t="shared" si="1"/>
        <v>470.65399247529092</v>
      </c>
      <c r="E86" s="234">
        <v>0.4</v>
      </c>
      <c r="F86" s="235">
        <f>'Exogenous Variables Monthly'!E83</f>
        <v>432.62165618260502</v>
      </c>
      <c r="G86" s="236">
        <f>'Exogenous Variables Monthly'!B83/1000</f>
        <v>3228.1982499999963</v>
      </c>
      <c r="H86" s="239">
        <v>0</v>
      </c>
      <c r="I86" s="239">
        <v>0</v>
      </c>
      <c r="J86" s="239">
        <v>1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  <c r="S86" s="239">
        <v>0</v>
      </c>
      <c r="T86" s="237">
        <v>0</v>
      </c>
      <c r="U86" s="237">
        <v>0</v>
      </c>
      <c r="V86" s="237">
        <v>0</v>
      </c>
      <c r="W86" s="237">
        <v>0</v>
      </c>
      <c r="X86" s="237">
        <v>0</v>
      </c>
      <c r="Y86" s="237">
        <v>0</v>
      </c>
      <c r="Z86" s="320"/>
    </row>
    <row r="87" spans="1:26" x14ac:dyDescent="0.35">
      <c r="A87" s="321">
        <v>2024</v>
      </c>
      <c r="B87" s="322">
        <v>45383</v>
      </c>
      <c r="C87" s="323">
        <f t="shared" si="2"/>
        <v>481.51194429655197</v>
      </c>
      <c r="D87" s="314">
        <f t="shared" si="1"/>
        <v>481.51194429655197</v>
      </c>
      <c r="E87" s="234">
        <v>0.4</v>
      </c>
      <c r="F87" s="235">
        <f>'Exogenous Variables Monthly'!E84</f>
        <v>472.22491615547</v>
      </c>
      <c r="G87" s="236">
        <f>'Exogenous Variables Monthly'!B84/1000</f>
        <v>3227.4254999999962</v>
      </c>
      <c r="H87" s="239">
        <v>0</v>
      </c>
      <c r="I87" s="239">
        <v>0</v>
      </c>
      <c r="J87" s="239">
        <v>0</v>
      </c>
      <c r="K87" s="239">
        <v>1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  <c r="S87" s="239">
        <v>0</v>
      </c>
      <c r="T87" s="237">
        <v>0</v>
      </c>
      <c r="U87" s="237">
        <v>0</v>
      </c>
      <c r="V87" s="237">
        <v>0</v>
      </c>
      <c r="W87" s="237">
        <v>0</v>
      </c>
      <c r="X87" s="237">
        <v>0</v>
      </c>
      <c r="Y87" s="237">
        <v>0</v>
      </c>
      <c r="Z87" s="320"/>
    </row>
    <row r="88" spans="1:26" x14ac:dyDescent="0.35">
      <c r="A88" s="321">
        <v>2024</v>
      </c>
      <c r="B88" s="322">
        <v>45413</v>
      </c>
      <c r="C88" s="323">
        <f t="shared" si="2"/>
        <v>560.4396396109114</v>
      </c>
      <c r="D88" s="314">
        <f t="shared" si="1"/>
        <v>560.4396396109114</v>
      </c>
      <c r="E88" s="234">
        <v>0.2</v>
      </c>
      <c r="F88" s="235">
        <f>'Exogenous Variables Monthly'!E85</f>
        <v>541.75654650461001</v>
      </c>
      <c r="G88" s="236">
        <f>'Exogenous Variables Monthly'!B85/1000</f>
        <v>3226.6527499999961</v>
      </c>
      <c r="H88" s="239">
        <v>0</v>
      </c>
      <c r="I88" s="239">
        <v>0</v>
      </c>
      <c r="J88" s="239">
        <v>0</v>
      </c>
      <c r="K88" s="239">
        <v>0</v>
      </c>
      <c r="L88" s="239">
        <v>1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  <c r="S88" s="239">
        <v>0</v>
      </c>
      <c r="T88" s="237">
        <v>0</v>
      </c>
      <c r="U88" s="237">
        <f>IF(F88&gt;500,F88-500,0)*0.8</f>
        <v>33.40523720368801</v>
      </c>
      <c r="V88" s="237">
        <v>0</v>
      </c>
      <c r="W88" s="237">
        <v>0</v>
      </c>
      <c r="X88" s="237">
        <v>0</v>
      </c>
      <c r="Y88" s="237">
        <v>0</v>
      </c>
      <c r="Z88" s="320"/>
    </row>
    <row r="89" spans="1:26" x14ac:dyDescent="0.35">
      <c r="A89" s="321">
        <v>2024</v>
      </c>
      <c r="B89" s="322">
        <v>45444</v>
      </c>
      <c r="C89" s="323">
        <f t="shared" si="2"/>
        <v>601.98894932443886</v>
      </c>
      <c r="D89" s="314">
        <f>SUMPRODUCT($F$3:$Y$3,F89:Y89)</f>
        <v>601.98894932443886</v>
      </c>
      <c r="E89" s="234">
        <v>0.2</v>
      </c>
      <c r="F89" s="235">
        <f>'Exogenous Variables Monthly'!E86</f>
        <v>570.18704433185405</v>
      </c>
      <c r="G89" s="236">
        <f>'Exogenous Variables Monthly'!B86/1000</f>
        <v>3225.8799999999965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1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  <c r="S89" s="239">
        <v>0</v>
      </c>
      <c r="T89" s="237">
        <v>0</v>
      </c>
      <c r="U89" s="237">
        <v>0</v>
      </c>
      <c r="V89" s="237">
        <f>IF(F89&gt;500,F89-500,0)*0.8</f>
        <v>56.149635465483243</v>
      </c>
      <c r="W89" s="237">
        <v>0</v>
      </c>
      <c r="X89" s="237">
        <v>0</v>
      </c>
      <c r="Y89" s="237">
        <v>0</v>
      </c>
      <c r="Z89" s="320"/>
    </row>
    <row r="90" spans="1:26" x14ac:dyDescent="0.35">
      <c r="A90" s="321">
        <v>2025</v>
      </c>
      <c r="B90" s="322">
        <v>45474</v>
      </c>
      <c r="C90" s="323">
        <f t="shared" si="2"/>
        <v>661.45094955589605</v>
      </c>
      <c r="D90" s="314">
        <f t="shared" si="1"/>
        <v>661.45094955589605</v>
      </c>
      <c r="E90" s="234">
        <v>0.2</v>
      </c>
      <c r="F90" s="235">
        <f>'Exogenous Variables Monthly'!E87</f>
        <v>590.53467556263399</v>
      </c>
      <c r="G90" s="236">
        <f>'Exogenous Variables Monthly'!B87/1000</f>
        <v>3224.6025833333297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1</v>
      </c>
      <c r="O90" s="239">
        <v>0</v>
      </c>
      <c r="P90" s="239">
        <v>0</v>
      </c>
      <c r="Q90" s="239">
        <v>0</v>
      </c>
      <c r="R90" s="239">
        <v>0</v>
      </c>
      <c r="S90" s="239">
        <v>0</v>
      </c>
      <c r="T90" s="237">
        <v>0</v>
      </c>
      <c r="U90" s="237">
        <v>0</v>
      </c>
      <c r="V90" s="237">
        <v>0</v>
      </c>
      <c r="W90" s="237">
        <f>IF(F90&gt;500,F90-500,0)*0.8</f>
        <v>72.427740450107194</v>
      </c>
      <c r="X90" s="237">
        <v>0</v>
      </c>
      <c r="Y90" s="237">
        <v>0</v>
      </c>
      <c r="Z90" s="320"/>
    </row>
    <row r="91" spans="1:26" x14ac:dyDescent="0.35">
      <c r="A91" s="321">
        <v>2025</v>
      </c>
      <c r="B91" s="322">
        <v>45505</v>
      </c>
      <c r="C91" s="323">
        <f t="shared" si="2"/>
        <v>638.65471223691952</v>
      </c>
      <c r="D91" s="314">
        <f t="shared" si="1"/>
        <v>638.65471223691952</v>
      </c>
      <c r="E91" s="234">
        <v>0.2</v>
      </c>
      <c r="F91" s="235">
        <f>'Exogenous Variables Monthly'!E88</f>
        <v>608.228999025132</v>
      </c>
      <c r="G91" s="236">
        <f>'Exogenous Variables Monthly'!B88/1000</f>
        <v>3223.3251666666633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0</v>
      </c>
      <c r="O91" s="239">
        <v>1</v>
      </c>
      <c r="P91" s="239">
        <v>0</v>
      </c>
      <c r="Q91" s="239">
        <v>0</v>
      </c>
      <c r="R91" s="239">
        <v>0</v>
      </c>
      <c r="S91" s="239">
        <v>0</v>
      </c>
      <c r="T91" s="237">
        <v>0</v>
      </c>
      <c r="U91" s="237">
        <v>0</v>
      </c>
      <c r="V91" s="237">
        <v>0</v>
      </c>
      <c r="W91" s="237">
        <v>0</v>
      </c>
      <c r="X91" s="237">
        <f>IF(F91&gt;500,F91-500,0)*0.8</f>
        <v>86.583199220105598</v>
      </c>
      <c r="Y91" s="237">
        <v>0</v>
      </c>
      <c r="Z91" s="320"/>
    </row>
    <row r="92" spans="1:26" x14ac:dyDescent="0.35">
      <c r="A92" s="321">
        <v>2025</v>
      </c>
      <c r="B92" s="322">
        <v>45536</v>
      </c>
      <c r="C92" s="323">
        <f t="shared" si="2"/>
        <v>647.71755815825156</v>
      </c>
      <c r="D92" s="314">
        <f t="shared" si="1"/>
        <v>647.71755815825156</v>
      </c>
      <c r="E92" s="234">
        <v>0.2</v>
      </c>
      <c r="F92" s="235">
        <f>'Exogenous Variables Monthly'!E89</f>
        <v>594.85470978953003</v>
      </c>
      <c r="G92" s="236">
        <f>'Exogenous Variables Monthly'!B89/1000</f>
        <v>3222.0477499999965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0</v>
      </c>
      <c r="P92" s="239">
        <v>1</v>
      </c>
      <c r="Q92" s="239">
        <v>0</v>
      </c>
      <c r="R92" s="239">
        <v>0</v>
      </c>
      <c r="S92" s="239">
        <v>0</v>
      </c>
      <c r="T92" s="237">
        <v>0</v>
      </c>
      <c r="U92" s="237">
        <v>0</v>
      </c>
      <c r="V92" s="237">
        <v>0</v>
      </c>
      <c r="W92" s="237">
        <v>0</v>
      </c>
      <c r="X92" s="237">
        <v>0</v>
      </c>
      <c r="Y92" s="237">
        <f>IF(F92&gt;500,F92-500,0)*0.8</f>
        <v>75.883767831624027</v>
      </c>
      <c r="Z92" s="320"/>
    </row>
    <row r="93" spans="1:26" x14ac:dyDescent="0.35">
      <c r="A93" s="321">
        <v>2025</v>
      </c>
      <c r="B93" s="322">
        <v>45566</v>
      </c>
      <c r="C93" s="323">
        <f t="shared" si="2"/>
        <v>645.63267927076026</v>
      </c>
      <c r="D93" s="314">
        <f t="shared" si="1"/>
        <v>645.63267927076026</v>
      </c>
      <c r="E93" s="234">
        <v>0.2</v>
      </c>
      <c r="F93" s="235">
        <f>'Exogenous Variables Monthly'!E90</f>
        <v>607.91139808021501</v>
      </c>
      <c r="G93" s="236">
        <f>'Exogenous Variables Monthly'!B90/1000</f>
        <v>3220.7703333333302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0</v>
      </c>
      <c r="Q93" s="239">
        <v>1</v>
      </c>
      <c r="R93" s="239">
        <v>0</v>
      </c>
      <c r="S93" s="239">
        <v>0</v>
      </c>
      <c r="T93" s="237">
        <v>0</v>
      </c>
      <c r="U93" s="237">
        <f>IF(F93&gt;500,F93-500,0)*0.8</f>
        <v>86.329118464172012</v>
      </c>
      <c r="V93" s="237">
        <v>0</v>
      </c>
      <c r="W93" s="237">
        <v>0</v>
      </c>
      <c r="X93" s="237">
        <v>0</v>
      </c>
      <c r="Y93" s="237">
        <v>0</v>
      </c>
      <c r="Z93" s="320"/>
    </row>
    <row r="94" spans="1:26" x14ac:dyDescent="0.35">
      <c r="A94" s="321">
        <v>2025</v>
      </c>
      <c r="B94" s="322">
        <v>45597</v>
      </c>
      <c r="C94" s="323">
        <f t="shared" si="2"/>
        <v>519.49244404592912</v>
      </c>
      <c r="D94" s="314">
        <f t="shared" si="1"/>
        <v>519.49244404592912</v>
      </c>
      <c r="E94" s="234">
        <v>0.2</v>
      </c>
      <c r="F94" s="235">
        <f>'Exogenous Variables Monthly'!E91</f>
        <v>518.90131280342098</v>
      </c>
      <c r="G94" s="236">
        <f>'Exogenous Variables Monthly'!B91/1000</f>
        <v>3219.4929166666639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0</v>
      </c>
      <c r="R94" s="239">
        <v>1</v>
      </c>
      <c r="S94" s="239">
        <v>0</v>
      </c>
      <c r="T94" s="237">
        <v>0</v>
      </c>
      <c r="U94" s="237">
        <v>0</v>
      </c>
      <c r="V94" s="237">
        <v>0</v>
      </c>
      <c r="W94" s="237">
        <v>0</v>
      </c>
      <c r="X94" s="237">
        <v>0</v>
      </c>
      <c r="Y94" s="237">
        <v>0</v>
      </c>
      <c r="Z94" s="320"/>
    </row>
    <row r="95" spans="1:26" x14ac:dyDescent="0.35">
      <c r="A95" s="321">
        <v>2025</v>
      </c>
      <c r="B95" s="322">
        <v>45627</v>
      </c>
      <c r="C95" s="323">
        <f t="shared" si="2"/>
        <v>489.10493934577539</v>
      </c>
      <c r="D95" s="314">
        <f t="shared" si="1"/>
        <v>489.10493934577539</v>
      </c>
      <c r="E95" s="234">
        <v>0.2</v>
      </c>
      <c r="F95" s="235">
        <f>'Exogenous Variables Monthly'!E92</f>
        <v>482.62178494485198</v>
      </c>
      <c r="G95" s="236">
        <f>'Exogenous Variables Monthly'!B92/1000</f>
        <v>3218.2154999999971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0</v>
      </c>
      <c r="S95" s="239">
        <v>1</v>
      </c>
      <c r="T95" s="237">
        <v>0</v>
      </c>
      <c r="U95" s="237">
        <v>0</v>
      </c>
      <c r="V95" s="237">
        <v>0</v>
      </c>
      <c r="W95" s="237">
        <f>IF(F95&gt;500,F95-500,0)*0.8</f>
        <v>0</v>
      </c>
      <c r="X95" s="237">
        <v>0</v>
      </c>
      <c r="Y95" s="237">
        <v>0</v>
      </c>
      <c r="Z95" s="320"/>
    </row>
    <row r="96" spans="1:26" x14ac:dyDescent="0.35">
      <c r="A96" s="321">
        <v>2025</v>
      </c>
      <c r="B96" s="322">
        <v>45658</v>
      </c>
      <c r="C96" s="323">
        <f t="shared" si="2"/>
        <v>477.0978993394931</v>
      </c>
      <c r="D96" s="314">
        <f t="shared" si="1"/>
        <v>477.0978993394931</v>
      </c>
      <c r="E96" s="234">
        <v>0.2</v>
      </c>
      <c r="F96" s="235">
        <f>'Exogenous Variables Monthly'!E93</f>
        <v>449.83901617044</v>
      </c>
      <c r="G96" s="236">
        <f>'Exogenous Variables Monthly'!B93/1000</f>
        <v>3216.9380833333307</v>
      </c>
      <c r="H96" s="239">
        <v>1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  <c r="S96" s="239">
        <v>0</v>
      </c>
      <c r="T96" s="237">
        <v>0</v>
      </c>
      <c r="U96" s="237">
        <v>0</v>
      </c>
      <c r="V96" s="237">
        <v>0</v>
      </c>
      <c r="W96" s="237">
        <v>0</v>
      </c>
      <c r="X96" s="237">
        <f>IF(F96&gt;500,F96-500,0)*0.8</f>
        <v>0</v>
      </c>
      <c r="Y96" s="237">
        <v>0</v>
      </c>
      <c r="Z96" s="320"/>
    </row>
    <row r="97" spans="1:26" x14ac:dyDescent="0.35">
      <c r="A97" s="321">
        <v>2025</v>
      </c>
      <c r="B97" s="322">
        <v>45689</v>
      </c>
      <c r="C97" s="323">
        <f t="shared" si="2"/>
        <v>410.05077992784402</v>
      </c>
      <c r="D97" s="314">
        <f t="shared" si="1"/>
        <v>410.05077992784402</v>
      </c>
      <c r="E97" s="234">
        <v>0.2</v>
      </c>
      <c r="F97" s="235">
        <f>'Exogenous Variables Monthly'!E94</f>
        <v>399.08256453494698</v>
      </c>
      <c r="G97" s="236">
        <f>'Exogenous Variables Monthly'!B94/1000</f>
        <v>3215.6606666666644</v>
      </c>
      <c r="H97" s="239">
        <v>0</v>
      </c>
      <c r="I97" s="239">
        <v>1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  <c r="S97" s="239">
        <v>0</v>
      </c>
      <c r="T97" s="237">
        <v>0</v>
      </c>
      <c r="U97" s="237">
        <v>0</v>
      </c>
      <c r="V97" s="237">
        <v>0</v>
      </c>
      <c r="W97" s="237">
        <v>0</v>
      </c>
      <c r="X97" s="237">
        <v>0</v>
      </c>
      <c r="Y97" s="237">
        <f>IF(F97&gt;500,F97-500,0)*0.8</f>
        <v>0</v>
      </c>
      <c r="Z97" s="320"/>
    </row>
    <row r="98" spans="1:26" x14ac:dyDescent="0.35">
      <c r="A98" s="321">
        <v>2025</v>
      </c>
      <c r="B98" s="322">
        <v>45717</v>
      </c>
      <c r="C98" s="323">
        <f t="shared" si="2"/>
        <v>469.77029455626257</v>
      </c>
      <c r="D98" s="314">
        <f t="shared" si="1"/>
        <v>469.77029455626257</v>
      </c>
      <c r="E98" s="234">
        <v>0.2</v>
      </c>
      <c r="F98" s="235">
        <f>'Exogenous Variables Monthly'!E95</f>
        <v>432.67350122686798</v>
      </c>
      <c r="G98" s="236">
        <f>'Exogenous Variables Monthly'!B95/1000</f>
        <v>3214.3832499999976</v>
      </c>
      <c r="H98" s="239">
        <v>0</v>
      </c>
      <c r="I98" s="239">
        <v>0</v>
      </c>
      <c r="J98" s="239">
        <v>1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  <c r="S98" s="239">
        <v>0</v>
      </c>
      <c r="T98" s="237">
        <v>0</v>
      </c>
      <c r="U98" s="237">
        <v>0</v>
      </c>
      <c r="V98" s="237">
        <v>0</v>
      </c>
      <c r="W98" s="237">
        <v>0</v>
      </c>
      <c r="X98" s="237">
        <v>0</v>
      </c>
      <c r="Y98" s="237">
        <v>0</v>
      </c>
      <c r="Z98" s="320"/>
    </row>
    <row r="99" spans="1:26" x14ac:dyDescent="0.35">
      <c r="A99" s="321">
        <v>2025</v>
      </c>
      <c r="B99" s="322">
        <v>45748</v>
      </c>
      <c r="C99" s="323">
        <f t="shared" si="2"/>
        <v>480.60972002882556</v>
      </c>
      <c r="D99" s="314">
        <f t="shared" si="1"/>
        <v>480.60972002882556</v>
      </c>
      <c r="E99" s="234">
        <v>0.2</v>
      </c>
      <c r="F99" s="235">
        <f>'Exogenous Variables Monthly'!E96</f>
        <v>473.08713891300698</v>
      </c>
      <c r="G99" s="236">
        <f>'Exogenous Variables Monthly'!B96/1000</f>
        <v>3213.1058333333312</v>
      </c>
      <c r="H99" s="239">
        <v>0</v>
      </c>
      <c r="I99" s="239">
        <v>0</v>
      </c>
      <c r="J99" s="239">
        <v>0</v>
      </c>
      <c r="K99" s="239">
        <v>1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  <c r="S99" s="239">
        <v>0</v>
      </c>
      <c r="T99" s="237">
        <v>0</v>
      </c>
      <c r="U99" s="237">
        <v>0</v>
      </c>
      <c r="V99" s="237">
        <v>0</v>
      </c>
      <c r="W99" s="237">
        <v>0</v>
      </c>
      <c r="X99" s="237">
        <v>0</v>
      </c>
      <c r="Y99" s="237">
        <v>0</v>
      </c>
      <c r="Z99" s="320"/>
    </row>
    <row r="100" spans="1:26" x14ac:dyDescent="0.35">
      <c r="A100" s="321">
        <v>2025</v>
      </c>
      <c r="B100" s="322">
        <v>45778</v>
      </c>
      <c r="C100" s="323">
        <f t="shared" si="2"/>
        <v>551.98590341403894</v>
      </c>
      <c r="D100" s="314">
        <f t="shared" si="1"/>
        <v>551.98590341403894</v>
      </c>
      <c r="E100" s="234">
        <v>0</v>
      </c>
      <c r="F100" s="235">
        <f>'Exogenous Variables Monthly'!E97</f>
        <v>543.34962863110297</v>
      </c>
      <c r="G100" s="236">
        <f>'Exogenous Variables Monthly'!B97/1000</f>
        <v>3211.8284166666645</v>
      </c>
      <c r="H100" s="239">
        <v>0</v>
      </c>
      <c r="I100" s="239">
        <v>0</v>
      </c>
      <c r="J100" s="239">
        <v>0</v>
      </c>
      <c r="K100" s="239">
        <v>0</v>
      </c>
      <c r="L100" s="239">
        <v>1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  <c r="S100" s="239">
        <v>0</v>
      </c>
      <c r="T100" s="237">
        <v>0</v>
      </c>
      <c r="U100" s="237">
        <f>IF(F100&gt;500,F100-500,0)*0.6</f>
        <v>26.009777178661782</v>
      </c>
      <c r="V100" s="237">
        <v>0</v>
      </c>
      <c r="W100" s="237">
        <v>0</v>
      </c>
      <c r="X100" s="237">
        <v>0</v>
      </c>
      <c r="Y100" s="237">
        <v>0</v>
      </c>
      <c r="Z100" s="320"/>
    </row>
    <row r="101" spans="1:26" x14ac:dyDescent="0.35">
      <c r="A101" s="321">
        <v>2025</v>
      </c>
      <c r="B101" s="322">
        <v>45809</v>
      </c>
      <c r="C101" s="323">
        <f t="shared" si="2"/>
        <v>588.44140507896077</v>
      </c>
      <c r="D101" s="314">
        <f t="shared" si="1"/>
        <v>588.44140507896077</v>
      </c>
      <c r="E101" s="234">
        <v>0</v>
      </c>
      <c r="F101" s="235">
        <f>'Exogenous Variables Monthly'!E98</f>
        <v>571.989111906728</v>
      </c>
      <c r="G101" s="236">
        <f>'Exogenous Variables Monthly'!B98/1000</f>
        <v>3210.5509999999981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1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  <c r="S101" s="239">
        <v>0</v>
      </c>
      <c r="T101" s="237">
        <v>0</v>
      </c>
      <c r="U101" s="237">
        <v>0</v>
      </c>
      <c r="V101" s="237">
        <f>IF(F101&gt;500,F101-500,0)*0.6</f>
        <v>43.193467144036795</v>
      </c>
      <c r="W101" s="237">
        <v>0</v>
      </c>
      <c r="X101" s="237">
        <v>0</v>
      </c>
      <c r="Y101" s="237">
        <v>0</v>
      </c>
      <c r="Z101" s="320"/>
    </row>
    <row r="102" spans="1:26" x14ac:dyDescent="0.35">
      <c r="A102" s="321">
        <v>2026</v>
      </c>
      <c r="B102" s="322">
        <v>45839</v>
      </c>
      <c r="C102" s="323">
        <f t="shared" si="2"/>
        <v>641.58668601047054</v>
      </c>
      <c r="D102" s="314">
        <f t="shared" si="1"/>
        <v>641.58668601047054</v>
      </c>
      <c r="E102" s="234">
        <v>0</v>
      </c>
      <c r="F102" s="235">
        <f>'Exogenous Variables Monthly'!E99</f>
        <v>592.01989629153695</v>
      </c>
      <c r="G102" s="236">
        <f>'Exogenous Variables Monthly'!B99/1000</f>
        <v>3209.1665833333318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1</v>
      </c>
      <c r="O102" s="239">
        <v>0</v>
      </c>
      <c r="P102" s="239">
        <v>0</v>
      </c>
      <c r="Q102" s="239">
        <v>0</v>
      </c>
      <c r="R102" s="239">
        <v>0</v>
      </c>
      <c r="S102" s="239">
        <v>0</v>
      </c>
      <c r="T102" s="237">
        <v>0</v>
      </c>
      <c r="U102" s="237">
        <v>0</v>
      </c>
      <c r="V102" s="237">
        <v>0</v>
      </c>
      <c r="W102" s="237">
        <f>IF(F102&gt;500,F102-500,0)*0.6</f>
        <v>55.21193777492217</v>
      </c>
      <c r="X102" s="237">
        <v>0</v>
      </c>
      <c r="Y102" s="237">
        <v>0</v>
      </c>
      <c r="Z102" s="320"/>
    </row>
    <row r="103" spans="1:26" x14ac:dyDescent="0.35">
      <c r="A103" s="321">
        <v>2026</v>
      </c>
      <c r="B103" s="322">
        <v>45870</v>
      </c>
      <c r="C103" s="323">
        <f t="shared" si="2"/>
        <v>625.66889637421696</v>
      </c>
      <c r="D103" s="314">
        <f t="shared" si="1"/>
        <v>625.66889637421696</v>
      </c>
      <c r="E103" s="234">
        <v>0</v>
      </c>
      <c r="F103" s="235">
        <f>'Exogenous Variables Monthly'!E100</f>
        <v>610.38005847852799</v>
      </c>
      <c r="G103" s="236">
        <f>'Exogenous Variables Monthly'!B100/1000</f>
        <v>3207.782166666665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39">
        <v>1</v>
      </c>
      <c r="P103" s="239">
        <v>0</v>
      </c>
      <c r="Q103" s="239">
        <v>0</v>
      </c>
      <c r="R103" s="239">
        <v>0</v>
      </c>
      <c r="S103" s="239">
        <v>0</v>
      </c>
      <c r="T103" s="237">
        <v>0</v>
      </c>
      <c r="U103" s="237">
        <v>0</v>
      </c>
      <c r="V103" s="237">
        <v>0</v>
      </c>
      <c r="W103" s="237">
        <v>0</v>
      </c>
      <c r="X103" s="237">
        <f>IF(F103&gt;500,F103-500,0)*0.6</f>
        <v>66.228035087116794</v>
      </c>
      <c r="Y103" s="237">
        <v>0</v>
      </c>
      <c r="Z103" s="320"/>
    </row>
    <row r="104" spans="1:26" x14ac:dyDescent="0.35">
      <c r="A104" s="321">
        <v>2026</v>
      </c>
      <c r="B104" s="322">
        <v>45901</v>
      </c>
      <c r="C104" s="323">
        <f t="shared" si="2"/>
        <v>629.07832756776781</v>
      </c>
      <c r="D104" s="314">
        <f t="shared" si="1"/>
        <v>629.07832756776781</v>
      </c>
      <c r="E104" s="234">
        <v>0</v>
      </c>
      <c r="F104" s="235">
        <f>'Exogenous Variables Monthly'!E101</f>
        <v>597.50088725491901</v>
      </c>
      <c r="G104" s="236">
        <f>'Exogenous Variables Monthly'!B101/1000</f>
        <v>3206.3977499999987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0</v>
      </c>
      <c r="P104" s="239">
        <v>1</v>
      </c>
      <c r="Q104" s="239">
        <v>0</v>
      </c>
      <c r="R104" s="239">
        <v>0</v>
      </c>
      <c r="S104" s="239">
        <v>0</v>
      </c>
      <c r="T104" s="237">
        <v>0</v>
      </c>
      <c r="U104" s="237">
        <v>0</v>
      </c>
      <c r="V104" s="237">
        <v>0</v>
      </c>
      <c r="W104" s="237">
        <v>0</v>
      </c>
      <c r="X104" s="237">
        <v>0</v>
      </c>
      <c r="Y104" s="237">
        <f>IF(F104&gt;500,F104-500,0)*0.6</f>
        <v>58.500532352951403</v>
      </c>
      <c r="Z104" s="320"/>
    </row>
    <row r="105" spans="1:26" x14ac:dyDescent="0.35">
      <c r="A105" s="321">
        <v>2026</v>
      </c>
      <c r="B105" s="322">
        <v>45931</v>
      </c>
      <c r="C105" s="323">
        <f t="shared" si="2"/>
        <v>624.81083359801755</v>
      </c>
      <c r="D105" s="314">
        <f t="shared" si="1"/>
        <v>624.81083359801755</v>
      </c>
      <c r="E105" s="234">
        <v>0</v>
      </c>
      <c r="F105" s="235">
        <f>'Exogenous Variables Monthly'!E102</f>
        <v>611.36130706175504</v>
      </c>
      <c r="G105" s="236">
        <f>'Exogenous Variables Monthly'!B102/1000</f>
        <v>3205.013333333332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0</v>
      </c>
      <c r="Q105" s="239">
        <v>1</v>
      </c>
      <c r="R105" s="239">
        <v>0</v>
      </c>
      <c r="S105" s="239">
        <v>0</v>
      </c>
      <c r="T105" s="237">
        <v>0</v>
      </c>
      <c r="U105" s="237">
        <f>IF(F105&gt;500,F105-500,0)*0.6</f>
        <v>66.816784237053028</v>
      </c>
      <c r="V105" s="237">
        <v>0</v>
      </c>
      <c r="W105" s="237">
        <v>0</v>
      </c>
      <c r="X105" s="237">
        <v>0</v>
      </c>
      <c r="Y105" s="237">
        <v>0</v>
      </c>
      <c r="Z105" s="320"/>
    </row>
    <row r="106" spans="1:26" x14ac:dyDescent="0.35">
      <c r="A106" s="321">
        <v>2026</v>
      </c>
      <c r="B106" s="322">
        <v>45962</v>
      </c>
      <c r="C106" s="323">
        <f t="shared" si="2"/>
        <v>518.53264345137302</v>
      </c>
      <c r="D106" s="314">
        <f t="shared" si="1"/>
        <v>518.53264345137302</v>
      </c>
      <c r="E106" s="234">
        <v>0</v>
      </c>
      <c r="F106" s="235">
        <f>'Exogenous Variables Monthly'!E103</f>
        <v>522.19143456247195</v>
      </c>
      <c r="G106" s="236">
        <f>'Exogenous Variables Monthly'!B103/1000</f>
        <v>3203.6289166666656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0</v>
      </c>
      <c r="R106" s="239">
        <v>1</v>
      </c>
      <c r="S106" s="239">
        <v>0</v>
      </c>
      <c r="T106" s="237">
        <v>0</v>
      </c>
      <c r="U106" s="237">
        <v>0</v>
      </c>
      <c r="V106" s="237">
        <v>0</v>
      </c>
      <c r="W106" s="237">
        <v>0</v>
      </c>
      <c r="X106" s="237">
        <v>0</v>
      </c>
      <c r="Y106" s="237">
        <v>0</v>
      </c>
      <c r="Z106" s="320"/>
    </row>
    <row r="107" spans="1:26" x14ac:dyDescent="0.35">
      <c r="A107" s="321">
        <v>2026</v>
      </c>
      <c r="B107" s="322">
        <v>45992</v>
      </c>
      <c r="C107" s="323">
        <f t="shared" si="2"/>
        <v>488.1442556972338</v>
      </c>
      <c r="D107" s="314">
        <f t="shared" si="1"/>
        <v>488.1442556972338</v>
      </c>
      <c r="E107" s="234">
        <v>0</v>
      </c>
      <c r="F107" s="235">
        <f>'Exogenous Variables Monthly'!E104</f>
        <v>486.26269104173298</v>
      </c>
      <c r="G107" s="236">
        <f>'Exogenous Variables Monthly'!B104/1000</f>
        <v>3202.2444999999989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0</v>
      </c>
      <c r="S107" s="239">
        <v>1</v>
      </c>
      <c r="T107" s="237">
        <v>0</v>
      </c>
      <c r="U107" s="237">
        <v>0</v>
      </c>
      <c r="V107" s="237">
        <v>0</v>
      </c>
      <c r="W107" s="237">
        <f>IF(F107&gt;500,F107-500,0)*0.6</f>
        <v>0</v>
      </c>
      <c r="X107" s="237">
        <v>0</v>
      </c>
      <c r="Y107" s="237">
        <v>0</v>
      </c>
      <c r="Z107" s="320"/>
    </row>
    <row r="108" spans="1:26" x14ac:dyDescent="0.35">
      <c r="A108" s="321">
        <v>2026</v>
      </c>
      <c r="B108" s="322">
        <v>46023</v>
      </c>
      <c r="C108" s="323">
        <f t="shared" si="2"/>
        <v>476.13048721255905</v>
      </c>
      <c r="D108" s="314">
        <f t="shared" si="1"/>
        <v>476.13048721255905</v>
      </c>
      <c r="E108" s="234">
        <v>0</v>
      </c>
      <c r="F108" s="235">
        <f>'Exogenous Variables Monthly'!E105</f>
        <v>453.48713841656797</v>
      </c>
      <c r="G108" s="236">
        <f>'Exogenous Variables Monthly'!B105/1000</f>
        <v>3200.8600833333326</v>
      </c>
      <c r="H108" s="239">
        <v>1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  <c r="S108" s="239">
        <v>0</v>
      </c>
      <c r="T108" s="237">
        <v>0</v>
      </c>
      <c r="U108" s="237">
        <v>0</v>
      </c>
      <c r="V108" s="237">
        <v>0</v>
      </c>
      <c r="W108" s="237">
        <v>0</v>
      </c>
      <c r="X108" s="237">
        <f>IF(F108&gt;500,F108-500,0)*0.6</f>
        <v>0</v>
      </c>
      <c r="Y108" s="237">
        <v>0</v>
      </c>
      <c r="Z108" s="320"/>
    </row>
    <row r="109" spans="1:26" x14ac:dyDescent="0.35">
      <c r="A109" s="321">
        <v>2026</v>
      </c>
      <c r="B109" s="322">
        <v>46054</v>
      </c>
      <c r="C109" s="323">
        <f t="shared" si="2"/>
        <v>409.05408332810015</v>
      </c>
      <c r="D109" s="314">
        <f t="shared" si="1"/>
        <v>409.05408332810015</v>
      </c>
      <c r="E109" s="234">
        <v>0</v>
      </c>
      <c r="F109" s="235">
        <f>'Exogenous Variables Monthly'!E106</f>
        <v>401.41216135809401</v>
      </c>
      <c r="G109" s="236">
        <f>'Exogenous Variables Monthly'!B106/1000</f>
        <v>3199.4756666666663</v>
      </c>
      <c r="H109" s="239">
        <v>0</v>
      </c>
      <c r="I109" s="239">
        <v>1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  <c r="S109" s="239">
        <v>0</v>
      </c>
      <c r="T109" s="237">
        <v>0</v>
      </c>
      <c r="U109" s="237">
        <v>0</v>
      </c>
      <c r="V109" s="237">
        <v>0</v>
      </c>
      <c r="W109" s="237">
        <v>0</v>
      </c>
      <c r="X109" s="237">
        <v>0</v>
      </c>
      <c r="Y109" s="237">
        <f>IF(F109&gt;500,F109-500,0)*0.6</f>
        <v>0</v>
      </c>
      <c r="Z109" s="320"/>
    </row>
    <row r="110" spans="1:26" x14ac:dyDescent="0.35">
      <c r="A110" s="321">
        <v>2026</v>
      </c>
      <c r="B110" s="322">
        <v>46082</v>
      </c>
      <c r="C110" s="323">
        <f t="shared" si="2"/>
        <v>468.72799343714769</v>
      </c>
      <c r="D110" s="314">
        <f t="shared" si="1"/>
        <v>468.72799343714769</v>
      </c>
      <c r="E110" s="234">
        <v>0</v>
      </c>
      <c r="F110" s="235">
        <f>'Exogenous Variables Monthly'!E107</f>
        <v>432.72535248420098</v>
      </c>
      <c r="G110" s="236">
        <f>'Exogenous Variables Monthly'!B107/1000</f>
        <v>3198.0912499999995</v>
      </c>
      <c r="H110" s="239">
        <v>0</v>
      </c>
      <c r="I110" s="239">
        <v>0</v>
      </c>
      <c r="J110" s="239">
        <v>1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  <c r="S110" s="239">
        <v>0</v>
      </c>
      <c r="T110" s="237">
        <v>0</v>
      </c>
      <c r="U110" s="237">
        <v>0</v>
      </c>
      <c r="V110" s="237">
        <v>0</v>
      </c>
      <c r="W110" s="237">
        <v>0</v>
      </c>
      <c r="X110" s="237">
        <v>0</v>
      </c>
      <c r="Y110" s="237">
        <v>0</v>
      </c>
    </row>
    <row r="111" spans="1:26" x14ac:dyDescent="0.35">
      <c r="A111" s="321">
        <v>2026</v>
      </c>
      <c r="B111" s="322">
        <v>46113</v>
      </c>
      <c r="C111" s="323">
        <f t="shared" si="2"/>
        <v>479.57438199693308</v>
      </c>
      <c r="D111" s="314">
        <f t="shared" si="1"/>
        <v>479.57438199693308</v>
      </c>
      <c r="E111" s="234">
        <v>0</v>
      </c>
      <c r="F111" s="235">
        <f>'Exogenous Variables Monthly'!E108</f>
        <v>473.95093597985698</v>
      </c>
      <c r="G111" s="236">
        <f>'Exogenous Variables Monthly'!B108/1000</f>
        <v>3196.7068333333332</v>
      </c>
      <c r="H111" s="239">
        <v>0</v>
      </c>
      <c r="I111" s="239">
        <v>0</v>
      </c>
      <c r="J111" s="239">
        <v>0</v>
      </c>
      <c r="K111" s="239">
        <v>1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  <c r="S111" s="239">
        <v>0</v>
      </c>
      <c r="T111" s="237">
        <v>0</v>
      </c>
      <c r="U111" s="237">
        <v>0</v>
      </c>
      <c r="V111" s="237">
        <v>0</v>
      </c>
      <c r="W111" s="237">
        <v>0</v>
      </c>
      <c r="X111" s="237">
        <v>0</v>
      </c>
      <c r="Y111" s="237">
        <v>0</v>
      </c>
    </row>
    <row r="112" spans="1:26" x14ac:dyDescent="0.35">
      <c r="A112" s="321">
        <v>2026</v>
      </c>
      <c r="B112" s="322">
        <v>46143</v>
      </c>
      <c r="C112" s="323">
        <f t="shared" si="2"/>
        <v>542.77751124692031</v>
      </c>
      <c r="D112" s="314">
        <f t="shared" si="1"/>
        <v>542.77751124692031</v>
      </c>
      <c r="E112" s="234">
        <v>0</v>
      </c>
      <c r="F112" s="235">
        <f>'Exogenous Variables Monthly'!E109</f>
        <v>544.94739535380199</v>
      </c>
      <c r="G112" s="236">
        <f>'Exogenous Variables Monthly'!B109/1000</f>
        <v>3195.3224166666664</v>
      </c>
      <c r="H112" s="239">
        <v>0</v>
      </c>
      <c r="I112" s="239">
        <v>0</v>
      </c>
      <c r="J112" s="239">
        <v>0</v>
      </c>
      <c r="K112" s="239">
        <v>0</v>
      </c>
      <c r="L112" s="239">
        <v>1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7">
        <v>0</v>
      </c>
      <c r="U112" s="237">
        <f>IF(F112&gt;500,F112-500,0)*0.4</f>
        <v>17.978958141520799</v>
      </c>
      <c r="V112" s="237">
        <v>0</v>
      </c>
      <c r="W112" s="237">
        <v>0</v>
      </c>
      <c r="X112" s="237">
        <v>0</v>
      </c>
      <c r="Y112" s="237">
        <v>0</v>
      </c>
    </row>
    <row r="113" spans="1:25" x14ac:dyDescent="0.35">
      <c r="A113" s="321">
        <v>2026</v>
      </c>
      <c r="B113" s="322">
        <v>46174</v>
      </c>
      <c r="C113" s="323">
        <f t="shared" si="2"/>
        <v>574.1131309165645</v>
      </c>
      <c r="D113" s="314">
        <f t="shared" si="1"/>
        <v>574.1131309165645</v>
      </c>
      <c r="E113" s="234">
        <v>0</v>
      </c>
      <c r="F113" s="235">
        <f>'Exogenous Variables Monthly'!E110</f>
        <v>573.79687488905995</v>
      </c>
      <c r="G113" s="236">
        <f>'Exogenous Variables Monthly'!B110/1000</f>
        <v>3193.9380000000001</v>
      </c>
      <c r="H113" s="239">
        <v>0</v>
      </c>
      <c r="I113" s="239">
        <v>0</v>
      </c>
      <c r="J113" s="239">
        <v>0</v>
      </c>
      <c r="K113" s="239">
        <v>0</v>
      </c>
      <c r="L113" s="239">
        <v>0</v>
      </c>
      <c r="M113" s="239">
        <v>1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  <c r="S113" s="239">
        <v>0</v>
      </c>
      <c r="T113" s="237">
        <v>0</v>
      </c>
      <c r="U113" s="237">
        <v>0</v>
      </c>
      <c r="V113" s="237">
        <f>IF(F113&gt;500,F113-500,0)*0.4</f>
        <v>29.518749955623981</v>
      </c>
      <c r="W113" s="237">
        <v>0</v>
      </c>
      <c r="X113" s="237">
        <v>0</v>
      </c>
      <c r="Y113" s="237">
        <v>0</v>
      </c>
    </row>
    <row r="114" spans="1:25" x14ac:dyDescent="0.35">
      <c r="A114" s="321">
        <v>2027</v>
      </c>
      <c r="B114" s="322">
        <v>46204</v>
      </c>
      <c r="C114" s="323">
        <f t="shared" si="2"/>
        <v>621.01136526832522</v>
      </c>
      <c r="D114" s="314">
        <f t="shared" si="1"/>
        <v>621.01136526832522</v>
      </c>
      <c r="E114" s="234">
        <v>0</v>
      </c>
      <c r="F114" s="235">
        <f>'Exogenous Variables Monthly'!E111</f>
        <v>593.50885241601395</v>
      </c>
      <c r="G114" s="236">
        <f>'Exogenous Variables Monthly'!B111/1000</f>
        <v>3192.7855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0</v>
      </c>
      <c r="N114" s="239">
        <v>1</v>
      </c>
      <c r="O114" s="239">
        <v>0</v>
      </c>
      <c r="P114" s="239">
        <v>0</v>
      </c>
      <c r="Q114" s="239">
        <v>0</v>
      </c>
      <c r="R114" s="239">
        <v>0</v>
      </c>
      <c r="S114" s="239">
        <v>0</v>
      </c>
      <c r="T114" s="237">
        <v>0</v>
      </c>
      <c r="U114" s="237">
        <v>0</v>
      </c>
      <c r="V114" s="237">
        <v>0</v>
      </c>
      <c r="W114" s="237">
        <f>IF(F114&gt;500,F114-500,0)*0.4</f>
        <v>37.403540966405579</v>
      </c>
      <c r="X114" s="237">
        <v>0</v>
      </c>
      <c r="Y114" s="237">
        <v>0</v>
      </c>
    </row>
    <row r="115" spans="1:25" x14ac:dyDescent="0.35">
      <c r="A115" s="321">
        <v>2027</v>
      </c>
      <c r="B115" s="322">
        <v>46235</v>
      </c>
      <c r="C115" s="323">
        <f t="shared" si="2"/>
        <v>612.13779905586841</v>
      </c>
      <c r="D115" s="314">
        <f t="shared" si="1"/>
        <v>612.13779905586841</v>
      </c>
      <c r="E115" s="234">
        <v>0</v>
      </c>
      <c r="F115" s="235">
        <f>'Exogenous Variables Monthly'!E112</f>
        <v>612.53872535738196</v>
      </c>
      <c r="G115" s="236">
        <f>'Exogenous Variables Monthly'!B112/1000</f>
        <v>3191.6329999999998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0</v>
      </c>
      <c r="O115" s="239">
        <v>1</v>
      </c>
      <c r="P115" s="239">
        <v>0</v>
      </c>
      <c r="Q115" s="239">
        <v>0</v>
      </c>
      <c r="R115" s="239">
        <v>0</v>
      </c>
      <c r="S115" s="239">
        <v>0</v>
      </c>
      <c r="T115" s="237">
        <v>0</v>
      </c>
      <c r="U115" s="237">
        <v>0</v>
      </c>
      <c r="V115" s="237">
        <v>0</v>
      </c>
      <c r="W115" s="237">
        <v>0</v>
      </c>
      <c r="X115" s="237">
        <f>IF(F115&gt;500,F115-500,0)*0.4</f>
        <v>45.015490142952785</v>
      </c>
      <c r="Y115" s="237">
        <v>0</v>
      </c>
    </row>
    <row r="116" spans="1:25" x14ac:dyDescent="0.35">
      <c r="A116" s="321">
        <v>2027</v>
      </c>
      <c r="B116" s="322">
        <v>46266</v>
      </c>
      <c r="C116" s="323">
        <f t="shared" si="2"/>
        <v>609.35030104504665</v>
      </c>
      <c r="D116" s="314">
        <f t="shared" si="1"/>
        <v>609.35030104504665</v>
      </c>
      <c r="E116" s="234">
        <v>0</v>
      </c>
      <c r="F116" s="235">
        <f>'Exogenous Variables Monthly'!E113</f>
        <v>600.15883609080095</v>
      </c>
      <c r="G116" s="236">
        <f>'Exogenous Variables Monthly'!B113/1000</f>
        <v>3190.4805000000001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1</v>
      </c>
      <c r="Q116" s="239">
        <v>0</v>
      </c>
      <c r="R116" s="239">
        <v>0</v>
      </c>
      <c r="S116" s="239">
        <v>0</v>
      </c>
      <c r="T116" s="237">
        <v>0</v>
      </c>
      <c r="U116" s="237">
        <v>0</v>
      </c>
      <c r="V116" s="237">
        <v>0</v>
      </c>
      <c r="W116" s="237">
        <v>0</v>
      </c>
      <c r="X116" s="237">
        <v>0</v>
      </c>
      <c r="Y116" s="237">
        <f>IF(F116&gt;500,F116-500,0)*0.4</f>
        <v>40.063534436320381</v>
      </c>
    </row>
    <row r="117" spans="1:25" x14ac:dyDescent="0.35">
      <c r="A117" s="321">
        <v>2027</v>
      </c>
      <c r="B117" s="322">
        <v>46296</v>
      </c>
      <c r="C117" s="323">
        <f t="shared" si="2"/>
        <v>602.59651252288973</v>
      </c>
      <c r="D117" s="314">
        <f t="shared" si="1"/>
        <v>602.59651252288973</v>
      </c>
      <c r="E117" s="234">
        <v>0</v>
      </c>
      <c r="F117" s="235">
        <f>'Exogenous Variables Monthly'!E114</f>
        <v>614.830794343717</v>
      </c>
      <c r="G117" s="236">
        <f>'Exogenous Variables Monthly'!B114/1000</f>
        <v>3189.328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0</v>
      </c>
      <c r="Q117" s="239">
        <v>1</v>
      </c>
      <c r="R117" s="239">
        <v>0</v>
      </c>
      <c r="S117" s="239">
        <v>0</v>
      </c>
      <c r="T117" s="237">
        <v>0</v>
      </c>
      <c r="U117" s="237">
        <f>IF(F117&gt;500,F117-500,0)*0.4</f>
        <v>45.932317737486805</v>
      </c>
      <c r="V117" s="237">
        <v>0</v>
      </c>
      <c r="W117" s="237">
        <v>0</v>
      </c>
      <c r="X117" s="237">
        <v>0</v>
      </c>
      <c r="Y117" s="237">
        <v>0</v>
      </c>
    </row>
    <row r="118" spans="1:25" x14ac:dyDescent="0.35">
      <c r="A118" s="321">
        <v>2027</v>
      </c>
      <c r="B118" s="322">
        <v>46327</v>
      </c>
      <c r="C118" s="323">
        <f t="shared" si="2"/>
        <v>517.59948760235648</v>
      </c>
      <c r="D118" s="314">
        <f t="shared" si="1"/>
        <v>517.59948760235648</v>
      </c>
      <c r="E118" s="234">
        <v>0</v>
      </c>
      <c r="F118" s="235">
        <f>'Exogenous Variables Monthly'!E115</f>
        <v>525.50241751597798</v>
      </c>
      <c r="G118" s="236">
        <f>'Exogenous Variables Monthly'!B115/1000</f>
        <v>3188.1754999999998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0</v>
      </c>
      <c r="R118" s="239">
        <v>1</v>
      </c>
      <c r="S118" s="239">
        <v>0</v>
      </c>
      <c r="T118" s="237">
        <v>0</v>
      </c>
      <c r="U118" s="237">
        <v>0</v>
      </c>
      <c r="V118" s="237">
        <v>0</v>
      </c>
      <c r="W118" s="237">
        <v>0</v>
      </c>
      <c r="X118" s="237">
        <v>0</v>
      </c>
      <c r="Y118" s="237">
        <v>0</v>
      </c>
    </row>
    <row r="119" spans="1:25" x14ac:dyDescent="0.35">
      <c r="A119" s="321">
        <v>2027</v>
      </c>
      <c r="B119" s="322">
        <v>46357</v>
      </c>
      <c r="C119" s="323">
        <f t="shared" si="2"/>
        <v>487.23203015583232</v>
      </c>
      <c r="D119" s="314">
        <f t="shared" si="1"/>
        <v>487.23203015583232</v>
      </c>
      <c r="E119" s="234">
        <v>0</v>
      </c>
      <c r="F119" s="235">
        <f>'Exogenous Variables Monthly'!E116</f>
        <v>489.93106418966801</v>
      </c>
      <c r="G119" s="236">
        <f>'Exogenous Variables Monthly'!B116/1000</f>
        <v>3187.0230000000001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1</v>
      </c>
      <c r="T119" s="237">
        <v>0</v>
      </c>
      <c r="U119" s="237">
        <v>0</v>
      </c>
      <c r="V119" s="237">
        <v>0</v>
      </c>
      <c r="W119" s="237">
        <f>IF(F119&gt;500,F119-500,0)*0.4</f>
        <v>0</v>
      </c>
      <c r="X119" s="237">
        <v>0</v>
      </c>
      <c r="Y119" s="237">
        <v>0</v>
      </c>
    </row>
    <row r="120" spans="1:25" x14ac:dyDescent="0.35">
      <c r="A120" s="321">
        <v>2027</v>
      </c>
      <c r="B120" s="322">
        <v>46388</v>
      </c>
      <c r="C120" s="323">
        <f t="shared" si="2"/>
        <v>475.23327020936227</v>
      </c>
      <c r="D120" s="314">
        <f t="shared" si="1"/>
        <v>475.23327020936227</v>
      </c>
      <c r="E120" s="234">
        <v>0</v>
      </c>
      <c r="F120" s="235">
        <f>'Exogenous Variables Monthly'!E117</f>
        <v>457.16484634878299</v>
      </c>
      <c r="G120" s="236">
        <f>'Exogenous Variables Monthly'!B117/1000</f>
        <v>3185.8705</v>
      </c>
      <c r="H120" s="239">
        <v>1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7">
        <v>0</v>
      </c>
      <c r="U120" s="237">
        <v>0</v>
      </c>
      <c r="V120" s="237">
        <v>0</v>
      </c>
      <c r="W120" s="237">
        <v>0</v>
      </c>
      <c r="X120" s="237">
        <f>IF(F120&gt;500,F120-500,0)*0.4</f>
        <v>0</v>
      </c>
      <c r="Y120" s="237">
        <v>0</v>
      </c>
    </row>
    <row r="121" spans="1:25" x14ac:dyDescent="0.35">
      <c r="A121" s="321">
        <v>2027</v>
      </c>
      <c r="B121" s="322">
        <v>46419</v>
      </c>
      <c r="C121" s="323">
        <f t="shared" si="2"/>
        <v>408.14901082274849</v>
      </c>
      <c r="D121" s="314">
        <f t="shared" si="1"/>
        <v>408.14901082274849</v>
      </c>
      <c r="E121" s="234">
        <v>0</v>
      </c>
      <c r="F121" s="235">
        <f>'Exogenous Variables Monthly'!E118</f>
        <v>403.75535692455998</v>
      </c>
      <c r="G121" s="236">
        <f>'Exogenous Variables Monthly'!B118/1000</f>
        <v>3184.7179999999998</v>
      </c>
      <c r="H121" s="239">
        <v>0</v>
      </c>
      <c r="I121" s="239">
        <v>1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  <c r="S121" s="239">
        <v>0</v>
      </c>
      <c r="T121" s="237">
        <v>0</v>
      </c>
      <c r="U121" s="237">
        <v>0</v>
      </c>
      <c r="V121" s="237">
        <v>0</v>
      </c>
      <c r="W121" s="237">
        <v>0</v>
      </c>
      <c r="X121" s="237">
        <v>0</v>
      </c>
      <c r="Y121" s="237">
        <f>IF(F121&gt;500,F121-500,0)*0.4</f>
        <v>0</v>
      </c>
    </row>
    <row r="122" spans="1:25" x14ac:dyDescent="0.35">
      <c r="A122" s="321">
        <v>2027</v>
      </c>
      <c r="B122" s="322">
        <v>46447</v>
      </c>
      <c r="C122" s="323">
        <f t="shared" si="2"/>
        <v>467.7987861213154</v>
      </c>
      <c r="D122" s="314">
        <f t="shared" si="1"/>
        <v>467.7987861213154</v>
      </c>
      <c r="E122" s="234">
        <v>0</v>
      </c>
      <c r="F122" s="235">
        <f>'Exogenous Variables Monthly'!E119</f>
        <v>432.77720995534901</v>
      </c>
      <c r="G122" s="236">
        <f>'Exogenous Variables Monthly'!B119/1000</f>
        <v>3183.5655000000002</v>
      </c>
      <c r="H122" s="239">
        <v>0</v>
      </c>
      <c r="I122" s="239">
        <v>0</v>
      </c>
      <c r="J122" s="239">
        <v>1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  <c r="S122" s="239">
        <v>0</v>
      </c>
      <c r="T122" s="237">
        <v>0</v>
      </c>
      <c r="U122" s="237">
        <v>0</v>
      </c>
      <c r="V122" s="237">
        <v>0</v>
      </c>
      <c r="W122" s="237">
        <v>0</v>
      </c>
      <c r="X122" s="237">
        <v>0</v>
      </c>
      <c r="Y122" s="237">
        <v>0</v>
      </c>
    </row>
    <row r="123" spans="1:25" x14ac:dyDescent="0.35">
      <c r="A123" s="321">
        <v>2027</v>
      </c>
      <c r="B123" s="322">
        <v>46478</v>
      </c>
      <c r="C123" s="323">
        <f t="shared" si="2"/>
        <v>478.67386546701869</v>
      </c>
      <c r="D123" s="314">
        <f t="shared" si="1"/>
        <v>478.67386546701869</v>
      </c>
      <c r="E123" s="234">
        <v>0</v>
      </c>
      <c r="F123" s="235">
        <f>'Exogenous Variables Monthly'!E120</f>
        <v>474.81631023050898</v>
      </c>
      <c r="G123" s="236">
        <f>'Exogenous Variables Monthly'!B120/1000</f>
        <v>3182.413</v>
      </c>
      <c r="H123" s="239">
        <v>0</v>
      </c>
      <c r="I123" s="239">
        <v>0</v>
      </c>
      <c r="J123" s="239">
        <v>0</v>
      </c>
      <c r="K123" s="239">
        <v>1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237">
        <v>0</v>
      </c>
      <c r="U123" s="237">
        <v>0</v>
      </c>
      <c r="V123" s="237">
        <v>0</v>
      </c>
      <c r="W123" s="237">
        <v>0</v>
      </c>
      <c r="X123" s="237">
        <v>0</v>
      </c>
      <c r="Y123" s="237">
        <v>0</v>
      </c>
    </row>
    <row r="124" spans="1:25" x14ac:dyDescent="0.35">
      <c r="A124" s="321">
        <v>2027</v>
      </c>
      <c r="B124" s="322">
        <v>46508</v>
      </c>
      <c r="C124" s="323">
        <f t="shared" si="2"/>
        <v>533.0757770686514</v>
      </c>
      <c r="D124" s="314">
        <f t="shared" si="1"/>
        <v>533.0757770686514</v>
      </c>
      <c r="E124" s="234">
        <v>0</v>
      </c>
      <c r="F124" s="235">
        <f>'Exogenous Variables Monthly'!E121</f>
        <v>546.54986044816701</v>
      </c>
      <c r="G124" s="236">
        <f>'Exogenous Variables Monthly'!B121/1000</f>
        <v>3181.2604999999999</v>
      </c>
      <c r="H124" s="239">
        <v>0</v>
      </c>
      <c r="I124" s="239">
        <v>0</v>
      </c>
      <c r="J124" s="239">
        <v>0</v>
      </c>
      <c r="K124" s="239">
        <v>0</v>
      </c>
      <c r="L124" s="239">
        <v>1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  <c r="S124" s="239">
        <v>0</v>
      </c>
      <c r="T124" s="237">
        <v>0</v>
      </c>
      <c r="U124" s="237">
        <f>IF(F124&gt;500,F124-500,0)*0.2</f>
        <v>9.3099720896334031</v>
      </c>
      <c r="V124" s="237">
        <v>0</v>
      </c>
      <c r="W124" s="237">
        <v>0</v>
      </c>
      <c r="X124" s="237">
        <v>0</v>
      </c>
      <c r="Y124" s="237">
        <v>0</v>
      </c>
    </row>
    <row r="125" spans="1:25" x14ac:dyDescent="0.35">
      <c r="A125" s="321">
        <v>2027</v>
      </c>
      <c r="B125" s="322">
        <v>46539</v>
      </c>
      <c r="C125" s="323">
        <f t="shared" si="2"/>
        <v>559.26121986014323</v>
      </c>
      <c r="D125" s="314">
        <f t="shared" si="1"/>
        <v>559.26121986014323</v>
      </c>
      <c r="E125" s="234">
        <v>0</v>
      </c>
      <c r="F125" s="235">
        <f>'Exogenous Variables Monthly'!E122</f>
        <v>575.61035127909895</v>
      </c>
      <c r="G125" s="236">
        <f>'Exogenous Variables Monthly'!B122/1000</f>
        <v>3180.1080000000002</v>
      </c>
      <c r="H125" s="239">
        <v>0</v>
      </c>
      <c r="I125" s="239">
        <v>0</v>
      </c>
      <c r="J125" s="239">
        <v>0</v>
      </c>
      <c r="K125" s="239">
        <v>0</v>
      </c>
      <c r="L125" s="239">
        <v>0</v>
      </c>
      <c r="M125" s="239">
        <v>1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  <c r="S125" s="239">
        <v>0</v>
      </c>
      <c r="T125" s="237">
        <v>0</v>
      </c>
      <c r="U125" s="237">
        <v>0</v>
      </c>
      <c r="V125" s="237">
        <f>IF(F125&gt;500,F125-500,0)*0.2</f>
        <v>15.122070255819791</v>
      </c>
      <c r="W125" s="237">
        <v>0</v>
      </c>
      <c r="X125" s="237">
        <v>0</v>
      </c>
      <c r="Y125" s="237">
        <v>0</v>
      </c>
    </row>
    <row r="126" spans="1:25" x14ac:dyDescent="0.35">
      <c r="A126" s="321">
        <v>2028</v>
      </c>
      <c r="B126" s="322">
        <v>46569</v>
      </c>
      <c r="C126" s="323">
        <f t="shared" si="2"/>
        <v>599.93750564573213</v>
      </c>
      <c r="D126" s="314">
        <f t="shared" si="1"/>
        <v>599.93750564573213</v>
      </c>
      <c r="E126" s="234">
        <v>0</v>
      </c>
      <c r="F126" s="235">
        <f>'Exogenous Variables Monthly'!E123</f>
        <v>595.00155333074997</v>
      </c>
      <c r="G126" s="236">
        <f>'Exogenous Variables Monthly'!B123/1000</f>
        <v>3178.81675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1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7">
        <v>0</v>
      </c>
      <c r="U126" s="237">
        <v>0</v>
      </c>
      <c r="V126" s="237">
        <v>0</v>
      </c>
      <c r="W126" s="237">
        <f>IF(F126&gt;500,F126-500,0)*0.2</f>
        <v>19.000310666149996</v>
      </c>
      <c r="X126" s="237">
        <v>0</v>
      </c>
      <c r="Y126" s="237">
        <v>0</v>
      </c>
    </row>
    <row r="127" spans="1:25" x14ac:dyDescent="0.35">
      <c r="A127" s="321">
        <v>2028</v>
      </c>
      <c r="B127" s="322">
        <v>46600</v>
      </c>
      <c r="C127" s="323">
        <f t="shared" si="2"/>
        <v>598.22826876706836</v>
      </c>
      <c r="D127" s="314">
        <f t="shared" si="1"/>
        <v>598.22826876706836</v>
      </c>
      <c r="E127" s="234">
        <v>0</v>
      </c>
      <c r="F127" s="235">
        <f>'Exogenous Variables Monthly'!E124</f>
        <v>614.70502656607596</v>
      </c>
      <c r="G127" s="236">
        <f>'Exogenous Variables Monthly'!B124/1000</f>
        <v>3177.5255000000002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0</v>
      </c>
      <c r="O127" s="239">
        <v>1</v>
      </c>
      <c r="P127" s="239">
        <v>0</v>
      </c>
      <c r="Q127" s="239">
        <v>0</v>
      </c>
      <c r="R127" s="239">
        <v>0</v>
      </c>
      <c r="S127" s="239">
        <v>0</v>
      </c>
      <c r="T127" s="237">
        <v>0</v>
      </c>
      <c r="U127" s="237">
        <v>0</v>
      </c>
      <c r="V127" s="237">
        <v>0</v>
      </c>
      <c r="W127" s="237">
        <v>0</v>
      </c>
      <c r="X127" s="237">
        <f>IF(F127&gt;500,F127-500,0)*0.2</f>
        <v>22.941005313215193</v>
      </c>
      <c r="Y127" s="237">
        <v>0</v>
      </c>
    </row>
    <row r="128" spans="1:25" x14ac:dyDescent="0.35">
      <c r="A128" s="321">
        <v>2028</v>
      </c>
      <c r="B128" s="322">
        <v>46631</v>
      </c>
      <c r="C128" s="323">
        <f t="shared" si="2"/>
        <v>588.65041277839691</v>
      </c>
      <c r="D128" s="314">
        <f t="shared" si="1"/>
        <v>588.65041277839691</v>
      </c>
      <c r="E128" s="234">
        <v>0</v>
      </c>
      <c r="F128" s="235">
        <f>'Exogenous Variables Monthly'!E125</f>
        <v>602.82860866144995</v>
      </c>
      <c r="G128" s="236">
        <f>'Exogenous Variables Monthly'!B125/1000</f>
        <v>3176.23425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0</v>
      </c>
      <c r="P128" s="239">
        <v>1</v>
      </c>
      <c r="Q128" s="239">
        <v>0</v>
      </c>
      <c r="R128" s="239">
        <v>0</v>
      </c>
      <c r="S128" s="239">
        <v>0</v>
      </c>
      <c r="T128" s="237">
        <v>0</v>
      </c>
      <c r="U128" s="237">
        <v>0</v>
      </c>
      <c r="V128" s="237">
        <v>0</v>
      </c>
      <c r="W128" s="237">
        <v>0</v>
      </c>
      <c r="X128" s="237">
        <v>0</v>
      </c>
      <c r="Y128" s="237">
        <f>IF(F128&gt;500,F128-500,0)*0.2</f>
        <v>20.56572173228999</v>
      </c>
    </row>
    <row r="129" spans="1:25" x14ac:dyDescent="0.35">
      <c r="A129" s="321">
        <v>2028</v>
      </c>
      <c r="B129" s="322">
        <v>46661</v>
      </c>
      <c r="C129" s="323">
        <f t="shared" si="2"/>
        <v>579.05644930950552</v>
      </c>
      <c r="D129" s="314">
        <f t="shared" si="1"/>
        <v>579.05644930950552</v>
      </c>
      <c r="E129" s="234">
        <v>0</v>
      </c>
      <c r="F129" s="235">
        <f>'Exogenous Variables Monthly'!E126</f>
        <v>618.31997103333504</v>
      </c>
      <c r="G129" s="236">
        <f>'Exogenous Variables Monthly'!B126/1000</f>
        <v>3174.9430000000002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0</v>
      </c>
      <c r="Q129" s="239">
        <v>1</v>
      </c>
      <c r="R129" s="239">
        <v>0</v>
      </c>
      <c r="S129" s="239">
        <v>0</v>
      </c>
      <c r="T129" s="237">
        <v>0</v>
      </c>
      <c r="U129" s="237">
        <f>IF(F129&gt;500,F129-500,0)*0.2</f>
        <v>23.663994206667009</v>
      </c>
      <c r="V129" s="237">
        <v>0</v>
      </c>
      <c r="W129" s="237">
        <v>0</v>
      </c>
      <c r="X129" s="237">
        <v>0</v>
      </c>
      <c r="Y129" s="237">
        <v>0</v>
      </c>
    </row>
    <row r="130" spans="1:25" x14ac:dyDescent="0.35">
      <c r="A130" s="321">
        <v>2028</v>
      </c>
      <c r="B130" s="322">
        <v>46692</v>
      </c>
      <c r="C130" s="323">
        <f t="shared" si="2"/>
        <v>516.72621586384355</v>
      </c>
      <c r="D130" s="314">
        <f t="shared" si="1"/>
        <v>516.72621586384355</v>
      </c>
      <c r="E130" s="234">
        <v>0</v>
      </c>
      <c r="F130" s="235">
        <f>'Exogenous Variables Monthly'!E127</f>
        <v>528.83439393546701</v>
      </c>
      <c r="G130" s="236">
        <f>'Exogenous Variables Monthly'!B127/1000</f>
        <v>3173.65175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1</v>
      </c>
      <c r="S130" s="239">
        <v>0</v>
      </c>
      <c r="T130" s="237">
        <v>0</v>
      </c>
      <c r="U130" s="237">
        <v>0</v>
      </c>
      <c r="V130" s="237">
        <v>0</v>
      </c>
      <c r="W130" s="237">
        <v>0</v>
      </c>
      <c r="X130" s="237">
        <v>0</v>
      </c>
      <c r="Y130" s="237">
        <v>0</v>
      </c>
    </row>
    <row r="131" spans="1:25" x14ac:dyDescent="0.35">
      <c r="A131" s="321">
        <v>2028</v>
      </c>
      <c r="B131" s="322">
        <v>46722</v>
      </c>
      <c r="C131" s="323">
        <f t="shared" si="2"/>
        <v>486.35606845546215</v>
      </c>
      <c r="D131" s="314">
        <f t="shared" si="1"/>
        <v>486.35606845546215</v>
      </c>
      <c r="E131" s="234">
        <v>0</v>
      </c>
      <c r="F131" s="235">
        <f>'Exogenous Variables Monthly'!E128</f>
        <v>493.62711160050702</v>
      </c>
      <c r="G131" s="236">
        <f>'Exogenous Variables Monthly'!B128/1000</f>
        <v>3172.3604999999998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0</v>
      </c>
      <c r="S131" s="239">
        <v>1</v>
      </c>
      <c r="T131" s="237">
        <v>0</v>
      </c>
      <c r="U131" s="237">
        <v>0</v>
      </c>
      <c r="V131" s="237">
        <v>0</v>
      </c>
      <c r="W131" s="237">
        <f>IF(F131&gt;500,F131-500,0)*0.2</f>
        <v>0</v>
      </c>
      <c r="X131" s="237">
        <v>0</v>
      </c>
      <c r="Y131" s="237">
        <v>0</v>
      </c>
    </row>
    <row r="132" spans="1:25" x14ac:dyDescent="0.35">
      <c r="A132" s="321">
        <v>2028</v>
      </c>
      <c r="B132" s="322">
        <v>46753</v>
      </c>
      <c r="C132" s="323">
        <f t="shared" si="2"/>
        <v>474.34861971444684</v>
      </c>
      <c r="D132" s="314">
        <f t="shared" si="1"/>
        <v>474.34861971444684</v>
      </c>
      <c r="E132" s="234">
        <v>0</v>
      </c>
      <c r="F132" s="235">
        <f>'Exogenous Variables Monthly'!E129</f>
        <v>460.87237990225401</v>
      </c>
      <c r="G132" s="236">
        <f>'Exogenous Variables Monthly'!B129/1000</f>
        <v>3171.06925</v>
      </c>
      <c r="H132" s="239">
        <v>1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  <c r="S132" s="239">
        <v>0</v>
      </c>
      <c r="T132" s="237">
        <v>0</v>
      </c>
      <c r="U132" s="237">
        <v>0</v>
      </c>
      <c r="V132" s="237">
        <v>0</v>
      </c>
      <c r="W132" s="237">
        <v>0</v>
      </c>
      <c r="X132" s="237">
        <f>IF(F132&gt;500,F132-500,0)*0.2</f>
        <v>0</v>
      </c>
      <c r="Y132" s="237">
        <v>0</v>
      </c>
    </row>
    <row r="133" spans="1:25" x14ac:dyDescent="0.35">
      <c r="A133" s="321">
        <v>2028</v>
      </c>
      <c r="B133" s="322">
        <v>46784</v>
      </c>
      <c r="C133" s="323">
        <f t="shared" si="2"/>
        <v>407.23249615858862</v>
      </c>
      <c r="D133" s="314">
        <f t="shared" si="1"/>
        <v>407.23249615858862</v>
      </c>
      <c r="E133" s="234">
        <v>0</v>
      </c>
      <c r="F133" s="235">
        <f>'Exogenous Variables Monthly'!E130</f>
        <v>406.11223061538601</v>
      </c>
      <c r="G133" s="236">
        <f>'Exogenous Variables Monthly'!B130/1000</f>
        <v>3169.7779999999998</v>
      </c>
      <c r="H133" s="239">
        <v>0</v>
      </c>
      <c r="I133" s="239">
        <v>1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  <c r="S133" s="239">
        <v>0</v>
      </c>
      <c r="T133" s="237">
        <v>0</v>
      </c>
      <c r="U133" s="237">
        <v>0</v>
      </c>
      <c r="V133" s="237">
        <v>0</v>
      </c>
      <c r="W133" s="237">
        <v>0</v>
      </c>
      <c r="X133" s="237">
        <v>0</v>
      </c>
      <c r="Y133" s="237">
        <f>IF(F133&gt;500,F133-500,0)*0.2</f>
        <v>0</v>
      </c>
    </row>
    <row r="134" spans="1:25" x14ac:dyDescent="0.35">
      <c r="A134" s="321">
        <v>2028</v>
      </c>
      <c r="B134" s="322">
        <v>46813</v>
      </c>
      <c r="C134" s="323">
        <f t="shared" si="2"/>
        <v>466.83417009890161</v>
      </c>
      <c r="D134" s="314">
        <f t="shared" ref="D134:D197" si="3">SUMPRODUCT($F$3:$Y$3,F134:Y134)</f>
        <v>466.83417009890161</v>
      </c>
      <c r="E134" s="234">
        <v>0</v>
      </c>
      <c r="F134" s="235">
        <f>'Exogenous Variables Monthly'!E131</f>
        <v>432.82907364105603</v>
      </c>
      <c r="G134" s="236">
        <f>'Exogenous Variables Monthly'!B131/1000</f>
        <v>3168.48675</v>
      </c>
      <c r="H134" s="239">
        <v>0</v>
      </c>
      <c r="I134" s="239">
        <v>0</v>
      </c>
      <c r="J134" s="239">
        <v>1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  <c r="S134" s="239">
        <v>0</v>
      </c>
      <c r="T134" s="237">
        <v>0</v>
      </c>
      <c r="U134" s="237">
        <v>0</v>
      </c>
      <c r="V134" s="237">
        <v>0</v>
      </c>
      <c r="W134" s="237">
        <v>0</v>
      </c>
      <c r="X134" s="237">
        <v>0</v>
      </c>
      <c r="Y134" s="237">
        <v>0</v>
      </c>
    </row>
    <row r="135" spans="1:25" x14ac:dyDescent="0.35">
      <c r="A135" s="321">
        <v>2028</v>
      </c>
      <c r="B135" s="322">
        <v>46844</v>
      </c>
      <c r="C135" s="323">
        <f t="shared" si="2"/>
        <v>477.71423307210364</v>
      </c>
      <c r="D135" s="314">
        <f t="shared" si="3"/>
        <v>477.71423307210364</v>
      </c>
      <c r="E135" s="234">
        <v>0</v>
      </c>
      <c r="F135" s="235">
        <f>'Exogenous Variables Monthly'!E132</f>
        <v>475.68326454470201</v>
      </c>
      <c r="G135" s="236">
        <f>'Exogenous Variables Monthly'!B132/1000</f>
        <v>3167.1954999999998</v>
      </c>
      <c r="H135" s="239">
        <v>0</v>
      </c>
      <c r="I135" s="239">
        <v>0</v>
      </c>
      <c r="J135" s="239">
        <v>0</v>
      </c>
      <c r="K135" s="239">
        <v>1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  <c r="S135" s="239">
        <v>0</v>
      </c>
      <c r="T135" s="237">
        <v>0</v>
      </c>
      <c r="U135" s="237">
        <v>0</v>
      </c>
      <c r="V135" s="237">
        <v>0</v>
      </c>
      <c r="W135" s="237">
        <v>0</v>
      </c>
      <c r="X135" s="237">
        <v>0</v>
      </c>
      <c r="Y135" s="237">
        <v>0</v>
      </c>
    </row>
    <row r="136" spans="1:25" x14ac:dyDescent="0.35">
      <c r="A136" s="321">
        <v>2028</v>
      </c>
      <c r="B136" s="322">
        <v>46874</v>
      </c>
      <c r="C136" s="323">
        <f t="shared" si="2"/>
        <v>522.63845786253978</v>
      </c>
      <c r="D136" s="314">
        <f t="shared" si="3"/>
        <v>522.63845786253978</v>
      </c>
      <c r="E136" s="234">
        <v>0</v>
      </c>
      <c r="F136" s="235">
        <f>'Exogenous Variables Monthly'!E133</f>
        <v>548.15703773016799</v>
      </c>
      <c r="G136" s="236">
        <f>'Exogenous Variables Monthly'!B133/1000</f>
        <v>3165.90425</v>
      </c>
      <c r="H136" s="239">
        <v>0</v>
      </c>
      <c r="I136" s="239">
        <v>0</v>
      </c>
      <c r="J136" s="239">
        <v>0</v>
      </c>
      <c r="K136" s="239">
        <v>0</v>
      </c>
      <c r="L136" s="239">
        <v>1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  <c r="S136" s="239">
        <v>0</v>
      </c>
      <c r="T136" s="237">
        <v>0</v>
      </c>
      <c r="U136" s="237">
        <v>0</v>
      </c>
      <c r="V136" s="237">
        <v>0</v>
      </c>
      <c r="W136" s="237">
        <v>0</v>
      </c>
      <c r="X136" s="237">
        <v>0</v>
      </c>
      <c r="Y136" s="237">
        <v>0</v>
      </c>
    </row>
    <row r="137" spans="1:25" x14ac:dyDescent="0.35">
      <c r="A137" s="321">
        <v>2028</v>
      </c>
      <c r="B137" s="322">
        <v>46905</v>
      </c>
      <c r="C137" s="323">
        <f t="shared" si="2"/>
        <v>543.5975320597413</v>
      </c>
      <c r="D137" s="314">
        <f t="shared" si="3"/>
        <v>543.5975320597413</v>
      </c>
      <c r="E137" s="234">
        <v>0</v>
      </c>
      <c r="F137" s="235">
        <f>'Exogenous Variables Monthly'!E134</f>
        <v>577.42955913398396</v>
      </c>
      <c r="G137" s="236">
        <f>'Exogenous Variables Monthly'!B134/1000</f>
        <v>3164.6129999999998</v>
      </c>
      <c r="H137" s="239">
        <v>0</v>
      </c>
      <c r="I137" s="239">
        <v>0</v>
      </c>
      <c r="J137" s="239">
        <v>0</v>
      </c>
      <c r="K137" s="239">
        <v>0</v>
      </c>
      <c r="L137" s="239">
        <v>0</v>
      </c>
      <c r="M137" s="239">
        <v>1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  <c r="S137" s="239">
        <v>0</v>
      </c>
      <c r="T137" s="237">
        <v>0</v>
      </c>
      <c r="U137" s="237">
        <v>0</v>
      </c>
      <c r="V137" s="237">
        <v>0</v>
      </c>
      <c r="W137" s="237">
        <v>0</v>
      </c>
      <c r="X137" s="237">
        <v>0</v>
      </c>
      <c r="Y137" s="237">
        <v>0</v>
      </c>
    </row>
    <row r="138" spans="1:25" x14ac:dyDescent="0.35">
      <c r="A138" s="321">
        <v>2029</v>
      </c>
      <c r="B138" s="322">
        <v>46935</v>
      </c>
      <c r="C138" s="323">
        <f t="shared" si="2"/>
        <v>578.09342464367444</v>
      </c>
      <c r="D138" s="314">
        <f t="shared" si="3"/>
        <v>578.09342464367444</v>
      </c>
      <c r="E138" s="234">
        <v>0</v>
      </c>
      <c r="F138" s="235">
        <f>'Exogenous Variables Monthly'!E135</f>
        <v>596.49800845405696</v>
      </c>
      <c r="G138" s="236">
        <f>'Exogenous Variables Monthly'!B135/1000</f>
        <v>3163.0558333333333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0</v>
      </c>
      <c r="N138" s="239">
        <v>1</v>
      </c>
      <c r="O138" s="239">
        <v>0</v>
      </c>
      <c r="P138" s="239">
        <v>0</v>
      </c>
      <c r="Q138" s="239">
        <v>0</v>
      </c>
      <c r="R138" s="239">
        <v>0</v>
      </c>
      <c r="S138" s="239">
        <v>0</v>
      </c>
      <c r="T138" s="237">
        <v>0</v>
      </c>
      <c r="U138" s="237">
        <v>0</v>
      </c>
      <c r="V138" s="237">
        <v>0</v>
      </c>
      <c r="W138" s="237">
        <v>0</v>
      </c>
      <c r="X138" s="237">
        <v>0</v>
      </c>
      <c r="Y138" s="237">
        <v>0</v>
      </c>
    </row>
    <row r="139" spans="1:25" x14ac:dyDescent="0.35">
      <c r="A139" s="321">
        <v>2029</v>
      </c>
      <c r="B139" s="322">
        <v>46966</v>
      </c>
      <c r="C139" s="323">
        <f t="shared" si="2"/>
        <v>583.68397502191374</v>
      </c>
      <c r="D139" s="314">
        <f t="shared" si="3"/>
        <v>583.68397502191374</v>
      </c>
      <c r="E139" s="234">
        <v>0</v>
      </c>
      <c r="F139" s="235">
        <f>'Exogenous Variables Monthly'!E136</f>
        <v>616.87898910413901</v>
      </c>
      <c r="G139" s="236">
        <f>'Exogenous Variables Monthly'!B136/1000</f>
        <v>3161.4986666666668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0</v>
      </c>
      <c r="O139" s="239">
        <v>1</v>
      </c>
      <c r="P139" s="239">
        <v>0</v>
      </c>
      <c r="Q139" s="239">
        <v>0</v>
      </c>
      <c r="R139" s="239">
        <v>0</v>
      </c>
      <c r="S139" s="239">
        <v>0</v>
      </c>
      <c r="T139" s="237">
        <v>0</v>
      </c>
      <c r="U139" s="237">
        <v>0</v>
      </c>
      <c r="V139" s="237">
        <v>0</v>
      </c>
      <c r="W139" s="237">
        <v>0</v>
      </c>
      <c r="X139" s="237">
        <v>0</v>
      </c>
      <c r="Y139" s="237">
        <v>0</v>
      </c>
    </row>
    <row r="140" spans="1:25" x14ac:dyDescent="0.35">
      <c r="A140" s="321">
        <v>2029</v>
      </c>
      <c r="B140" s="322">
        <v>46997</v>
      </c>
      <c r="C140" s="323">
        <f t="shared" si="2"/>
        <v>566.73341440205661</v>
      </c>
      <c r="D140" s="314">
        <f t="shared" si="3"/>
        <v>566.73341440205661</v>
      </c>
      <c r="E140" s="234">
        <v>0</v>
      </c>
      <c r="F140" s="235">
        <f>'Exogenous Variables Monthly'!E137</f>
        <v>605.51025756408103</v>
      </c>
      <c r="G140" s="236">
        <f>'Exogenous Variables Monthly'!B137/1000</f>
        <v>3159.9415000000004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0</v>
      </c>
      <c r="P140" s="239">
        <v>1</v>
      </c>
      <c r="Q140" s="239">
        <v>0</v>
      </c>
      <c r="R140" s="239">
        <v>0</v>
      </c>
      <c r="S140" s="239">
        <v>0</v>
      </c>
      <c r="T140" s="237">
        <v>0</v>
      </c>
      <c r="U140" s="237">
        <v>0</v>
      </c>
      <c r="V140" s="237">
        <v>0</v>
      </c>
      <c r="W140" s="237">
        <v>0</v>
      </c>
      <c r="X140" s="237">
        <v>0</v>
      </c>
      <c r="Y140" s="237">
        <v>0</v>
      </c>
    </row>
    <row r="141" spans="1:25" x14ac:dyDescent="0.35">
      <c r="A141" s="321">
        <v>2029</v>
      </c>
      <c r="B141" s="322">
        <v>47027</v>
      </c>
      <c r="C141" s="323">
        <f t="shared" si="2"/>
        <v>553.95617307306384</v>
      </c>
      <c r="D141" s="314">
        <f t="shared" si="3"/>
        <v>553.95617307306384</v>
      </c>
      <c r="E141" s="234">
        <v>0</v>
      </c>
      <c r="F141" s="235">
        <f>'Exogenous Variables Monthly'!E138</f>
        <v>621.82894886837903</v>
      </c>
      <c r="G141" s="236">
        <f>'Exogenous Variables Monthly'!B138/1000</f>
        <v>3158.3843333333339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0</v>
      </c>
      <c r="Q141" s="239">
        <v>1</v>
      </c>
      <c r="R141" s="239">
        <v>0</v>
      </c>
      <c r="S141" s="239">
        <v>0</v>
      </c>
      <c r="T141" s="237">
        <v>0</v>
      </c>
      <c r="U141" s="237">
        <v>0</v>
      </c>
      <c r="V141" s="237">
        <v>0</v>
      </c>
      <c r="W141" s="237">
        <v>0</v>
      </c>
      <c r="X141" s="237">
        <v>0</v>
      </c>
      <c r="Y141" s="237">
        <v>0</v>
      </c>
    </row>
    <row r="142" spans="1:25" x14ac:dyDescent="0.35">
      <c r="A142" s="321">
        <v>2029</v>
      </c>
      <c r="B142" s="322">
        <v>47058</v>
      </c>
      <c r="C142" s="323">
        <f t="shared" si="2"/>
        <v>515.70598028683958</v>
      </c>
      <c r="D142" s="314">
        <f t="shared" si="3"/>
        <v>515.70598028683958</v>
      </c>
      <c r="E142" s="234">
        <v>0</v>
      </c>
      <c r="F142" s="235">
        <f>'Exogenous Variables Monthly'!E139</f>
        <v>532.18749693114398</v>
      </c>
      <c r="G142" s="236">
        <f>'Exogenous Variables Monthly'!B139/1000</f>
        <v>3156.8271666666674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0</v>
      </c>
      <c r="R142" s="239">
        <v>1</v>
      </c>
      <c r="S142" s="239">
        <v>0</v>
      </c>
      <c r="T142" s="237">
        <v>0</v>
      </c>
      <c r="U142" s="237">
        <v>0</v>
      </c>
      <c r="V142" s="237">
        <v>0</v>
      </c>
      <c r="W142" s="237">
        <v>0</v>
      </c>
      <c r="X142" s="237">
        <v>0</v>
      </c>
      <c r="Y142" s="237">
        <v>0</v>
      </c>
    </row>
    <row r="143" spans="1:25" x14ac:dyDescent="0.35">
      <c r="A143" s="321">
        <v>2029</v>
      </c>
      <c r="B143" s="322">
        <v>47088</v>
      </c>
      <c r="C143" s="323">
        <f t="shared" si="2"/>
        <v>485.32511533737181</v>
      </c>
      <c r="D143" s="314">
        <f t="shared" si="3"/>
        <v>485.32511533737181</v>
      </c>
      <c r="E143" s="234">
        <v>0</v>
      </c>
      <c r="F143" s="235">
        <f>'Exogenous Variables Monthly'!E140</f>
        <v>497.35104204931201</v>
      </c>
      <c r="G143" s="236">
        <f>'Exogenous Variables Monthly'!B140/1000</f>
        <v>3155.2700000000009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0</v>
      </c>
      <c r="S143" s="239">
        <v>1</v>
      </c>
      <c r="T143" s="237">
        <v>0</v>
      </c>
      <c r="U143" s="237">
        <v>0</v>
      </c>
      <c r="V143" s="237">
        <v>0</v>
      </c>
      <c r="W143" s="237">
        <v>0</v>
      </c>
      <c r="X143" s="237">
        <v>0</v>
      </c>
      <c r="Y143" s="237">
        <v>0</v>
      </c>
    </row>
    <row r="144" spans="1:25" x14ac:dyDescent="0.35">
      <c r="A144" s="321">
        <v>2029</v>
      </c>
      <c r="B144" s="322">
        <v>47119</v>
      </c>
      <c r="C144" s="323">
        <f t="shared" si="2"/>
        <v>473.30087243521245</v>
      </c>
      <c r="D144" s="314">
        <f t="shared" si="3"/>
        <v>473.30087243521245</v>
      </c>
      <c r="E144" s="234">
        <v>0</v>
      </c>
      <c r="F144" s="235">
        <f>'Exogenous Variables Monthly'!E141</f>
        <v>464.60998095798402</v>
      </c>
      <c r="G144" s="236">
        <f>'Exogenous Variables Monthly'!B141/1000</f>
        <v>3153.7128333333344</v>
      </c>
      <c r="H144" s="239">
        <v>1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  <c r="S144" s="239">
        <v>0</v>
      </c>
      <c r="T144" s="237">
        <v>0</v>
      </c>
      <c r="U144" s="237">
        <v>0</v>
      </c>
      <c r="V144" s="237">
        <v>0</v>
      </c>
      <c r="W144" s="237">
        <v>0</v>
      </c>
      <c r="X144" s="237">
        <v>0</v>
      </c>
      <c r="Y144" s="237">
        <v>0</v>
      </c>
    </row>
    <row r="145" spans="1:25" x14ac:dyDescent="0.35">
      <c r="A145" s="321">
        <v>2029</v>
      </c>
      <c r="B145" s="322">
        <v>47150</v>
      </c>
      <c r="C145" s="323">
        <f t="shared" si="2"/>
        <v>406.14446468904185</v>
      </c>
      <c r="D145" s="314">
        <f t="shared" si="3"/>
        <v>406.14446468904185</v>
      </c>
      <c r="E145" s="234">
        <v>0</v>
      </c>
      <c r="F145" s="235">
        <f>'Exogenous Variables Monthly'!E142</f>
        <v>408.48286227499</v>
      </c>
      <c r="G145" s="236">
        <f>'Exogenous Variables Monthly'!B142/1000</f>
        <v>3152.1556666666679</v>
      </c>
      <c r="H145" s="239">
        <v>0</v>
      </c>
      <c r="I145" s="239">
        <v>1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  <c r="S145" s="239">
        <v>0</v>
      </c>
      <c r="T145" s="237">
        <v>0</v>
      </c>
      <c r="U145" s="237">
        <v>0</v>
      </c>
      <c r="V145" s="237">
        <v>0</v>
      </c>
      <c r="W145" s="237">
        <v>0</v>
      </c>
      <c r="X145" s="237">
        <v>0</v>
      </c>
      <c r="Y145" s="237">
        <v>0</v>
      </c>
    </row>
    <row r="146" spans="1:25" x14ac:dyDescent="0.35">
      <c r="A146" s="321">
        <v>2029</v>
      </c>
      <c r="B146" s="322">
        <v>47178</v>
      </c>
      <c r="C146" s="323">
        <f t="shared" si="2"/>
        <v>465.68966076776894</v>
      </c>
      <c r="D146" s="314">
        <f t="shared" si="3"/>
        <v>465.68966076776894</v>
      </c>
      <c r="E146" s="234">
        <v>0</v>
      </c>
      <c r="F146" s="235">
        <f>'Exogenous Variables Monthly'!E143</f>
        <v>432.88094354206697</v>
      </c>
      <c r="G146" s="236">
        <f>'Exogenous Variables Monthly'!B143/1000</f>
        <v>3150.5985000000014</v>
      </c>
      <c r="H146" s="239">
        <v>0</v>
      </c>
      <c r="I146" s="239">
        <v>0</v>
      </c>
      <c r="J146" s="239">
        <v>1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  <c r="S146" s="239">
        <v>0</v>
      </c>
      <c r="T146" s="237">
        <v>0</v>
      </c>
      <c r="U146" s="237">
        <v>0</v>
      </c>
      <c r="V146" s="237">
        <v>0</v>
      </c>
      <c r="W146" s="237">
        <v>0</v>
      </c>
      <c r="X146" s="237">
        <v>0</v>
      </c>
      <c r="Y146" s="237">
        <v>0</v>
      </c>
    </row>
    <row r="147" spans="1:25" x14ac:dyDescent="0.35">
      <c r="A147" s="321">
        <v>2029</v>
      </c>
      <c r="B147" s="322">
        <v>47209</v>
      </c>
      <c r="C147" s="323">
        <f t="shared" si="2"/>
        <v>476.56659166201371</v>
      </c>
      <c r="D147" s="314">
        <f t="shared" si="3"/>
        <v>476.56659166201371</v>
      </c>
      <c r="E147" s="234">
        <v>0</v>
      </c>
      <c r="F147" s="235">
        <f>'Exogenous Variables Monthly'!E144</f>
        <v>476.55180180743002</v>
      </c>
      <c r="G147" s="236">
        <f>'Exogenous Variables Monthly'!B144/1000</f>
        <v>3149.0413333333349</v>
      </c>
      <c r="H147" s="239">
        <v>0</v>
      </c>
      <c r="I147" s="239">
        <v>0</v>
      </c>
      <c r="J147" s="239">
        <v>0</v>
      </c>
      <c r="K147" s="239">
        <v>1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  <c r="S147" s="239">
        <v>0</v>
      </c>
      <c r="T147" s="237">
        <v>0</v>
      </c>
      <c r="U147" s="237">
        <v>0</v>
      </c>
      <c r="V147" s="237">
        <v>0</v>
      </c>
      <c r="W147" s="237">
        <v>0</v>
      </c>
      <c r="X147" s="237">
        <v>0</v>
      </c>
      <c r="Y147" s="237">
        <v>0</v>
      </c>
    </row>
    <row r="148" spans="1:25" x14ac:dyDescent="0.35">
      <c r="A148" s="321">
        <v>2029</v>
      </c>
      <c r="B148" s="322">
        <v>47239</v>
      </c>
      <c r="C148" s="323">
        <f t="shared" ref="C148:C211" si="4">D148</f>
        <v>521.48643723475323</v>
      </c>
      <c r="D148" s="314">
        <f t="shared" si="3"/>
        <v>521.48643723475323</v>
      </c>
      <c r="E148" s="234">
        <v>0</v>
      </c>
      <c r="F148" s="235">
        <f>'Exogenous Variables Monthly'!E145</f>
        <v>549.76894105640099</v>
      </c>
      <c r="G148" s="236">
        <f>'Exogenous Variables Monthly'!B145/1000</f>
        <v>3147.4841666666684</v>
      </c>
      <c r="H148" s="239">
        <v>0</v>
      </c>
      <c r="I148" s="239">
        <v>0</v>
      </c>
      <c r="J148" s="239">
        <v>0</v>
      </c>
      <c r="K148" s="239">
        <v>0</v>
      </c>
      <c r="L148" s="239">
        <v>1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  <c r="S148" s="239">
        <v>0</v>
      </c>
      <c r="T148" s="237">
        <v>0</v>
      </c>
      <c r="U148" s="237">
        <v>0</v>
      </c>
      <c r="V148" s="237">
        <v>0</v>
      </c>
      <c r="W148" s="237">
        <v>0</v>
      </c>
      <c r="X148" s="237">
        <v>0</v>
      </c>
      <c r="Y148" s="237">
        <v>0</v>
      </c>
    </row>
    <row r="149" spans="1:25" x14ac:dyDescent="0.35">
      <c r="A149" s="321">
        <v>2029</v>
      </c>
      <c r="B149" s="322">
        <v>47270</v>
      </c>
      <c r="C149" s="323">
        <f t="shared" si="4"/>
        <v>542.4321095557209</v>
      </c>
      <c r="D149" s="314">
        <f t="shared" si="3"/>
        <v>542.4321095557209</v>
      </c>
      <c r="E149" s="234">
        <v>0</v>
      </c>
      <c r="F149" s="235">
        <f>'Exogenous Variables Monthly'!E146</f>
        <v>579.25451656792404</v>
      </c>
      <c r="G149" s="236">
        <f>'Exogenous Variables Monthly'!B146/1000</f>
        <v>3145.927000000002</v>
      </c>
      <c r="H149" s="239">
        <v>0</v>
      </c>
      <c r="I149" s="239">
        <v>0</v>
      </c>
      <c r="J149" s="239">
        <v>0</v>
      </c>
      <c r="K149" s="239">
        <v>0</v>
      </c>
      <c r="L149" s="239">
        <v>0</v>
      </c>
      <c r="M149" s="239">
        <v>1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  <c r="S149" s="239">
        <v>0</v>
      </c>
      <c r="T149" s="237">
        <v>0</v>
      </c>
      <c r="U149" s="237">
        <v>0</v>
      </c>
      <c r="V149" s="237">
        <v>0</v>
      </c>
      <c r="W149" s="237">
        <v>0</v>
      </c>
      <c r="X149" s="237">
        <v>0</v>
      </c>
      <c r="Y149" s="237">
        <v>0</v>
      </c>
    </row>
    <row r="150" spans="1:25" x14ac:dyDescent="0.35">
      <c r="A150" s="321">
        <v>2030</v>
      </c>
      <c r="B150" s="322">
        <v>47300</v>
      </c>
      <c r="C150" s="323">
        <f t="shared" si="4"/>
        <v>576.89710503159358</v>
      </c>
      <c r="D150" s="314">
        <f t="shared" si="3"/>
        <v>576.89710503159358</v>
      </c>
      <c r="E150" s="234">
        <v>0</v>
      </c>
      <c r="F150" s="235">
        <f>'Exogenous Variables Monthly'!E147</f>
        <v>597.99822722793601</v>
      </c>
      <c r="G150" s="236">
        <f>'Exogenous Variables Monthly'!B147/1000</f>
        <v>3143.9735833333352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0</v>
      </c>
      <c r="N150" s="239">
        <v>1</v>
      </c>
      <c r="O150" s="239">
        <v>0</v>
      </c>
      <c r="P150" s="239">
        <v>0</v>
      </c>
      <c r="Q150" s="239">
        <v>0</v>
      </c>
      <c r="R150" s="239">
        <v>0</v>
      </c>
      <c r="S150" s="239">
        <v>0</v>
      </c>
      <c r="T150" s="237">
        <v>0</v>
      </c>
      <c r="U150" s="237">
        <v>0</v>
      </c>
      <c r="V150" s="237">
        <v>0</v>
      </c>
      <c r="W150" s="237">
        <v>0</v>
      </c>
      <c r="X150" s="237">
        <v>0</v>
      </c>
      <c r="Y150" s="237">
        <v>0</v>
      </c>
    </row>
    <row r="151" spans="1:25" x14ac:dyDescent="0.35">
      <c r="A151" s="321">
        <v>2030</v>
      </c>
      <c r="B151" s="322">
        <v>47331</v>
      </c>
      <c r="C151" s="323">
        <f t="shared" si="4"/>
        <v>582.47387716152616</v>
      </c>
      <c r="D151" s="314">
        <f t="shared" si="3"/>
        <v>582.47387716152616</v>
      </c>
      <c r="E151" s="234">
        <v>0</v>
      </c>
      <c r="F151" s="235">
        <f>'Exogenous Variables Monthly'!E148</f>
        <v>619.06064006658903</v>
      </c>
      <c r="G151" s="236">
        <f>'Exogenous Variables Monthly'!B148/1000</f>
        <v>3142.020166666669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0</v>
      </c>
      <c r="O151" s="239">
        <v>1</v>
      </c>
      <c r="P151" s="239">
        <v>0</v>
      </c>
      <c r="Q151" s="239">
        <v>0</v>
      </c>
      <c r="R151" s="239">
        <v>0</v>
      </c>
      <c r="S151" s="239">
        <v>0</v>
      </c>
      <c r="T151" s="237">
        <v>0</v>
      </c>
      <c r="U151" s="237">
        <v>0</v>
      </c>
      <c r="V151" s="237">
        <v>0</v>
      </c>
      <c r="W151" s="237">
        <v>0</v>
      </c>
      <c r="X151" s="237">
        <v>0</v>
      </c>
      <c r="Y151" s="237">
        <v>0</v>
      </c>
    </row>
    <row r="152" spans="1:25" x14ac:dyDescent="0.35">
      <c r="A152" s="321">
        <v>2030</v>
      </c>
      <c r="B152" s="322">
        <v>47362</v>
      </c>
      <c r="C152" s="323">
        <f t="shared" si="4"/>
        <v>565.50665435592225</v>
      </c>
      <c r="D152" s="314">
        <f t="shared" si="3"/>
        <v>565.50665435592225</v>
      </c>
      <c r="E152" s="234">
        <v>0</v>
      </c>
      <c r="F152" s="235">
        <f>'Exogenous Variables Monthly'!E149</f>
        <v>608.20383562988195</v>
      </c>
      <c r="G152" s="236">
        <f>'Exogenous Variables Monthly'!B149/1000</f>
        <v>3140.0667500000022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0</v>
      </c>
      <c r="P152" s="239">
        <v>1</v>
      </c>
      <c r="Q152" s="239">
        <v>0</v>
      </c>
      <c r="R152" s="239">
        <v>0</v>
      </c>
      <c r="S152" s="239">
        <v>0</v>
      </c>
      <c r="T152" s="237">
        <v>0</v>
      </c>
      <c r="U152" s="237">
        <v>0</v>
      </c>
      <c r="V152" s="237">
        <v>0</v>
      </c>
      <c r="W152" s="237">
        <v>0</v>
      </c>
      <c r="X152" s="237">
        <v>0</v>
      </c>
      <c r="Y152" s="237">
        <v>0</v>
      </c>
    </row>
    <row r="153" spans="1:25" x14ac:dyDescent="0.35">
      <c r="A153" s="321">
        <v>2030</v>
      </c>
      <c r="B153" s="322">
        <v>47392</v>
      </c>
      <c r="C153" s="323">
        <f t="shared" si="4"/>
        <v>552.71825289157903</v>
      </c>
      <c r="D153" s="314">
        <f t="shared" si="3"/>
        <v>552.71825289157903</v>
      </c>
      <c r="E153" s="234">
        <v>0</v>
      </c>
      <c r="F153" s="235">
        <f>'Exogenous Variables Monthly'!E150</f>
        <v>625.35784022073301</v>
      </c>
      <c r="G153" s="236">
        <f>'Exogenous Variables Monthly'!B150/1000</f>
        <v>3138.113333333336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0</v>
      </c>
      <c r="Q153" s="239">
        <v>1</v>
      </c>
      <c r="R153" s="239">
        <v>0</v>
      </c>
      <c r="S153" s="239">
        <v>0</v>
      </c>
      <c r="T153" s="237">
        <v>0</v>
      </c>
      <c r="U153" s="237">
        <v>0</v>
      </c>
      <c r="V153" s="237">
        <v>0</v>
      </c>
      <c r="W153" s="237">
        <v>0</v>
      </c>
      <c r="X153" s="237">
        <v>0</v>
      </c>
      <c r="Y153" s="237">
        <v>0</v>
      </c>
    </row>
    <row r="154" spans="1:25" x14ac:dyDescent="0.35">
      <c r="A154" s="321">
        <v>2030</v>
      </c>
      <c r="B154" s="322">
        <v>47423</v>
      </c>
      <c r="C154" s="323">
        <f t="shared" si="4"/>
        <v>514.44005894224813</v>
      </c>
      <c r="D154" s="314">
        <f t="shared" si="3"/>
        <v>514.44005894224813</v>
      </c>
      <c r="E154" s="234">
        <v>0</v>
      </c>
      <c r="F154" s="235">
        <f>'Exogenous Variables Monthly'!E151</f>
        <v>535.56186045720301</v>
      </c>
      <c r="G154" s="236">
        <f>'Exogenous Variables Monthly'!B151/1000</f>
        <v>3136.1599166666692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0</v>
      </c>
      <c r="R154" s="239">
        <v>1</v>
      </c>
      <c r="S154" s="239">
        <v>0</v>
      </c>
      <c r="T154" s="237">
        <v>0</v>
      </c>
      <c r="U154" s="237">
        <v>0</v>
      </c>
      <c r="V154" s="237">
        <v>0</v>
      </c>
      <c r="W154" s="237">
        <v>0</v>
      </c>
      <c r="X154" s="237">
        <v>0</v>
      </c>
      <c r="Y154" s="237">
        <v>0</v>
      </c>
    </row>
    <row r="155" spans="1:25" x14ac:dyDescent="0.35">
      <c r="A155" s="321">
        <v>2030</v>
      </c>
      <c r="B155" s="322">
        <v>47453</v>
      </c>
      <c r="C155" s="323">
        <f t="shared" si="4"/>
        <v>484.04024740931436</v>
      </c>
      <c r="D155" s="314">
        <f t="shared" si="3"/>
        <v>484.04024740931436</v>
      </c>
      <c r="E155" s="234">
        <v>0</v>
      </c>
      <c r="F155" s="235">
        <f>'Exogenous Variables Monthly'!E152</f>
        <v>501.10306588614498</v>
      </c>
      <c r="G155" s="236">
        <f>'Exogenous Variables Monthly'!B152/1000</f>
        <v>3134.206500000003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0</v>
      </c>
      <c r="S155" s="239">
        <v>1</v>
      </c>
      <c r="T155" s="237">
        <v>0</v>
      </c>
      <c r="U155" s="237">
        <v>0</v>
      </c>
      <c r="V155" s="237">
        <v>0</v>
      </c>
      <c r="W155" s="237">
        <v>0</v>
      </c>
      <c r="X155" s="237">
        <v>0</v>
      </c>
      <c r="Y155" s="237">
        <v>0</v>
      </c>
    </row>
    <row r="156" spans="1:25" x14ac:dyDescent="0.35">
      <c r="A156" s="321">
        <v>2030</v>
      </c>
      <c r="B156" s="322">
        <v>47484</v>
      </c>
      <c r="C156" s="323">
        <f t="shared" si="4"/>
        <v>471.99090278631036</v>
      </c>
      <c r="D156" s="314">
        <f t="shared" si="3"/>
        <v>471.99090278631036</v>
      </c>
      <c r="E156" s="234">
        <v>0</v>
      </c>
      <c r="F156" s="235">
        <f>'Exogenous Variables Monthly'!E153</f>
        <v>468.37789335859202</v>
      </c>
      <c r="G156" s="236">
        <f>'Exogenous Variables Monthly'!B153/1000</f>
        <v>3132.2530833333362</v>
      </c>
      <c r="H156" s="239">
        <v>1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  <c r="S156" s="239">
        <v>0</v>
      </c>
      <c r="T156" s="237">
        <v>0</v>
      </c>
      <c r="U156" s="237">
        <v>0</v>
      </c>
      <c r="V156" s="237">
        <v>0</v>
      </c>
      <c r="W156" s="237">
        <v>0</v>
      </c>
      <c r="X156" s="237">
        <v>0</v>
      </c>
      <c r="Y156" s="237">
        <v>0</v>
      </c>
    </row>
    <row r="157" spans="1:25" x14ac:dyDescent="0.35">
      <c r="A157" s="321">
        <v>2030</v>
      </c>
      <c r="B157" s="322">
        <v>47515</v>
      </c>
      <c r="C157" s="323">
        <f t="shared" si="4"/>
        <v>404.78558528350561</v>
      </c>
      <c r="D157" s="314">
        <f t="shared" si="3"/>
        <v>404.78558528350561</v>
      </c>
      <c r="E157" s="234">
        <v>0</v>
      </c>
      <c r="F157" s="235">
        <f>'Exogenous Variables Monthly'!E154</f>
        <v>410.867332213873</v>
      </c>
      <c r="G157" s="236">
        <f>'Exogenous Variables Monthly'!B154/1000</f>
        <v>3130.29966666667</v>
      </c>
      <c r="H157" s="239">
        <v>0</v>
      </c>
      <c r="I157" s="239">
        <v>1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  <c r="S157" s="239">
        <v>0</v>
      </c>
      <c r="T157" s="237">
        <v>0</v>
      </c>
      <c r="U157" s="237">
        <v>0</v>
      </c>
      <c r="V157" s="237">
        <v>0</v>
      </c>
      <c r="W157" s="237">
        <v>0</v>
      </c>
      <c r="X157" s="237">
        <v>0</v>
      </c>
      <c r="Y157" s="237">
        <v>0</v>
      </c>
    </row>
    <row r="158" spans="1:25" x14ac:dyDescent="0.35">
      <c r="A158" s="321">
        <v>2030</v>
      </c>
      <c r="B158" s="322">
        <v>47543</v>
      </c>
      <c r="C158" s="323">
        <f t="shared" si="4"/>
        <v>464.26572286799518</v>
      </c>
      <c r="D158" s="314">
        <f t="shared" si="3"/>
        <v>464.26572286799518</v>
      </c>
      <c r="E158" s="234">
        <v>0</v>
      </c>
      <c r="F158" s="235">
        <f>'Exogenous Variables Monthly'!E155</f>
        <v>432.93281965912598</v>
      </c>
      <c r="G158" s="236">
        <f>'Exogenous Variables Monthly'!B155/1000</f>
        <v>3128.3462500000032</v>
      </c>
      <c r="H158" s="239">
        <v>0</v>
      </c>
      <c r="I158" s="239">
        <v>0</v>
      </c>
      <c r="J158" s="239">
        <v>1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  <c r="S158" s="239">
        <v>0</v>
      </c>
      <c r="T158" s="237">
        <v>0</v>
      </c>
      <c r="U158" s="237">
        <v>0</v>
      </c>
      <c r="V158" s="237">
        <v>0</v>
      </c>
      <c r="W158" s="237">
        <v>0</v>
      </c>
      <c r="X158" s="237">
        <v>0</v>
      </c>
      <c r="Y158" s="237">
        <v>0</v>
      </c>
    </row>
    <row r="159" spans="1:25" x14ac:dyDescent="0.35">
      <c r="A159" s="321">
        <v>2030</v>
      </c>
      <c r="B159" s="322">
        <v>47574</v>
      </c>
      <c r="C159" s="323">
        <f t="shared" si="4"/>
        <v>475.13120326304903</v>
      </c>
      <c r="D159" s="314">
        <f t="shared" si="3"/>
        <v>475.13120326304903</v>
      </c>
      <c r="E159" s="234">
        <v>0</v>
      </c>
      <c r="F159" s="235">
        <f>'Exogenous Variables Monthly'!E156</f>
        <v>477.42192490895599</v>
      </c>
      <c r="G159" s="236">
        <f>'Exogenous Variables Monthly'!B156/1000</f>
        <v>3126.392833333337</v>
      </c>
      <c r="H159" s="239">
        <v>0</v>
      </c>
      <c r="I159" s="239">
        <v>0</v>
      </c>
      <c r="J159" s="239">
        <v>0</v>
      </c>
      <c r="K159" s="239">
        <v>1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  <c r="S159" s="239">
        <v>0</v>
      </c>
      <c r="T159" s="237">
        <v>0</v>
      </c>
      <c r="U159" s="237">
        <v>0</v>
      </c>
      <c r="V159" s="237">
        <v>0</v>
      </c>
      <c r="W159" s="237">
        <v>0</v>
      </c>
      <c r="X159" s="237">
        <v>0</v>
      </c>
      <c r="Y159" s="237">
        <v>0</v>
      </c>
    </row>
    <row r="160" spans="1:25" x14ac:dyDescent="0.35">
      <c r="A160" s="321">
        <v>2030</v>
      </c>
      <c r="B160" s="322">
        <v>47604</v>
      </c>
      <c r="C160" s="323">
        <f t="shared" si="4"/>
        <v>520.03837798585607</v>
      </c>
      <c r="D160" s="314">
        <f t="shared" si="3"/>
        <v>520.03837798585607</v>
      </c>
      <c r="E160" s="234">
        <v>0</v>
      </c>
      <c r="F160" s="235">
        <f>'Exogenous Variables Monthly'!E157</f>
        <v>551.38558432420996</v>
      </c>
      <c r="G160" s="236">
        <f>'Exogenous Variables Monthly'!B157/1000</f>
        <v>3124.4394166666702</v>
      </c>
      <c r="H160" s="239">
        <v>0</v>
      </c>
      <c r="I160" s="239">
        <v>0</v>
      </c>
      <c r="J160" s="239">
        <v>0</v>
      </c>
      <c r="K160" s="239">
        <v>0</v>
      </c>
      <c r="L160" s="239">
        <v>1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  <c r="S160" s="239">
        <v>0</v>
      </c>
      <c r="T160" s="237">
        <v>0</v>
      </c>
      <c r="U160" s="237">
        <v>0</v>
      </c>
      <c r="V160" s="237">
        <v>0</v>
      </c>
      <c r="W160" s="237">
        <v>0</v>
      </c>
      <c r="X160" s="237">
        <v>0</v>
      </c>
      <c r="Y160" s="237">
        <v>0</v>
      </c>
    </row>
    <row r="161" spans="1:25" x14ac:dyDescent="0.35">
      <c r="A161" s="321">
        <v>2030</v>
      </c>
      <c r="B161" s="322">
        <v>47635</v>
      </c>
      <c r="C161" s="323">
        <f t="shared" si="4"/>
        <v>540.962320621868</v>
      </c>
      <c r="D161" s="314">
        <f t="shared" si="3"/>
        <v>540.962320621868</v>
      </c>
      <c r="E161" s="234">
        <v>0</v>
      </c>
      <c r="F161" s="235">
        <f>'Exogenous Variables Monthly'!E158</f>
        <v>581.08524175237596</v>
      </c>
      <c r="G161" s="236">
        <f>'Exogenous Variables Monthly'!B158/1000</f>
        <v>3122.4860000000035</v>
      </c>
      <c r="H161" s="239">
        <v>0</v>
      </c>
      <c r="I161" s="239">
        <v>0</v>
      </c>
      <c r="J161" s="239">
        <v>0</v>
      </c>
      <c r="K161" s="239">
        <v>0</v>
      </c>
      <c r="L161" s="239">
        <v>0</v>
      </c>
      <c r="M161" s="239">
        <v>1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  <c r="S161" s="239">
        <v>0</v>
      </c>
      <c r="T161" s="237">
        <v>0</v>
      </c>
      <c r="U161" s="237">
        <v>0</v>
      </c>
      <c r="V161" s="237">
        <v>0</v>
      </c>
      <c r="W161" s="237">
        <v>0</v>
      </c>
      <c r="X161" s="237">
        <v>0</v>
      </c>
      <c r="Y161" s="237">
        <v>0</v>
      </c>
    </row>
    <row r="162" spans="1:25" x14ac:dyDescent="0.35">
      <c r="A162" s="321">
        <v>2031</v>
      </c>
      <c r="B162" s="322">
        <v>47665</v>
      </c>
      <c r="C162" s="323">
        <f t="shared" si="4"/>
        <v>575.40037094575928</v>
      </c>
      <c r="D162" s="314">
        <f t="shared" si="3"/>
        <v>575.40037094575928</v>
      </c>
      <c r="E162" s="234">
        <v>0</v>
      </c>
      <c r="F162" s="235">
        <f>'Exogenous Variables Monthly'!E159</f>
        <v>599.50221911813196</v>
      </c>
      <c r="G162" s="236">
        <f>'Exogenous Variables Monthly'!B159/1000</f>
        <v>3120.1985833333374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0</v>
      </c>
      <c r="N162" s="239">
        <v>1</v>
      </c>
      <c r="O162" s="239">
        <v>0</v>
      </c>
      <c r="P162" s="239">
        <v>0</v>
      </c>
      <c r="Q162" s="239">
        <v>0</v>
      </c>
      <c r="R162" s="239">
        <v>0</v>
      </c>
      <c r="S162" s="239">
        <v>0</v>
      </c>
      <c r="T162" s="237">
        <v>0</v>
      </c>
      <c r="U162" s="237">
        <v>0</v>
      </c>
      <c r="V162" s="237">
        <v>0</v>
      </c>
      <c r="W162" s="237">
        <v>0</v>
      </c>
      <c r="X162" s="237">
        <v>0</v>
      </c>
      <c r="Y162" s="237">
        <v>0</v>
      </c>
    </row>
    <row r="163" spans="1:25" x14ac:dyDescent="0.35">
      <c r="A163" s="321">
        <v>2031</v>
      </c>
      <c r="B163" s="322">
        <v>47696</v>
      </c>
      <c r="C163" s="323">
        <f t="shared" si="4"/>
        <v>580.96741779707349</v>
      </c>
      <c r="D163" s="314">
        <f t="shared" si="3"/>
        <v>580.96741779707349</v>
      </c>
      <c r="E163" s="234">
        <v>0</v>
      </c>
      <c r="F163" s="235">
        <f>'Exogenous Variables Monthly'!E160</f>
        <v>621.25000664426796</v>
      </c>
      <c r="G163" s="236">
        <f>'Exogenous Variables Monthly'!B160/1000</f>
        <v>3117.9111666666709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0</v>
      </c>
      <c r="O163" s="239">
        <v>1</v>
      </c>
      <c r="P163" s="239">
        <v>0</v>
      </c>
      <c r="Q163" s="239">
        <v>0</v>
      </c>
      <c r="R163" s="239">
        <v>0</v>
      </c>
      <c r="S163" s="239">
        <v>0</v>
      </c>
      <c r="T163" s="237">
        <v>0</v>
      </c>
      <c r="U163" s="237">
        <v>0</v>
      </c>
      <c r="V163" s="237">
        <v>0</v>
      </c>
      <c r="W163" s="237">
        <v>0</v>
      </c>
      <c r="X163" s="237">
        <v>0</v>
      </c>
      <c r="Y163" s="237">
        <v>0</v>
      </c>
    </row>
    <row r="164" spans="1:25" x14ac:dyDescent="0.35">
      <c r="A164" s="321">
        <v>2031</v>
      </c>
      <c r="B164" s="322">
        <v>47727</v>
      </c>
      <c r="C164" s="323">
        <f t="shared" si="4"/>
        <v>563.98759128986569</v>
      </c>
      <c r="D164" s="314">
        <f t="shared" si="3"/>
        <v>563.98759128986569</v>
      </c>
      <c r="E164" s="234">
        <v>0</v>
      </c>
      <c r="F164" s="235">
        <f>'Exogenous Variables Monthly'!E161</f>
        <v>610.90939592506197</v>
      </c>
      <c r="G164" s="236">
        <f>'Exogenous Variables Monthly'!B161/1000</f>
        <v>3115.6237500000043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0</v>
      </c>
      <c r="P164" s="239">
        <v>1</v>
      </c>
      <c r="Q164" s="239">
        <v>0</v>
      </c>
      <c r="R164" s="239">
        <v>0</v>
      </c>
      <c r="S164" s="239">
        <v>0</v>
      </c>
      <c r="T164" s="237">
        <v>0</v>
      </c>
      <c r="U164" s="237">
        <v>0</v>
      </c>
      <c r="V164" s="237">
        <v>0</v>
      </c>
      <c r="W164" s="237">
        <v>0</v>
      </c>
      <c r="X164" s="237">
        <v>0</v>
      </c>
      <c r="Y164" s="237">
        <v>0</v>
      </c>
    </row>
    <row r="165" spans="1:25" x14ac:dyDescent="0.35">
      <c r="A165" s="321">
        <v>2031</v>
      </c>
      <c r="B165" s="322">
        <v>47757</v>
      </c>
      <c r="C165" s="323">
        <f t="shared" si="4"/>
        <v>551.19215244732789</v>
      </c>
      <c r="D165" s="314">
        <f t="shared" si="3"/>
        <v>551.19215244732789</v>
      </c>
      <c r="E165" s="234">
        <v>0</v>
      </c>
      <c r="F165" s="235">
        <f>'Exogenous Variables Monthly'!E162</f>
        <v>628.90675809999595</v>
      </c>
      <c r="G165" s="236">
        <f>'Exogenous Variables Monthly'!B162/1000</f>
        <v>3113.3363333333377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0</v>
      </c>
      <c r="Q165" s="239">
        <v>1</v>
      </c>
      <c r="R165" s="239">
        <v>0</v>
      </c>
      <c r="S165" s="239">
        <v>0</v>
      </c>
      <c r="T165" s="237">
        <v>0</v>
      </c>
      <c r="U165" s="237">
        <v>0</v>
      </c>
      <c r="V165" s="237">
        <v>0</v>
      </c>
      <c r="W165" s="237">
        <v>0</v>
      </c>
      <c r="X165" s="237">
        <v>0</v>
      </c>
      <c r="Y165" s="237">
        <v>0</v>
      </c>
    </row>
    <row r="166" spans="1:25" x14ac:dyDescent="0.35">
      <c r="A166" s="321">
        <v>2031</v>
      </c>
      <c r="B166" s="322">
        <v>47788</v>
      </c>
      <c r="C166" s="323">
        <f t="shared" si="4"/>
        <v>512.88996651612013</v>
      </c>
      <c r="D166" s="314">
        <f t="shared" si="3"/>
        <v>512.88996651612013</v>
      </c>
      <c r="E166" s="234">
        <v>0</v>
      </c>
      <c r="F166" s="235">
        <f>'Exogenous Variables Monthly'!E163</f>
        <v>538.95761931718403</v>
      </c>
      <c r="G166" s="236">
        <f>'Exogenous Variables Monthly'!B163/1000</f>
        <v>3111.0489166666712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0</v>
      </c>
      <c r="R166" s="239">
        <v>1</v>
      </c>
      <c r="S166" s="239">
        <v>0</v>
      </c>
      <c r="T166" s="237">
        <v>0</v>
      </c>
      <c r="U166" s="237">
        <v>0</v>
      </c>
      <c r="V166" s="237">
        <v>0</v>
      </c>
      <c r="W166" s="237">
        <v>0</v>
      </c>
      <c r="X166" s="237">
        <v>0</v>
      </c>
      <c r="Y166" s="237">
        <v>0</v>
      </c>
    </row>
    <row r="167" spans="1:25" x14ac:dyDescent="0.35">
      <c r="A167" s="321">
        <v>2031</v>
      </c>
      <c r="B167" s="322">
        <v>47818</v>
      </c>
      <c r="C167" s="323">
        <f t="shared" si="4"/>
        <v>482.47531185793355</v>
      </c>
      <c r="D167" s="314">
        <f t="shared" si="3"/>
        <v>482.47531185793355</v>
      </c>
      <c r="E167" s="234">
        <v>0</v>
      </c>
      <c r="F167" s="235">
        <f>'Exogenous Variables Monthly'!E164</f>
        <v>504.883395047953</v>
      </c>
      <c r="G167" s="236">
        <f>'Exogenous Variables Monthly'!B164/1000</f>
        <v>3108.7615000000046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0</v>
      </c>
      <c r="S167" s="239">
        <v>1</v>
      </c>
      <c r="T167" s="237">
        <v>0</v>
      </c>
      <c r="U167" s="237">
        <v>0</v>
      </c>
      <c r="V167" s="237">
        <v>0</v>
      </c>
      <c r="W167" s="237">
        <v>0</v>
      </c>
      <c r="X167" s="237">
        <v>0</v>
      </c>
      <c r="Y167" s="237">
        <v>0</v>
      </c>
    </row>
    <row r="168" spans="1:25" x14ac:dyDescent="0.35">
      <c r="A168" s="321">
        <v>2031</v>
      </c>
      <c r="B168" s="322">
        <v>47849</v>
      </c>
      <c r="C168" s="323">
        <f t="shared" si="4"/>
        <v>470.40488971912362</v>
      </c>
      <c r="D168" s="314">
        <f t="shared" si="3"/>
        <v>470.40488971912362</v>
      </c>
      <c r="E168" s="234">
        <v>0</v>
      </c>
      <c r="F168" s="235">
        <f>'Exogenous Variables Monthly'!E165</f>
        <v>472.17636292421997</v>
      </c>
      <c r="G168" s="236">
        <f>'Exogenous Variables Monthly'!B165/1000</f>
        <v>3106.4740833333381</v>
      </c>
      <c r="H168" s="239">
        <v>1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  <c r="S168" s="239">
        <v>0</v>
      </c>
      <c r="T168" s="237">
        <v>0</v>
      </c>
      <c r="U168" s="237">
        <v>0</v>
      </c>
      <c r="V168" s="237">
        <v>0</v>
      </c>
      <c r="W168" s="237">
        <v>0</v>
      </c>
      <c r="X168" s="237">
        <v>0</v>
      </c>
      <c r="Y168" s="237">
        <v>0</v>
      </c>
    </row>
    <row r="169" spans="1:25" x14ac:dyDescent="0.35">
      <c r="A169" s="321">
        <v>2031</v>
      </c>
      <c r="B169" s="322">
        <v>47880</v>
      </c>
      <c r="C169" s="323">
        <f t="shared" si="4"/>
        <v>403.15436527363454</v>
      </c>
      <c r="D169" s="314">
        <f t="shared" si="3"/>
        <v>403.15436527363454</v>
      </c>
      <c r="E169" s="234">
        <v>0</v>
      </c>
      <c r="F169" s="235">
        <f>'Exogenous Variables Monthly'!E166</f>
        <v>413.26572121133597</v>
      </c>
      <c r="G169" s="236">
        <f>'Exogenous Variables Monthly'!B166/1000</f>
        <v>3104.1866666666715</v>
      </c>
      <c r="H169" s="239">
        <v>0</v>
      </c>
      <c r="I169" s="239">
        <v>1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  <c r="S169" s="239">
        <v>0</v>
      </c>
      <c r="T169" s="237">
        <v>0</v>
      </c>
      <c r="U169" s="237">
        <v>0</v>
      </c>
      <c r="V169" s="237">
        <v>0</v>
      </c>
      <c r="W169" s="237">
        <v>0</v>
      </c>
      <c r="X169" s="237">
        <v>0</v>
      </c>
      <c r="Y169" s="237">
        <v>0</v>
      </c>
    </row>
    <row r="170" spans="1:25" x14ac:dyDescent="0.35">
      <c r="A170" s="321">
        <v>2031</v>
      </c>
      <c r="B170" s="322">
        <v>47908</v>
      </c>
      <c r="C170" s="323">
        <f t="shared" si="4"/>
        <v>462.57319354513442</v>
      </c>
      <c r="D170" s="314">
        <f t="shared" si="3"/>
        <v>462.57319354513442</v>
      </c>
      <c r="E170" s="234">
        <v>0</v>
      </c>
      <c r="F170" s="235">
        <f>'Exogenous Variables Monthly'!E167</f>
        <v>432.98470199297998</v>
      </c>
      <c r="G170" s="236">
        <f>'Exogenous Variables Monthly'!B167/1000</f>
        <v>3101.8992500000049</v>
      </c>
      <c r="H170" s="239">
        <v>0</v>
      </c>
      <c r="I170" s="239">
        <v>0</v>
      </c>
      <c r="J170" s="239">
        <v>1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  <c r="S170" s="239">
        <v>0</v>
      </c>
      <c r="T170" s="237">
        <v>0</v>
      </c>
      <c r="U170" s="237">
        <v>0</v>
      </c>
      <c r="V170" s="237">
        <v>0</v>
      </c>
      <c r="W170" s="237">
        <v>0</v>
      </c>
      <c r="X170" s="237">
        <v>0</v>
      </c>
      <c r="Y170" s="237">
        <v>0</v>
      </c>
    </row>
    <row r="171" spans="1:25" x14ac:dyDescent="0.35">
      <c r="A171" s="321">
        <v>2031</v>
      </c>
      <c r="B171" s="322">
        <v>47939</v>
      </c>
      <c r="C171" s="323">
        <f t="shared" si="4"/>
        <v>473.43123625827008</v>
      </c>
      <c r="D171" s="314">
        <f t="shared" si="3"/>
        <v>473.43123625827008</v>
      </c>
      <c r="E171" s="234">
        <v>0</v>
      </c>
      <c r="F171" s="235">
        <f>'Exogenous Variables Monthly'!E168</f>
        <v>478.29363674482101</v>
      </c>
      <c r="G171" s="236">
        <f>'Exogenous Variables Monthly'!B168/1000</f>
        <v>3099.6118333333388</v>
      </c>
      <c r="H171" s="239">
        <v>0</v>
      </c>
      <c r="I171" s="239">
        <v>0</v>
      </c>
      <c r="J171" s="239">
        <v>0</v>
      </c>
      <c r="K171" s="239">
        <v>1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  <c r="S171" s="239">
        <v>0</v>
      </c>
      <c r="T171" s="237">
        <v>0</v>
      </c>
      <c r="U171" s="237">
        <v>0</v>
      </c>
      <c r="V171" s="237">
        <v>0</v>
      </c>
      <c r="W171" s="237">
        <v>0</v>
      </c>
      <c r="X171" s="237">
        <v>0</v>
      </c>
      <c r="Y171" s="237">
        <v>0</v>
      </c>
    </row>
    <row r="172" spans="1:25" x14ac:dyDescent="0.35">
      <c r="A172" s="321">
        <v>2031</v>
      </c>
      <c r="B172" s="322">
        <v>47969</v>
      </c>
      <c r="C172" s="323">
        <f t="shared" si="4"/>
        <v>518.32977987504262</v>
      </c>
      <c r="D172" s="314">
        <f t="shared" si="3"/>
        <v>518.32977987504262</v>
      </c>
      <c r="E172" s="234">
        <v>0</v>
      </c>
      <c r="F172" s="235">
        <f>'Exogenous Variables Monthly'!E169</f>
        <v>553.00698147180401</v>
      </c>
      <c r="G172" s="236">
        <f>'Exogenous Variables Monthly'!B169/1000</f>
        <v>3097.3244166666723</v>
      </c>
      <c r="H172" s="239">
        <v>0</v>
      </c>
      <c r="I172" s="239">
        <v>0</v>
      </c>
      <c r="J172" s="239">
        <v>0</v>
      </c>
      <c r="K172" s="239">
        <v>0</v>
      </c>
      <c r="L172" s="239">
        <v>1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  <c r="S172" s="239">
        <v>0</v>
      </c>
      <c r="T172" s="237">
        <v>0</v>
      </c>
      <c r="U172" s="237">
        <v>0</v>
      </c>
      <c r="V172" s="237">
        <v>0</v>
      </c>
      <c r="W172" s="237">
        <v>0</v>
      </c>
      <c r="X172" s="237">
        <v>0</v>
      </c>
      <c r="Y172" s="237">
        <v>0</v>
      </c>
    </row>
    <row r="173" spans="1:25" x14ac:dyDescent="0.35">
      <c r="A173" s="321">
        <v>2031</v>
      </c>
      <c r="B173" s="322">
        <v>48000</v>
      </c>
      <c r="C173" s="323">
        <f t="shared" si="4"/>
        <v>539.23599627863268</v>
      </c>
      <c r="D173" s="314">
        <f t="shared" si="3"/>
        <v>539.23599627863268</v>
      </c>
      <c r="E173" s="234">
        <v>0</v>
      </c>
      <c r="F173" s="235">
        <f>'Exogenous Variables Monthly'!E170</f>
        <v>582.92175291622902</v>
      </c>
      <c r="G173" s="236">
        <f>'Exogenous Variables Monthly'!B170/1000</f>
        <v>3095.0370000000057</v>
      </c>
      <c r="H173" s="239">
        <v>0</v>
      </c>
      <c r="I173" s="239">
        <v>0</v>
      </c>
      <c r="J173" s="239">
        <v>0</v>
      </c>
      <c r="K173" s="239">
        <v>0</v>
      </c>
      <c r="L173" s="239">
        <v>0</v>
      </c>
      <c r="M173" s="239">
        <v>1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  <c r="S173" s="239">
        <v>0</v>
      </c>
      <c r="T173" s="237">
        <v>0</v>
      </c>
      <c r="U173" s="237">
        <v>0</v>
      </c>
      <c r="V173" s="237">
        <v>0</v>
      </c>
      <c r="W173" s="237">
        <v>0</v>
      </c>
      <c r="X173" s="237">
        <v>0</v>
      </c>
      <c r="Y173" s="237">
        <v>0</v>
      </c>
    </row>
    <row r="174" spans="1:25" x14ac:dyDescent="0.35">
      <c r="A174" s="321">
        <v>2032</v>
      </c>
      <c r="B174" s="322">
        <v>48030</v>
      </c>
      <c r="C174" s="323">
        <f t="shared" si="4"/>
        <v>573.65653319317107</v>
      </c>
      <c r="D174" s="314">
        <f t="shared" si="3"/>
        <v>573.65653319317107</v>
      </c>
      <c r="E174" s="234">
        <v>0</v>
      </c>
      <c r="F174" s="235">
        <f>'Exogenous Variables Monthly'!E171</f>
        <v>601.00999361420099</v>
      </c>
      <c r="G174" s="236">
        <f>'Exogenous Variables Monthly'!B171/1000</f>
        <v>3092.5634166666723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0</v>
      </c>
      <c r="N174" s="239">
        <v>1</v>
      </c>
      <c r="O174" s="239">
        <v>0</v>
      </c>
      <c r="P174" s="239">
        <v>0</v>
      </c>
      <c r="Q174" s="239">
        <v>0</v>
      </c>
      <c r="R174" s="239">
        <v>0</v>
      </c>
      <c r="S174" s="239">
        <v>0</v>
      </c>
      <c r="T174" s="237">
        <v>0</v>
      </c>
      <c r="U174" s="237">
        <v>0</v>
      </c>
      <c r="V174" s="237">
        <v>0</v>
      </c>
      <c r="W174" s="237">
        <v>0</v>
      </c>
      <c r="X174" s="237">
        <v>0</v>
      </c>
      <c r="Y174" s="237">
        <v>0</v>
      </c>
    </row>
    <row r="175" spans="1:25" x14ac:dyDescent="0.35">
      <c r="A175" s="321">
        <v>2032</v>
      </c>
      <c r="B175" s="322">
        <v>48061</v>
      </c>
      <c r="C175" s="323">
        <f t="shared" si="4"/>
        <v>579.22338797359805</v>
      </c>
      <c r="D175" s="314">
        <f t="shared" si="3"/>
        <v>579.22338797359805</v>
      </c>
      <c r="E175" s="234">
        <v>0</v>
      </c>
      <c r="F175" s="235">
        <f>'Exogenous Variables Monthly'!E172</f>
        <v>623.447116124177</v>
      </c>
      <c r="G175" s="236">
        <f>'Exogenous Variables Monthly'!B172/1000</f>
        <v>3090.0898333333384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0</v>
      </c>
      <c r="O175" s="239">
        <v>1</v>
      </c>
      <c r="P175" s="239">
        <v>0</v>
      </c>
      <c r="Q175" s="239">
        <v>0</v>
      </c>
      <c r="R175" s="239">
        <v>0</v>
      </c>
      <c r="S175" s="239">
        <v>0</v>
      </c>
      <c r="T175" s="237">
        <v>0</v>
      </c>
      <c r="U175" s="237">
        <v>0</v>
      </c>
      <c r="V175" s="237">
        <v>0</v>
      </c>
      <c r="W175" s="237">
        <v>0</v>
      </c>
      <c r="X175" s="237">
        <v>0</v>
      </c>
      <c r="Y175" s="237">
        <v>0</v>
      </c>
    </row>
    <row r="176" spans="1:25" x14ac:dyDescent="0.35">
      <c r="A176" s="321">
        <v>2032</v>
      </c>
      <c r="B176" s="322">
        <v>48092</v>
      </c>
      <c r="C176" s="323">
        <f t="shared" si="4"/>
        <v>562.24049662678885</v>
      </c>
      <c r="D176" s="314">
        <f t="shared" si="3"/>
        <v>562.24049662678885</v>
      </c>
      <c r="E176" s="234">
        <v>0</v>
      </c>
      <c r="F176" s="235">
        <f>'Exogenous Variables Monthly'!E173</f>
        <v>613.62699175188698</v>
      </c>
      <c r="G176" s="236">
        <f>'Exogenous Variables Monthly'!B173/1000</f>
        <v>3087.616250000005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0</v>
      </c>
      <c r="P176" s="239">
        <v>1</v>
      </c>
      <c r="Q176" s="239">
        <v>0</v>
      </c>
      <c r="R176" s="239">
        <v>0</v>
      </c>
      <c r="S176" s="239">
        <v>0</v>
      </c>
      <c r="T176" s="237">
        <v>0</v>
      </c>
      <c r="U176" s="237">
        <v>0</v>
      </c>
      <c r="V176" s="237">
        <v>0</v>
      </c>
      <c r="W176" s="237">
        <v>0</v>
      </c>
      <c r="X176" s="237">
        <v>0</v>
      </c>
      <c r="Y176" s="237">
        <v>0</v>
      </c>
    </row>
    <row r="177" spans="1:25" x14ac:dyDescent="0.35">
      <c r="A177" s="321">
        <v>2032</v>
      </c>
      <c r="B177" s="322">
        <v>48122</v>
      </c>
      <c r="C177" s="323">
        <f t="shared" si="4"/>
        <v>549.44762412521584</v>
      </c>
      <c r="D177" s="314">
        <f t="shared" si="3"/>
        <v>549.44762412521584</v>
      </c>
      <c r="E177" s="234">
        <v>0</v>
      </c>
      <c r="F177" s="235">
        <f>'Exogenous Variables Monthly'!E174</f>
        <v>632.47581615709601</v>
      </c>
      <c r="G177" s="236">
        <f>'Exogenous Variables Monthly'!B174/1000</f>
        <v>3085.1426666666716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0</v>
      </c>
      <c r="Q177" s="239">
        <v>1</v>
      </c>
      <c r="R177" s="239">
        <v>0</v>
      </c>
      <c r="S177" s="239">
        <v>0</v>
      </c>
      <c r="T177" s="237">
        <v>0</v>
      </c>
      <c r="U177" s="237">
        <v>0</v>
      </c>
      <c r="V177" s="237">
        <v>0</v>
      </c>
      <c r="W177" s="237">
        <v>0</v>
      </c>
      <c r="X177" s="237">
        <v>0</v>
      </c>
      <c r="Y177" s="237">
        <v>0</v>
      </c>
    </row>
    <row r="178" spans="1:25" x14ac:dyDescent="0.35">
      <c r="A178" s="321">
        <v>2032</v>
      </c>
      <c r="B178" s="322">
        <v>48153</v>
      </c>
      <c r="C178" s="323">
        <f t="shared" si="4"/>
        <v>511.1309357030301</v>
      </c>
      <c r="D178" s="314">
        <f t="shared" si="3"/>
        <v>511.1309357030301</v>
      </c>
      <c r="E178" s="234">
        <v>0</v>
      </c>
      <c r="F178" s="235">
        <f>'Exogenous Variables Monthly'!E175</f>
        <v>542.37490916935496</v>
      </c>
      <c r="G178" s="236">
        <f>'Exogenous Variables Monthly'!B175/1000</f>
        <v>3082.6690833333382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0</v>
      </c>
      <c r="R178" s="239">
        <v>1</v>
      </c>
      <c r="S178" s="239">
        <v>0</v>
      </c>
      <c r="T178" s="237">
        <v>0</v>
      </c>
      <c r="U178" s="237">
        <v>0</v>
      </c>
      <c r="V178" s="237">
        <v>0</v>
      </c>
      <c r="W178" s="237">
        <v>0</v>
      </c>
      <c r="X178" s="237">
        <v>0</v>
      </c>
      <c r="Y178" s="237">
        <v>0</v>
      </c>
    </row>
    <row r="179" spans="1:25" x14ac:dyDescent="0.35">
      <c r="A179" s="321">
        <v>2032</v>
      </c>
      <c r="B179" s="322">
        <v>48183</v>
      </c>
      <c r="C179" s="323">
        <f t="shared" si="4"/>
        <v>480.71102263804153</v>
      </c>
      <c r="D179" s="314">
        <f t="shared" si="3"/>
        <v>480.71102263804153</v>
      </c>
      <c r="E179" s="234">
        <v>0</v>
      </c>
      <c r="F179" s="235">
        <f>'Exogenous Variables Monthly'!E176</f>
        <v>508.69224307053997</v>
      </c>
      <c r="G179" s="236">
        <f>'Exogenous Variables Monthly'!B176/1000</f>
        <v>3080.1955000000048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0</v>
      </c>
      <c r="S179" s="239">
        <v>1</v>
      </c>
      <c r="T179" s="237">
        <v>0</v>
      </c>
      <c r="U179" s="237">
        <v>0</v>
      </c>
      <c r="V179" s="237">
        <v>0</v>
      </c>
      <c r="W179" s="237">
        <v>0</v>
      </c>
      <c r="X179" s="237">
        <v>0</v>
      </c>
      <c r="Y179" s="237">
        <v>0</v>
      </c>
    </row>
    <row r="180" spans="1:25" x14ac:dyDescent="0.35">
      <c r="A180" s="321">
        <v>2032</v>
      </c>
      <c r="B180" s="322">
        <v>48214</v>
      </c>
      <c r="C180" s="323">
        <f t="shared" si="4"/>
        <v>468.62902770690346</v>
      </c>
      <c r="D180" s="314">
        <f t="shared" si="3"/>
        <v>468.62902770690346</v>
      </c>
      <c r="E180" s="234">
        <v>0</v>
      </c>
      <c r="F180" s="235">
        <f>'Exogenous Variables Monthly'!E177</f>
        <v>476.00563746857603</v>
      </c>
      <c r="G180" s="236">
        <f>'Exogenous Variables Monthly'!B177/1000</f>
        <v>3077.7219166666709</v>
      </c>
      <c r="H180" s="239">
        <v>1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  <c r="S180" s="239">
        <v>0</v>
      </c>
      <c r="T180" s="237">
        <v>0</v>
      </c>
      <c r="U180" s="237">
        <v>0</v>
      </c>
      <c r="V180" s="237">
        <v>0</v>
      </c>
      <c r="W180" s="237">
        <v>0</v>
      </c>
      <c r="X180" s="237">
        <v>0</v>
      </c>
      <c r="Y180" s="237">
        <v>0</v>
      </c>
    </row>
    <row r="181" spans="1:25" x14ac:dyDescent="0.35">
      <c r="A181" s="321">
        <v>2032</v>
      </c>
      <c r="B181" s="322">
        <v>48245</v>
      </c>
      <c r="C181" s="323">
        <f t="shared" si="4"/>
        <v>401.34247623404019</v>
      </c>
      <c r="D181" s="314">
        <f t="shared" si="3"/>
        <v>401.34247623404019</v>
      </c>
      <c r="E181" s="234">
        <v>0</v>
      </c>
      <c r="F181" s="235">
        <f>'Exogenous Variables Monthly'!E178</f>
        <v>415.678110518224</v>
      </c>
      <c r="G181" s="236">
        <f>'Exogenous Variables Monthly'!B178/1000</f>
        <v>3075.2483333333375</v>
      </c>
      <c r="H181" s="239">
        <v>0</v>
      </c>
      <c r="I181" s="239">
        <v>1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  <c r="S181" s="239">
        <v>0</v>
      </c>
      <c r="T181" s="237">
        <v>0</v>
      </c>
      <c r="U181" s="237">
        <v>0</v>
      </c>
      <c r="V181" s="237">
        <v>0</v>
      </c>
      <c r="W181" s="237">
        <v>0</v>
      </c>
      <c r="X181" s="237">
        <v>0</v>
      </c>
      <c r="Y181" s="237">
        <v>0</v>
      </c>
    </row>
    <row r="182" spans="1:25" x14ac:dyDescent="0.35">
      <c r="A182" s="321">
        <v>2032</v>
      </c>
      <c r="B182" s="322">
        <v>48274</v>
      </c>
      <c r="C182" s="323">
        <f t="shared" si="4"/>
        <v>460.70922292665864</v>
      </c>
      <c r="D182" s="314">
        <f t="shared" si="3"/>
        <v>460.70922292665864</v>
      </c>
      <c r="E182" s="234">
        <v>0</v>
      </c>
      <c r="F182" s="235">
        <f>'Exogenous Variables Monthly'!E179</f>
        <v>433.03659054437202</v>
      </c>
      <c r="G182" s="236">
        <f>'Exogenous Variables Monthly'!B179/1000</f>
        <v>3072.7747500000041</v>
      </c>
      <c r="H182" s="239">
        <v>0</v>
      </c>
      <c r="I182" s="239">
        <v>0</v>
      </c>
      <c r="J182" s="239">
        <v>1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  <c r="S182" s="239">
        <v>0</v>
      </c>
      <c r="T182" s="237">
        <v>0</v>
      </c>
      <c r="U182" s="237">
        <v>0</v>
      </c>
      <c r="V182" s="237">
        <v>0</v>
      </c>
      <c r="W182" s="237">
        <v>0</v>
      </c>
      <c r="X182" s="237">
        <v>0</v>
      </c>
      <c r="Y182" s="237">
        <v>0</v>
      </c>
    </row>
    <row r="183" spans="1:25" x14ac:dyDescent="0.35">
      <c r="A183" s="321">
        <v>2032</v>
      </c>
      <c r="B183" s="322">
        <v>48305</v>
      </c>
      <c r="C183" s="323">
        <f t="shared" si="4"/>
        <v>471.56932075972992</v>
      </c>
      <c r="D183" s="314">
        <f t="shared" si="3"/>
        <v>471.56932075972992</v>
      </c>
      <c r="E183" s="234">
        <v>0</v>
      </c>
      <c r="F183" s="235">
        <f>'Exogenous Variables Monthly'!E180</f>
        <v>479.166940215853</v>
      </c>
      <c r="G183" s="236">
        <f>'Exogenous Variables Monthly'!B180/1000</f>
        <v>3070.3011666666707</v>
      </c>
      <c r="H183" s="239">
        <v>0</v>
      </c>
      <c r="I183" s="239">
        <v>0</v>
      </c>
      <c r="J183" s="239">
        <v>0</v>
      </c>
      <c r="K183" s="239">
        <v>1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  <c r="S183" s="239">
        <v>0</v>
      </c>
      <c r="T183" s="237">
        <v>0</v>
      </c>
      <c r="U183" s="237">
        <v>0</v>
      </c>
      <c r="V183" s="237">
        <v>0</v>
      </c>
      <c r="W183" s="237">
        <v>0</v>
      </c>
      <c r="X183" s="237">
        <v>0</v>
      </c>
      <c r="Y183" s="237">
        <v>0</v>
      </c>
    </row>
    <row r="184" spans="1:25" x14ac:dyDescent="0.35">
      <c r="A184" s="321">
        <v>2032</v>
      </c>
      <c r="B184" s="322">
        <v>48335</v>
      </c>
      <c r="C184" s="323">
        <f t="shared" si="4"/>
        <v>516.46875313809085</v>
      </c>
      <c r="D184" s="314">
        <f t="shared" si="3"/>
        <v>516.46875313809085</v>
      </c>
      <c r="E184" s="234">
        <v>0</v>
      </c>
      <c r="F184" s="235">
        <f>'Exogenous Variables Monthly'!E181</f>
        <v>554.63314647838001</v>
      </c>
      <c r="G184" s="236">
        <f>'Exogenous Variables Monthly'!B181/1000</f>
        <v>3067.8275833333373</v>
      </c>
      <c r="H184" s="239">
        <v>0</v>
      </c>
      <c r="I184" s="239">
        <v>0</v>
      </c>
      <c r="J184" s="239">
        <v>0</v>
      </c>
      <c r="K184" s="239">
        <v>0</v>
      </c>
      <c r="L184" s="239">
        <v>1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  <c r="S184" s="239">
        <v>0</v>
      </c>
      <c r="T184" s="237">
        <v>0</v>
      </c>
      <c r="U184" s="237">
        <v>0</v>
      </c>
      <c r="V184" s="237">
        <v>0</v>
      </c>
      <c r="W184" s="237">
        <v>0</v>
      </c>
      <c r="X184" s="237">
        <v>0</v>
      </c>
      <c r="Y184" s="237">
        <v>0</v>
      </c>
    </row>
    <row r="185" spans="1:25" x14ac:dyDescent="0.35">
      <c r="A185" s="321">
        <v>2032</v>
      </c>
      <c r="B185" s="322">
        <v>48366</v>
      </c>
      <c r="C185" s="323">
        <f t="shared" si="4"/>
        <v>537.36672677031618</v>
      </c>
      <c r="D185" s="314">
        <f t="shared" si="3"/>
        <v>537.36672677031618</v>
      </c>
      <c r="E185" s="234">
        <v>0</v>
      </c>
      <c r="F185" s="235">
        <f>'Exogenous Variables Monthly'!E182</f>
        <v>584.76406834598504</v>
      </c>
      <c r="G185" s="236">
        <f>'Exogenous Variables Monthly'!B182/1000</f>
        <v>3065.3540000000039</v>
      </c>
      <c r="H185" s="239">
        <v>0</v>
      </c>
      <c r="I185" s="239">
        <v>0</v>
      </c>
      <c r="J185" s="239">
        <v>0</v>
      </c>
      <c r="K185" s="239">
        <v>0</v>
      </c>
      <c r="L185" s="239">
        <v>0</v>
      </c>
      <c r="M185" s="239">
        <v>1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  <c r="S185" s="239">
        <v>0</v>
      </c>
      <c r="T185" s="237">
        <v>0</v>
      </c>
      <c r="U185" s="237">
        <v>0</v>
      </c>
      <c r="V185" s="237">
        <v>0</v>
      </c>
      <c r="W185" s="237">
        <v>0</v>
      </c>
      <c r="X185" s="237">
        <v>0</v>
      </c>
      <c r="Y185" s="237">
        <v>0</v>
      </c>
    </row>
    <row r="186" spans="1:25" x14ac:dyDescent="0.35">
      <c r="A186" s="321">
        <v>2033</v>
      </c>
      <c r="B186" s="322">
        <v>48396</v>
      </c>
      <c r="C186" s="323">
        <f t="shared" si="4"/>
        <v>571.78047848450706</v>
      </c>
      <c r="D186" s="314">
        <f t="shared" si="3"/>
        <v>571.78047848450706</v>
      </c>
      <c r="E186" s="234">
        <v>0</v>
      </c>
      <c r="F186" s="235">
        <f>'Exogenous Variables Monthly'!E183</f>
        <v>602.52156022956206</v>
      </c>
      <c r="G186" s="236">
        <f>'Exogenous Variables Monthly'!B183/1000</f>
        <v>3062.8623333333371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0</v>
      </c>
      <c r="N186" s="239">
        <v>1</v>
      </c>
      <c r="O186" s="239">
        <v>0</v>
      </c>
      <c r="P186" s="239">
        <v>0</v>
      </c>
      <c r="Q186" s="239">
        <v>0</v>
      </c>
      <c r="R186" s="239">
        <v>0</v>
      </c>
      <c r="S186" s="239">
        <v>0</v>
      </c>
      <c r="T186" s="237">
        <v>0</v>
      </c>
      <c r="U186" s="237">
        <v>0</v>
      </c>
      <c r="V186" s="237">
        <v>0</v>
      </c>
      <c r="W186" s="237">
        <v>0</v>
      </c>
      <c r="X186" s="237">
        <v>0</v>
      </c>
      <c r="Y186" s="237">
        <v>0</v>
      </c>
    </row>
    <row r="187" spans="1:25" x14ac:dyDescent="0.35">
      <c r="A187" s="321">
        <v>2033</v>
      </c>
      <c r="B187" s="322">
        <v>48427</v>
      </c>
      <c r="C187" s="323">
        <f t="shared" si="4"/>
        <v>577.35797132145831</v>
      </c>
      <c r="D187" s="314">
        <f t="shared" si="3"/>
        <v>577.35797132145831</v>
      </c>
      <c r="E187" s="234">
        <v>0</v>
      </c>
      <c r="F187" s="235">
        <f>'Exogenous Variables Monthly'!E184</f>
        <v>625.651995889825</v>
      </c>
      <c r="G187" s="236">
        <f>'Exogenous Variables Monthly'!B184/1000</f>
        <v>3060.3706666666708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0</v>
      </c>
      <c r="O187" s="239">
        <v>1</v>
      </c>
      <c r="P187" s="239">
        <v>0</v>
      </c>
      <c r="Q187" s="239">
        <v>0</v>
      </c>
      <c r="R187" s="239">
        <v>0</v>
      </c>
      <c r="S187" s="239">
        <v>0</v>
      </c>
      <c r="T187" s="237">
        <v>0</v>
      </c>
      <c r="U187" s="237">
        <v>0</v>
      </c>
      <c r="V187" s="237">
        <v>0</v>
      </c>
      <c r="W187" s="237">
        <v>0</v>
      </c>
      <c r="X187" s="237">
        <v>0</v>
      </c>
      <c r="Y187" s="237">
        <v>0</v>
      </c>
    </row>
    <row r="188" spans="1:25" x14ac:dyDescent="0.35">
      <c r="A188" s="321">
        <v>2033</v>
      </c>
      <c r="B188" s="322">
        <v>48458</v>
      </c>
      <c r="C188" s="323">
        <f t="shared" si="4"/>
        <v>560.38285105770353</v>
      </c>
      <c r="D188" s="314">
        <f t="shared" si="3"/>
        <v>560.38285105770353</v>
      </c>
      <c r="E188" s="234">
        <v>0</v>
      </c>
      <c r="F188" s="235">
        <f>'Exogenous Variables Monthly'!E185</f>
        <v>616.35667664973801</v>
      </c>
      <c r="G188" s="236">
        <f>'Exogenous Variables Monthly'!B185/1000</f>
        <v>3057.879000000004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0</v>
      </c>
      <c r="P188" s="239">
        <v>1</v>
      </c>
      <c r="Q188" s="239">
        <v>0</v>
      </c>
      <c r="R188" s="239">
        <v>0</v>
      </c>
      <c r="S188" s="239">
        <v>0</v>
      </c>
      <c r="T188" s="237">
        <v>0</v>
      </c>
      <c r="U188" s="237">
        <v>0</v>
      </c>
      <c r="V188" s="237">
        <v>0</v>
      </c>
      <c r="W188" s="237">
        <v>0</v>
      </c>
      <c r="X188" s="237">
        <v>0</v>
      </c>
      <c r="Y188" s="237">
        <v>0</v>
      </c>
    </row>
    <row r="189" spans="1:25" x14ac:dyDescent="0.35">
      <c r="A189" s="321">
        <v>2033</v>
      </c>
      <c r="B189" s="322">
        <v>48488</v>
      </c>
      <c r="C189" s="323">
        <f t="shared" si="4"/>
        <v>547.60344626559902</v>
      </c>
      <c r="D189" s="314">
        <f t="shared" si="3"/>
        <v>547.60344626559902</v>
      </c>
      <c r="E189" s="234">
        <v>0</v>
      </c>
      <c r="F189" s="235">
        <f>'Exogenous Variables Monthly'!E186</f>
        <v>636.065128687933</v>
      </c>
      <c r="G189" s="236">
        <f>'Exogenous Variables Monthly'!B186/1000</f>
        <v>3055.3873333333377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0</v>
      </c>
      <c r="Q189" s="239">
        <v>1</v>
      </c>
      <c r="R189" s="239">
        <v>0</v>
      </c>
      <c r="S189" s="239">
        <v>0</v>
      </c>
      <c r="T189" s="237">
        <v>0</v>
      </c>
      <c r="U189" s="237">
        <v>0</v>
      </c>
      <c r="V189" s="237">
        <v>0</v>
      </c>
      <c r="W189" s="237">
        <v>0</v>
      </c>
      <c r="X189" s="237">
        <v>0</v>
      </c>
      <c r="Y189" s="237">
        <v>0</v>
      </c>
    </row>
    <row r="190" spans="1:25" x14ac:dyDescent="0.35">
      <c r="A190" s="321">
        <v>2033</v>
      </c>
      <c r="B190" s="322">
        <v>48519</v>
      </c>
      <c r="C190" s="323">
        <f t="shared" si="4"/>
        <v>509.28304183706632</v>
      </c>
      <c r="D190" s="314">
        <f t="shared" si="3"/>
        <v>509.28304183706632</v>
      </c>
      <c r="E190" s="234">
        <v>0</v>
      </c>
      <c r="F190" s="235">
        <f>'Exogenous Variables Monthly'!E187</f>
        <v>545.81386653213497</v>
      </c>
      <c r="G190" s="236">
        <f>'Exogenous Variables Monthly'!B187/1000</f>
        <v>3052.8956666666713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0</v>
      </c>
      <c r="R190" s="239">
        <v>1</v>
      </c>
      <c r="S190" s="239">
        <v>0</v>
      </c>
      <c r="T190" s="237">
        <v>0</v>
      </c>
      <c r="U190" s="237">
        <v>0</v>
      </c>
      <c r="V190" s="237">
        <v>0</v>
      </c>
      <c r="W190" s="237">
        <v>0</v>
      </c>
      <c r="X190" s="237">
        <v>0</v>
      </c>
      <c r="Y190" s="237">
        <v>0</v>
      </c>
    </row>
    <row r="191" spans="1:25" x14ac:dyDescent="0.35">
      <c r="A191" s="321">
        <v>2033</v>
      </c>
      <c r="B191" s="322">
        <v>48549</v>
      </c>
      <c r="C191" s="323">
        <f t="shared" si="4"/>
        <v>478.86875303713884</v>
      </c>
      <c r="D191" s="314">
        <f t="shared" si="3"/>
        <v>478.86875303713884</v>
      </c>
      <c r="E191" s="234">
        <v>0</v>
      </c>
      <c r="F191" s="235">
        <f>'Exogenous Variables Monthly'!E188</f>
        <v>512.52982510062498</v>
      </c>
      <c r="G191" s="236">
        <f>'Exogenous Variables Monthly'!B188/1000</f>
        <v>3050.4040000000045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0</v>
      </c>
      <c r="S191" s="239">
        <v>1</v>
      </c>
      <c r="T191" s="237">
        <v>0</v>
      </c>
      <c r="U191" s="237">
        <v>0</v>
      </c>
      <c r="V191" s="237">
        <v>0</v>
      </c>
      <c r="W191" s="237">
        <v>0</v>
      </c>
      <c r="X191" s="237">
        <v>0</v>
      </c>
      <c r="Y191" s="237">
        <v>0</v>
      </c>
    </row>
    <row r="192" spans="1:25" x14ac:dyDescent="0.35">
      <c r="A192" s="321">
        <v>2033</v>
      </c>
      <c r="B192" s="322">
        <v>48580</v>
      </c>
      <c r="C192" s="323">
        <f t="shared" si="4"/>
        <v>466.7859872427764</v>
      </c>
      <c r="D192" s="314">
        <f t="shared" si="3"/>
        <v>466.7859872427764</v>
      </c>
      <c r="E192" s="234">
        <v>0</v>
      </c>
      <c r="F192" s="235">
        <f>'Exogenous Variables Monthly'!E189</f>
        <v>479.86596681509297</v>
      </c>
      <c r="G192" s="236">
        <f>'Exogenous Variables Monthly'!B189/1000</f>
        <v>3047.9123333333382</v>
      </c>
      <c r="H192" s="239">
        <v>1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  <c r="S192" s="239">
        <v>0</v>
      </c>
      <c r="T192" s="237">
        <v>0</v>
      </c>
      <c r="U192" s="237">
        <v>0</v>
      </c>
      <c r="V192" s="237">
        <v>0</v>
      </c>
      <c r="W192" s="237">
        <v>0</v>
      </c>
      <c r="X192" s="237">
        <v>0</v>
      </c>
      <c r="Y192" s="237">
        <v>0</v>
      </c>
    </row>
    <row r="193" spans="1:25" x14ac:dyDescent="0.35">
      <c r="A193" s="321">
        <v>2033</v>
      </c>
      <c r="B193" s="322">
        <v>48611</v>
      </c>
      <c r="C193" s="323">
        <f t="shared" si="4"/>
        <v>399.47388241348762</v>
      </c>
      <c r="D193" s="314">
        <f t="shared" si="3"/>
        <v>399.47388241348762</v>
      </c>
      <c r="E193" s="234">
        <v>0</v>
      </c>
      <c r="F193" s="235">
        <f>'Exogenous Variables Monthly'!E190</f>
        <v>418.10458185967002</v>
      </c>
      <c r="G193" s="236">
        <f>'Exogenous Variables Monthly'!B190/1000</f>
        <v>3045.4206666666714</v>
      </c>
      <c r="H193" s="239">
        <v>0</v>
      </c>
      <c r="I193" s="239">
        <v>1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  <c r="S193" s="239">
        <v>0</v>
      </c>
      <c r="T193" s="237">
        <v>0</v>
      </c>
      <c r="U193" s="237">
        <v>0</v>
      </c>
      <c r="V193" s="237">
        <v>0</v>
      </c>
      <c r="W193" s="237">
        <v>0</v>
      </c>
      <c r="X193" s="237">
        <v>0</v>
      </c>
      <c r="Y193" s="237">
        <v>0</v>
      </c>
    </row>
    <row r="194" spans="1:25" x14ac:dyDescent="0.35">
      <c r="A194" s="321">
        <v>2033</v>
      </c>
      <c r="B194" s="322">
        <v>48639</v>
      </c>
      <c r="C194" s="323">
        <f t="shared" si="4"/>
        <v>458.79907048652564</v>
      </c>
      <c r="D194" s="314">
        <f t="shared" si="3"/>
        <v>458.79907048652564</v>
      </c>
      <c r="E194" s="234">
        <v>0</v>
      </c>
      <c r="F194" s="235">
        <f>'Exogenous Variables Monthly'!E191</f>
        <v>433.088485314048</v>
      </c>
      <c r="G194" s="236">
        <f>'Exogenous Variables Monthly'!B191/1000</f>
        <v>3042.9290000000051</v>
      </c>
      <c r="H194" s="239">
        <v>0</v>
      </c>
      <c r="I194" s="239">
        <v>0</v>
      </c>
      <c r="J194" s="239">
        <v>1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  <c r="S194" s="239">
        <v>0</v>
      </c>
      <c r="T194" s="237">
        <v>0</v>
      </c>
      <c r="U194" s="237">
        <v>0</v>
      </c>
      <c r="V194" s="237">
        <v>0</v>
      </c>
      <c r="W194" s="237">
        <v>0</v>
      </c>
      <c r="X194" s="237">
        <v>0</v>
      </c>
      <c r="Y194" s="237">
        <v>0</v>
      </c>
    </row>
    <row r="195" spans="1:25" x14ac:dyDescent="0.35">
      <c r="A195" s="321">
        <v>2033</v>
      </c>
      <c r="B195" s="322">
        <v>48670</v>
      </c>
      <c r="C195" s="323">
        <f t="shared" si="4"/>
        <v>469.67201290645892</v>
      </c>
      <c r="D195" s="314">
        <f t="shared" si="3"/>
        <v>469.67201290645892</v>
      </c>
      <c r="E195" s="234">
        <v>0</v>
      </c>
      <c r="F195" s="235">
        <f>'Exogenous Variables Monthly'!E192</f>
        <v>480.04183822817498</v>
      </c>
      <c r="G195" s="236">
        <f>'Exogenous Variables Monthly'!B192/1000</f>
        <v>3040.4373333333388</v>
      </c>
      <c r="H195" s="239">
        <v>0</v>
      </c>
      <c r="I195" s="239">
        <v>0</v>
      </c>
      <c r="J195" s="239">
        <v>0</v>
      </c>
      <c r="K195" s="239">
        <v>1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  <c r="S195" s="239">
        <v>0</v>
      </c>
      <c r="T195" s="237">
        <v>0</v>
      </c>
      <c r="U195" s="237">
        <v>0</v>
      </c>
      <c r="V195" s="237">
        <v>0</v>
      </c>
      <c r="W195" s="237">
        <v>0</v>
      </c>
      <c r="X195" s="237">
        <v>0</v>
      </c>
      <c r="Y195" s="237">
        <v>0</v>
      </c>
    </row>
    <row r="196" spans="1:25" x14ac:dyDescent="0.35">
      <c r="A196" s="321">
        <v>2033</v>
      </c>
      <c r="B196" s="322">
        <v>48700</v>
      </c>
      <c r="C196" s="323">
        <f t="shared" si="4"/>
        <v>514.58315071876746</v>
      </c>
      <c r="D196" s="314">
        <f t="shared" si="3"/>
        <v>514.58315071876746</v>
      </c>
      <c r="E196" s="234">
        <v>0</v>
      </c>
      <c r="F196" s="235">
        <f>'Exogenous Variables Monthly'!E193</f>
        <v>556.26409336423899</v>
      </c>
      <c r="G196" s="236">
        <f>'Exogenous Variables Monthly'!B193/1000</f>
        <v>3037.945666666672</v>
      </c>
      <c r="H196" s="239">
        <v>0</v>
      </c>
      <c r="I196" s="239">
        <v>0</v>
      </c>
      <c r="J196" s="239">
        <v>0</v>
      </c>
      <c r="K196" s="239">
        <v>0</v>
      </c>
      <c r="L196" s="239">
        <v>1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  <c r="S196" s="239">
        <v>0</v>
      </c>
      <c r="T196" s="237">
        <v>0</v>
      </c>
      <c r="U196" s="237">
        <v>0</v>
      </c>
      <c r="V196" s="237">
        <v>0</v>
      </c>
      <c r="W196" s="237">
        <v>0</v>
      </c>
      <c r="X196" s="237">
        <v>0</v>
      </c>
      <c r="Y196" s="237">
        <v>0</v>
      </c>
    </row>
    <row r="197" spans="1:25" x14ac:dyDescent="0.35">
      <c r="A197" s="321">
        <v>2033</v>
      </c>
      <c r="B197" s="322">
        <v>48731</v>
      </c>
      <c r="C197" s="323">
        <f t="shared" si="4"/>
        <v>535.48366172989381</v>
      </c>
      <c r="D197" s="314">
        <f t="shared" si="3"/>
        <v>535.48366172989381</v>
      </c>
      <c r="E197" s="234">
        <v>0</v>
      </c>
      <c r="F197" s="235">
        <f>'Exogenous Variables Monthly'!E194</f>
        <v>586.61220638593795</v>
      </c>
      <c r="G197" s="236">
        <f>'Exogenous Variables Monthly'!B194/1000</f>
        <v>3035.4540000000056</v>
      </c>
      <c r="H197" s="239">
        <v>0</v>
      </c>
      <c r="I197" s="239">
        <v>0</v>
      </c>
      <c r="J197" s="239">
        <v>0</v>
      </c>
      <c r="K197" s="239">
        <v>0</v>
      </c>
      <c r="L197" s="239">
        <v>0</v>
      </c>
      <c r="M197" s="239">
        <v>1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  <c r="S197" s="239">
        <v>0</v>
      </c>
      <c r="T197" s="237">
        <v>0</v>
      </c>
      <c r="U197" s="237">
        <v>0</v>
      </c>
      <c r="V197" s="237">
        <v>0</v>
      </c>
      <c r="W197" s="237">
        <v>0</v>
      </c>
      <c r="X197" s="237">
        <v>0</v>
      </c>
      <c r="Y197" s="237">
        <v>0</v>
      </c>
    </row>
    <row r="198" spans="1:25" x14ac:dyDescent="0.35">
      <c r="A198" s="321">
        <v>2034</v>
      </c>
      <c r="B198" s="322">
        <v>48761</v>
      </c>
      <c r="C198" s="323">
        <f t="shared" si="4"/>
        <v>569.893838066532</v>
      </c>
      <c r="D198" s="314">
        <f t="shared" ref="D198:D261" si="5">SUMPRODUCT($F$3:$Y$3,F198:Y198)</f>
        <v>569.893838066532</v>
      </c>
      <c r="E198" s="234">
        <v>0</v>
      </c>
      <c r="F198" s="235">
        <f>'Exogenous Variables Monthly'!E195</f>
        <v>604.03692850156301</v>
      </c>
      <c r="G198" s="236">
        <f>'Exogenous Variables Monthly'!B195/1000</f>
        <v>3032.994916666672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0</v>
      </c>
      <c r="N198" s="239">
        <v>1</v>
      </c>
      <c r="O198" s="239">
        <v>0</v>
      </c>
      <c r="P198" s="239">
        <v>0</v>
      </c>
      <c r="Q198" s="239">
        <v>0</v>
      </c>
      <c r="R198" s="239">
        <v>0</v>
      </c>
      <c r="S198" s="239">
        <v>0</v>
      </c>
      <c r="T198" s="237">
        <v>0</v>
      </c>
      <c r="U198" s="237">
        <v>0</v>
      </c>
      <c r="V198" s="237">
        <v>0</v>
      </c>
      <c r="W198" s="237">
        <v>0</v>
      </c>
      <c r="X198" s="237">
        <v>0</v>
      </c>
      <c r="Y198" s="237">
        <v>0</v>
      </c>
    </row>
    <row r="199" spans="1:25" x14ac:dyDescent="0.35">
      <c r="A199" s="321">
        <v>2034</v>
      </c>
      <c r="B199" s="322">
        <v>48792</v>
      </c>
      <c r="C199" s="323">
        <f t="shared" si="4"/>
        <v>575.48528115632848</v>
      </c>
      <c r="D199" s="314">
        <f t="shared" si="5"/>
        <v>575.48528115632848</v>
      </c>
      <c r="E199" s="234">
        <v>0</v>
      </c>
      <c r="F199" s="235">
        <f>'Exogenous Variables Monthly'!E196</f>
        <v>627.864673421563</v>
      </c>
      <c r="G199" s="236">
        <f>'Exogenous Variables Monthly'!B196/1000</f>
        <v>3030.5358333333388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0</v>
      </c>
      <c r="O199" s="239">
        <v>1</v>
      </c>
      <c r="P199" s="239">
        <v>0</v>
      </c>
      <c r="Q199" s="239">
        <v>0</v>
      </c>
      <c r="R199" s="239">
        <v>0</v>
      </c>
      <c r="S199" s="239">
        <v>0</v>
      </c>
      <c r="T199" s="237">
        <v>0</v>
      </c>
      <c r="U199" s="237">
        <v>0</v>
      </c>
      <c r="V199" s="237">
        <v>0</v>
      </c>
      <c r="W199" s="237">
        <v>0</v>
      </c>
      <c r="X199" s="237">
        <v>0</v>
      </c>
      <c r="Y199" s="237">
        <v>0</v>
      </c>
    </row>
    <row r="200" spans="1:25" x14ac:dyDescent="0.35">
      <c r="A200" s="321">
        <v>2034</v>
      </c>
      <c r="B200" s="322">
        <v>48823</v>
      </c>
      <c r="C200" s="323">
        <f t="shared" si="4"/>
        <v>558.52125010933128</v>
      </c>
      <c r="D200" s="314">
        <f t="shared" si="5"/>
        <v>558.52125010933128</v>
      </c>
      <c r="E200" s="234">
        <v>0</v>
      </c>
      <c r="F200" s="235">
        <f>'Exogenous Variables Monthly'!E197</f>
        <v>619.09850439616298</v>
      </c>
      <c r="G200" s="236">
        <f>'Exogenous Variables Monthly'!B197/1000</f>
        <v>3028.0767500000052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0</v>
      </c>
      <c r="P200" s="239">
        <v>1</v>
      </c>
      <c r="Q200" s="239">
        <v>0</v>
      </c>
      <c r="R200" s="239">
        <v>0</v>
      </c>
      <c r="S200" s="239">
        <v>0</v>
      </c>
      <c r="T200" s="237">
        <v>0</v>
      </c>
      <c r="U200" s="237">
        <v>0</v>
      </c>
      <c r="V200" s="237">
        <v>0</v>
      </c>
      <c r="W200" s="237">
        <v>0</v>
      </c>
      <c r="X200" s="237">
        <v>0</v>
      </c>
      <c r="Y200" s="237">
        <v>0</v>
      </c>
    </row>
    <row r="201" spans="1:25" x14ac:dyDescent="0.35">
      <c r="A201" s="321">
        <v>2034</v>
      </c>
      <c r="B201" s="322">
        <v>48853</v>
      </c>
      <c r="C201" s="323">
        <f t="shared" si="4"/>
        <v>545.75869719951584</v>
      </c>
      <c r="D201" s="314">
        <f t="shared" si="5"/>
        <v>545.75869719951584</v>
      </c>
      <c r="E201" s="234">
        <v>0</v>
      </c>
      <c r="F201" s="235">
        <f>'Exogenous Variables Monthly'!E198</f>
        <v>639.67481063703804</v>
      </c>
      <c r="G201" s="236">
        <f>'Exogenous Variables Monthly'!B198/1000</f>
        <v>3025.6176666666715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0</v>
      </c>
      <c r="Q201" s="239">
        <v>1</v>
      </c>
      <c r="R201" s="239">
        <v>0</v>
      </c>
      <c r="S201" s="239">
        <v>0</v>
      </c>
      <c r="T201" s="237">
        <v>0</v>
      </c>
      <c r="U201" s="237">
        <v>0</v>
      </c>
      <c r="V201" s="237">
        <v>0</v>
      </c>
      <c r="W201" s="237">
        <v>0</v>
      </c>
      <c r="X201" s="237">
        <v>0</v>
      </c>
      <c r="Y201" s="237">
        <v>0</v>
      </c>
    </row>
    <row r="202" spans="1:25" x14ac:dyDescent="0.35">
      <c r="A202" s="321">
        <v>2034</v>
      </c>
      <c r="B202" s="322">
        <v>48884</v>
      </c>
      <c r="C202" s="323">
        <f t="shared" si="4"/>
        <v>507.43784539467936</v>
      </c>
      <c r="D202" s="314">
        <f t="shared" si="5"/>
        <v>507.43784539467936</v>
      </c>
      <c r="E202" s="234">
        <v>0</v>
      </c>
      <c r="F202" s="235">
        <f>'Exogenous Variables Monthly'!E199</f>
        <v>549.27462878954202</v>
      </c>
      <c r="G202" s="236">
        <f>'Exogenous Variables Monthly'!B199/1000</f>
        <v>3023.1585833333384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0</v>
      </c>
      <c r="R202" s="239">
        <v>1</v>
      </c>
      <c r="S202" s="239">
        <v>0</v>
      </c>
      <c r="T202" s="237">
        <v>0</v>
      </c>
      <c r="U202" s="237">
        <v>0</v>
      </c>
      <c r="V202" s="237">
        <v>0</v>
      </c>
      <c r="W202" s="237">
        <v>0</v>
      </c>
      <c r="X202" s="237">
        <v>0</v>
      </c>
      <c r="Y202" s="237">
        <v>0</v>
      </c>
    </row>
    <row r="203" spans="1:25" x14ac:dyDescent="0.35">
      <c r="A203" s="321">
        <v>2034</v>
      </c>
      <c r="B203" s="322">
        <v>48914</v>
      </c>
      <c r="C203" s="323">
        <f t="shared" si="4"/>
        <v>477.03254664596528</v>
      </c>
      <c r="D203" s="314">
        <f t="shared" si="5"/>
        <v>477.03254664596528</v>
      </c>
      <c r="E203" s="234">
        <v>0</v>
      </c>
      <c r="F203" s="235">
        <f>'Exogenous Variables Monthly'!E200</f>
        <v>516.396357907999</v>
      </c>
      <c r="G203" s="236">
        <f>'Exogenous Variables Monthly'!B200/1000</f>
        <v>3020.6995000000047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0</v>
      </c>
      <c r="S203" s="239">
        <v>1</v>
      </c>
      <c r="T203" s="237">
        <v>0</v>
      </c>
      <c r="U203" s="237">
        <v>0</v>
      </c>
      <c r="V203" s="237">
        <v>0</v>
      </c>
      <c r="W203" s="237">
        <v>0</v>
      </c>
      <c r="X203" s="237">
        <v>0</v>
      </c>
      <c r="Y203" s="237">
        <v>0</v>
      </c>
    </row>
    <row r="204" spans="1:25" x14ac:dyDescent="0.35">
      <c r="A204" s="321">
        <v>2034</v>
      </c>
      <c r="B204" s="322">
        <v>48945</v>
      </c>
      <c r="C204" s="323">
        <f t="shared" si="4"/>
        <v>464.95229427795289</v>
      </c>
      <c r="D204" s="314">
        <f t="shared" si="5"/>
        <v>464.95229427795289</v>
      </c>
      <c r="E204" s="234">
        <v>0</v>
      </c>
      <c r="F204" s="235">
        <f>'Exogenous Variables Monthly'!E201</f>
        <v>483.757602813235</v>
      </c>
      <c r="G204" s="236">
        <f>'Exogenous Variables Monthly'!B201/1000</f>
        <v>3018.2404166666711</v>
      </c>
      <c r="H204" s="239">
        <v>1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  <c r="S204" s="239">
        <v>0</v>
      </c>
      <c r="T204" s="237">
        <v>0</v>
      </c>
      <c r="U204" s="237">
        <v>0</v>
      </c>
      <c r="V204" s="237">
        <v>0</v>
      </c>
      <c r="W204" s="237">
        <v>0</v>
      </c>
      <c r="X204" s="237">
        <v>0</v>
      </c>
      <c r="Y204" s="237">
        <v>0</v>
      </c>
    </row>
    <row r="205" spans="1:25" x14ac:dyDescent="0.35">
      <c r="A205" s="321">
        <v>2034</v>
      </c>
      <c r="B205" s="322">
        <v>48976</v>
      </c>
      <c r="C205" s="323">
        <f t="shared" si="4"/>
        <v>397.61758864046044</v>
      </c>
      <c r="D205" s="314">
        <f t="shared" si="5"/>
        <v>397.61758864046044</v>
      </c>
      <c r="E205" s="234">
        <v>0</v>
      </c>
      <c r="F205" s="235">
        <f>'Exogenous Variables Monthly'!E202</f>
        <v>420.54521743787001</v>
      </c>
      <c r="G205" s="236">
        <f>'Exogenous Variables Monthly'!B202/1000</f>
        <v>3015.7813333333379</v>
      </c>
      <c r="H205" s="239">
        <v>0</v>
      </c>
      <c r="I205" s="239">
        <v>1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  <c r="S205" s="239">
        <v>0</v>
      </c>
      <c r="T205" s="237">
        <v>0</v>
      </c>
      <c r="U205" s="237">
        <v>0</v>
      </c>
      <c r="V205" s="237">
        <v>0</v>
      </c>
      <c r="W205" s="237">
        <v>0</v>
      </c>
      <c r="X205" s="237">
        <v>0</v>
      </c>
      <c r="Y205" s="237">
        <v>0</v>
      </c>
    </row>
    <row r="206" spans="1:25" x14ac:dyDescent="0.35">
      <c r="A206" s="321">
        <v>2034</v>
      </c>
      <c r="B206" s="322">
        <v>49004</v>
      </c>
      <c r="C206" s="323">
        <f t="shared" si="4"/>
        <v>456.90422141828424</v>
      </c>
      <c r="D206" s="314">
        <f t="shared" si="5"/>
        <v>456.90422141828424</v>
      </c>
      <c r="E206" s="234">
        <v>0</v>
      </c>
      <c r="F206" s="235">
        <f>'Exogenous Variables Monthly'!E203</f>
        <v>433.14038630275297</v>
      </c>
      <c r="G206" s="236">
        <f>'Exogenous Variables Monthly'!B203/1000</f>
        <v>3013.3222500000043</v>
      </c>
      <c r="H206" s="239">
        <v>0</v>
      </c>
      <c r="I206" s="239">
        <v>0</v>
      </c>
      <c r="J206" s="239">
        <v>1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  <c r="S206" s="239">
        <v>0</v>
      </c>
      <c r="T206" s="237">
        <v>0</v>
      </c>
      <c r="U206" s="237">
        <v>0</v>
      </c>
      <c r="V206" s="237">
        <v>0</v>
      </c>
      <c r="W206" s="237">
        <v>0</v>
      </c>
      <c r="X206" s="237">
        <v>0</v>
      </c>
      <c r="Y206" s="237">
        <v>0</v>
      </c>
    </row>
    <row r="207" spans="1:25" x14ac:dyDescent="0.35">
      <c r="A207" s="321">
        <v>2034</v>
      </c>
      <c r="B207" s="322">
        <v>49035</v>
      </c>
      <c r="C207" s="323">
        <f t="shared" si="4"/>
        <v>467.79327970515772</v>
      </c>
      <c r="D207" s="314">
        <f t="shared" si="5"/>
        <v>467.79327970515772</v>
      </c>
      <c r="E207" s="234">
        <v>0</v>
      </c>
      <c r="F207" s="235">
        <f>'Exogenous Variables Monthly'!E204</f>
        <v>480.91833369321603</v>
      </c>
      <c r="G207" s="236">
        <f>'Exogenous Variables Monthly'!B204/1000</f>
        <v>3010.8631666666706</v>
      </c>
      <c r="H207" s="239">
        <v>0</v>
      </c>
      <c r="I207" s="239">
        <v>0</v>
      </c>
      <c r="J207" s="239">
        <v>0</v>
      </c>
      <c r="K207" s="239">
        <v>1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  <c r="S207" s="239">
        <v>0</v>
      </c>
      <c r="T207" s="237">
        <v>0</v>
      </c>
      <c r="U207" s="237">
        <v>0</v>
      </c>
      <c r="V207" s="237">
        <v>0</v>
      </c>
      <c r="W207" s="237">
        <v>0</v>
      </c>
      <c r="X207" s="237">
        <v>0</v>
      </c>
      <c r="Y207" s="237">
        <v>0</v>
      </c>
    </row>
    <row r="208" spans="1:25" x14ac:dyDescent="0.35">
      <c r="A208" s="321">
        <v>2034</v>
      </c>
      <c r="B208" s="322">
        <v>49065</v>
      </c>
      <c r="C208" s="323">
        <f t="shared" si="4"/>
        <v>512.71942157710896</v>
      </c>
      <c r="D208" s="314">
        <f t="shared" si="5"/>
        <v>512.71942157710896</v>
      </c>
      <c r="E208" s="234">
        <v>0</v>
      </c>
      <c r="F208" s="235">
        <f>'Exogenous Variables Monthly'!E205</f>
        <v>557.89983619091299</v>
      </c>
      <c r="G208" s="236">
        <f>'Exogenous Variables Monthly'!B205/1000</f>
        <v>3008.4040833333374</v>
      </c>
      <c r="H208" s="239">
        <v>0</v>
      </c>
      <c r="I208" s="239">
        <v>0</v>
      </c>
      <c r="J208" s="239">
        <v>0</v>
      </c>
      <c r="K208" s="239">
        <v>0</v>
      </c>
      <c r="L208" s="239">
        <v>1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  <c r="S208" s="239">
        <v>0</v>
      </c>
      <c r="T208" s="237">
        <v>0</v>
      </c>
      <c r="U208" s="237">
        <v>0</v>
      </c>
      <c r="V208" s="237">
        <v>0</v>
      </c>
      <c r="W208" s="237">
        <v>0</v>
      </c>
      <c r="X208" s="237">
        <v>0</v>
      </c>
      <c r="Y208" s="237">
        <v>0</v>
      </c>
    </row>
    <row r="209" spans="1:25" x14ac:dyDescent="0.35">
      <c r="A209" s="321">
        <v>2034</v>
      </c>
      <c r="B209" s="322">
        <v>49096</v>
      </c>
      <c r="C209" s="323">
        <f t="shared" si="4"/>
        <v>533.62573195488494</v>
      </c>
      <c r="D209" s="314">
        <f t="shared" si="5"/>
        <v>533.62573195488494</v>
      </c>
      <c r="E209" s="234">
        <v>0</v>
      </c>
      <c r="F209" s="235">
        <f>'Exogenous Variables Monthly'!E206</f>
        <v>588.46618543835996</v>
      </c>
      <c r="G209" s="236">
        <f>'Exogenous Variables Monthly'!B206/1000</f>
        <v>3005.9450000000038</v>
      </c>
      <c r="H209" s="239">
        <v>0</v>
      </c>
      <c r="I209" s="239">
        <v>0</v>
      </c>
      <c r="J209" s="239">
        <v>0</v>
      </c>
      <c r="K209" s="239">
        <v>0</v>
      </c>
      <c r="L209" s="239">
        <v>0</v>
      </c>
      <c r="M209" s="239">
        <v>1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  <c r="S209" s="239">
        <v>0</v>
      </c>
      <c r="T209" s="237">
        <v>0</v>
      </c>
      <c r="U209" s="237">
        <v>0</v>
      </c>
      <c r="V209" s="237">
        <v>0</v>
      </c>
      <c r="W209" s="237">
        <v>0</v>
      </c>
      <c r="X209" s="237">
        <v>0</v>
      </c>
      <c r="Y209" s="237">
        <v>0</v>
      </c>
    </row>
    <row r="210" spans="1:25" x14ac:dyDescent="0.35">
      <c r="A210" s="321">
        <v>2035</v>
      </c>
      <c r="B210" s="322">
        <v>49126</v>
      </c>
      <c r="C210" s="323">
        <f t="shared" si="4"/>
        <v>568.03226102824362</v>
      </c>
      <c r="D210" s="314">
        <f t="shared" si="5"/>
        <v>568.03226102824362</v>
      </c>
      <c r="E210" s="234">
        <v>0</v>
      </c>
      <c r="F210" s="235">
        <f>'Exogenous Variables Monthly'!E207</f>
        <v>605.55610799153703</v>
      </c>
      <c r="G210" s="236">
        <f>'Exogenous Variables Monthly'!B207/1000</f>
        <v>3003.5179166666703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0</v>
      </c>
      <c r="N210" s="239">
        <v>1</v>
      </c>
      <c r="O210" s="239">
        <v>0</v>
      </c>
      <c r="P210" s="239">
        <v>0</v>
      </c>
      <c r="Q210" s="239">
        <v>0</v>
      </c>
      <c r="R210" s="239">
        <v>0</v>
      </c>
      <c r="S210" s="239">
        <v>0</v>
      </c>
      <c r="T210" s="237">
        <v>0</v>
      </c>
      <c r="U210" s="237">
        <v>0</v>
      </c>
      <c r="V210" s="237">
        <v>0</v>
      </c>
      <c r="W210" s="237">
        <v>0</v>
      </c>
      <c r="X210" s="237">
        <v>0</v>
      </c>
      <c r="Y210" s="237">
        <v>0</v>
      </c>
    </row>
    <row r="211" spans="1:25" x14ac:dyDescent="0.35">
      <c r="A211" s="321">
        <v>2035</v>
      </c>
      <c r="B211" s="322">
        <v>49157</v>
      </c>
      <c r="C211" s="323">
        <f t="shared" si="4"/>
        <v>573.63768531562846</v>
      </c>
      <c r="D211" s="314">
        <f t="shared" si="5"/>
        <v>573.63768531562846</v>
      </c>
      <c r="E211" s="234">
        <v>0</v>
      </c>
      <c r="F211" s="235">
        <f>'Exogenous Variables Monthly'!E208</f>
        <v>630.08517629692903</v>
      </c>
      <c r="G211" s="236">
        <f>'Exogenous Variables Monthly'!B208/1000</f>
        <v>3001.0908333333368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0</v>
      </c>
      <c r="O211" s="239">
        <v>1</v>
      </c>
      <c r="P211" s="239">
        <v>0</v>
      </c>
      <c r="Q211" s="239">
        <v>0</v>
      </c>
      <c r="R211" s="239">
        <v>0</v>
      </c>
      <c r="S211" s="239">
        <v>0</v>
      </c>
      <c r="T211" s="237">
        <v>0</v>
      </c>
      <c r="U211" s="237">
        <v>0</v>
      </c>
      <c r="V211" s="237">
        <v>0</v>
      </c>
      <c r="W211" s="237">
        <v>0</v>
      </c>
      <c r="X211" s="237">
        <v>0</v>
      </c>
      <c r="Y211" s="237">
        <v>0</v>
      </c>
    </row>
    <row r="212" spans="1:25" x14ac:dyDescent="0.35">
      <c r="A212" s="321">
        <v>2035</v>
      </c>
      <c r="B212" s="322">
        <v>49188</v>
      </c>
      <c r="C212" s="323">
        <f t="shared" ref="C212:C275" si="6">D212</f>
        <v>556.68478051082184</v>
      </c>
      <c r="D212" s="314">
        <f t="shared" si="5"/>
        <v>556.68478051082184</v>
      </c>
      <c r="E212" s="234">
        <v>0</v>
      </c>
      <c r="F212" s="235">
        <f>'Exogenous Variables Monthly'!E209</f>
        <v>621.852529007935</v>
      </c>
      <c r="G212" s="236">
        <f>'Exogenous Variables Monthly'!B209/1000</f>
        <v>2998.6637500000033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0</v>
      </c>
      <c r="P212" s="239">
        <v>1</v>
      </c>
      <c r="Q212" s="239">
        <v>0</v>
      </c>
      <c r="R212" s="239">
        <v>0</v>
      </c>
      <c r="S212" s="239">
        <v>0</v>
      </c>
      <c r="T212" s="237">
        <v>0</v>
      </c>
      <c r="U212" s="237">
        <v>0</v>
      </c>
      <c r="V212" s="237">
        <v>0</v>
      </c>
      <c r="W212" s="237">
        <v>0</v>
      </c>
      <c r="X212" s="237">
        <v>0</v>
      </c>
      <c r="Y212" s="237">
        <v>0</v>
      </c>
    </row>
    <row r="213" spans="1:25" x14ac:dyDescent="0.35">
      <c r="A213" s="321">
        <v>2035</v>
      </c>
      <c r="B213" s="322">
        <v>49218</v>
      </c>
      <c r="C213" s="323">
        <f t="shared" si="6"/>
        <v>543.93918314572829</v>
      </c>
      <c r="D213" s="314">
        <f t="shared" si="5"/>
        <v>543.93918314572829</v>
      </c>
      <c r="E213" s="234">
        <v>0</v>
      </c>
      <c r="F213" s="235">
        <f>'Exogenous Variables Monthly'!E210</f>
        <v>643.30497760125604</v>
      </c>
      <c r="G213" s="236">
        <f>'Exogenous Variables Monthly'!B210/1000</f>
        <v>2996.2366666666699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0</v>
      </c>
      <c r="Q213" s="239">
        <v>1</v>
      </c>
      <c r="R213" s="239">
        <v>0</v>
      </c>
      <c r="S213" s="239">
        <v>0</v>
      </c>
      <c r="T213" s="237">
        <v>0</v>
      </c>
      <c r="U213" s="237">
        <v>0</v>
      </c>
      <c r="V213" s="237">
        <v>0</v>
      </c>
      <c r="W213" s="237">
        <v>0</v>
      </c>
      <c r="X213" s="237">
        <v>0</v>
      </c>
      <c r="Y213" s="237">
        <v>0</v>
      </c>
    </row>
    <row r="214" spans="1:25" x14ac:dyDescent="0.35">
      <c r="A214" s="321">
        <v>2035</v>
      </c>
      <c r="B214" s="322">
        <v>49249</v>
      </c>
      <c r="C214" s="323">
        <f t="shared" si="6"/>
        <v>505.61787142203275</v>
      </c>
      <c r="D214" s="314">
        <f t="shared" si="5"/>
        <v>505.61787142203275</v>
      </c>
      <c r="E214" s="234">
        <v>0</v>
      </c>
      <c r="F214" s="235">
        <f>'Exogenous Variables Monthly'!E211</f>
        <v>552.757334196687</v>
      </c>
      <c r="G214" s="236">
        <f>'Exogenous Variables Monthly'!B211/1000</f>
        <v>2993.8095833333364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0</v>
      </c>
      <c r="R214" s="239">
        <v>1</v>
      </c>
      <c r="S214" s="239">
        <v>0</v>
      </c>
      <c r="T214" s="237">
        <v>0</v>
      </c>
      <c r="U214" s="237">
        <v>0</v>
      </c>
      <c r="V214" s="237">
        <v>0</v>
      </c>
      <c r="W214" s="237">
        <v>0</v>
      </c>
      <c r="X214" s="237">
        <v>0</v>
      </c>
      <c r="Y214" s="237">
        <v>0</v>
      </c>
    </row>
    <row r="215" spans="1:25" x14ac:dyDescent="0.35">
      <c r="A215" s="321">
        <v>2035</v>
      </c>
      <c r="B215" s="322">
        <v>49279</v>
      </c>
      <c r="C215" s="323">
        <f t="shared" si="6"/>
        <v>475.22164831624264</v>
      </c>
      <c r="D215" s="314">
        <f t="shared" si="5"/>
        <v>475.22164831624264</v>
      </c>
      <c r="E215" s="234">
        <v>0</v>
      </c>
      <c r="F215" s="235">
        <f>'Exogenous Variables Monthly'!E212</f>
        <v>520.29205989776699</v>
      </c>
      <c r="G215" s="236">
        <f>'Exogenous Variables Monthly'!B212/1000</f>
        <v>2991.3825000000029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0</v>
      </c>
      <c r="S215" s="239">
        <v>1</v>
      </c>
      <c r="T215" s="237">
        <v>0</v>
      </c>
      <c r="U215" s="237">
        <v>0</v>
      </c>
      <c r="V215" s="237">
        <v>0</v>
      </c>
      <c r="W215" s="237">
        <v>0</v>
      </c>
      <c r="X215" s="237">
        <v>0</v>
      </c>
      <c r="Y215" s="237">
        <v>0</v>
      </c>
    </row>
    <row r="216" spans="1:25" x14ac:dyDescent="0.35">
      <c r="A216" s="321">
        <v>2035</v>
      </c>
      <c r="B216" s="322">
        <v>49310</v>
      </c>
      <c r="C216" s="323">
        <f t="shared" si="6"/>
        <v>463.14391270981969</v>
      </c>
      <c r="D216" s="314">
        <f t="shared" si="5"/>
        <v>463.14391270981969</v>
      </c>
      <c r="E216" s="234">
        <v>0</v>
      </c>
      <c r="F216" s="235">
        <f>'Exogenous Variables Monthly'!E213</f>
        <v>487.68079935492301</v>
      </c>
      <c r="G216" s="236">
        <f>'Exogenous Variables Monthly'!B213/1000</f>
        <v>2988.9554166666694</v>
      </c>
      <c r="H216" s="239">
        <v>1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  <c r="S216" s="239">
        <v>0</v>
      </c>
      <c r="T216" s="237">
        <v>0</v>
      </c>
      <c r="U216" s="237">
        <v>0</v>
      </c>
      <c r="V216" s="237">
        <v>0</v>
      </c>
      <c r="W216" s="237">
        <v>0</v>
      </c>
      <c r="X216" s="237">
        <v>0</v>
      </c>
      <c r="Y216" s="237">
        <v>0</v>
      </c>
    </row>
    <row r="217" spans="1:25" x14ac:dyDescent="0.35">
      <c r="A217" s="321">
        <v>2035</v>
      </c>
      <c r="B217" s="322">
        <v>49341</v>
      </c>
      <c r="C217" s="323">
        <f t="shared" si="6"/>
        <v>395.78627434129947</v>
      </c>
      <c r="D217" s="314">
        <f t="shared" si="5"/>
        <v>395.78627434129947</v>
      </c>
      <c r="E217" s="234">
        <v>0</v>
      </c>
      <c r="F217" s="235">
        <f>'Exogenous Variables Monthly'!E214</f>
        <v>423.00009993486498</v>
      </c>
      <c r="G217" s="236">
        <f>'Exogenous Variables Monthly'!B214/1000</f>
        <v>2986.5283333333359</v>
      </c>
      <c r="H217" s="239">
        <v>0</v>
      </c>
      <c r="I217" s="239">
        <v>1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  <c r="S217" s="239">
        <v>0</v>
      </c>
      <c r="T217" s="237">
        <v>0</v>
      </c>
      <c r="U217" s="237">
        <v>0</v>
      </c>
      <c r="V217" s="237">
        <v>0</v>
      </c>
      <c r="W217" s="237">
        <v>0</v>
      </c>
      <c r="X217" s="237">
        <v>0</v>
      </c>
      <c r="Y217" s="237">
        <v>0</v>
      </c>
    </row>
    <row r="218" spans="1:25" x14ac:dyDescent="0.35">
      <c r="A218" s="321">
        <v>2035</v>
      </c>
      <c r="B218" s="322">
        <v>49369</v>
      </c>
      <c r="C218" s="323">
        <f t="shared" si="6"/>
        <v>455.03407218344307</v>
      </c>
      <c r="D218" s="314">
        <f t="shared" si="5"/>
        <v>455.03407218344307</v>
      </c>
      <c r="E218" s="234">
        <v>0</v>
      </c>
      <c r="F218" s="235">
        <f>'Exogenous Variables Monthly'!E215</f>
        <v>433.19229351123198</v>
      </c>
      <c r="G218" s="236">
        <f>'Exogenous Variables Monthly'!B215/1000</f>
        <v>2984.1012500000024</v>
      </c>
      <c r="H218" s="239">
        <v>0</v>
      </c>
      <c r="I218" s="239">
        <v>0</v>
      </c>
      <c r="J218" s="239">
        <v>1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  <c r="S218" s="239">
        <v>0</v>
      </c>
      <c r="T218" s="237">
        <v>0</v>
      </c>
      <c r="U218" s="237">
        <v>0</v>
      </c>
      <c r="V218" s="237">
        <v>0</v>
      </c>
      <c r="W218" s="237">
        <v>0</v>
      </c>
      <c r="X218" s="237">
        <v>0</v>
      </c>
      <c r="Y218" s="237">
        <v>0</v>
      </c>
    </row>
    <row r="219" spans="1:25" x14ac:dyDescent="0.35">
      <c r="A219" s="321">
        <v>2035</v>
      </c>
      <c r="B219" s="322">
        <v>49400</v>
      </c>
      <c r="C219" s="323">
        <f t="shared" si="6"/>
        <v>465.93923610884406</v>
      </c>
      <c r="D219" s="314">
        <f t="shared" si="5"/>
        <v>465.93923610884406</v>
      </c>
      <c r="E219" s="234">
        <v>0</v>
      </c>
      <c r="F219" s="235">
        <f>'Exogenous Variables Monthly'!E216</f>
        <v>481.796429527724</v>
      </c>
      <c r="G219" s="236">
        <f>'Exogenous Variables Monthly'!B216/1000</f>
        <v>2981.674166666669</v>
      </c>
      <c r="H219" s="239">
        <v>0</v>
      </c>
      <c r="I219" s="239">
        <v>0</v>
      </c>
      <c r="J219" s="239">
        <v>0</v>
      </c>
      <c r="K219" s="239">
        <v>1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  <c r="S219" s="239">
        <v>0</v>
      </c>
      <c r="T219" s="237">
        <v>0</v>
      </c>
      <c r="U219" s="237">
        <v>0</v>
      </c>
      <c r="V219" s="237">
        <v>0</v>
      </c>
      <c r="W219" s="237">
        <v>0</v>
      </c>
      <c r="X219" s="237">
        <v>0</v>
      </c>
      <c r="Y219" s="237">
        <v>0</v>
      </c>
    </row>
    <row r="220" spans="1:25" x14ac:dyDescent="0.35">
      <c r="A220" s="321">
        <v>2035</v>
      </c>
      <c r="B220" s="322">
        <v>49430</v>
      </c>
      <c r="C220" s="323">
        <f t="shared" si="6"/>
        <v>510.88039929834963</v>
      </c>
      <c r="D220" s="314">
        <f t="shared" si="5"/>
        <v>510.88039929834963</v>
      </c>
      <c r="E220" s="234">
        <v>0</v>
      </c>
      <c r="F220" s="235">
        <f>'Exogenous Variables Monthly'!E217</f>
        <v>559.54038906128199</v>
      </c>
      <c r="G220" s="236">
        <f>'Exogenous Variables Monthly'!B217/1000</f>
        <v>2979.2470833333355</v>
      </c>
      <c r="H220" s="239">
        <v>0</v>
      </c>
      <c r="I220" s="239">
        <v>0</v>
      </c>
      <c r="J220" s="239">
        <v>0</v>
      </c>
      <c r="K220" s="239">
        <v>0</v>
      </c>
      <c r="L220" s="239">
        <v>1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  <c r="S220" s="239">
        <v>0</v>
      </c>
      <c r="T220" s="237">
        <v>0</v>
      </c>
      <c r="U220" s="237">
        <v>0</v>
      </c>
      <c r="V220" s="237">
        <v>0</v>
      </c>
      <c r="W220" s="237">
        <v>0</v>
      </c>
      <c r="X220" s="237">
        <v>0</v>
      </c>
      <c r="Y220" s="237">
        <v>0</v>
      </c>
    </row>
    <row r="221" spans="1:25" x14ac:dyDescent="0.35">
      <c r="A221" s="321">
        <v>2035</v>
      </c>
      <c r="B221" s="322">
        <v>49461</v>
      </c>
      <c r="C221" s="323">
        <f t="shared" si="6"/>
        <v>531.79248954655907</v>
      </c>
      <c r="D221" s="314">
        <f t="shared" si="5"/>
        <v>531.79248954655907</v>
      </c>
      <c r="E221" s="234">
        <v>0</v>
      </c>
      <c r="F221" s="235">
        <f>'Exogenous Variables Monthly'!E218</f>
        <v>590.32602396368304</v>
      </c>
      <c r="G221" s="236">
        <f>'Exogenous Variables Monthly'!B218/1000</f>
        <v>2976.820000000002</v>
      </c>
      <c r="H221" s="239">
        <v>0</v>
      </c>
      <c r="I221" s="239">
        <v>0</v>
      </c>
      <c r="J221" s="239">
        <v>0</v>
      </c>
      <c r="K221" s="239">
        <v>0</v>
      </c>
      <c r="L221" s="239">
        <v>0</v>
      </c>
      <c r="M221" s="239">
        <v>1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  <c r="S221" s="239">
        <v>0</v>
      </c>
      <c r="T221" s="237">
        <v>0</v>
      </c>
      <c r="U221" s="237">
        <v>0</v>
      </c>
      <c r="V221" s="237">
        <v>0</v>
      </c>
      <c r="W221" s="237">
        <v>0</v>
      </c>
      <c r="X221" s="237">
        <v>0</v>
      </c>
      <c r="Y221" s="237">
        <v>0</v>
      </c>
    </row>
    <row r="222" spans="1:25" x14ac:dyDescent="0.35">
      <c r="A222" s="321">
        <v>2036</v>
      </c>
      <c r="B222" s="322">
        <v>49491</v>
      </c>
      <c r="C222" s="323">
        <f t="shared" si="6"/>
        <v>566.17568467342778</v>
      </c>
      <c r="D222" s="314">
        <f t="shared" si="5"/>
        <v>566.17568467342778</v>
      </c>
      <c r="E222" s="234">
        <v>0</v>
      </c>
      <c r="F222" s="235">
        <f>'Exogenous Variables Monthly'!E219</f>
        <v>607.07910828486604</v>
      </c>
      <c r="G222" s="236">
        <f>'Exogenous Variables Monthly'!B219/1000</f>
        <v>2974.1180000000018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0</v>
      </c>
      <c r="N222" s="239">
        <v>1</v>
      </c>
      <c r="O222" s="239">
        <v>0</v>
      </c>
      <c r="P222" s="239">
        <v>0</v>
      </c>
      <c r="Q222" s="239">
        <v>0</v>
      </c>
      <c r="R222" s="239">
        <v>0</v>
      </c>
      <c r="S222" s="239">
        <v>0</v>
      </c>
      <c r="T222" s="237">
        <v>0</v>
      </c>
      <c r="U222" s="237">
        <v>0</v>
      </c>
      <c r="V222" s="237">
        <v>0</v>
      </c>
      <c r="W222" s="237">
        <v>0</v>
      </c>
      <c r="X222" s="237">
        <v>0</v>
      </c>
      <c r="Y222" s="237">
        <v>0</v>
      </c>
    </row>
    <row r="223" spans="1:25" x14ac:dyDescent="0.35">
      <c r="A223" s="321">
        <v>2036</v>
      </c>
      <c r="B223" s="322">
        <v>49522</v>
      </c>
      <c r="C223" s="323">
        <f t="shared" si="6"/>
        <v>571.77550676443559</v>
      </c>
      <c r="D223" s="314">
        <f t="shared" si="5"/>
        <v>571.77550676443559</v>
      </c>
      <c r="E223" s="234">
        <v>0</v>
      </c>
      <c r="F223" s="235">
        <f>'Exogenous Variables Monthly'!E220</f>
        <v>632.31353219099299</v>
      </c>
      <c r="G223" s="236">
        <f>'Exogenous Variables Monthly'!B220/1000</f>
        <v>2971.416000000002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0</v>
      </c>
      <c r="O223" s="239">
        <v>1</v>
      </c>
      <c r="P223" s="239">
        <v>0</v>
      </c>
      <c r="Q223" s="239">
        <v>0</v>
      </c>
      <c r="R223" s="239">
        <v>0</v>
      </c>
      <c r="S223" s="239">
        <v>0</v>
      </c>
      <c r="T223" s="237">
        <v>0</v>
      </c>
      <c r="U223" s="237">
        <v>0</v>
      </c>
      <c r="V223" s="237">
        <v>0</v>
      </c>
      <c r="W223" s="237">
        <v>0</v>
      </c>
      <c r="X223" s="237">
        <v>0</v>
      </c>
      <c r="Y223" s="237">
        <v>0</v>
      </c>
    </row>
    <row r="224" spans="1:25" x14ac:dyDescent="0.35">
      <c r="A224" s="321">
        <v>2036</v>
      </c>
      <c r="B224" s="322">
        <v>49553</v>
      </c>
      <c r="C224" s="323">
        <f t="shared" si="6"/>
        <v>554.81415103303107</v>
      </c>
      <c r="D224" s="314">
        <f t="shared" si="5"/>
        <v>554.81415103303107</v>
      </c>
      <c r="E224" s="234">
        <v>0</v>
      </c>
      <c r="F224" s="235">
        <f>'Exogenous Variables Monthly'!E221</f>
        <v>624.61880474211898</v>
      </c>
      <c r="G224" s="236">
        <f>'Exogenous Variables Monthly'!B221/1000</f>
        <v>2968.7140000000018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0</v>
      </c>
      <c r="P224" s="239">
        <v>1</v>
      </c>
      <c r="Q224" s="239">
        <v>0</v>
      </c>
      <c r="R224" s="239">
        <v>0</v>
      </c>
      <c r="S224" s="239">
        <v>0</v>
      </c>
      <c r="T224" s="237">
        <v>0</v>
      </c>
      <c r="U224" s="237">
        <v>0</v>
      </c>
      <c r="V224" s="237">
        <v>0</v>
      </c>
      <c r="W224" s="237">
        <v>0</v>
      </c>
      <c r="X224" s="237">
        <v>0</v>
      </c>
      <c r="Y224" s="237">
        <v>0</v>
      </c>
    </row>
    <row r="225" spans="1:25" x14ac:dyDescent="0.35">
      <c r="A225" s="321">
        <v>2036</v>
      </c>
      <c r="B225" s="322">
        <v>49583</v>
      </c>
      <c r="C225" s="323">
        <f t="shared" si="6"/>
        <v>542.06599928339585</v>
      </c>
      <c r="D225" s="314">
        <f t="shared" si="5"/>
        <v>542.06599928339585</v>
      </c>
      <c r="E225" s="234">
        <v>0</v>
      </c>
      <c r="F225" s="235">
        <f>'Exogenous Variables Monthly'!E222</f>
        <v>646.95574583344398</v>
      </c>
      <c r="G225" s="236">
        <f>'Exogenous Variables Monthly'!B222/1000</f>
        <v>2966.012000000002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0</v>
      </c>
      <c r="Q225" s="239">
        <v>1</v>
      </c>
      <c r="R225" s="239">
        <v>0</v>
      </c>
      <c r="S225" s="239">
        <v>0</v>
      </c>
      <c r="T225" s="237">
        <v>0</v>
      </c>
      <c r="U225" s="237">
        <v>0</v>
      </c>
      <c r="V225" s="237">
        <v>0</v>
      </c>
      <c r="W225" s="237">
        <v>0</v>
      </c>
      <c r="X225" s="237">
        <v>0</v>
      </c>
      <c r="Y225" s="237">
        <v>0</v>
      </c>
    </row>
    <row r="226" spans="1:25" x14ac:dyDescent="0.35">
      <c r="A226" s="321">
        <v>2036</v>
      </c>
      <c r="B226" s="322">
        <v>49614</v>
      </c>
      <c r="C226" s="323">
        <f t="shared" si="6"/>
        <v>503.72460084105978</v>
      </c>
      <c r="D226" s="314">
        <f t="shared" si="5"/>
        <v>503.72460084105978</v>
      </c>
      <c r="E226" s="234">
        <v>0</v>
      </c>
      <c r="F226" s="235">
        <f>'Exogenous Variables Monthly'!E223</f>
        <v>556.26212188529405</v>
      </c>
      <c r="G226" s="236">
        <f>'Exogenous Variables Monthly'!B223/1000</f>
        <v>2963.3100000000018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0</v>
      </c>
      <c r="R226" s="239">
        <v>1</v>
      </c>
      <c r="S226" s="239">
        <v>0</v>
      </c>
      <c r="T226" s="237">
        <v>0</v>
      </c>
      <c r="U226" s="237">
        <v>0</v>
      </c>
      <c r="V226" s="237">
        <v>0</v>
      </c>
      <c r="W226" s="237">
        <v>0</v>
      </c>
      <c r="X226" s="237">
        <v>0</v>
      </c>
      <c r="Y226" s="237">
        <v>0</v>
      </c>
    </row>
    <row r="227" spans="1:25" x14ac:dyDescent="0.35">
      <c r="A227" s="321">
        <v>2036</v>
      </c>
      <c r="B227" s="322">
        <v>49644</v>
      </c>
      <c r="C227" s="323">
        <f t="shared" si="6"/>
        <v>473.31792570019951</v>
      </c>
      <c r="D227" s="314">
        <f t="shared" si="5"/>
        <v>473.31792570019951</v>
      </c>
      <c r="E227" s="234">
        <v>0</v>
      </c>
      <c r="F227" s="235">
        <f>'Exogenous Variables Monthly'!E224</f>
        <v>524.21715112268396</v>
      </c>
      <c r="G227" s="236">
        <f>'Exogenous Variables Monthly'!B224/1000</f>
        <v>2960.608000000002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0</v>
      </c>
      <c r="S227" s="239">
        <v>1</v>
      </c>
      <c r="T227" s="237">
        <v>0</v>
      </c>
      <c r="U227" s="237">
        <v>0</v>
      </c>
      <c r="V227" s="237">
        <v>0</v>
      </c>
      <c r="W227" s="237">
        <v>0</v>
      </c>
      <c r="X227" s="237">
        <v>0</v>
      </c>
      <c r="Y227" s="237">
        <v>0</v>
      </c>
    </row>
    <row r="228" spans="1:25" x14ac:dyDescent="0.35">
      <c r="A228" s="321">
        <v>2036</v>
      </c>
      <c r="B228" s="322">
        <v>49675</v>
      </c>
      <c r="C228" s="323">
        <f t="shared" si="6"/>
        <v>461.22309615488803</v>
      </c>
      <c r="D228" s="314">
        <f t="shared" si="5"/>
        <v>461.22309615488803</v>
      </c>
      <c r="E228" s="234">
        <v>0</v>
      </c>
      <c r="F228" s="235">
        <f>'Exogenous Variables Monthly'!E225</f>
        <v>491.63581239110101</v>
      </c>
      <c r="G228" s="236">
        <f>'Exogenous Variables Monthly'!B225/1000</f>
        <v>2957.9060000000018</v>
      </c>
      <c r="H228" s="239">
        <v>1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  <c r="S228" s="239">
        <v>0</v>
      </c>
      <c r="T228" s="237">
        <v>0</v>
      </c>
      <c r="U228" s="237">
        <v>0</v>
      </c>
      <c r="V228" s="237">
        <v>0</v>
      </c>
      <c r="W228" s="237">
        <v>0</v>
      </c>
      <c r="X228" s="237">
        <v>0</v>
      </c>
      <c r="Y228" s="237">
        <v>0</v>
      </c>
    </row>
    <row r="229" spans="1:25" x14ac:dyDescent="0.35">
      <c r="A229" s="321">
        <v>2036</v>
      </c>
      <c r="B229" s="322">
        <v>49706</v>
      </c>
      <c r="C229" s="323">
        <f t="shared" si="6"/>
        <v>393.82257554626869</v>
      </c>
      <c r="D229" s="314">
        <f t="shared" si="5"/>
        <v>393.82257554626869</v>
      </c>
      <c r="E229" s="234">
        <v>0</v>
      </c>
      <c r="F229" s="235">
        <f>'Exogenous Variables Monthly'!E226</f>
        <v>425.46931251534301</v>
      </c>
      <c r="G229" s="236">
        <f>'Exogenous Variables Monthly'!B226/1000</f>
        <v>2955.204000000002</v>
      </c>
      <c r="H229" s="239">
        <v>0</v>
      </c>
      <c r="I229" s="239">
        <v>1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  <c r="S229" s="239">
        <v>0</v>
      </c>
      <c r="T229" s="237">
        <v>0</v>
      </c>
      <c r="U229" s="237">
        <v>0</v>
      </c>
      <c r="V229" s="237">
        <v>0</v>
      </c>
      <c r="W229" s="237">
        <v>0</v>
      </c>
      <c r="X229" s="237">
        <v>0</v>
      </c>
      <c r="Y229" s="237">
        <v>0</v>
      </c>
    </row>
    <row r="230" spans="1:25" x14ac:dyDescent="0.35">
      <c r="A230" s="321">
        <v>2036</v>
      </c>
      <c r="B230" s="322">
        <v>49735</v>
      </c>
      <c r="C230" s="323">
        <f t="shared" si="6"/>
        <v>453.01164275084125</v>
      </c>
      <c r="D230" s="314">
        <f t="shared" si="5"/>
        <v>453.01164275084125</v>
      </c>
      <c r="E230" s="234">
        <v>0</v>
      </c>
      <c r="F230" s="235">
        <f>'Exogenous Variables Monthly'!E227</f>
        <v>433.24420694023098</v>
      </c>
      <c r="G230" s="236">
        <f>'Exogenous Variables Monthly'!B227/1000</f>
        <v>2952.5020000000018</v>
      </c>
      <c r="H230" s="239">
        <v>0</v>
      </c>
      <c r="I230" s="239">
        <v>0</v>
      </c>
      <c r="J230" s="239">
        <v>1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  <c r="S230" s="239">
        <v>0</v>
      </c>
      <c r="T230" s="237">
        <v>0</v>
      </c>
      <c r="U230" s="237">
        <v>0</v>
      </c>
      <c r="V230" s="237">
        <v>0</v>
      </c>
      <c r="W230" s="237">
        <v>0</v>
      </c>
      <c r="X230" s="237">
        <v>0</v>
      </c>
      <c r="Y230" s="237">
        <v>0</v>
      </c>
    </row>
    <row r="231" spans="1:25" x14ac:dyDescent="0.35">
      <c r="A231" s="321">
        <v>2036</v>
      </c>
      <c r="B231" s="322">
        <v>49766</v>
      </c>
      <c r="C231" s="323">
        <f t="shared" si="6"/>
        <v>463.91328748957596</v>
      </c>
      <c r="D231" s="314">
        <f t="shared" si="5"/>
        <v>463.91328748957596</v>
      </c>
      <c r="E231" s="234">
        <v>0</v>
      </c>
      <c r="F231" s="235">
        <f>'Exogenous Variables Monthly'!E228</f>
        <v>482.67612865376901</v>
      </c>
      <c r="G231" s="236">
        <f>'Exogenous Variables Monthly'!B228/1000</f>
        <v>2949.800000000002</v>
      </c>
      <c r="H231" s="239">
        <v>0</v>
      </c>
      <c r="I231" s="239">
        <v>0</v>
      </c>
      <c r="J231" s="239">
        <v>0</v>
      </c>
      <c r="K231" s="239">
        <v>1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  <c r="S231" s="239">
        <v>0</v>
      </c>
      <c r="T231" s="237">
        <v>0</v>
      </c>
      <c r="U231" s="237">
        <v>0</v>
      </c>
      <c r="V231" s="237">
        <v>0</v>
      </c>
      <c r="W231" s="237">
        <v>0</v>
      </c>
      <c r="X231" s="237">
        <v>0</v>
      </c>
      <c r="Y231" s="237">
        <v>0</v>
      </c>
    </row>
    <row r="232" spans="1:25" x14ac:dyDescent="0.35">
      <c r="A232" s="321">
        <v>2036</v>
      </c>
      <c r="B232" s="322">
        <v>49796</v>
      </c>
      <c r="C232" s="323">
        <f t="shared" si="6"/>
        <v>508.84987479899712</v>
      </c>
      <c r="D232" s="314">
        <f t="shared" si="5"/>
        <v>508.84987479899712</v>
      </c>
      <c r="E232" s="234">
        <v>0</v>
      </c>
      <c r="F232" s="235">
        <f>'Exogenous Variables Monthly'!E229</f>
        <v>561.18576611969695</v>
      </c>
      <c r="G232" s="236">
        <f>'Exogenous Variables Monthly'!B229/1000</f>
        <v>2947.0980000000018</v>
      </c>
      <c r="H232" s="239">
        <v>0</v>
      </c>
      <c r="I232" s="239">
        <v>0</v>
      </c>
      <c r="J232" s="239">
        <v>0</v>
      </c>
      <c r="K232" s="239">
        <v>0</v>
      </c>
      <c r="L232" s="239">
        <v>1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  <c r="S232" s="239">
        <v>0</v>
      </c>
      <c r="T232" s="237">
        <v>0</v>
      </c>
      <c r="U232" s="237">
        <v>0</v>
      </c>
      <c r="V232" s="237">
        <v>0</v>
      </c>
      <c r="W232" s="237">
        <v>0</v>
      </c>
      <c r="X232" s="237">
        <v>0</v>
      </c>
      <c r="Y232" s="237">
        <v>0</v>
      </c>
    </row>
    <row r="233" spans="1:25" x14ac:dyDescent="0.35">
      <c r="A233" s="321">
        <v>2036</v>
      </c>
      <c r="B233" s="322">
        <v>49827</v>
      </c>
      <c r="C233" s="323">
        <f t="shared" si="6"/>
        <v>529.74811084936562</v>
      </c>
      <c r="D233" s="314">
        <f t="shared" si="5"/>
        <v>529.74811084936562</v>
      </c>
      <c r="E233" s="234">
        <v>0</v>
      </c>
      <c r="F233" s="235">
        <f>'Exogenous Variables Monthly'!E230</f>
        <v>592.19174048068396</v>
      </c>
      <c r="G233" s="236">
        <f>'Exogenous Variables Monthly'!B230/1000</f>
        <v>2944.396000000002</v>
      </c>
      <c r="H233" s="239">
        <v>0</v>
      </c>
      <c r="I233" s="239">
        <v>0</v>
      </c>
      <c r="J233" s="239">
        <v>0</v>
      </c>
      <c r="K233" s="239">
        <v>0</v>
      </c>
      <c r="L233" s="239">
        <v>0</v>
      </c>
      <c r="M233" s="239">
        <v>1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  <c r="S233" s="239">
        <v>0</v>
      </c>
      <c r="T233" s="237">
        <v>0</v>
      </c>
      <c r="U233" s="237">
        <v>0</v>
      </c>
      <c r="V233" s="237">
        <v>0</v>
      </c>
      <c r="W233" s="237">
        <v>0</v>
      </c>
      <c r="X233" s="237">
        <v>0</v>
      </c>
      <c r="Y233" s="237">
        <v>0</v>
      </c>
    </row>
    <row r="234" spans="1:25" x14ac:dyDescent="0.35">
      <c r="A234" s="321">
        <v>2037</v>
      </c>
      <c r="B234" s="322">
        <v>49857</v>
      </c>
      <c r="C234" s="323">
        <f t="shared" si="6"/>
        <v>564.12055118170201</v>
      </c>
      <c r="D234" s="314">
        <f t="shared" si="5"/>
        <v>564.12055118170201</v>
      </c>
      <c r="E234" s="234">
        <v>0</v>
      </c>
      <c r="F234" s="235">
        <f>'Exogenous Variables Monthly'!E231</f>
        <v>608.60593899103901</v>
      </c>
      <c r="G234" s="236">
        <f>'Exogenous Variables Monthly'!B231/1000</f>
        <v>2941.6160833333352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0</v>
      </c>
      <c r="N234" s="239">
        <v>1</v>
      </c>
      <c r="O234" s="239">
        <v>0</v>
      </c>
      <c r="P234" s="239">
        <v>0</v>
      </c>
      <c r="Q234" s="239">
        <v>0</v>
      </c>
      <c r="R234" s="239">
        <v>0</v>
      </c>
      <c r="S234" s="239">
        <v>0</v>
      </c>
      <c r="T234" s="237">
        <v>0</v>
      </c>
      <c r="U234" s="237">
        <v>0</v>
      </c>
      <c r="V234" s="237">
        <v>0</v>
      </c>
      <c r="W234" s="237">
        <v>0</v>
      </c>
      <c r="X234" s="237">
        <v>0</v>
      </c>
      <c r="Y234" s="237">
        <v>0</v>
      </c>
    </row>
    <row r="235" spans="1:25" x14ac:dyDescent="0.35">
      <c r="A235" s="321">
        <v>2037</v>
      </c>
      <c r="B235" s="322">
        <v>49888</v>
      </c>
      <c r="C235" s="323">
        <f t="shared" si="6"/>
        <v>569.7274539781472</v>
      </c>
      <c r="D235" s="314">
        <f t="shared" si="5"/>
        <v>569.7274539781472</v>
      </c>
      <c r="E235" s="234">
        <v>0</v>
      </c>
      <c r="F235" s="235">
        <f>'Exogenous Variables Monthly'!E232</f>
        <v>634.54976887669704</v>
      </c>
      <c r="G235" s="236">
        <f>'Exogenous Variables Monthly'!B232/1000</f>
        <v>2938.8361666666688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0</v>
      </c>
      <c r="O235" s="239">
        <v>1</v>
      </c>
      <c r="P235" s="239">
        <v>0</v>
      </c>
      <c r="Q235" s="239">
        <v>0</v>
      </c>
      <c r="R235" s="239">
        <v>0</v>
      </c>
      <c r="S235" s="239">
        <v>0</v>
      </c>
      <c r="T235" s="237">
        <v>0</v>
      </c>
      <c r="U235" s="237">
        <v>0</v>
      </c>
      <c r="V235" s="237">
        <v>0</v>
      </c>
      <c r="W235" s="237">
        <v>0</v>
      </c>
      <c r="X235" s="237">
        <v>0</v>
      </c>
      <c r="Y235" s="237">
        <v>0</v>
      </c>
    </row>
    <row r="236" spans="1:25" x14ac:dyDescent="0.35">
      <c r="A236" s="321">
        <v>2037</v>
      </c>
      <c r="B236" s="322">
        <v>49919</v>
      </c>
      <c r="C236" s="323">
        <f t="shared" si="6"/>
        <v>552.77033659280949</v>
      </c>
      <c r="D236" s="314">
        <f t="shared" si="5"/>
        <v>552.77033659280949</v>
      </c>
      <c r="E236" s="234">
        <v>0</v>
      </c>
      <c r="F236" s="235">
        <f>'Exogenous Variables Monthly'!E233</f>
        <v>627.39738609713902</v>
      </c>
      <c r="G236" s="236">
        <f>'Exogenous Variables Monthly'!B233/1000</f>
        <v>2936.0562500000024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0</v>
      </c>
      <c r="P236" s="239">
        <v>1</v>
      </c>
      <c r="Q236" s="239">
        <v>0</v>
      </c>
      <c r="R236" s="239">
        <v>0</v>
      </c>
      <c r="S236" s="239">
        <v>0</v>
      </c>
      <c r="T236" s="237">
        <v>0</v>
      </c>
      <c r="U236" s="237">
        <v>0</v>
      </c>
      <c r="V236" s="237">
        <v>0</v>
      </c>
      <c r="W236" s="237">
        <v>0</v>
      </c>
      <c r="X236" s="237">
        <v>0</v>
      </c>
      <c r="Y236" s="237">
        <v>0</v>
      </c>
    </row>
    <row r="237" spans="1:25" x14ac:dyDescent="0.35">
      <c r="A237" s="321">
        <v>2037</v>
      </c>
      <c r="B237" s="322">
        <v>49949</v>
      </c>
      <c r="C237" s="323">
        <f t="shared" si="6"/>
        <v>540.03238757802546</v>
      </c>
      <c r="D237" s="314">
        <f t="shared" si="5"/>
        <v>540.03238757802546</v>
      </c>
      <c r="E237" s="234">
        <v>0</v>
      </c>
      <c r="F237" s="235">
        <f>'Exogenous Variables Monthly'!E234</f>
        <v>650.62723224619901</v>
      </c>
      <c r="G237" s="236">
        <f>'Exogenous Variables Monthly'!B234/1000</f>
        <v>2933.276333333336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0</v>
      </c>
      <c r="Q237" s="239">
        <v>1</v>
      </c>
      <c r="R237" s="239">
        <v>0</v>
      </c>
      <c r="S237" s="239">
        <v>0</v>
      </c>
      <c r="T237" s="237">
        <v>0</v>
      </c>
      <c r="U237" s="237">
        <v>0</v>
      </c>
      <c r="V237" s="237">
        <v>0</v>
      </c>
      <c r="W237" s="237">
        <v>0</v>
      </c>
      <c r="X237" s="237">
        <v>0</v>
      </c>
      <c r="Y237" s="237">
        <v>0</v>
      </c>
    </row>
    <row r="238" spans="1:25" x14ac:dyDescent="0.35">
      <c r="A238" s="321">
        <v>2037</v>
      </c>
      <c r="B238" s="322">
        <v>49980</v>
      </c>
      <c r="C238" s="323">
        <f t="shared" si="6"/>
        <v>501.68354199705914</v>
      </c>
      <c r="D238" s="314">
        <f t="shared" si="5"/>
        <v>501.68354199705914</v>
      </c>
      <c r="E238" s="234">
        <v>0</v>
      </c>
      <c r="F238" s="235">
        <f>'Exogenous Variables Monthly'!E235</f>
        <v>559.78913186926002</v>
      </c>
      <c r="G238" s="236">
        <f>'Exogenous Variables Monthly'!B235/1000</f>
        <v>2930.4964166666691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0</v>
      </c>
      <c r="R238" s="239">
        <v>1</v>
      </c>
      <c r="S238" s="239">
        <v>0</v>
      </c>
      <c r="T238" s="237">
        <v>0</v>
      </c>
      <c r="U238" s="237">
        <v>0</v>
      </c>
      <c r="V238" s="237">
        <v>0</v>
      </c>
      <c r="W238" s="237">
        <v>0</v>
      </c>
      <c r="X238" s="237">
        <v>0</v>
      </c>
      <c r="Y238" s="237">
        <v>0</v>
      </c>
    </row>
    <row r="239" spans="1:25" x14ac:dyDescent="0.35">
      <c r="A239" s="321">
        <v>2037</v>
      </c>
      <c r="B239" s="322">
        <v>50010</v>
      </c>
      <c r="C239" s="323">
        <f t="shared" si="6"/>
        <v>471.27915451989941</v>
      </c>
      <c r="D239" s="314">
        <f t="shared" si="5"/>
        <v>471.27915451989941</v>
      </c>
      <c r="E239" s="234">
        <v>0</v>
      </c>
      <c r="F239" s="235">
        <f>'Exogenous Variables Monthly'!E236</f>
        <v>528.17185329558902</v>
      </c>
      <c r="G239" s="236">
        <f>'Exogenous Variables Monthly'!B236/1000</f>
        <v>2927.7165000000027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0</v>
      </c>
      <c r="S239" s="239">
        <v>1</v>
      </c>
      <c r="T239" s="237">
        <v>0</v>
      </c>
      <c r="U239" s="237">
        <v>0</v>
      </c>
      <c r="V239" s="237">
        <v>0</v>
      </c>
      <c r="W239" s="237">
        <v>0</v>
      </c>
      <c r="X239" s="237">
        <v>0</v>
      </c>
      <c r="Y239" s="237">
        <v>0</v>
      </c>
    </row>
    <row r="240" spans="1:25" x14ac:dyDescent="0.35">
      <c r="A240" s="321">
        <v>2037</v>
      </c>
      <c r="B240" s="322">
        <v>50041</v>
      </c>
      <c r="C240" s="323">
        <f t="shared" si="6"/>
        <v>459.17988693980965</v>
      </c>
      <c r="D240" s="314">
        <f t="shared" si="5"/>
        <v>459.17988693980965</v>
      </c>
      <c r="E240" s="234">
        <v>0</v>
      </c>
      <c r="F240" s="235">
        <f>'Exogenous Variables Monthly'!E237</f>
        <v>495.62289994843599</v>
      </c>
      <c r="G240" s="236">
        <f>'Exogenous Variables Monthly'!B237/1000</f>
        <v>2924.9365833333363</v>
      </c>
      <c r="H240" s="239">
        <v>1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  <c r="S240" s="239">
        <v>0</v>
      </c>
      <c r="T240" s="237">
        <v>0</v>
      </c>
      <c r="U240" s="237">
        <v>0</v>
      </c>
      <c r="V240" s="237">
        <v>0</v>
      </c>
      <c r="W240" s="237">
        <v>0</v>
      </c>
      <c r="X240" s="237">
        <v>0</v>
      </c>
      <c r="Y240" s="237">
        <v>0</v>
      </c>
    </row>
    <row r="241" spans="1:25" x14ac:dyDescent="0.35">
      <c r="A241" s="321">
        <v>2037</v>
      </c>
      <c r="B241" s="322">
        <v>50072</v>
      </c>
      <c r="C241" s="323">
        <f t="shared" si="6"/>
        <v>391.74879760195017</v>
      </c>
      <c r="D241" s="314">
        <f t="shared" si="5"/>
        <v>391.74879760195017</v>
      </c>
      <c r="E241" s="234">
        <v>0</v>
      </c>
      <c r="F241" s="235">
        <f>'Exogenous Variables Monthly'!E238</f>
        <v>427.95293882945401</v>
      </c>
      <c r="G241" s="236">
        <f>'Exogenous Variables Monthly'!B238/1000</f>
        <v>2922.1566666666699</v>
      </c>
      <c r="H241" s="239">
        <v>0</v>
      </c>
      <c r="I241" s="239">
        <v>1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  <c r="S241" s="239">
        <v>0</v>
      </c>
      <c r="T241" s="237">
        <v>0</v>
      </c>
      <c r="U241" s="237">
        <v>0</v>
      </c>
      <c r="V241" s="237">
        <v>0</v>
      </c>
      <c r="W241" s="237">
        <v>0</v>
      </c>
      <c r="X241" s="237">
        <v>0</v>
      </c>
      <c r="Y241" s="237">
        <v>0</v>
      </c>
    </row>
    <row r="242" spans="1:25" x14ac:dyDescent="0.35">
      <c r="A242" s="321">
        <v>2037</v>
      </c>
      <c r="B242" s="322">
        <v>50100</v>
      </c>
      <c r="C242" s="323">
        <f t="shared" si="6"/>
        <v>450.89150303061018</v>
      </c>
      <c r="D242" s="314">
        <f t="shared" si="5"/>
        <v>450.89150303061018</v>
      </c>
      <c r="E242" s="234">
        <v>0</v>
      </c>
      <c r="F242" s="235">
        <f>'Exogenous Variables Monthly'!E239</f>
        <v>433.29612659049502</v>
      </c>
      <c r="G242" s="236">
        <f>'Exogenous Variables Monthly'!B239/1000</f>
        <v>2919.3767500000031</v>
      </c>
      <c r="H242" s="239">
        <v>0</v>
      </c>
      <c r="I242" s="239">
        <v>0</v>
      </c>
      <c r="J242" s="239">
        <v>1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  <c r="S242" s="239">
        <v>0</v>
      </c>
      <c r="T242" s="237">
        <v>0</v>
      </c>
      <c r="U242" s="237">
        <v>0</v>
      </c>
      <c r="V242" s="237">
        <v>0</v>
      </c>
      <c r="W242" s="237">
        <v>0</v>
      </c>
      <c r="X242" s="237">
        <v>0</v>
      </c>
      <c r="Y242" s="237">
        <v>0</v>
      </c>
    </row>
    <row r="243" spans="1:25" x14ac:dyDescent="0.35">
      <c r="A243" s="321">
        <v>2037</v>
      </c>
      <c r="B243" s="322">
        <v>50131</v>
      </c>
      <c r="C243" s="323">
        <f t="shared" si="6"/>
        <v>461.80226979402778</v>
      </c>
      <c r="D243" s="314">
        <f t="shared" si="5"/>
        <v>461.80226979402778</v>
      </c>
      <c r="E243" s="234">
        <v>0</v>
      </c>
      <c r="F243" s="235">
        <f>'Exogenous Variables Monthly'!E240</f>
        <v>483.55743399875701</v>
      </c>
      <c r="G243" s="236">
        <f>'Exogenous Variables Monthly'!B240/1000</f>
        <v>2916.5968333333367</v>
      </c>
      <c r="H243" s="239">
        <v>0</v>
      </c>
      <c r="I243" s="239">
        <v>0</v>
      </c>
      <c r="J243" s="239">
        <v>0</v>
      </c>
      <c r="K243" s="239">
        <v>1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  <c r="S243" s="239">
        <v>0</v>
      </c>
      <c r="T243" s="237">
        <v>0</v>
      </c>
      <c r="U243" s="237">
        <v>0</v>
      </c>
      <c r="V243" s="237">
        <v>0</v>
      </c>
      <c r="W243" s="237">
        <v>0</v>
      </c>
      <c r="X243" s="237">
        <v>0</v>
      </c>
      <c r="Y243" s="237">
        <v>0</v>
      </c>
    </row>
    <row r="244" spans="1:25" x14ac:dyDescent="0.35">
      <c r="A244" s="321">
        <v>2037</v>
      </c>
      <c r="B244" s="322">
        <v>50161</v>
      </c>
      <c r="C244" s="323">
        <f t="shared" si="6"/>
        <v>506.7469502040268</v>
      </c>
      <c r="D244" s="314">
        <f t="shared" si="5"/>
        <v>506.7469502040268</v>
      </c>
      <c r="E244" s="234">
        <v>0</v>
      </c>
      <c r="F244" s="235">
        <f>'Exogenous Variables Monthly'!E241</f>
        <v>562.83598155210098</v>
      </c>
      <c r="G244" s="236">
        <f>'Exogenous Variables Monthly'!B241/1000</f>
        <v>2913.8169166666703</v>
      </c>
      <c r="H244" s="239">
        <v>0</v>
      </c>
      <c r="I244" s="239">
        <v>0</v>
      </c>
      <c r="J244" s="239">
        <v>0</v>
      </c>
      <c r="K244" s="239">
        <v>0</v>
      </c>
      <c r="L244" s="239">
        <v>1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  <c r="S244" s="239">
        <v>0</v>
      </c>
      <c r="T244" s="237">
        <v>0</v>
      </c>
      <c r="U244" s="237">
        <v>0</v>
      </c>
      <c r="V244" s="237">
        <v>0</v>
      </c>
      <c r="W244" s="237">
        <v>0</v>
      </c>
      <c r="X244" s="237">
        <v>0</v>
      </c>
      <c r="Y244" s="237">
        <v>0</v>
      </c>
    </row>
    <row r="245" spans="1:25" x14ac:dyDescent="0.35">
      <c r="A245" s="321">
        <v>2037</v>
      </c>
      <c r="B245" s="322">
        <v>50192</v>
      </c>
      <c r="C245" s="323">
        <f t="shared" si="6"/>
        <v>527.64396404974332</v>
      </c>
      <c r="D245" s="314">
        <f t="shared" si="5"/>
        <v>527.64396404974332</v>
      </c>
      <c r="E245" s="234">
        <v>0</v>
      </c>
      <c r="F245" s="235">
        <f>'Exogenous Variables Monthly'!E242</f>
        <v>594.063353566665</v>
      </c>
      <c r="G245" s="236">
        <f>'Exogenous Variables Monthly'!B242/1000</f>
        <v>2911.0370000000039</v>
      </c>
      <c r="H245" s="239">
        <v>0</v>
      </c>
      <c r="I245" s="239">
        <v>0</v>
      </c>
      <c r="J245" s="239">
        <v>0</v>
      </c>
      <c r="K245" s="239">
        <v>0</v>
      </c>
      <c r="L245" s="239">
        <v>0</v>
      </c>
      <c r="M245" s="239">
        <v>1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  <c r="S245" s="239">
        <v>0</v>
      </c>
      <c r="T245" s="237">
        <v>0</v>
      </c>
      <c r="U245" s="237">
        <v>0</v>
      </c>
      <c r="V245" s="237">
        <v>0</v>
      </c>
      <c r="W245" s="237">
        <v>0</v>
      </c>
      <c r="X245" s="237">
        <v>0</v>
      </c>
      <c r="Y245" s="237">
        <v>0</v>
      </c>
    </row>
    <row r="246" spans="1:25" x14ac:dyDescent="0.35">
      <c r="A246" s="321">
        <v>2038</v>
      </c>
      <c r="B246" s="322">
        <v>50222</v>
      </c>
      <c r="C246" s="323">
        <f t="shared" si="6"/>
        <v>562.00605747508916</v>
      </c>
      <c r="D246" s="314">
        <f t="shared" si="5"/>
        <v>562.00605747508916</v>
      </c>
      <c r="E246" s="234">
        <v>0</v>
      </c>
      <c r="F246" s="235">
        <f>'Exogenous Variables Monthly'!E243</f>
        <v>610.13660974371203</v>
      </c>
      <c r="G246" s="236">
        <f>'Exogenous Variables Monthly'!B243/1000</f>
        <v>2908.1860833333371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0</v>
      </c>
      <c r="N246" s="239">
        <v>1</v>
      </c>
      <c r="O246" s="239">
        <v>0</v>
      </c>
      <c r="P246" s="239">
        <v>0</v>
      </c>
      <c r="Q246" s="239">
        <v>0</v>
      </c>
      <c r="R246" s="239">
        <v>0</v>
      </c>
      <c r="S246" s="239">
        <v>0</v>
      </c>
      <c r="T246" s="237">
        <v>0</v>
      </c>
      <c r="U246" s="237">
        <v>0</v>
      </c>
      <c r="V246" s="237">
        <v>0</v>
      </c>
      <c r="W246" s="237">
        <v>0</v>
      </c>
      <c r="X246" s="237">
        <v>0</v>
      </c>
      <c r="Y246" s="237">
        <v>0</v>
      </c>
    </row>
    <row r="247" spans="1:25" x14ac:dyDescent="0.35">
      <c r="A247" s="321">
        <v>2038</v>
      </c>
      <c r="B247" s="322">
        <v>50253</v>
      </c>
      <c r="C247" s="323">
        <f t="shared" si="6"/>
        <v>567.62055307682681</v>
      </c>
      <c r="D247" s="314">
        <f t="shared" si="5"/>
        <v>567.62055307682681</v>
      </c>
      <c r="E247" s="234">
        <v>0</v>
      </c>
      <c r="F247" s="235">
        <f>'Exogenous Variables Monthly'!E244</f>
        <v>636.79391422520803</v>
      </c>
      <c r="G247" s="236">
        <f>'Exogenous Variables Monthly'!B244/1000</f>
        <v>2905.3351666666708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0</v>
      </c>
      <c r="O247" s="239">
        <v>1</v>
      </c>
      <c r="P247" s="239">
        <v>0</v>
      </c>
      <c r="Q247" s="239">
        <v>0</v>
      </c>
      <c r="R247" s="239">
        <v>0</v>
      </c>
      <c r="S247" s="239">
        <v>0</v>
      </c>
      <c r="T247" s="237">
        <v>0</v>
      </c>
      <c r="U247" s="237">
        <v>0</v>
      </c>
      <c r="V247" s="237">
        <v>0</v>
      </c>
      <c r="W247" s="237">
        <v>0</v>
      </c>
      <c r="X247" s="237">
        <v>0</v>
      </c>
      <c r="Y247" s="237">
        <v>0</v>
      </c>
    </row>
    <row r="248" spans="1:25" x14ac:dyDescent="0.35">
      <c r="A248" s="321">
        <v>2038</v>
      </c>
      <c r="B248" s="322">
        <v>50284</v>
      </c>
      <c r="C248" s="323">
        <f t="shared" si="6"/>
        <v>550.66819265512822</v>
      </c>
      <c r="D248" s="314">
        <f t="shared" si="5"/>
        <v>550.66819265512822</v>
      </c>
      <c r="E248" s="234">
        <v>0</v>
      </c>
      <c r="F248" s="235">
        <f>'Exogenous Variables Monthly'!E245</f>
        <v>630.18832781385095</v>
      </c>
      <c r="G248" s="236">
        <f>'Exogenous Variables Monthly'!B245/1000</f>
        <v>2902.4842500000041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0</v>
      </c>
      <c r="P248" s="239">
        <v>1</v>
      </c>
      <c r="Q248" s="239">
        <v>0</v>
      </c>
      <c r="R248" s="239">
        <v>0</v>
      </c>
      <c r="S248" s="239">
        <v>0</v>
      </c>
      <c r="T248" s="237">
        <v>0</v>
      </c>
      <c r="U248" s="237">
        <v>0</v>
      </c>
      <c r="V248" s="237">
        <v>0</v>
      </c>
      <c r="W248" s="237">
        <v>0</v>
      </c>
      <c r="X248" s="237">
        <v>0</v>
      </c>
      <c r="Y248" s="237">
        <v>0</v>
      </c>
    </row>
    <row r="249" spans="1:25" x14ac:dyDescent="0.35">
      <c r="A249" s="321">
        <v>2038</v>
      </c>
      <c r="B249" s="322">
        <v>50314</v>
      </c>
      <c r="C249" s="323">
        <f t="shared" si="6"/>
        <v>537.94103345140832</v>
      </c>
      <c r="D249" s="314">
        <f t="shared" si="5"/>
        <v>537.94103345140832</v>
      </c>
      <c r="E249" s="234">
        <v>0</v>
      </c>
      <c r="F249" s="235">
        <f>'Exogenous Variables Monthly'!E246</f>
        <v>654.31955441559705</v>
      </c>
      <c r="G249" s="236">
        <f>'Exogenous Variables Monthly'!B246/1000</f>
        <v>2899.6333333333378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0</v>
      </c>
      <c r="Q249" s="239">
        <v>1</v>
      </c>
      <c r="R249" s="239">
        <v>0</v>
      </c>
      <c r="S249" s="239">
        <v>0</v>
      </c>
      <c r="T249" s="237">
        <v>0</v>
      </c>
      <c r="U249" s="237">
        <v>0</v>
      </c>
      <c r="V249" s="237">
        <v>0</v>
      </c>
      <c r="W249" s="237">
        <v>0</v>
      </c>
      <c r="X249" s="237">
        <v>0</v>
      </c>
      <c r="Y249" s="237">
        <v>0</v>
      </c>
    </row>
    <row r="250" spans="1:25" x14ac:dyDescent="0.35">
      <c r="A250" s="321">
        <v>2038</v>
      </c>
      <c r="B250" s="322">
        <v>50345</v>
      </c>
      <c r="C250" s="323">
        <f t="shared" si="6"/>
        <v>499.58520959643067</v>
      </c>
      <c r="D250" s="314">
        <f t="shared" si="5"/>
        <v>499.58520959643067</v>
      </c>
      <c r="E250" s="234">
        <v>0</v>
      </c>
      <c r="F250" s="235">
        <f>'Exogenous Variables Monthly'!E247</f>
        <v>563.338505050246</v>
      </c>
      <c r="G250" s="236">
        <f>'Exogenous Variables Monthly'!B247/1000</f>
        <v>2896.782416666671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0</v>
      </c>
      <c r="R250" s="239">
        <v>1</v>
      </c>
      <c r="S250" s="239">
        <v>0</v>
      </c>
      <c r="T250" s="237">
        <v>0</v>
      </c>
      <c r="U250" s="237">
        <v>0</v>
      </c>
      <c r="V250" s="237">
        <v>0</v>
      </c>
      <c r="W250" s="237">
        <v>0</v>
      </c>
      <c r="X250" s="237">
        <v>0</v>
      </c>
      <c r="Y250" s="237">
        <v>0</v>
      </c>
    </row>
    <row r="251" spans="1:25" x14ac:dyDescent="0.35">
      <c r="A251" s="321">
        <v>2038</v>
      </c>
      <c r="B251" s="322">
        <v>50375</v>
      </c>
      <c r="C251" s="323">
        <f t="shared" si="6"/>
        <v>469.18367977286039</v>
      </c>
      <c r="D251" s="314">
        <f t="shared" si="5"/>
        <v>469.18367977286039</v>
      </c>
      <c r="E251" s="234">
        <v>0</v>
      </c>
      <c r="F251" s="235">
        <f>'Exogenous Variables Monthly'!E248</f>
        <v>532.15638980192398</v>
      </c>
      <c r="G251" s="236">
        <f>'Exogenous Variables Monthly'!B248/1000</f>
        <v>2893.9315000000047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0</v>
      </c>
      <c r="S251" s="239">
        <v>1</v>
      </c>
      <c r="T251" s="237">
        <v>0</v>
      </c>
      <c r="U251" s="237">
        <v>0</v>
      </c>
      <c r="V251" s="237">
        <v>0</v>
      </c>
      <c r="W251" s="237">
        <v>0</v>
      </c>
      <c r="X251" s="237">
        <v>0</v>
      </c>
      <c r="Y251" s="237">
        <v>0</v>
      </c>
    </row>
    <row r="252" spans="1:25" x14ac:dyDescent="0.35">
      <c r="A252" s="321">
        <v>2038</v>
      </c>
      <c r="B252" s="322">
        <v>50406</v>
      </c>
      <c r="C252" s="323">
        <f t="shared" si="6"/>
        <v>457.08045957483625</v>
      </c>
      <c r="D252" s="314">
        <f t="shared" si="5"/>
        <v>457.08045957483625</v>
      </c>
      <c r="E252" s="234">
        <v>0</v>
      </c>
      <c r="F252" s="235">
        <f>'Exogenous Variables Monthly'!E249</f>
        <v>499.64232214614702</v>
      </c>
      <c r="G252" s="236">
        <f>'Exogenous Variables Monthly'!B249/1000</f>
        <v>2891.0805833333379</v>
      </c>
      <c r="H252" s="239">
        <v>1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  <c r="S252" s="239">
        <v>0</v>
      </c>
      <c r="T252" s="237">
        <v>0</v>
      </c>
      <c r="U252" s="237">
        <v>0</v>
      </c>
      <c r="V252" s="237">
        <v>0</v>
      </c>
      <c r="W252" s="237">
        <v>0</v>
      </c>
      <c r="X252" s="237">
        <v>0</v>
      </c>
      <c r="Y252" s="237">
        <v>0</v>
      </c>
    </row>
    <row r="253" spans="1:25" x14ac:dyDescent="0.35">
      <c r="A253" s="321">
        <v>2038</v>
      </c>
      <c r="B253" s="322">
        <v>50437</v>
      </c>
      <c r="C253" s="323">
        <f t="shared" si="6"/>
        <v>389.61894091223155</v>
      </c>
      <c r="D253" s="314">
        <f t="shared" si="5"/>
        <v>389.61894091223155</v>
      </c>
      <c r="E253" s="234">
        <v>0</v>
      </c>
      <c r="F253" s="235">
        <f>'Exogenous Variables Monthly'!E250</f>
        <v>430.45106301564903</v>
      </c>
      <c r="G253" s="236">
        <f>'Exogenous Variables Monthly'!B250/1000</f>
        <v>2888.2296666666716</v>
      </c>
      <c r="H253" s="239">
        <v>0</v>
      </c>
      <c r="I253" s="239">
        <v>1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  <c r="S253" s="239">
        <v>0</v>
      </c>
      <c r="T253" s="237">
        <v>0</v>
      </c>
      <c r="U253" s="237">
        <v>0</v>
      </c>
      <c r="V253" s="237">
        <v>0</v>
      </c>
      <c r="W253" s="237">
        <v>0</v>
      </c>
      <c r="X253" s="237">
        <v>0</v>
      </c>
      <c r="Y253" s="237">
        <v>0</v>
      </c>
    </row>
    <row r="254" spans="1:25" x14ac:dyDescent="0.35">
      <c r="A254" s="321">
        <v>2038</v>
      </c>
      <c r="B254" s="322">
        <v>50465</v>
      </c>
      <c r="C254" s="323">
        <f t="shared" si="6"/>
        <v>448.71548088287972</v>
      </c>
      <c r="D254" s="314">
        <f t="shared" si="5"/>
        <v>448.71548088287972</v>
      </c>
      <c r="E254" s="234">
        <v>0</v>
      </c>
      <c r="F254" s="235">
        <f>'Exogenous Variables Monthly'!E251</f>
        <v>433.34805246277</v>
      </c>
      <c r="G254" s="236">
        <f>'Exogenous Variables Monthly'!B251/1000</f>
        <v>2885.3787500000053</v>
      </c>
      <c r="H254" s="239">
        <v>0</v>
      </c>
      <c r="I254" s="239">
        <v>0</v>
      </c>
      <c r="J254" s="239">
        <v>1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  <c r="S254" s="239">
        <v>0</v>
      </c>
      <c r="T254" s="237">
        <v>0</v>
      </c>
      <c r="U254" s="237">
        <v>0</v>
      </c>
      <c r="V254" s="237">
        <v>0</v>
      </c>
      <c r="W254" s="237">
        <v>0</v>
      </c>
      <c r="X254" s="237">
        <v>0</v>
      </c>
      <c r="Y254" s="237">
        <v>0</v>
      </c>
    </row>
    <row r="255" spans="1:25" x14ac:dyDescent="0.35">
      <c r="A255" s="321">
        <v>2038</v>
      </c>
      <c r="B255" s="322">
        <v>50496</v>
      </c>
      <c r="C255" s="323">
        <f t="shared" si="6"/>
        <v>459.63583981996447</v>
      </c>
      <c r="D255" s="314">
        <f t="shared" si="5"/>
        <v>459.63583981996447</v>
      </c>
      <c r="E255" s="234">
        <v>0</v>
      </c>
      <c r="F255" s="235">
        <f>'Exogenous Variables Monthly'!E252</f>
        <v>484.440348495443</v>
      </c>
      <c r="G255" s="236">
        <f>'Exogenous Variables Monthly'!B252/1000</f>
        <v>2882.5278333333385</v>
      </c>
      <c r="H255" s="239">
        <v>0</v>
      </c>
      <c r="I255" s="239">
        <v>0</v>
      </c>
      <c r="J255" s="239">
        <v>0</v>
      </c>
      <c r="K255" s="239">
        <v>1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  <c r="S255" s="239">
        <v>0</v>
      </c>
      <c r="T255" s="237">
        <v>0</v>
      </c>
      <c r="U255" s="237">
        <v>0</v>
      </c>
      <c r="V255" s="237">
        <v>0</v>
      </c>
      <c r="W255" s="237">
        <v>0</v>
      </c>
      <c r="X255" s="237">
        <v>0</v>
      </c>
      <c r="Y255" s="237">
        <v>0</v>
      </c>
    </row>
    <row r="256" spans="1:25" x14ac:dyDescent="0.35">
      <c r="A256" s="321">
        <v>2038</v>
      </c>
      <c r="B256" s="322">
        <v>50526</v>
      </c>
      <c r="C256" s="323">
        <f t="shared" si="6"/>
        <v>504.58911139112348</v>
      </c>
      <c r="D256" s="314">
        <f t="shared" si="5"/>
        <v>504.58911139112348</v>
      </c>
      <c r="E256" s="234">
        <v>0</v>
      </c>
      <c r="F256" s="235">
        <f>'Exogenous Variables Monthly'!E253</f>
        <v>564.49104958615305</v>
      </c>
      <c r="G256" s="236">
        <f>'Exogenous Variables Monthly'!B253/1000</f>
        <v>2879.6769166666722</v>
      </c>
      <c r="H256" s="239">
        <v>0</v>
      </c>
      <c r="I256" s="239">
        <v>0</v>
      </c>
      <c r="J256" s="239">
        <v>0</v>
      </c>
      <c r="K256" s="239">
        <v>0</v>
      </c>
      <c r="L256" s="239">
        <v>1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  <c r="S256" s="239">
        <v>0</v>
      </c>
      <c r="T256" s="237">
        <v>0</v>
      </c>
      <c r="U256" s="237">
        <v>0</v>
      </c>
      <c r="V256" s="237">
        <v>0</v>
      </c>
      <c r="W256" s="237">
        <v>0</v>
      </c>
      <c r="X256" s="237">
        <v>0</v>
      </c>
      <c r="Y256" s="237">
        <v>0</v>
      </c>
    </row>
    <row r="257" spans="1:25" x14ac:dyDescent="0.35">
      <c r="A257" s="321">
        <v>2038</v>
      </c>
      <c r="B257" s="322">
        <v>50557</v>
      </c>
      <c r="C257" s="323">
        <f t="shared" si="6"/>
        <v>525.4853639881303</v>
      </c>
      <c r="D257" s="314">
        <f t="shared" si="5"/>
        <v>525.4853639881303</v>
      </c>
      <c r="E257" s="234">
        <v>0</v>
      </c>
      <c r="F257" s="235">
        <f>'Exogenous Variables Monthly'!E254</f>
        <v>595.94088185764599</v>
      </c>
      <c r="G257" s="236">
        <f>'Exogenous Variables Monthly'!B254/1000</f>
        <v>2876.8260000000055</v>
      </c>
      <c r="H257" s="239">
        <v>0</v>
      </c>
      <c r="I257" s="239">
        <v>0</v>
      </c>
      <c r="J257" s="239">
        <v>0</v>
      </c>
      <c r="K257" s="239">
        <v>0</v>
      </c>
      <c r="L257" s="239">
        <v>0</v>
      </c>
      <c r="M257" s="239">
        <v>1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  <c r="S257" s="239">
        <v>0</v>
      </c>
      <c r="T257" s="237">
        <v>0</v>
      </c>
      <c r="U257" s="237">
        <v>0</v>
      </c>
      <c r="V257" s="237">
        <v>0</v>
      </c>
      <c r="W257" s="237">
        <v>0</v>
      </c>
      <c r="X257" s="237">
        <v>0</v>
      </c>
      <c r="Y257" s="237">
        <v>0</v>
      </c>
    </row>
    <row r="258" spans="1:25" x14ac:dyDescent="0.35">
      <c r="A258" s="321">
        <v>2039</v>
      </c>
      <c r="B258" s="322">
        <v>50587</v>
      </c>
      <c r="C258" s="323">
        <f t="shared" si="6"/>
        <v>559.84029822789535</v>
      </c>
      <c r="D258" s="314">
        <f t="shared" si="5"/>
        <v>559.84029822789535</v>
      </c>
      <c r="E258" s="234">
        <v>0</v>
      </c>
      <c r="F258" s="235">
        <f>'Exogenous Variables Monthly'!E255</f>
        <v>611.67113020077102</v>
      </c>
      <c r="G258" s="236">
        <f>'Exogenous Variables Monthly'!B255/1000</f>
        <v>2873.9544166666719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0</v>
      </c>
      <c r="N258" s="239">
        <v>1</v>
      </c>
      <c r="O258" s="239">
        <v>0</v>
      </c>
      <c r="P258" s="239">
        <v>0</v>
      </c>
      <c r="Q258" s="239">
        <v>0</v>
      </c>
      <c r="R258" s="239">
        <v>0</v>
      </c>
      <c r="S258" s="239">
        <v>0</v>
      </c>
      <c r="T258" s="237">
        <v>0</v>
      </c>
      <c r="U258" s="237">
        <v>0</v>
      </c>
      <c r="V258" s="237">
        <v>0</v>
      </c>
      <c r="W258" s="237">
        <v>0</v>
      </c>
      <c r="X258" s="237">
        <v>0</v>
      </c>
      <c r="Y258" s="237">
        <v>0</v>
      </c>
    </row>
    <row r="259" spans="1:25" x14ac:dyDescent="0.35">
      <c r="A259" s="321">
        <v>2039</v>
      </c>
      <c r="B259" s="322">
        <v>50618</v>
      </c>
      <c r="C259" s="323">
        <f t="shared" si="6"/>
        <v>565.46567903295681</v>
      </c>
      <c r="D259" s="314">
        <f t="shared" si="5"/>
        <v>565.46567903295681</v>
      </c>
      <c r="E259" s="234">
        <v>0</v>
      </c>
      <c r="F259" s="235">
        <f>'Exogenous Variables Monthly'!E256</f>
        <v>639.04599620626198</v>
      </c>
      <c r="G259" s="236">
        <f>'Exogenous Variables Monthly'!B256/1000</f>
        <v>2871.0828333333384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0</v>
      </c>
      <c r="O259" s="239">
        <v>1</v>
      </c>
      <c r="P259" s="239">
        <v>0</v>
      </c>
      <c r="Q259" s="239">
        <v>0</v>
      </c>
      <c r="R259" s="239">
        <v>0</v>
      </c>
      <c r="S259" s="239">
        <v>0</v>
      </c>
      <c r="T259" s="237">
        <v>0</v>
      </c>
      <c r="U259" s="237">
        <v>0</v>
      </c>
      <c r="V259" s="237">
        <v>0</v>
      </c>
      <c r="W259" s="237">
        <v>0</v>
      </c>
      <c r="X259" s="237">
        <v>0</v>
      </c>
      <c r="Y259" s="237">
        <v>0</v>
      </c>
    </row>
    <row r="260" spans="1:25" x14ac:dyDescent="0.35">
      <c r="A260" s="321">
        <v>2039</v>
      </c>
      <c r="B260" s="322">
        <v>50649</v>
      </c>
      <c r="C260" s="323">
        <f t="shared" si="6"/>
        <v>548.52137463871406</v>
      </c>
      <c r="D260" s="314">
        <f t="shared" si="5"/>
        <v>548.52137463871406</v>
      </c>
      <c r="E260" s="234">
        <v>0</v>
      </c>
      <c r="F260" s="235">
        <f>'Exogenous Variables Monthly'!E257</f>
        <v>632.99168487662405</v>
      </c>
      <c r="G260" s="236">
        <f>'Exogenous Variables Monthly'!B257/1000</f>
        <v>2868.2112500000053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0</v>
      </c>
      <c r="P260" s="239">
        <v>1</v>
      </c>
      <c r="Q260" s="239">
        <v>0</v>
      </c>
      <c r="R260" s="239">
        <v>0</v>
      </c>
      <c r="S260" s="239">
        <v>0</v>
      </c>
      <c r="T260" s="237">
        <v>0</v>
      </c>
      <c r="U260" s="237">
        <v>0</v>
      </c>
      <c r="V260" s="237">
        <v>0</v>
      </c>
      <c r="W260" s="237">
        <v>0</v>
      </c>
      <c r="X260" s="237">
        <v>0</v>
      </c>
      <c r="Y260" s="237">
        <v>0</v>
      </c>
    </row>
    <row r="261" spans="1:25" x14ac:dyDescent="0.35">
      <c r="A261" s="321">
        <v>2039</v>
      </c>
      <c r="B261" s="322">
        <v>50679</v>
      </c>
      <c r="C261" s="323">
        <f t="shared" si="6"/>
        <v>535.80837338517154</v>
      </c>
      <c r="D261" s="314">
        <f t="shared" si="5"/>
        <v>535.80837338517154</v>
      </c>
      <c r="E261" s="234">
        <v>0</v>
      </c>
      <c r="F261" s="235">
        <f>'Exogenous Variables Monthly'!E258</f>
        <v>658.03283058496095</v>
      </c>
      <c r="G261" s="236">
        <f>'Exogenous Variables Monthly'!B258/1000</f>
        <v>2865.3396666666717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0</v>
      </c>
      <c r="Q261" s="239">
        <v>1</v>
      </c>
      <c r="R261" s="239">
        <v>0</v>
      </c>
      <c r="S261" s="239">
        <v>0</v>
      </c>
      <c r="T261" s="237">
        <v>0</v>
      </c>
      <c r="U261" s="237">
        <v>0</v>
      </c>
      <c r="V261" s="237">
        <v>0</v>
      </c>
      <c r="W261" s="237">
        <v>0</v>
      </c>
      <c r="X261" s="237">
        <v>0</v>
      </c>
      <c r="Y261" s="237">
        <v>0</v>
      </c>
    </row>
    <row r="262" spans="1:25" x14ac:dyDescent="0.35">
      <c r="A262" s="321">
        <v>2039</v>
      </c>
      <c r="B262" s="322">
        <v>50710</v>
      </c>
      <c r="C262" s="323">
        <f t="shared" si="6"/>
        <v>497.44882050812851</v>
      </c>
      <c r="D262" s="314">
        <f t="shared" ref="D262:D325" si="7">SUMPRODUCT($F$3:$Y$3,F262:Y262)</f>
        <v>497.44882050812851</v>
      </c>
      <c r="E262" s="234">
        <v>0</v>
      </c>
      <c r="F262" s="235">
        <f>'Exogenous Variables Monthly'!E259</f>
        <v>566.91038322331099</v>
      </c>
      <c r="G262" s="236">
        <f>'Exogenous Variables Monthly'!B259/1000</f>
        <v>2862.4680833333382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0</v>
      </c>
      <c r="R262" s="239">
        <v>1</v>
      </c>
      <c r="S262" s="239">
        <v>0</v>
      </c>
      <c r="T262" s="237">
        <v>0</v>
      </c>
      <c r="U262" s="237">
        <v>0</v>
      </c>
      <c r="V262" s="237">
        <v>0</v>
      </c>
      <c r="W262" s="237">
        <v>0</v>
      </c>
      <c r="X262" s="237">
        <v>0</v>
      </c>
      <c r="Y262" s="237">
        <v>0</v>
      </c>
    </row>
    <row r="263" spans="1:25" x14ac:dyDescent="0.35">
      <c r="A263" s="321">
        <v>2039</v>
      </c>
      <c r="B263" s="322">
        <v>50740</v>
      </c>
      <c r="C263" s="323">
        <f t="shared" si="6"/>
        <v>467.05349973149794</v>
      </c>
      <c r="D263" s="314">
        <f t="shared" si="7"/>
        <v>467.05349973149794</v>
      </c>
      <c r="E263" s="234">
        <v>0</v>
      </c>
      <c r="F263" s="235">
        <f>'Exogenous Variables Monthly'!E260</f>
        <v>536.17098571235499</v>
      </c>
      <c r="G263" s="236">
        <f>'Exogenous Variables Monthly'!B260/1000</f>
        <v>2859.5965000000047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0</v>
      </c>
      <c r="S263" s="239">
        <v>1</v>
      </c>
      <c r="T263" s="237">
        <v>0</v>
      </c>
      <c r="U263" s="237">
        <v>0</v>
      </c>
      <c r="V263" s="237">
        <v>0</v>
      </c>
      <c r="W263" s="237">
        <v>0</v>
      </c>
      <c r="X263" s="237">
        <v>0</v>
      </c>
      <c r="Y263" s="237">
        <v>0</v>
      </c>
    </row>
    <row r="264" spans="1:25" x14ac:dyDescent="0.35">
      <c r="A264" s="321">
        <v>2039</v>
      </c>
      <c r="B264" s="322">
        <v>50771</v>
      </c>
      <c r="C264" s="323">
        <f t="shared" si="6"/>
        <v>454.94959295120697</v>
      </c>
      <c r="D264" s="314">
        <f t="shared" si="7"/>
        <v>454.94959295120697</v>
      </c>
      <c r="E264" s="234">
        <v>0</v>
      </c>
      <c r="F264" s="235">
        <f>'Exogenous Variables Monthly'!E261</f>
        <v>503.69434121298002</v>
      </c>
      <c r="G264" s="236">
        <f>'Exogenous Variables Monthly'!B261/1000</f>
        <v>2856.7249166666711</v>
      </c>
      <c r="H264" s="239">
        <v>1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  <c r="S264" s="239">
        <v>0</v>
      </c>
      <c r="T264" s="237">
        <v>0</v>
      </c>
      <c r="U264" s="237">
        <v>0</v>
      </c>
      <c r="V264" s="237">
        <v>0</v>
      </c>
      <c r="W264" s="237">
        <v>0</v>
      </c>
      <c r="X264" s="237">
        <v>0</v>
      </c>
      <c r="Y264" s="237">
        <v>0</v>
      </c>
    </row>
    <row r="265" spans="1:25" x14ac:dyDescent="0.35">
      <c r="A265" s="321">
        <v>2039</v>
      </c>
      <c r="B265" s="322">
        <v>50802</v>
      </c>
      <c r="C265" s="323">
        <f t="shared" si="6"/>
        <v>387.46056133332405</v>
      </c>
      <c r="D265" s="314">
        <f t="shared" si="7"/>
        <v>387.46056133332405</v>
      </c>
      <c r="E265" s="234">
        <v>0</v>
      </c>
      <c r="F265" s="235">
        <f>'Exogenous Variables Monthly'!E262</f>
        <v>432.96376970352401</v>
      </c>
      <c r="G265" s="236">
        <f>'Exogenous Variables Monthly'!B262/1000</f>
        <v>2853.8533333333376</v>
      </c>
      <c r="H265" s="239">
        <v>0</v>
      </c>
      <c r="I265" s="239">
        <v>1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  <c r="S265" s="239">
        <v>0</v>
      </c>
      <c r="T265" s="237">
        <v>0</v>
      </c>
      <c r="U265" s="237">
        <v>0</v>
      </c>
      <c r="V265" s="237">
        <v>0</v>
      </c>
      <c r="W265" s="237">
        <v>0</v>
      </c>
      <c r="X265" s="237">
        <v>0</v>
      </c>
      <c r="Y265" s="237">
        <v>0</v>
      </c>
    </row>
    <row r="266" spans="1:25" x14ac:dyDescent="0.35">
      <c r="A266" s="321">
        <v>2039</v>
      </c>
      <c r="B266" s="322">
        <v>50830</v>
      </c>
      <c r="C266" s="323">
        <f t="shared" si="6"/>
        <v>446.51391071061767</v>
      </c>
      <c r="D266" s="314">
        <f t="shared" si="7"/>
        <v>446.51391071061767</v>
      </c>
      <c r="E266" s="234">
        <v>0</v>
      </c>
      <c r="F266" s="235">
        <f>'Exogenous Variables Monthly'!E263</f>
        <v>433.39998455780102</v>
      </c>
      <c r="G266" s="236">
        <f>'Exogenous Variables Monthly'!B263/1000</f>
        <v>2850.981750000004</v>
      </c>
      <c r="H266" s="239">
        <v>0</v>
      </c>
      <c r="I266" s="239">
        <v>0</v>
      </c>
      <c r="J266" s="239">
        <v>1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  <c r="S266" s="239">
        <v>0</v>
      </c>
      <c r="T266" s="237">
        <v>0</v>
      </c>
      <c r="U266" s="237">
        <v>0</v>
      </c>
      <c r="V266" s="237">
        <v>0</v>
      </c>
      <c r="W266" s="237">
        <v>0</v>
      </c>
      <c r="X266" s="237">
        <v>0</v>
      </c>
      <c r="Y266" s="237">
        <v>0</v>
      </c>
    </row>
    <row r="267" spans="1:25" x14ac:dyDescent="0.35">
      <c r="A267" s="321">
        <v>2039</v>
      </c>
      <c r="B267" s="322">
        <v>50861</v>
      </c>
      <c r="C267" s="323">
        <f t="shared" si="6"/>
        <v>457.44711200695042</v>
      </c>
      <c r="D267" s="314">
        <f t="shared" si="7"/>
        <v>457.44711200695042</v>
      </c>
      <c r="E267" s="234">
        <v>0</v>
      </c>
      <c r="F267" s="235">
        <f>'Exogenous Variables Monthly'!E264</f>
        <v>485.324875081931</v>
      </c>
      <c r="G267" s="236">
        <f>'Exogenous Variables Monthly'!B264/1000</f>
        <v>2848.1101666666709</v>
      </c>
      <c r="H267" s="239">
        <v>0</v>
      </c>
      <c r="I267" s="239">
        <v>0</v>
      </c>
      <c r="J267" s="239">
        <v>0</v>
      </c>
      <c r="K267" s="239">
        <v>1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  <c r="S267" s="239">
        <v>0</v>
      </c>
      <c r="T267" s="237">
        <v>0</v>
      </c>
      <c r="U267" s="237">
        <v>0</v>
      </c>
      <c r="V267" s="237">
        <v>0</v>
      </c>
      <c r="W267" s="237">
        <v>0</v>
      </c>
      <c r="X267" s="237">
        <v>0</v>
      </c>
      <c r="Y267" s="237">
        <v>0</v>
      </c>
    </row>
    <row r="268" spans="1:25" x14ac:dyDescent="0.35">
      <c r="A268" s="321">
        <v>2039</v>
      </c>
      <c r="B268" s="322">
        <v>50891</v>
      </c>
      <c r="C268" s="323">
        <f t="shared" si="6"/>
        <v>502.41225297926337</v>
      </c>
      <c r="D268" s="314">
        <f t="shared" si="7"/>
        <v>502.41225297926337</v>
      </c>
      <c r="E268" s="234">
        <v>0</v>
      </c>
      <c r="F268" s="235">
        <f>'Exogenous Variables Monthly'!E265</f>
        <v>566.15098449134803</v>
      </c>
      <c r="G268" s="236">
        <f>'Exogenous Variables Monthly'!B265/1000</f>
        <v>2845.2385833333374</v>
      </c>
      <c r="H268" s="239">
        <v>0</v>
      </c>
      <c r="I268" s="239">
        <v>0</v>
      </c>
      <c r="J268" s="239">
        <v>0</v>
      </c>
      <c r="K268" s="239">
        <v>0</v>
      </c>
      <c r="L268" s="239">
        <v>1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  <c r="S268" s="239">
        <v>0</v>
      </c>
      <c r="T268" s="237">
        <v>0</v>
      </c>
      <c r="U268" s="237">
        <v>0</v>
      </c>
      <c r="V268" s="237">
        <v>0</v>
      </c>
      <c r="W268" s="237">
        <v>0</v>
      </c>
      <c r="X268" s="237">
        <v>0</v>
      </c>
      <c r="Y268" s="237">
        <v>0</v>
      </c>
    </row>
    <row r="269" spans="1:25" x14ac:dyDescent="0.35">
      <c r="A269" s="321">
        <v>2039</v>
      </c>
      <c r="B269" s="322">
        <v>50922</v>
      </c>
      <c r="C269" s="323">
        <f t="shared" si="6"/>
        <v>523.31098534541718</v>
      </c>
      <c r="D269" s="314">
        <f t="shared" si="7"/>
        <v>523.31098534541718</v>
      </c>
      <c r="E269" s="234">
        <v>0</v>
      </c>
      <c r="F269" s="235">
        <f>'Exogenous Variables Monthly'!E266</f>
        <v>597.824344048542</v>
      </c>
      <c r="G269" s="236">
        <f>'Exogenous Variables Monthly'!B266/1000</f>
        <v>2842.3670000000038</v>
      </c>
      <c r="H269" s="239">
        <v>0</v>
      </c>
      <c r="I269" s="239">
        <v>0</v>
      </c>
      <c r="J269" s="239">
        <v>0</v>
      </c>
      <c r="K269" s="239">
        <v>0</v>
      </c>
      <c r="L269" s="239">
        <v>0</v>
      </c>
      <c r="M269" s="239">
        <v>1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  <c r="S269" s="239">
        <v>0</v>
      </c>
      <c r="T269" s="237">
        <v>0</v>
      </c>
      <c r="U269" s="237">
        <v>0</v>
      </c>
      <c r="V269" s="237">
        <v>0</v>
      </c>
      <c r="W269" s="237">
        <v>0</v>
      </c>
      <c r="X269" s="237">
        <v>0</v>
      </c>
      <c r="Y269" s="237">
        <v>0</v>
      </c>
    </row>
    <row r="270" spans="1:25" x14ac:dyDescent="0.35">
      <c r="A270" s="321">
        <v>2040</v>
      </c>
      <c r="B270" s="322">
        <v>50952</v>
      </c>
      <c r="C270" s="323">
        <f t="shared" si="6"/>
        <v>557.66505877803434</v>
      </c>
      <c r="D270" s="314">
        <f t="shared" si="7"/>
        <v>557.66505877803434</v>
      </c>
      <c r="E270" s="234">
        <v>0</v>
      </c>
      <c r="F270" s="235">
        <f>'Exogenous Variables Monthly'!E267</f>
        <v>613.20951004439405</v>
      </c>
      <c r="G270" s="236">
        <f>'Exogenous Variables Monthly'!B267/1000</f>
        <v>2839.5736666666703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0</v>
      </c>
      <c r="N270" s="239">
        <v>1</v>
      </c>
      <c r="O270" s="239">
        <v>0</v>
      </c>
      <c r="P270" s="239">
        <v>0</v>
      </c>
      <c r="Q270" s="239">
        <v>0</v>
      </c>
      <c r="R270" s="239">
        <v>0</v>
      </c>
      <c r="S270" s="239">
        <v>0</v>
      </c>
      <c r="T270" s="237">
        <v>0</v>
      </c>
      <c r="U270" s="237">
        <v>0</v>
      </c>
      <c r="V270" s="237">
        <v>0</v>
      </c>
      <c r="W270" s="237">
        <v>0</v>
      </c>
      <c r="X270" s="237">
        <v>0</v>
      </c>
      <c r="Y270" s="237">
        <v>0</v>
      </c>
    </row>
    <row r="271" spans="1:25" x14ac:dyDescent="0.35">
      <c r="A271" s="321">
        <v>2040</v>
      </c>
      <c r="B271" s="322">
        <v>50983</v>
      </c>
      <c r="C271" s="323">
        <f t="shared" si="6"/>
        <v>563.3077283076409</v>
      </c>
      <c r="D271" s="314">
        <f t="shared" si="7"/>
        <v>563.3077283076409</v>
      </c>
      <c r="E271" s="234">
        <v>0</v>
      </c>
      <c r="F271" s="235">
        <f>'Exogenous Variables Monthly'!E268</f>
        <v>641.30604288850998</v>
      </c>
      <c r="G271" s="236">
        <f>'Exogenous Variables Monthly'!B268/1000</f>
        <v>2836.7803333333368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0</v>
      </c>
      <c r="O271" s="239">
        <v>1</v>
      </c>
      <c r="P271" s="239">
        <v>0</v>
      </c>
      <c r="Q271" s="239">
        <v>0</v>
      </c>
      <c r="R271" s="239">
        <v>0</v>
      </c>
      <c r="S271" s="239">
        <v>0</v>
      </c>
      <c r="T271" s="237">
        <v>0</v>
      </c>
      <c r="U271" s="237">
        <v>0</v>
      </c>
      <c r="V271" s="237">
        <v>0</v>
      </c>
      <c r="W271" s="237">
        <v>0</v>
      </c>
      <c r="X271" s="237">
        <v>0</v>
      </c>
      <c r="Y271" s="237">
        <v>0</v>
      </c>
    </row>
    <row r="272" spans="1:25" x14ac:dyDescent="0.35">
      <c r="A272" s="321">
        <v>2040</v>
      </c>
      <c r="B272" s="322">
        <v>51014</v>
      </c>
      <c r="C272" s="323">
        <f t="shared" si="6"/>
        <v>546.37789027713688</v>
      </c>
      <c r="D272" s="314">
        <f t="shared" si="7"/>
        <v>546.37789027713688</v>
      </c>
      <c r="E272" s="234">
        <v>0</v>
      </c>
      <c r="F272" s="235">
        <f>'Exogenous Variables Monthly'!E269</f>
        <v>635.80751251442098</v>
      </c>
      <c r="G272" s="236">
        <f>'Exogenous Variables Monthly'!B269/1000</f>
        <v>2833.9870000000033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0</v>
      </c>
      <c r="P272" s="239">
        <v>1</v>
      </c>
      <c r="Q272" s="239">
        <v>0</v>
      </c>
      <c r="R272" s="239">
        <v>0</v>
      </c>
      <c r="S272" s="239">
        <v>0</v>
      </c>
      <c r="T272" s="237">
        <v>0</v>
      </c>
      <c r="U272" s="237">
        <v>0</v>
      </c>
      <c r="V272" s="237">
        <v>0</v>
      </c>
      <c r="W272" s="237">
        <v>0</v>
      </c>
      <c r="X272" s="237">
        <v>0</v>
      </c>
      <c r="Y272" s="237">
        <v>0</v>
      </c>
    </row>
    <row r="273" spans="1:25" x14ac:dyDescent="0.35">
      <c r="A273" s="321">
        <v>2040</v>
      </c>
      <c r="B273" s="322">
        <v>51044</v>
      </c>
      <c r="C273" s="323">
        <f t="shared" si="6"/>
        <v>533.68552700678515</v>
      </c>
      <c r="D273" s="314">
        <f t="shared" si="7"/>
        <v>533.68552700678515</v>
      </c>
      <c r="E273" s="234">
        <v>0</v>
      </c>
      <c r="F273" s="235">
        <f>'Exogenous Variables Monthly'!E270</f>
        <v>661.76717966864805</v>
      </c>
      <c r="G273" s="236">
        <f>'Exogenous Variables Monthly'!B270/1000</f>
        <v>2831.1936666666697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0</v>
      </c>
      <c r="Q273" s="239">
        <v>1</v>
      </c>
      <c r="R273" s="239">
        <v>0</v>
      </c>
      <c r="S273" s="239">
        <v>0</v>
      </c>
      <c r="T273" s="237">
        <v>0</v>
      </c>
      <c r="U273" s="237">
        <v>0</v>
      </c>
      <c r="V273" s="237">
        <v>0</v>
      </c>
      <c r="W273" s="237">
        <v>0</v>
      </c>
      <c r="X273" s="237">
        <v>0</v>
      </c>
      <c r="Y273" s="237">
        <v>0</v>
      </c>
    </row>
    <row r="274" spans="1:25" x14ac:dyDescent="0.35">
      <c r="A274" s="321">
        <v>2040</v>
      </c>
      <c r="B274" s="322">
        <v>51075</v>
      </c>
      <c r="C274" s="323">
        <f t="shared" si="6"/>
        <v>495.32860557457292</v>
      </c>
      <c r="D274" s="314">
        <f t="shared" si="7"/>
        <v>495.32860557457292</v>
      </c>
      <c r="E274" s="234">
        <v>0</v>
      </c>
      <c r="F274" s="235">
        <f>'Exogenous Variables Monthly'!E271</f>
        <v>570.50490908256904</v>
      </c>
      <c r="G274" s="236">
        <f>'Exogenous Variables Monthly'!B271/1000</f>
        <v>2828.4003333333362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0</v>
      </c>
      <c r="R274" s="239">
        <v>1</v>
      </c>
      <c r="S274" s="239">
        <v>0</v>
      </c>
      <c r="T274" s="237">
        <v>0</v>
      </c>
      <c r="U274" s="237">
        <v>0</v>
      </c>
      <c r="V274" s="237">
        <v>0</v>
      </c>
      <c r="W274" s="237">
        <v>0</v>
      </c>
      <c r="X274" s="237">
        <v>0</v>
      </c>
      <c r="Y274" s="237">
        <v>0</v>
      </c>
    </row>
    <row r="275" spans="1:25" x14ac:dyDescent="0.35">
      <c r="A275" s="321">
        <v>2040</v>
      </c>
      <c r="B275" s="322">
        <v>51105</v>
      </c>
      <c r="C275" s="323">
        <f t="shared" si="6"/>
        <v>464.94595747902918</v>
      </c>
      <c r="D275" s="314">
        <f t="shared" si="7"/>
        <v>464.94595747902918</v>
      </c>
      <c r="E275" s="234">
        <v>0</v>
      </c>
      <c r="F275" s="235">
        <f>'Exogenous Variables Monthly'!E272</f>
        <v>540.21586779548397</v>
      </c>
      <c r="G275" s="236">
        <f>'Exogenous Variables Monthly'!B272/1000</f>
        <v>2825.6070000000027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0</v>
      </c>
      <c r="S275" s="239">
        <v>1</v>
      </c>
      <c r="T275" s="237">
        <v>0</v>
      </c>
      <c r="U275" s="237">
        <v>0</v>
      </c>
      <c r="V275" s="237">
        <v>0</v>
      </c>
      <c r="W275" s="237">
        <v>0</v>
      </c>
      <c r="X275" s="237">
        <v>0</v>
      </c>
      <c r="Y275" s="237">
        <v>0</v>
      </c>
    </row>
    <row r="276" spans="1:25" x14ac:dyDescent="0.35">
      <c r="A276" s="321">
        <v>2040</v>
      </c>
      <c r="B276" s="322">
        <v>51136</v>
      </c>
      <c r="C276" s="323">
        <f t="shared" ref="C276:C339" si="8">D276</f>
        <v>452.84774160200021</v>
      </c>
      <c r="D276" s="314">
        <f t="shared" si="7"/>
        <v>452.84774160200021</v>
      </c>
      <c r="E276" s="234">
        <v>0</v>
      </c>
      <c r="F276" s="235">
        <f>'Exogenous Variables Monthly'!E273</f>
        <v>507.77922150431402</v>
      </c>
      <c r="G276" s="236">
        <f>'Exogenous Variables Monthly'!B273/1000</f>
        <v>2822.8136666666692</v>
      </c>
      <c r="H276" s="239">
        <v>1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  <c r="S276" s="239">
        <v>0</v>
      </c>
      <c r="T276" s="237">
        <v>0</v>
      </c>
      <c r="U276" s="237">
        <v>0</v>
      </c>
      <c r="V276" s="237">
        <v>0</v>
      </c>
      <c r="W276" s="237">
        <v>0</v>
      </c>
      <c r="X276" s="237">
        <v>0</v>
      </c>
      <c r="Y276" s="237">
        <v>0</v>
      </c>
    </row>
    <row r="277" spans="1:25" x14ac:dyDescent="0.35">
      <c r="A277" s="321">
        <v>2040</v>
      </c>
      <c r="B277" s="322">
        <v>51167</v>
      </c>
      <c r="C277" s="323">
        <f t="shared" si="8"/>
        <v>385.33722115924496</v>
      </c>
      <c r="D277" s="314">
        <f t="shared" si="7"/>
        <v>385.33722115924496</v>
      </c>
      <c r="E277" s="234">
        <v>0</v>
      </c>
      <c r="F277" s="235">
        <f>'Exogenous Variables Monthly'!E274</f>
        <v>435.49114401669198</v>
      </c>
      <c r="G277" s="236">
        <f>'Exogenous Variables Monthly'!B274/1000</f>
        <v>2820.0203333333357</v>
      </c>
      <c r="H277" s="239">
        <v>0</v>
      </c>
      <c r="I277" s="239">
        <v>1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  <c r="S277" s="239">
        <v>0</v>
      </c>
      <c r="T277" s="237">
        <v>0</v>
      </c>
      <c r="U277" s="237">
        <v>0</v>
      </c>
      <c r="V277" s="237">
        <v>0</v>
      </c>
      <c r="W277" s="237">
        <v>0</v>
      </c>
      <c r="X277" s="237">
        <v>0</v>
      </c>
      <c r="Y277" s="237">
        <v>0</v>
      </c>
    </row>
    <row r="278" spans="1:25" x14ac:dyDescent="0.35">
      <c r="A278" s="321">
        <v>2040</v>
      </c>
      <c r="B278" s="322">
        <v>51196</v>
      </c>
      <c r="C278" s="323">
        <f t="shared" si="8"/>
        <v>444.3534641699365</v>
      </c>
      <c r="D278" s="314">
        <f t="shared" si="7"/>
        <v>444.3534641699365</v>
      </c>
      <c r="E278" s="234">
        <v>0</v>
      </c>
      <c r="F278" s="235">
        <f>'Exogenous Variables Monthly'!E275</f>
        <v>433.45192287633398</v>
      </c>
      <c r="G278" s="236">
        <f>'Exogenous Variables Monthly'!B275/1000</f>
        <v>2817.2270000000021</v>
      </c>
      <c r="H278" s="239">
        <v>0</v>
      </c>
      <c r="I278" s="239">
        <v>0</v>
      </c>
      <c r="J278" s="239">
        <v>1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  <c r="S278" s="239">
        <v>0</v>
      </c>
      <c r="T278" s="237">
        <v>0</v>
      </c>
      <c r="U278" s="237">
        <v>0</v>
      </c>
      <c r="V278" s="237">
        <v>0</v>
      </c>
      <c r="W278" s="237">
        <v>0</v>
      </c>
      <c r="X278" s="237">
        <v>0</v>
      </c>
      <c r="Y278" s="237">
        <v>0</v>
      </c>
    </row>
    <row r="279" spans="1:25" x14ac:dyDescent="0.35">
      <c r="A279" s="321">
        <v>2040</v>
      </c>
      <c r="B279" s="322">
        <v>51227</v>
      </c>
      <c r="C279" s="323">
        <f t="shared" si="8"/>
        <v>455.30586887152992</v>
      </c>
      <c r="D279" s="314">
        <f t="shared" si="7"/>
        <v>455.30586887152992</v>
      </c>
      <c r="E279" s="234">
        <v>0</v>
      </c>
      <c r="F279" s="235">
        <f>'Exogenous Variables Monthly'!E276</f>
        <v>486.21101670169298</v>
      </c>
      <c r="G279" s="236">
        <f>'Exogenous Variables Monthly'!B276/1000</f>
        <v>2814.4336666666686</v>
      </c>
      <c r="H279" s="239">
        <v>0</v>
      </c>
      <c r="I279" s="239">
        <v>0</v>
      </c>
      <c r="J279" s="239">
        <v>0</v>
      </c>
      <c r="K279" s="239">
        <v>1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  <c r="S279" s="239">
        <v>0</v>
      </c>
      <c r="T279" s="237">
        <v>0</v>
      </c>
      <c r="U279" s="237">
        <v>0</v>
      </c>
      <c r="V279" s="237">
        <v>0</v>
      </c>
      <c r="W279" s="237">
        <v>0</v>
      </c>
      <c r="X279" s="237">
        <v>0</v>
      </c>
      <c r="Y279" s="237">
        <v>0</v>
      </c>
    </row>
    <row r="280" spans="1:25" x14ac:dyDescent="0.35">
      <c r="A280" s="321">
        <v>2040</v>
      </c>
      <c r="B280" s="322">
        <v>51257</v>
      </c>
      <c r="C280" s="323">
        <f t="shared" si="8"/>
        <v>500.28926848876893</v>
      </c>
      <c r="D280" s="314">
        <f t="shared" si="7"/>
        <v>500.28926848876893</v>
      </c>
      <c r="E280" s="234">
        <v>0</v>
      </c>
      <c r="F280" s="235">
        <f>'Exogenous Variables Monthly'!E277</f>
        <v>567.81580057914505</v>
      </c>
      <c r="G280" s="236">
        <f>'Exogenous Variables Monthly'!B277/1000</f>
        <v>2811.6403333333355</v>
      </c>
      <c r="H280" s="239">
        <v>0</v>
      </c>
      <c r="I280" s="239">
        <v>0</v>
      </c>
      <c r="J280" s="239">
        <v>0</v>
      </c>
      <c r="K280" s="239">
        <v>0</v>
      </c>
      <c r="L280" s="239">
        <v>1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  <c r="S280" s="239">
        <v>0</v>
      </c>
      <c r="T280" s="237">
        <v>0</v>
      </c>
      <c r="U280" s="237">
        <v>0</v>
      </c>
      <c r="V280" s="237">
        <v>0</v>
      </c>
      <c r="W280" s="237">
        <v>0</v>
      </c>
      <c r="X280" s="237">
        <v>0</v>
      </c>
      <c r="Y280" s="237">
        <v>0</v>
      </c>
    </row>
    <row r="281" spans="1:25" x14ac:dyDescent="0.35">
      <c r="A281" s="321">
        <v>2040</v>
      </c>
      <c r="B281" s="322">
        <v>51288</v>
      </c>
      <c r="C281" s="323">
        <f t="shared" si="8"/>
        <v>521.19683252787593</v>
      </c>
      <c r="D281" s="314">
        <f t="shared" si="7"/>
        <v>521.19683252787593</v>
      </c>
      <c r="E281" s="234">
        <v>0</v>
      </c>
      <c r="F281" s="235">
        <f>'Exogenous Variables Monthly'!E278</f>
        <v>599.71375889335502</v>
      </c>
      <c r="G281" s="236">
        <f>'Exogenous Variables Monthly'!B278/1000</f>
        <v>2808.847000000002</v>
      </c>
      <c r="H281" s="239">
        <v>0</v>
      </c>
      <c r="I281" s="239">
        <v>0</v>
      </c>
      <c r="J281" s="239">
        <v>0</v>
      </c>
      <c r="K281" s="239">
        <v>0</v>
      </c>
      <c r="L281" s="239">
        <v>0</v>
      </c>
      <c r="M281" s="239">
        <v>1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  <c r="S281" s="239">
        <v>0</v>
      </c>
      <c r="T281" s="237">
        <v>0</v>
      </c>
      <c r="U281" s="237">
        <v>0</v>
      </c>
      <c r="V281" s="237">
        <v>0</v>
      </c>
      <c r="W281" s="237">
        <v>0</v>
      </c>
      <c r="X281" s="237">
        <v>0</v>
      </c>
      <c r="Y281" s="237">
        <v>0</v>
      </c>
    </row>
    <row r="282" spans="1:25" x14ac:dyDescent="0.35">
      <c r="A282" s="321">
        <v>2041</v>
      </c>
      <c r="B282" s="322">
        <v>51318</v>
      </c>
      <c r="C282" s="323">
        <f t="shared" si="8"/>
        <v>555.5487611110733</v>
      </c>
      <c r="D282" s="314">
        <f t="shared" si="7"/>
        <v>555.5487611110733</v>
      </c>
      <c r="E282" s="234">
        <v>0</v>
      </c>
      <c r="F282" s="235">
        <f>'Exogenous Variables Monthly'!E279</f>
        <v>614.75175898110604</v>
      </c>
      <c r="G282" s="236">
        <f>'Exogenous Variables Monthly'!B279/1000</f>
        <v>2806.1124166666682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0</v>
      </c>
      <c r="N282" s="239">
        <v>1</v>
      </c>
      <c r="O282" s="239">
        <v>0</v>
      </c>
      <c r="P282" s="239">
        <v>0</v>
      </c>
      <c r="Q282" s="239">
        <v>0</v>
      </c>
      <c r="R282" s="239">
        <v>0</v>
      </c>
      <c r="S282" s="239">
        <v>0</v>
      </c>
      <c r="T282" s="237">
        <v>0</v>
      </c>
      <c r="U282" s="237">
        <v>0</v>
      </c>
      <c r="V282" s="237">
        <v>0</v>
      </c>
      <c r="W282" s="237">
        <v>0</v>
      </c>
      <c r="X282" s="237">
        <v>0</v>
      </c>
      <c r="Y282" s="237">
        <v>0</v>
      </c>
    </row>
    <row r="283" spans="1:25" x14ac:dyDescent="0.35">
      <c r="A283" s="321">
        <v>2041</v>
      </c>
      <c r="B283" s="322">
        <v>51349</v>
      </c>
      <c r="C283" s="323">
        <f t="shared" si="8"/>
        <v>561.20754093377377</v>
      </c>
      <c r="D283" s="314">
        <f t="shared" si="7"/>
        <v>561.20754093377377</v>
      </c>
      <c r="E283" s="234">
        <v>0</v>
      </c>
      <c r="F283" s="235">
        <f>'Exogenous Variables Monthly'!E280</f>
        <v>643.574082439873</v>
      </c>
      <c r="G283" s="236">
        <f>'Exogenous Variables Monthly'!B280/1000</f>
        <v>2803.3778333333348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0</v>
      </c>
      <c r="O283" s="239">
        <v>1</v>
      </c>
      <c r="P283" s="239">
        <v>0</v>
      </c>
      <c r="Q283" s="239">
        <v>0</v>
      </c>
      <c r="R283" s="239">
        <v>0</v>
      </c>
      <c r="S283" s="239">
        <v>0</v>
      </c>
      <c r="T283" s="237">
        <v>0</v>
      </c>
      <c r="U283" s="237">
        <v>0</v>
      </c>
      <c r="V283" s="237">
        <v>0</v>
      </c>
      <c r="W283" s="237">
        <v>0</v>
      </c>
      <c r="X283" s="237">
        <v>0</v>
      </c>
      <c r="Y283" s="237">
        <v>0</v>
      </c>
    </row>
    <row r="284" spans="1:25" x14ac:dyDescent="0.35">
      <c r="A284" s="321">
        <v>2041</v>
      </c>
      <c r="B284" s="322">
        <v>51380</v>
      </c>
      <c r="C284" s="323">
        <f t="shared" si="8"/>
        <v>544.29099780111289</v>
      </c>
      <c r="D284" s="314">
        <f t="shared" si="7"/>
        <v>544.29099780111289</v>
      </c>
      <c r="E284" s="234">
        <v>0</v>
      </c>
      <c r="F284" s="235">
        <f>'Exogenous Variables Monthly'!E281</f>
        <v>638.63586620188801</v>
      </c>
      <c r="G284" s="236">
        <f>'Exogenous Variables Monthly'!B281/1000</f>
        <v>2800.6432500000014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0</v>
      </c>
      <c r="P284" s="239">
        <v>1</v>
      </c>
      <c r="Q284" s="239">
        <v>0</v>
      </c>
      <c r="R284" s="239">
        <v>0</v>
      </c>
      <c r="S284" s="239">
        <v>0</v>
      </c>
      <c r="T284" s="237">
        <v>0</v>
      </c>
      <c r="U284" s="237">
        <v>0</v>
      </c>
      <c r="V284" s="237">
        <v>0</v>
      </c>
      <c r="W284" s="237">
        <v>0</v>
      </c>
      <c r="X284" s="237">
        <v>0</v>
      </c>
      <c r="Y284" s="237">
        <v>0</v>
      </c>
    </row>
    <row r="285" spans="1:25" x14ac:dyDescent="0.35">
      <c r="A285" s="321">
        <v>2041</v>
      </c>
      <c r="B285" s="322">
        <v>51410</v>
      </c>
      <c r="C285" s="323">
        <f t="shared" si="8"/>
        <v>531.61817137102923</v>
      </c>
      <c r="D285" s="314">
        <f t="shared" si="7"/>
        <v>531.61817137102923</v>
      </c>
      <c r="E285" s="234">
        <v>0</v>
      </c>
      <c r="F285" s="235">
        <f>'Exogenous Variables Monthly'!E282</f>
        <v>665.52272125585603</v>
      </c>
      <c r="G285" s="236">
        <f>'Exogenous Variables Monthly'!B282/1000</f>
        <v>2797.9086666666681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0</v>
      </c>
      <c r="Q285" s="239">
        <v>1</v>
      </c>
      <c r="R285" s="239">
        <v>0</v>
      </c>
      <c r="S285" s="239">
        <v>0</v>
      </c>
      <c r="T285" s="237">
        <v>0</v>
      </c>
      <c r="U285" s="237">
        <v>0</v>
      </c>
      <c r="V285" s="237">
        <v>0</v>
      </c>
      <c r="W285" s="237">
        <v>0</v>
      </c>
      <c r="X285" s="237">
        <v>0</v>
      </c>
      <c r="Y285" s="237">
        <v>0</v>
      </c>
    </row>
    <row r="286" spans="1:25" x14ac:dyDescent="0.35">
      <c r="A286" s="321">
        <v>2041</v>
      </c>
      <c r="B286" s="322">
        <v>51441</v>
      </c>
      <c r="C286" s="323">
        <f t="shared" si="8"/>
        <v>493.26265999226956</v>
      </c>
      <c r="D286" s="314">
        <f t="shared" si="7"/>
        <v>493.26265999226956</v>
      </c>
      <c r="E286" s="234">
        <v>0</v>
      </c>
      <c r="F286" s="235">
        <f>'Exogenous Variables Monthly'!E283</f>
        <v>574.12222622689603</v>
      </c>
      <c r="G286" s="236">
        <f>'Exogenous Variables Monthly'!B283/1000</f>
        <v>2795.1740833333342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0</v>
      </c>
      <c r="R286" s="239">
        <v>1</v>
      </c>
      <c r="S286" s="239">
        <v>0</v>
      </c>
      <c r="T286" s="237">
        <v>0</v>
      </c>
      <c r="U286" s="237">
        <v>0</v>
      </c>
      <c r="V286" s="237">
        <v>0</v>
      </c>
      <c r="W286" s="237">
        <v>0</v>
      </c>
      <c r="X286" s="237">
        <v>0</v>
      </c>
      <c r="Y286" s="237">
        <v>0</v>
      </c>
    </row>
    <row r="287" spans="1:25" x14ac:dyDescent="0.35">
      <c r="A287" s="321">
        <v>2041</v>
      </c>
      <c r="B287" s="322">
        <v>51471</v>
      </c>
      <c r="C287" s="323">
        <f t="shared" si="8"/>
        <v>462.89156738933303</v>
      </c>
      <c r="D287" s="314">
        <f t="shared" si="7"/>
        <v>462.89156738933303</v>
      </c>
      <c r="E287" s="234">
        <v>0</v>
      </c>
      <c r="F287" s="235">
        <f>'Exogenous Variables Monthly'!E284</f>
        <v>544.29126453065896</v>
      </c>
      <c r="G287" s="236">
        <f>'Exogenous Variables Monthly'!B284/1000</f>
        <v>2792.4395000000009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0</v>
      </c>
      <c r="S287" s="239">
        <v>1</v>
      </c>
      <c r="T287" s="237">
        <v>0</v>
      </c>
      <c r="U287" s="237">
        <v>0</v>
      </c>
      <c r="V287" s="237">
        <v>0</v>
      </c>
      <c r="W287" s="237">
        <v>0</v>
      </c>
      <c r="X287" s="237">
        <v>0</v>
      </c>
      <c r="Y287" s="237">
        <v>0</v>
      </c>
    </row>
    <row r="288" spans="1:25" x14ac:dyDescent="0.35">
      <c r="A288" s="321">
        <v>2041</v>
      </c>
      <c r="B288" s="322">
        <v>51502</v>
      </c>
      <c r="C288" s="323">
        <f t="shared" si="8"/>
        <v>450.79783828118849</v>
      </c>
      <c r="D288" s="314">
        <f t="shared" si="7"/>
        <v>450.79783828118849</v>
      </c>
      <c r="E288" s="234">
        <v>0</v>
      </c>
      <c r="F288" s="235">
        <f>'Exogenous Variables Monthly'!E285</f>
        <v>511.89722951940598</v>
      </c>
      <c r="G288" s="236">
        <f>'Exogenous Variables Monthly'!B285/1000</f>
        <v>2789.7049166666675</v>
      </c>
      <c r="H288" s="239">
        <v>1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  <c r="S288" s="239">
        <v>0</v>
      </c>
      <c r="T288" s="237">
        <v>0</v>
      </c>
      <c r="U288" s="237">
        <v>0</v>
      </c>
      <c r="V288" s="237">
        <v>0</v>
      </c>
      <c r="W288" s="237">
        <v>0</v>
      </c>
      <c r="X288" s="237">
        <v>0</v>
      </c>
      <c r="Y288" s="237">
        <v>0</v>
      </c>
    </row>
    <row r="289" spans="1:25" x14ac:dyDescent="0.35">
      <c r="A289" s="321">
        <v>2041</v>
      </c>
      <c r="B289" s="322">
        <v>51533</v>
      </c>
      <c r="C289" s="323">
        <f t="shared" si="8"/>
        <v>383.26426779974713</v>
      </c>
      <c r="D289" s="314">
        <f t="shared" si="7"/>
        <v>383.26426779974713</v>
      </c>
      <c r="E289" s="234">
        <v>0</v>
      </c>
      <c r="F289" s="235">
        <f>'Exogenous Variables Monthly'!E286</f>
        <v>438.03327157566503</v>
      </c>
      <c r="G289" s="236">
        <f>'Exogenous Variables Monthly'!B286/1000</f>
        <v>2786.9703333333341</v>
      </c>
      <c r="H289" s="239">
        <v>0</v>
      </c>
      <c r="I289" s="239">
        <v>1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  <c r="S289" s="239">
        <v>0</v>
      </c>
      <c r="T289" s="237">
        <v>0</v>
      </c>
      <c r="U289" s="237">
        <v>0</v>
      </c>
      <c r="V289" s="237">
        <v>0</v>
      </c>
      <c r="W289" s="237">
        <v>0</v>
      </c>
      <c r="X289" s="237">
        <v>0</v>
      </c>
      <c r="Y289" s="237">
        <v>0</v>
      </c>
    </row>
    <row r="290" spans="1:25" x14ac:dyDescent="0.35">
      <c r="A290" s="321">
        <v>2041</v>
      </c>
      <c r="B290" s="322">
        <v>51561</v>
      </c>
      <c r="C290" s="323">
        <f t="shared" si="8"/>
        <v>442.24190494709347</v>
      </c>
      <c r="D290" s="314">
        <f t="shared" si="7"/>
        <v>442.24190494709347</v>
      </c>
      <c r="E290" s="234">
        <v>0</v>
      </c>
      <c r="F290" s="235">
        <f>'Exogenous Variables Monthly'!E287</f>
        <v>433.50386741911501</v>
      </c>
      <c r="G290" s="236">
        <f>'Exogenous Variables Monthly'!B287/1000</f>
        <v>2784.2357500000003</v>
      </c>
      <c r="H290" s="239">
        <v>0</v>
      </c>
      <c r="I290" s="239">
        <v>0</v>
      </c>
      <c r="J290" s="239">
        <v>1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  <c r="S290" s="239">
        <v>0</v>
      </c>
      <c r="T290" s="237">
        <v>0</v>
      </c>
      <c r="U290" s="237">
        <v>0</v>
      </c>
      <c r="V290" s="237">
        <v>0</v>
      </c>
      <c r="W290" s="237">
        <v>0</v>
      </c>
      <c r="X290" s="237">
        <v>0</v>
      </c>
      <c r="Y290" s="237">
        <v>0</v>
      </c>
    </row>
    <row r="291" spans="1:25" x14ac:dyDescent="0.35">
      <c r="A291" s="321">
        <v>2041</v>
      </c>
      <c r="B291" s="322">
        <v>51592</v>
      </c>
      <c r="C291" s="323">
        <f t="shared" si="8"/>
        <v>453.21229188334678</v>
      </c>
      <c r="D291" s="314">
        <f t="shared" si="7"/>
        <v>453.21229188334678</v>
      </c>
      <c r="E291" s="234">
        <v>0</v>
      </c>
      <c r="F291" s="235">
        <f>'Exogenous Variables Monthly'!E288</f>
        <v>487.09877630357499</v>
      </c>
      <c r="G291" s="236">
        <f>'Exogenous Variables Monthly'!B288/1000</f>
        <v>2781.5011666666669</v>
      </c>
      <c r="H291" s="239">
        <v>0</v>
      </c>
      <c r="I291" s="239">
        <v>0</v>
      </c>
      <c r="J291" s="239">
        <v>0</v>
      </c>
      <c r="K291" s="239">
        <v>1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  <c r="S291" s="239">
        <v>0</v>
      </c>
      <c r="T291" s="237">
        <v>0</v>
      </c>
      <c r="U291" s="237">
        <v>0</v>
      </c>
      <c r="V291" s="237">
        <v>0</v>
      </c>
      <c r="W291" s="237">
        <v>0</v>
      </c>
      <c r="X291" s="237">
        <v>0</v>
      </c>
      <c r="Y291" s="237">
        <v>0</v>
      </c>
    </row>
    <row r="292" spans="1:25" x14ac:dyDescent="0.35">
      <c r="A292" s="321">
        <v>2041</v>
      </c>
      <c r="B292" s="322">
        <v>51622</v>
      </c>
      <c r="C292" s="323">
        <f t="shared" si="8"/>
        <v>498.21275731654964</v>
      </c>
      <c r="D292" s="314">
        <f t="shared" si="7"/>
        <v>498.21275731654964</v>
      </c>
      <c r="E292" s="234">
        <v>0</v>
      </c>
      <c r="F292" s="235">
        <f>'Exogenous Variables Monthly'!E289</f>
        <v>569.48551220308298</v>
      </c>
      <c r="G292" s="236">
        <f>'Exogenous Variables Monthly'!B289/1000</f>
        <v>2778.7665833333335</v>
      </c>
      <c r="H292" s="239">
        <v>0</v>
      </c>
      <c r="I292" s="239">
        <v>0</v>
      </c>
      <c r="J292" s="239">
        <v>0</v>
      </c>
      <c r="K292" s="239">
        <v>0</v>
      </c>
      <c r="L292" s="239">
        <v>1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  <c r="S292" s="239">
        <v>0</v>
      </c>
      <c r="T292" s="237">
        <v>0</v>
      </c>
      <c r="U292" s="237">
        <v>0</v>
      </c>
      <c r="V292" s="237">
        <v>0</v>
      </c>
      <c r="W292" s="237">
        <v>0</v>
      </c>
      <c r="X292" s="237">
        <v>0</v>
      </c>
      <c r="Y292" s="237">
        <v>0</v>
      </c>
    </row>
    <row r="293" spans="1:25" x14ac:dyDescent="0.35">
      <c r="A293" s="321">
        <v>2041</v>
      </c>
      <c r="B293" s="322">
        <v>51653</v>
      </c>
      <c r="C293" s="323">
        <f t="shared" si="8"/>
        <v>519.12792274152116</v>
      </c>
      <c r="D293" s="314">
        <f t="shared" si="7"/>
        <v>519.12792274152116</v>
      </c>
      <c r="E293" s="234">
        <v>0</v>
      </c>
      <c r="F293" s="235">
        <f>'Exogenous Variables Monthly'!E290</f>
        <v>601.609145205358</v>
      </c>
      <c r="G293" s="236">
        <f>'Exogenous Variables Monthly'!B290/1000</f>
        <v>2776.0320000000002</v>
      </c>
      <c r="H293" s="239">
        <v>0</v>
      </c>
      <c r="I293" s="239">
        <v>0</v>
      </c>
      <c r="J293" s="239">
        <v>0</v>
      </c>
      <c r="K293" s="239">
        <v>0</v>
      </c>
      <c r="L293" s="239">
        <v>0</v>
      </c>
      <c r="M293" s="239">
        <v>1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  <c r="S293" s="239">
        <v>0</v>
      </c>
      <c r="T293" s="237">
        <v>0</v>
      </c>
      <c r="U293" s="237">
        <v>0</v>
      </c>
      <c r="V293" s="237">
        <v>0</v>
      </c>
      <c r="W293" s="237">
        <v>0</v>
      </c>
      <c r="X293" s="237">
        <v>0</v>
      </c>
      <c r="Y293" s="237">
        <v>0</v>
      </c>
    </row>
    <row r="294" spans="1:25" x14ac:dyDescent="0.35">
      <c r="A294" s="321">
        <v>2042</v>
      </c>
      <c r="B294" s="322">
        <v>51683</v>
      </c>
      <c r="C294" s="323">
        <f t="shared" si="8"/>
        <v>553.47497625858921</v>
      </c>
      <c r="D294" s="314">
        <f t="shared" si="7"/>
        <v>553.47497625858921</v>
      </c>
      <c r="E294" s="234">
        <v>0</v>
      </c>
      <c r="F294" s="235">
        <f>'Exogenous Variables Monthly'!E291</f>
        <v>616.29788674184795</v>
      </c>
      <c r="G294" s="236">
        <f>'Exogenous Variables Monthly'!B291/1000</f>
        <v>2773.3140833333337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0</v>
      </c>
      <c r="N294" s="239">
        <v>1</v>
      </c>
      <c r="O294" s="239">
        <v>0</v>
      </c>
      <c r="P294" s="239">
        <v>0</v>
      </c>
      <c r="Q294" s="239">
        <v>0</v>
      </c>
      <c r="R294" s="239">
        <v>0</v>
      </c>
      <c r="S294" s="239">
        <v>0</v>
      </c>
      <c r="T294" s="237">
        <v>0</v>
      </c>
      <c r="U294" s="237">
        <v>0</v>
      </c>
      <c r="V294" s="237">
        <v>0</v>
      </c>
      <c r="W294" s="237">
        <v>0</v>
      </c>
      <c r="X294" s="237">
        <v>0</v>
      </c>
      <c r="Y294" s="237">
        <v>0</v>
      </c>
    </row>
    <row r="295" spans="1:25" x14ac:dyDescent="0.35">
      <c r="A295" s="321">
        <v>2042</v>
      </c>
      <c r="B295" s="322">
        <v>51714</v>
      </c>
      <c r="C295" s="323">
        <f t="shared" si="8"/>
        <v>559.14724223839949</v>
      </c>
      <c r="D295" s="314">
        <f t="shared" si="7"/>
        <v>559.14724223839949</v>
      </c>
      <c r="E295" s="234">
        <v>0</v>
      </c>
      <c r="F295" s="235">
        <f>'Exogenous Variables Monthly'!E292</f>
        <v>645.85014312788905</v>
      </c>
      <c r="G295" s="236">
        <f>'Exogenous Variables Monthly'!B292/1000</f>
        <v>2770.5961666666672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0</v>
      </c>
      <c r="O295" s="239">
        <v>1</v>
      </c>
      <c r="P295" s="239">
        <v>0</v>
      </c>
      <c r="Q295" s="239">
        <v>0</v>
      </c>
      <c r="R295" s="239">
        <v>0</v>
      </c>
      <c r="S295" s="239">
        <v>0</v>
      </c>
      <c r="T295" s="237">
        <v>0</v>
      </c>
      <c r="U295" s="237">
        <v>0</v>
      </c>
      <c r="V295" s="237">
        <v>0</v>
      </c>
      <c r="W295" s="237">
        <v>0</v>
      </c>
      <c r="X295" s="237">
        <v>0</v>
      </c>
      <c r="Y295" s="237">
        <v>0</v>
      </c>
    </row>
    <row r="296" spans="1:25" x14ac:dyDescent="0.35">
      <c r="A296" s="321">
        <v>2042</v>
      </c>
      <c r="B296" s="322">
        <v>51745</v>
      </c>
      <c r="C296" s="323">
        <f t="shared" si="8"/>
        <v>542.24137698487039</v>
      </c>
      <c r="D296" s="314">
        <f t="shared" si="7"/>
        <v>542.24137698487039</v>
      </c>
      <c r="E296" s="234">
        <v>0</v>
      </c>
      <c r="F296" s="235">
        <f>'Exogenous Variables Monthly'!E293</f>
        <v>641.47680166044802</v>
      </c>
      <c r="G296" s="236">
        <f>'Exogenous Variables Monthly'!B293/1000</f>
        <v>2767.8782500000007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0</v>
      </c>
      <c r="P296" s="239">
        <v>1</v>
      </c>
      <c r="Q296" s="239">
        <v>0</v>
      </c>
      <c r="R296" s="239">
        <v>0</v>
      </c>
      <c r="S296" s="239">
        <v>0</v>
      </c>
      <c r="T296" s="237">
        <v>0</v>
      </c>
      <c r="U296" s="237">
        <v>0</v>
      </c>
      <c r="V296" s="237">
        <v>0</v>
      </c>
      <c r="W296" s="237">
        <v>0</v>
      </c>
      <c r="X296" s="237">
        <v>0</v>
      </c>
      <c r="Y296" s="237">
        <v>0</v>
      </c>
    </row>
    <row r="297" spans="1:25" x14ac:dyDescent="0.35">
      <c r="A297" s="321">
        <v>2042</v>
      </c>
      <c r="B297" s="322">
        <v>51775</v>
      </c>
      <c r="C297" s="323">
        <f t="shared" si="8"/>
        <v>529.58554133040514</v>
      </c>
      <c r="D297" s="314">
        <f t="shared" si="7"/>
        <v>529.58554133040514</v>
      </c>
      <c r="E297" s="234">
        <v>0</v>
      </c>
      <c r="F297" s="235">
        <f>'Exogenous Variables Monthly'!E294</f>
        <v>669.29957561445303</v>
      </c>
      <c r="G297" s="236">
        <f>'Exogenous Variables Monthly'!B294/1000</f>
        <v>2765.1603333333342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0</v>
      </c>
      <c r="Q297" s="239">
        <v>1</v>
      </c>
      <c r="R297" s="239">
        <v>0</v>
      </c>
      <c r="S297" s="239">
        <v>0</v>
      </c>
      <c r="T297" s="237">
        <v>0</v>
      </c>
      <c r="U297" s="237">
        <v>0</v>
      </c>
      <c r="V297" s="237">
        <v>0</v>
      </c>
      <c r="W297" s="237">
        <v>0</v>
      </c>
      <c r="X297" s="237">
        <v>0</v>
      </c>
      <c r="Y297" s="237">
        <v>0</v>
      </c>
    </row>
    <row r="298" spans="1:25" x14ac:dyDescent="0.35">
      <c r="A298" s="321">
        <v>2042</v>
      </c>
      <c r="B298" s="322">
        <v>51806</v>
      </c>
      <c r="C298" s="323">
        <f t="shared" si="8"/>
        <v>491.2287730062493</v>
      </c>
      <c r="D298" s="314">
        <f t="shared" si="7"/>
        <v>491.2287730062493</v>
      </c>
      <c r="E298" s="234">
        <v>0</v>
      </c>
      <c r="F298" s="235">
        <f>'Exogenous Variables Monthly'!E295</f>
        <v>577.76247916566501</v>
      </c>
      <c r="G298" s="236">
        <f>'Exogenous Variables Monthly'!B295/1000</f>
        <v>2762.4424166666677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0</v>
      </c>
      <c r="R298" s="239">
        <v>1</v>
      </c>
      <c r="S298" s="239">
        <v>0</v>
      </c>
      <c r="T298" s="237">
        <v>0</v>
      </c>
      <c r="U298" s="237">
        <v>0</v>
      </c>
      <c r="V298" s="237">
        <v>0</v>
      </c>
      <c r="W298" s="237">
        <v>0</v>
      </c>
      <c r="X298" s="237">
        <v>0</v>
      </c>
      <c r="Y298" s="237">
        <v>0</v>
      </c>
    </row>
    <row r="299" spans="1:25" x14ac:dyDescent="0.35">
      <c r="A299" s="321">
        <v>2042</v>
      </c>
      <c r="B299" s="322">
        <v>51836</v>
      </c>
      <c r="C299" s="323">
        <f t="shared" si="8"/>
        <v>460.86667414550845</v>
      </c>
      <c r="D299" s="314">
        <f t="shared" si="7"/>
        <v>460.86667414550845</v>
      </c>
      <c r="E299" s="234">
        <v>0</v>
      </c>
      <c r="F299" s="235">
        <f>'Exogenous Variables Monthly'!E296</f>
        <v>548.39740612088099</v>
      </c>
      <c r="G299" s="236">
        <f>'Exogenous Variables Monthly'!B296/1000</f>
        <v>2759.7245000000007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0</v>
      </c>
      <c r="S299" s="239">
        <v>1</v>
      </c>
      <c r="T299" s="237">
        <v>0</v>
      </c>
      <c r="U299" s="237">
        <v>0</v>
      </c>
      <c r="V299" s="237">
        <v>0</v>
      </c>
      <c r="W299" s="237">
        <v>0</v>
      </c>
      <c r="X299" s="237">
        <v>0</v>
      </c>
      <c r="Y299" s="237">
        <v>0</v>
      </c>
    </row>
    <row r="300" spans="1:25" x14ac:dyDescent="0.35">
      <c r="A300" s="321">
        <v>2042</v>
      </c>
      <c r="B300" s="322">
        <v>51867</v>
      </c>
      <c r="C300" s="323">
        <f t="shared" si="8"/>
        <v>448.7747823062698</v>
      </c>
      <c r="D300" s="314">
        <f t="shared" si="7"/>
        <v>448.7747823062698</v>
      </c>
      <c r="E300" s="234">
        <v>0</v>
      </c>
      <c r="F300" s="235">
        <f>'Exogenous Variables Monthly'!E297</f>
        <v>516.048633918782</v>
      </c>
      <c r="G300" s="236">
        <f>'Exogenous Variables Monthly'!B297/1000</f>
        <v>2757.0065833333342</v>
      </c>
      <c r="H300" s="239">
        <v>1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  <c r="S300" s="239">
        <v>0</v>
      </c>
      <c r="T300" s="237">
        <v>0</v>
      </c>
      <c r="U300" s="237">
        <v>0</v>
      </c>
      <c r="V300" s="237">
        <v>0</v>
      </c>
      <c r="W300" s="237">
        <v>0</v>
      </c>
      <c r="X300" s="237">
        <v>0</v>
      </c>
      <c r="Y300" s="237">
        <v>0</v>
      </c>
    </row>
    <row r="301" spans="1:25" x14ac:dyDescent="0.35">
      <c r="A301" s="321">
        <v>2042</v>
      </c>
      <c r="B301" s="322">
        <v>51898</v>
      </c>
      <c r="C301" s="323">
        <f t="shared" si="8"/>
        <v>381.21515144670093</v>
      </c>
      <c r="D301" s="314">
        <f t="shared" si="7"/>
        <v>381.21515144670093</v>
      </c>
      <c r="E301" s="234">
        <v>0</v>
      </c>
      <c r="F301" s="235">
        <f>'Exogenous Variables Monthly'!E298</f>
        <v>440.590238500753</v>
      </c>
      <c r="G301" s="236">
        <f>'Exogenous Variables Monthly'!B298/1000</f>
        <v>2754.2886666666677</v>
      </c>
      <c r="H301" s="239">
        <v>0</v>
      </c>
      <c r="I301" s="239">
        <v>1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  <c r="S301" s="239">
        <v>0</v>
      </c>
      <c r="T301" s="237">
        <v>0</v>
      </c>
      <c r="U301" s="237">
        <v>0</v>
      </c>
      <c r="V301" s="237">
        <v>0</v>
      </c>
      <c r="W301" s="237">
        <v>0</v>
      </c>
      <c r="X301" s="237">
        <v>0</v>
      </c>
      <c r="Y301" s="237">
        <v>0</v>
      </c>
    </row>
    <row r="302" spans="1:25" x14ac:dyDescent="0.35">
      <c r="A302" s="321">
        <v>2042</v>
      </c>
      <c r="B302" s="322">
        <v>51926</v>
      </c>
      <c r="C302" s="323">
        <f t="shared" si="8"/>
        <v>440.15123574881977</v>
      </c>
      <c r="D302" s="314">
        <f t="shared" si="7"/>
        <v>440.15123574881977</v>
      </c>
      <c r="E302" s="234">
        <v>0</v>
      </c>
      <c r="F302" s="235">
        <f>'Exogenous Variables Monthly'!E299</f>
        <v>433.55581818688898</v>
      </c>
      <c r="G302" s="236">
        <f>'Exogenous Variables Monthly'!B299/1000</f>
        <v>2751.5707500000012</v>
      </c>
      <c r="H302" s="239">
        <v>0</v>
      </c>
      <c r="I302" s="239">
        <v>0</v>
      </c>
      <c r="J302" s="239">
        <v>1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  <c r="S302" s="239">
        <v>0</v>
      </c>
      <c r="T302" s="237">
        <v>0</v>
      </c>
      <c r="U302" s="237">
        <v>0</v>
      </c>
      <c r="V302" s="237">
        <v>0</v>
      </c>
      <c r="W302" s="237">
        <v>0</v>
      </c>
      <c r="X302" s="237">
        <v>0</v>
      </c>
      <c r="Y302" s="237">
        <v>0</v>
      </c>
    </row>
    <row r="303" spans="1:25" x14ac:dyDescent="0.35">
      <c r="A303" s="321">
        <v>2042</v>
      </c>
      <c r="B303" s="322">
        <v>51957</v>
      </c>
      <c r="C303" s="323">
        <f t="shared" si="8"/>
        <v>451.13693777947014</v>
      </c>
      <c r="D303" s="314">
        <f t="shared" si="7"/>
        <v>451.13693777947014</v>
      </c>
      <c r="E303" s="234">
        <v>0</v>
      </c>
      <c r="F303" s="235">
        <f>'Exogenous Variables Monthly'!E300</f>
        <v>487.98815684180698</v>
      </c>
      <c r="G303" s="236">
        <f>'Exogenous Variables Monthly'!B300/1000</f>
        <v>2748.8528333333347</v>
      </c>
      <c r="H303" s="239">
        <v>0</v>
      </c>
      <c r="I303" s="239">
        <v>0</v>
      </c>
      <c r="J303" s="239">
        <v>0</v>
      </c>
      <c r="K303" s="239">
        <v>1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  <c r="S303" s="239">
        <v>0</v>
      </c>
      <c r="T303" s="237">
        <v>0</v>
      </c>
      <c r="U303" s="237">
        <v>0</v>
      </c>
      <c r="V303" s="237">
        <v>0</v>
      </c>
      <c r="W303" s="237">
        <v>0</v>
      </c>
      <c r="X303" s="237">
        <v>0</v>
      </c>
      <c r="Y303" s="237">
        <v>0</v>
      </c>
    </row>
    <row r="304" spans="1:25" x14ac:dyDescent="0.35">
      <c r="A304" s="321">
        <v>2042</v>
      </c>
      <c r="B304" s="322">
        <v>51987</v>
      </c>
      <c r="C304" s="323">
        <f t="shared" si="8"/>
        <v>496.15183037442694</v>
      </c>
      <c r="D304" s="314">
        <f t="shared" si="7"/>
        <v>496.15183037442694</v>
      </c>
      <c r="E304" s="234">
        <v>0</v>
      </c>
      <c r="F304" s="235">
        <f>'Exogenous Variables Monthly'!E301</f>
        <v>571.160133758911</v>
      </c>
      <c r="G304" s="236">
        <f>'Exogenous Variables Monthly'!B301/1000</f>
        <v>2746.1349166666682</v>
      </c>
      <c r="H304" s="239">
        <v>0</v>
      </c>
      <c r="I304" s="239">
        <v>0</v>
      </c>
      <c r="J304" s="239">
        <v>0</v>
      </c>
      <c r="K304" s="239">
        <v>0</v>
      </c>
      <c r="L304" s="239">
        <v>1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  <c r="S304" s="239">
        <v>0</v>
      </c>
      <c r="T304" s="237">
        <v>0</v>
      </c>
      <c r="U304" s="237">
        <v>0</v>
      </c>
      <c r="V304" s="237">
        <v>0</v>
      </c>
      <c r="W304" s="237">
        <v>0</v>
      </c>
      <c r="X304" s="237">
        <v>0</v>
      </c>
      <c r="Y304" s="237">
        <v>0</v>
      </c>
    </row>
    <row r="305" spans="1:25" x14ac:dyDescent="0.35">
      <c r="A305" s="321">
        <v>2042</v>
      </c>
      <c r="B305" s="322">
        <v>52018</v>
      </c>
      <c r="C305" s="323">
        <f t="shared" si="8"/>
        <v>517.07192095443315</v>
      </c>
      <c r="D305" s="314">
        <f t="shared" si="7"/>
        <v>517.07192095443315</v>
      </c>
      <c r="E305" s="234">
        <v>0</v>
      </c>
      <c r="F305" s="235">
        <f>'Exogenous Variables Monthly'!E302</f>
        <v>603.51052185728201</v>
      </c>
      <c r="G305" s="236">
        <f>'Exogenous Variables Monthly'!B302/1000</f>
        <v>2743.4170000000017</v>
      </c>
      <c r="H305" s="239">
        <v>0</v>
      </c>
      <c r="I305" s="239">
        <v>0</v>
      </c>
      <c r="J305" s="239">
        <v>0</v>
      </c>
      <c r="K305" s="239">
        <v>0</v>
      </c>
      <c r="L305" s="239">
        <v>0</v>
      </c>
      <c r="M305" s="239">
        <v>1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  <c r="S305" s="239">
        <v>0</v>
      </c>
      <c r="T305" s="237">
        <v>0</v>
      </c>
      <c r="U305" s="237">
        <v>0</v>
      </c>
      <c r="V305" s="237">
        <v>0</v>
      </c>
      <c r="W305" s="237">
        <v>0</v>
      </c>
      <c r="X305" s="237">
        <v>0</v>
      </c>
      <c r="Y305" s="237">
        <v>0</v>
      </c>
    </row>
    <row r="306" spans="1:25" x14ac:dyDescent="0.35">
      <c r="A306" s="321">
        <v>2043</v>
      </c>
      <c r="B306" s="322">
        <v>52048</v>
      </c>
      <c r="C306" s="323">
        <f t="shared" si="8"/>
        <v>551.41385021161932</v>
      </c>
      <c r="D306" s="314">
        <f t="shared" si="7"/>
        <v>551.41385021161932</v>
      </c>
      <c r="E306" s="234">
        <v>0</v>
      </c>
      <c r="F306" s="235">
        <f>'Exogenous Variables Monthly'!E303</f>
        <v>617.84790308203401</v>
      </c>
      <c r="G306" s="236">
        <f>'Exogenous Variables Monthly'!B303/1000</f>
        <v>2740.7124166666686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0</v>
      </c>
      <c r="N306" s="239">
        <v>1</v>
      </c>
      <c r="O306" s="239">
        <v>0</v>
      </c>
      <c r="P306" s="239">
        <v>0</v>
      </c>
      <c r="Q306" s="239">
        <v>0</v>
      </c>
      <c r="R306" s="239">
        <v>0</v>
      </c>
      <c r="S306" s="239">
        <v>0</v>
      </c>
      <c r="T306" s="237">
        <v>0</v>
      </c>
      <c r="U306" s="237">
        <v>0</v>
      </c>
      <c r="V306" s="237">
        <v>0</v>
      </c>
      <c r="W306" s="237">
        <v>0</v>
      </c>
      <c r="X306" s="237">
        <v>0</v>
      </c>
      <c r="Y306" s="237">
        <v>0</v>
      </c>
    </row>
    <row r="307" spans="1:25" x14ac:dyDescent="0.35">
      <c r="A307" s="321">
        <v>2043</v>
      </c>
      <c r="B307" s="322">
        <v>52079</v>
      </c>
      <c r="C307" s="323">
        <f t="shared" si="8"/>
        <v>557.099459707297</v>
      </c>
      <c r="D307" s="314">
        <f t="shared" si="7"/>
        <v>557.099459707297</v>
      </c>
      <c r="E307" s="234">
        <v>0</v>
      </c>
      <c r="F307" s="235">
        <f>'Exogenous Variables Monthly'!E304</f>
        <v>648.13425332006796</v>
      </c>
      <c r="G307" s="236">
        <f>'Exogenous Variables Monthly'!B304/1000</f>
        <v>2738.0078333333349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0</v>
      </c>
      <c r="O307" s="239">
        <v>1</v>
      </c>
      <c r="P307" s="239">
        <v>0</v>
      </c>
      <c r="Q307" s="239">
        <v>0</v>
      </c>
      <c r="R307" s="239">
        <v>0</v>
      </c>
      <c r="S307" s="239">
        <v>0</v>
      </c>
      <c r="T307" s="237">
        <v>0</v>
      </c>
      <c r="U307" s="237">
        <v>0</v>
      </c>
      <c r="V307" s="237">
        <v>0</v>
      </c>
      <c r="W307" s="237">
        <v>0</v>
      </c>
      <c r="X307" s="237">
        <v>0</v>
      </c>
      <c r="Y307" s="237">
        <v>0</v>
      </c>
    </row>
    <row r="308" spans="1:25" x14ac:dyDescent="0.35">
      <c r="A308" s="321">
        <v>2043</v>
      </c>
      <c r="B308" s="322">
        <v>52110</v>
      </c>
      <c r="C308" s="323">
        <f t="shared" si="8"/>
        <v>540.20413696187984</v>
      </c>
      <c r="D308" s="314">
        <f t="shared" si="7"/>
        <v>540.20413696187984</v>
      </c>
      <c r="E308" s="234">
        <v>0</v>
      </c>
      <c r="F308" s="235">
        <f>'Exogenous Variables Monthly'!E305</f>
        <v>644.33037485939701</v>
      </c>
      <c r="G308" s="236">
        <f>'Exogenous Variables Monthly'!B305/1000</f>
        <v>2735.3032500000013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0</v>
      </c>
      <c r="P308" s="239">
        <v>1</v>
      </c>
      <c r="Q308" s="239">
        <v>0</v>
      </c>
      <c r="R308" s="239">
        <v>0</v>
      </c>
      <c r="S308" s="239">
        <v>0</v>
      </c>
      <c r="T308" s="237">
        <v>0</v>
      </c>
      <c r="U308" s="237">
        <v>0</v>
      </c>
      <c r="V308" s="237">
        <v>0</v>
      </c>
      <c r="W308" s="237">
        <v>0</v>
      </c>
      <c r="X308" s="237">
        <v>0</v>
      </c>
      <c r="Y308" s="237">
        <v>0</v>
      </c>
    </row>
    <row r="309" spans="1:25" x14ac:dyDescent="0.35">
      <c r="A309" s="321">
        <v>2043</v>
      </c>
      <c r="B309" s="322">
        <v>52140</v>
      </c>
      <c r="C309" s="323">
        <f t="shared" si="8"/>
        <v>527.56522830204119</v>
      </c>
      <c r="D309" s="314">
        <f t="shared" si="7"/>
        <v>527.56522830204119</v>
      </c>
      <c r="E309" s="234">
        <v>0</v>
      </c>
      <c r="F309" s="235">
        <f>'Exogenous Variables Monthly'!E306</f>
        <v>673.09786369483095</v>
      </c>
      <c r="G309" s="236">
        <f>'Exogenous Variables Monthly'!B306/1000</f>
        <v>2732.5986666666681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0</v>
      </c>
      <c r="Q309" s="239">
        <v>1</v>
      </c>
      <c r="R309" s="239">
        <v>0</v>
      </c>
      <c r="S309" s="239">
        <v>0</v>
      </c>
      <c r="T309" s="237">
        <v>0</v>
      </c>
      <c r="U309" s="237">
        <v>0</v>
      </c>
      <c r="V309" s="237">
        <v>0</v>
      </c>
      <c r="W309" s="237">
        <v>0</v>
      </c>
      <c r="X309" s="237">
        <v>0</v>
      </c>
      <c r="Y309" s="237">
        <v>0</v>
      </c>
    </row>
    <row r="310" spans="1:25" x14ac:dyDescent="0.35">
      <c r="A310" s="321">
        <v>2043</v>
      </c>
      <c r="B310" s="322">
        <v>52171</v>
      </c>
      <c r="C310" s="323">
        <f t="shared" si="8"/>
        <v>489.20701762813735</v>
      </c>
      <c r="D310" s="314">
        <f t="shared" si="7"/>
        <v>489.20701762813735</v>
      </c>
      <c r="E310" s="234">
        <v>0</v>
      </c>
      <c r="F310" s="235">
        <f>'Exogenous Variables Monthly'!E307</f>
        <v>581.425813324518</v>
      </c>
      <c r="G310" s="236">
        <f>'Exogenous Variables Monthly'!B307/1000</f>
        <v>2729.8940833333345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0</v>
      </c>
      <c r="R310" s="239">
        <v>1</v>
      </c>
      <c r="S310" s="239">
        <v>0</v>
      </c>
      <c r="T310" s="237">
        <v>0</v>
      </c>
      <c r="U310" s="237">
        <v>0</v>
      </c>
      <c r="V310" s="237">
        <v>0</v>
      </c>
      <c r="W310" s="237">
        <v>0</v>
      </c>
      <c r="X310" s="237">
        <v>0</v>
      </c>
      <c r="Y310" s="237">
        <v>0</v>
      </c>
    </row>
    <row r="311" spans="1:25" x14ac:dyDescent="0.35">
      <c r="A311" s="321">
        <v>2043</v>
      </c>
      <c r="B311" s="322">
        <v>52201</v>
      </c>
      <c r="C311" s="323">
        <f t="shared" si="8"/>
        <v>458.85383340919674</v>
      </c>
      <c r="D311" s="314">
        <f t="shared" si="7"/>
        <v>458.85383340919674</v>
      </c>
      <c r="E311" s="234">
        <v>0</v>
      </c>
      <c r="F311" s="235">
        <f>'Exogenous Variables Monthly'!E308</f>
        <v>552.53452450580403</v>
      </c>
      <c r="G311" s="236">
        <f>'Exogenous Variables Monthly'!B308/1000</f>
        <v>2727.1895000000009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0</v>
      </c>
      <c r="S311" s="239">
        <v>1</v>
      </c>
      <c r="T311" s="237">
        <v>0</v>
      </c>
      <c r="U311" s="237">
        <v>0</v>
      </c>
      <c r="V311" s="237">
        <v>0</v>
      </c>
      <c r="W311" s="237">
        <v>0</v>
      </c>
      <c r="X311" s="237">
        <v>0</v>
      </c>
      <c r="Y311" s="237">
        <v>0</v>
      </c>
    </row>
    <row r="312" spans="1:25" x14ac:dyDescent="0.35">
      <c r="A312" s="321">
        <v>2043</v>
      </c>
      <c r="B312" s="322">
        <v>52232</v>
      </c>
      <c r="C312" s="323">
        <f t="shared" si="8"/>
        <v>446.76361117879742</v>
      </c>
      <c r="D312" s="314">
        <f t="shared" si="7"/>
        <v>446.76361117879742</v>
      </c>
      <c r="E312" s="234">
        <v>0</v>
      </c>
      <c r="F312" s="235">
        <f>'Exogenous Variables Monthly'!E309</f>
        <v>520.23370554175904</v>
      </c>
      <c r="G312" s="236">
        <f>'Exogenous Variables Monthly'!B309/1000</f>
        <v>2724.4849166666672</v>
      </c>
      <c r="H312" s="239">
        <v>1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  <c r="S312" s="239">
        <v>0</v>
      </c>
      <c r="T312" s="237">
        <v>0</v>
      </c>
      <c r="U312" s="237">
        <v>0</v>
      </c>
      <c r="V312" s="237">
        <v>0</v>
      </c>
      <c r="W312" s="237">
        <v>0</v>
      </c>
      <c r="X312" s="237">
        <v>0</v>
      </c>
      <c r="Y312" s="237">
        <v>0</v>
      </c>
    </row>
    <row r="313" spans="1:25" x14ac:dyDescent="0.35">
      <c r="A313" s="321">
        <v>2043</v>
      </c>
      <c r="B313" s="322">
        <v>52263</v>
      </c>
      <c r="C313" s="323">
        <f t="shared" si="8"/>
        <v>379.17738764550592</v>
      </c>
      <c r="D313" s="314">
        <f t="shared" si="7"/>
        <v>379.17738764550592</v>
      </c>
      <c r="E313" s="234">
        <v>0</v>
      </c>
      <c r="F313" s="235">
        <f>'Exogenous Variables Monthly'!E310</f>
        <v>443.16213141498503</v>
      </c>
      <c r="G313" s="236">
        <f>'Exogenous Variables Monthly'!B310/1000</f>
        <v>2721.7803333333341</v>
      </c>
      <c r="H313" s="239">
        <v>0</v>
      </c>
      <c r="I313" s="239">
        <v>1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  <c r="S313" s="239">
        <v>0</v>
      </c>
      <c r="T313" s="237">
        <v>0</v>
      </c>
      <c r="U313" s="237">
        <v>0</v>
      </c>
      <c r="V313" s="237">
        <v>0</v>
      </c>
      <c r="W313" s="237">
        <v>0</v>
      </c>
      <c r="X313" s="237">
        <v>0</v>
      </c>
      <c r="Y313" s="237">
        <v>0</v>
      </c>
    </row>
    <row r="314" spans="1:25" x14ac:dyDescent="0.35">
      <c r="A314" s="321">
        <v>2043</v>
      </c>
      <c r="B314" s="322">
        <v>52291</v>
      </c>
      <c r="C314" s="323">
        <f t="shared" si="8"/>
        <v>438.0714518248127</v>
      </c>
      <c r="D314" s="314">
        <f t="shared" si="7"/>
        <v>438.0714518248127</v>
      </c>
      <c r="E314" s="234">
        <v>0</v>
      </c>
      <c r="F314" s="235">
        <f>'Exogenous Variables Monthly'!E311</f>
        <v>433.60777518040402</v>
      </c>
      <c r="G314" s="236">
        <f>'Exogenous Variables Monthly'!B311/1000</f>
        <v>2719.0757500000004</v>
      </c>
      <c r="H314" s="239">
        <v>0</v>
      </c>
      <c r="I314" s="239">
        <v>0</v>
      </c>
      <c r="J314" s="239">
        <v>1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  <c r="S314" s="239">
        <v>0</v>
      </c>
      <c r="T314" s="237">
        <v>0</v>
      </c>
      <c r="U314" s="237">
        <v>0</v>
      </c>
      <c r="V314" s="237">
        <v>0</v>
      </c>
      <c r="W314" s="237">
        <v>0</v>
      </c>
      <c r="X314" s="237">
        <v>0</v>
      </c>
      <c r="Y314" s="237">
        <v>0</v>
      </c>
    </row>
    <row r="315" spans="1:25" x14ac:dyDescent="0.35">
      <c r="A315" s="321">
        <v>2043</v>
      </c>
      <c r="B315" s="322">
        <v>52322</v>
      </c>
      <c r="C315" s="323">
        <f t="shared" si="8"/>
        <v>449.0722830380173</v>
      </c>
      <c r="D315" s="314">
        <f t="shared" si="7"/>
        <v>449.0722830380173</v>
      </c>
      <c r="E315" s="234">
        <v>0</v>
      </c>
      <c r="F315" s="235">
        <f>'Exogenous Variables Monthly'!E312</f>
        <v>488.87916127601397</v>
      </c>
      <c r="G315" s="236">
        <f>'Exogenous Variables Monthly'!B312/1000</f>
        <v>2716.3711666666668</v>
      </c>
      <c r="H315" s="239">
        <v>0</v>
      </c>
      <c r="I315" s="239">
        <v>0</v>
      </c>
      <c r="J315" s="239">
        <v>0</v>
      </c>
      <c r="K315" s="239">
        <v>1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  <c r="S315" s="239">
        <v>0</v>
      </c>
      <c r="T315" s="237">
        <v>0</v>
      </c>
      <c r="U315" s="237">
        <v>0</v>
      </c>
      <c r="V315" s="237">
        <v>0</v>
      </c>
      <c r="W315" s="237">
        <v>0</v>
      </c>
      <c r="X315" s="237">
        <v>0</v>
      </c>
      <c r="Y315" s="237">
        <v>0</v>
      </c>
    </row>
    <row r="316" spans="1:25" x14ac:dyDescent="0.35">
      <c r="A316" s="321">
        <v>2043</v>
      </c>
      <c r="B316" s="322">
        <v>52352</v>
      </c>
      <c r="C316" s="323">
        <f t="shared" si="8"/>
        <v>494.10144551388942</v>
      </c>
      <c r="D316" s="314">
        <f t="shared" si="7"/>
        <v>494.10144551388942</v>
      </c>
      <c r="E316" s="234">
        <v>0</v>
      </c>
      <c r="F316" s="235">
        <f>'Exogenous Variables Monthly'!E313</f>
        <v>572.83967968471097</v>
      </c>
      <c r="G316" s="236">
        <f>'Exogenous Variables Monthly'!B313/1000</f>
        <v>2713.6665833333336</v>
      </c>
      <c r="H316" s="239">
        <v>0</v>
      </c>
      <c r="I316" s="239">
        <v>0</v>
      </c>
      <c r="J316" s="239">
        <v>0</v>
      </c>
      <c r="K316" s="239">
        <v>0</v>
      </c>
      <c r="L316" s="239">
        <v>1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  <c r="S316" s="239">
        <v>0</v>
      </c>
      <c r="T316" s="237">
        <v>0</v>
      </c>
      <c r="U316" s="237">
        <v>0</v>
      </c>
      <c r="V316" s="237">
        <v>0</v>
      </c>
      <c r="W316" s="237">
        <v>0</v>
      </c>
      <c r="X316" s="237">
        <v>0</v>
      </c>
      <c r="Y316" s="237">
        <v>0</v>
      </c>
    </row>
    <row r="317" spans="1:25" x14ac:dyDescent="0.35">
      <c r="A317" s="321">
        <v>2043</v>
      </c>
      <c r="B317" s="322">
        <v>52383</v>
      </c>
      <c r="C317" s="323">
        <f t="shared" si="8"/>
        <v>515.02626627264362</v>
      </c>
      <c r="D317" s="314">
        <f t="shared" si="7"/>
        <v>515.02626627264362</v>
      </c>
      <c r="E317" s="234">
        <v>0</v>
      </c>
      <c r="F317" s="235">
        <f>'Exogenous Variables Monthly'!E314</f>
        <v>605.41790778150801</v>
      </c>
      <c r="G317" s="236">
        <f>'Exogenous Variables Monthly'!B314/1000</f>
        <v>2710.962</v>
      </c>
      <c r="H317" s="239">
        <v>0</v>
      </c>
      <c r="I317" s="239">
        <v>0</v>
      </c>
      <c r="J317" s="239">
        <v>0</v>
      </c>
      <c r="K317" s="239">
        <v>0</v>
      </c>
      <c r="L317" s="239">
        <v>0</v>
      </c>
      <c r="M317" s="239">
        <v>1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  <c r="S317" s="239">
        <v>0</v>
      </c>
      <c r="T317" s="237">
        <v>0</v>
      </c>
      <c r="U317" s="237">
        <v>0</v>
      </c>
      <c r="V317" s="237">
        <v>0</v>
      </c>
      <c r="W317" s="237">
        <v>0</v>
      </c>
      <c r="X317" s="237">
        <v>0</v>
      </c>
      <c r="Y317" s="237">
        <v>0</v>
      </c>
    </row>
    <row r="318" spans="1:25" x14ac:dyDescent="0.35">
      <c r="A318" s="321">
        <v>2044</v>
      </c>
      <c r="B318" s="322">
        <v>52413</v>
      </c>
      <c r="C318" s="323">
        <f t="shared" si="8"/>
        <v>549.36834987851807</v>
      </c>
      <c r="D318" s="314">
        <f t="shared" si="7"/>
        <v>549.36834987851807</v>
      </c>
      <c r="E318" s="234">
        <v>0</v>
      </c>
      <c r="F318" s="235">
        <f>'Exogenous Variables Monthly'!E315</f>
        <v>619.40181778161104</v>
      </c>
      <c r="G318" s="236">
        <f>'Exogenous Variables Monthly'!B315/1000</f>
        <v>2708.3537500000002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0</v>
      </c>
      <c r="N318" s="239">
        <v>1</v>
      </c>
      <c r="O318" s="239">
        <v>0</v>
      </c>
      <c r="P318" s="239">
        <v>0</v>
      </c>
      <c r="Q318" s="239">
        <v>0</v>
      </c>
      <c r="R318" s="239">
        <v>0</v>
      </c>
      <c r="S318" s="239">
        <v>0</v>
      </c>
      <c r="T318" s="237">
        <v>0</v>
      </c>
      <c r="U318" s="237">
        <v>0</v>
      </c>
      <c r="V318" s="237">
        <v>0</v>
      </c>
      <c r="W318" s="237">
        <v>0</v>
      </c>
      <c r="X318" s="237">
        <v>0</v>
      </c>
      <c r="Y318" s="237">
        <v>0</v>
      </c>
    </row>
    <row r="319" spans="1:25" x14ac:dyDescent="0.35">
      <c r="A319" s="321">
        <v>2044</v>
      </c>
      <c r="B319" s="322">
        <v>52444</v>
      </c>
      <c r="C319" s="323">
        <f t="shared" si="8"/>
        <v>555.07268852481525</v>
      </c>
      <c r="D319" s="314">
        <f t="shared" si="7"/>
        <v>555.07268852481525</v>
      </c>
      <c r="E319" s="234">
        <v>0</v>
      </c>
      <c r="F319" s="235">
        <f>'Exogenous Variables Monthly'!E316</f>
        <v>650.42644148424301</v>
      </c>
      <c r="G319" s="236">
        <f>'Exogenous Variables Monthly'!B316/1000</f>
        <v>2705.7455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0</v>
      </c>
      <c r="O319" s="239">
        <v>1</v>
      </c>
      <c r="P319" s="239">
        <v>0</v>
      </c>
      <c r="Q319" s="239">
        <v>0</v>
      </c>
      <c r="R319" s="239">
        <v>0</v>
      </c>
      <c r="S319" s="239">
        <v>0</v>
      </c>
      <c r="T319" s="237">
        <v>0</v>
      </c>
      <c r="U319" s="237">
        <v>0</v>
      </c>
      <c r="V319" s="237">
        <v>0</v>
      </c>
      <c r="W319" s="237">
        <v>0</v>
      </c>
      <c r="X319" s="237">
        <v>0</v>
      </c>
      <c r="Y319" s="237">
        <v>0</v>
      </c>
    </row>
    <row r="320" spans="1:25" x14ac:dyDescent="0.35">
      <c r="A320" s="321">
        <v>2044</v>
      </c>
      <c r="B320" s="322">
        <v>52475</v>
      </c>
      <c r="C320" s="323">
        <f t="shared" si="8"/>
        <v>538.19330134667302</v>
      </c>
      <c r="D320" s="314">
        <f t="shared" si="7"/>
        <v>538.19330134667302</v>
      </c>
      <c r="E320" s="234">
        <v>0</v>
      </c>
      <c r="F320" s="235">
        <f>'Exogenous Variables Monthly'!E317</f>
        <v>647.19664201700505</v>
      </c>
      <c r="G320" s="236">
        <f>'Exogenous Variables Monthly'!B317/1000</f>
        <v>2703.1372500000002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0</v>
      </c>
      <c r="P320" s="239">
        <v>1</v>
      </c>
      <c r="Q320" s="239">
        <v>0</v>
      </c>
      <c r="R320" s="239">
        <v>0</v>
      </c>
      <c r="S320" s="239">
        <v>0</v>
      </c>
      <c r="T320" s="237">
        <v>0</v>
      </c>
      <c r="U320" s="237">
        <v>0</v>
      </c>
      <c r="V320" s="237">
        <v>0</v>
      </c>
      <c r="W320" s="237">
        <v>0</v>
      </c>
      <c r="X320" s="237">
        <v>0</v>
      </c>
      <c r="Y320" s="237">
        <v>0</v>
      </c>
    </row>
    <row r="321" spans="1:25" x14ac:dyDescent="0.35">
      <c r="A321" s="321">
        <v>2044</v>
      </c>
      <c r="B321" s="322">
        <v>52505</v>
      </c>
      <c r="C321" s="323">
        <f t="shared" si="8"/>
        <v>525.57678497153211</v>
      </c>
      <c r="D321" s="314">
        <f t="shared" si="7"/>
        <v>525.57678497153211</v>
      </c>
      <c r="E321" s="234">
        <v>0</v>
      </c>
      <c r="F321" s="235">
        <f>'Exogenous Variables Monthly'!E318</f>
        <v>676.91770713377605</v>
      </c>
      <c r="G321" s="236">
        <f>'Exogenous Variables Monthly'!B318/1000</f>
        <v>2700.529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0</v>
      </c>
      <c r="Q321" s="239">
        <v>1</v>
      </c>
      <c r="R321" s="239">
        <v>0</v>
      </c>
      <c r="S321" s="239">
        <v>0</v>
      </c>
      <c r="T321" s="237">
        <v>0</v>
      </c>
      <c r="U321" s="237">
        <v>0</v>
      </c>
      <c r="V321" s="237">
        <v>0</v>
      </c>
      <c r="W321" s="237">
        <v>0</v>
      </c>
      <c r="X321" s="237">
        <v>0</v>
      </c>
      <c r="Y321" s="237">
        <v>0</v>
      </c>
    </row>
    <row r="322" spans="1:25" x14ac:dyDescent="0.35">
      <c r="A322" s="321">
        <v>2044</v>
      </c>
      <c r="B322" s="322">
        <v>52536</v>
      </c>
      <c r="C322" s="323">
        <f t="shared" si="8"/>
        <v>487.22247492199779</v>
      </c>
      <c r="D322" s="314">
        <f t="shared" si="7"/>
        <v>487.22247492199779</v>
      </c>
      <c r="E322" s="234">
        <v>0</v>
      </c>
      <c r="F322" s="235">
        <f>'Exogenous Variables Monthly'!E319</f>
        <v>585.11237505117401</v>
      </c>
      <c r="G322" s="236">
        <f>'Exogenous Variables Monthly'!B319/1000</f>
        <v>2697.9207500000002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0</v>
      </c>
      <c r="R322" s="239">
        <v>1</v>
      </c>
      <c r="S322" s="239">
        <v>0</v>
      </c>
      <c r="T322" s="237">
        <v>0</v>
      </c>
      <c r="U322" s="237">
        <v>0</v>
      </c>
      <c r="V322" s="237">
        <v>0</v>
      </c>
      <c r="W322" s="237">
        <v>0</v>
      </c>
      <c r="X322" s="237">
        <v>0</v>
      </c>
      <c r="Y322" s="237">
        <v>0</v>
      </c>
    </row>
    <row r="323" spans="1:25" x14ac:dyDescent="0.35">
      <c r="A323" s="321">
        <v>2044</v>
      </c>
      <c r="B323" s="322">
        <v>52566</v>
      </c>
      <c r="C323" s="323">
        <f t="shared" si="8"/>
        <v>456.88365568852305</v>
      </c>
      <c r="D323" s="314">
        <f t="shared" si="7"/>
        <v>456.88365568852305</v>
      </c>
      <c r="E323" s="234">
        <v>0</v>
      </c>
      <c r="F323" s="235">
        <f>'Exogenous Variables Monthly'!E320</f>
        <v>556.70285337483904</v>
      </c>
      <c r="G323" s="236">
        <f>'Exogenous Variables Monthly'!B320/1000</f>
        <v>2695.3125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0</v>
      </c>
      <c r="S323" s="239">
        <v>1</v>
      </c>
      <c r="T323" s="237">
        <v>0</v>
      </c>
      <c r="U323" s="237">
        <v>0</v>
      </c>
      <c r="V323" s="237">
        <v>0</v>
      </c>
      <c r="W323" s="237">
        <v>0</v>
      </c>
      <c r="X323" s="237">
        <v>0</v>
      </c>
      <c r="Y323" s="237">
        <v>0</v>
      </c>
    </row>
    <row r="324" spans="1:25" x14ac:dyDescent="0.35">
      <c r="A324" s="321">
        <v>2044</v>
      </c>
      <c r="B324" s="322">
        <v>52597</v>
      </c>
      <c r="C324" s="323">
        <f t="shared" si="8"/>
        <v>444.80046403437132</v>
      </c>
      <c r="D324" s="314">
        <f t="shared" si="7"/>
        <v>444.80046403437132</v>
      </c>
      <c r="E324" s="234">
        <v>0</v>
      </c>
      <c r="F324" s="235">
        <f>'Exogenous Variables Monthly'!E321</f>
        <v>524.45271742411899</v>
      </c>
      <c r="G324" s="236">
        <f>'Exogenous Variables Monthly'!B321/1000</f>
        <v>2692.7042499999998</v>
      </c>
      <c r="H324" s="239">
        <v>1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  <c r="S324" s="239">
        <v>0</v>
      </c>
      <c r="T324" s="237">
        <v>0</v>
      </c>
      <c r="U324" s="237">
        <v>0</v>
      </c>
      <c r="V324" s="237">
        <v>0</v>
      </c>
      <c r="W324" s="237">
        <v>0</v>
      </c>
      <c r="X324" s="237">
        <v>0</v>
      </c>
      <c r="Y324" s="237">
        <v>0</v>
      </c>
    </row>
    <row r="325" spans="1:25" x14ac:dyDescent="0.35">
      <c r="A325" s="321">
        <v>2044</v>
      </c>
      <c r="B325" s="322">
        <v>52628</v>
      </c>
      <c r="C325" s="323">
        <f t="shared" si="8"/>
        <v>377.19264032680348</v>
      </c>
      <c r="D325" s="314">
        <f t="shared" si="7"/>
        <v>377.19264032680348</v>
      </c>
      <c r="E325" s="234">
        <v>0</v>
      </c>
      <c r="F325" s="235">
        <f>'Exogenous Variables Monthly'!E322</f>
        <v>445.74903744703897</v>
      </c>
      <c r="G325" s="236">
        <f>'Exogenous Variables Monthly'!B322/1000</f>
        <v>2690.096</v>
      </c>
      <c r="H325" s="239">
        <v>0</v>
      </c>
      <c r="I325" s="239">
        <v>1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  <c r="S325" s="239">
        <v>0</v>
      </c>
      <c r="T325" s="237">
        <v>0</v>
      </c>
      <c r="U325" s="237">
        <v>0</v>
      </c>
      <c r="V325" s="237">
        <v>0</v>
      </c>
      <c r="W325" s="237">
        <v>0</v>
      </c>
      <c r="X325" s="237">
        <v>0</v>
      </c>
      <c r="Y325" s="237">
        <v>0</v>
      </c>
    </row>
    <row r="326" spans="1:25" x14ac:dyDescent="0.35">
      <c r="A326" s="321">
        <v>2044</v>
      </c>
      <c r="B326" s="322">
        <v>52657</v>
      </c>
      <c r="C326" s="323">
        <f t="shared" si="8"/>
        <v>436.04974358137116</v>
      </c>
      <c r="D326" s="314">
        <f t="shared" ref="D326:D389" si="9">SUMPRODUCT($F$3:$Y$3,F326:Y326)</f>
        <v>436.04974358137116</v>
      </c>
      <c r="E326" s="234">
        <v>0</v>
      </c>
      <c r="F326" s="235">
        <f>'Exogenous Variables Monthly'!E323</f>
        <v>433.65973840040402</v>
      </c>
      <c r="G326" s="236">
        <f>'Exogenous Variables Monthly'!B323/1000</f>
        <v>2687.4877499999998</v>
      </c>
      <c r="H326" s="239">
        <v>0</v>
      </c>
      <c r="I326" s="239">
        <v>0</v>
      </c>
      <c r="J326" s="239">
        <v>1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  <c r="S326" s="239">
        <v>0</v>
      </c>
      <c r="T326" s="237">
        <v>0</v>
      </c>
      <c r="U326" s="237">
        <v>0</v>
      </c>
      <c r="V326" s="237">
        <v>0</v>
      </c>
      <c r="W326" s="237">
        <v>0</v>
      </c>
      <c r="X326" s="237">
        <v>0</v>
      </c>
      <c r="Y326" s="237">
        <v>0</v>
      </c>
    </row>
    <row r="327" spans="1:25" x14ac:dyDescent="0.35">
      <c r="A327" s="321">
        <v>2044</v>
      </c>
      <c r="B327" s="322">
        <v>52688</v>
      </c>
      <c r="C327" s="323">
        <f t="shared" si="8"/>
        <v>447.07104607376203</v>
      </c>
      <c r="D327" s="314">
        <f t="shared" si="9"/>
        <v>447.07104607376203</v>
      </c>
      <c r="E327" s="234">
        <v>0</v>
      </c>
      <c r="F327" s="235">
        <f>'Exogenous Variables Monthly'!E324</f>
        <v>489.77179257122202</v>
      </c>
      <c r="G327" s="236">
        <f>'Exogenous Variables Monthly'!B324/1000</f>
        <v>2684.8795</v>
      </c>
      <c r="H327" s="239">
        <v>0</v>
      </c>
      <c r="I327" s="239">
        <v>0</v>
      </c>
      <c r="J327" s="239">
        <v>0</v>
      </c>
      <c r="K327" s="239">
        <v>1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  <c r="S327" s="239">
        <v>0</v>
      </c>
      <c r="T327" s="237">
        <v>0</v>
      </c>
      <c r="U327" s="237">
        <v>0</v>
      </c>
      <c r="V327" s="237">
        <v>0</v>
      </c>
      <c r="W327" s="237">
        <v>0</v>
      </c>
      <c r="X327" s="237">
        <v>0</v>
      </c>
      <c r="Y327" s="237">
        <v>0</v>
      </c>
    </row>
    <row r="328" spans="1:25" x14ac:dyDescent="0.35">
      <c r="A328" s="321">
        <v>2044</v>
      </c>
      <c r="B328" s="322">
        <v>52718</v>
      </c>
      <c r="C328" s="323">
        <f t="shared" si="8"/>
        <v>492.11984930367475</v>
      </c>
      <c r="D328" s="314">
        <f t="shared" si="9"/>
        <v>492.11984930367475</v>
      </c>
      <c r="E328" s="234">
        <v>0</v>
      </c>
      <c r="F328" s="235">
        <f>'Exogenous Variables Monthly'!E325</f>
        <v>574.52416446101802</v>
      </c>
      <c r="G328" s="236">
        <f>'Exogenous Variables Monthly'!B325/1000</f>
        <v>2682.2712499999998</v>
      </c>
      <c r="H328" s="239">
        <v>0</v>
      </c>
      <c r="I328" s="239">
        <v>0</v>
      </c>
      <c r="J328" s="239">
        <v>0</v>
      </c>
      <c r="K328" s="239">
        <v>0</v>
      </c>
      <c r="L328" s="239">
        <v>1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  <c r="S328" s="239">
        <v>0</v>
      </c>
      <c r="T328" s="237">
        <v>0</v>
      </c>
      <c r="U328" s="237">
        <v>0</v>
      </c>
      <c r="V328" s="237">
        <v>0</v>
      </c>
      <c r="W328" s="237">
        <v>0</v>
      </c>
      <c r="X328" s="237">
        <v>0</v>
      </c>
      <c r="Y328" s="237">
        <v>0</v>
      </c>
    </row>
    <row r="329" spans="1:25" x14ac:dyDescent="0.35">
      <c r="A329" s="321">
        <v>2044</v>
      </c>
      <c r="B329" s="322">
        <v>52749</v>
      </c>
      <c r="C329" s="323">
        <f t="shared" si="8"/>
        <v>513.05473329969266</v>
      </c>
      <c r="D329" s="314">
        <f t="shared" si="9"/>
        <v>513.05473329969266</v>
      </c>
      <c r="E329" s="234">
        <v>0</v>
      </c>
      <c r="F329" s="235">
        <f>'Exogenous Variables Monthly'!E326</f>
        <v>607.33132197024997</v>
      </c>
      <c r="G329" s="236">
        <f>'Exogenous Variables Monthly'!B326/1000</f>
        <v>2679.663</v>
      </c>
      <c r="H329" s="239">
        <v>0</v>
      </c>
      <c r="I329" s="239">
        <v>0</v>
      </c>
      <c r="J329" s="239">
        <v>0</v>
      </c>
      <c r="K329" s="239">
        <v>0</v>
      </c>
      <c r="L329" s="239">
        <v>0</v>
      </c>
      <c r="M329" s="239">
        <v>1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  <c r="S329" s="239">
        <v>0</v>
      </c>
      <c r="T329" s="237">
        <v>0</v>
      </c>
      <c r="U329" s="237">
        <v>0</v>
      </c>
      <c r="V329" s="237">
        <v>0</v>
      </c>
      <c r="W329" s="237">
        <v>0</v>
      </c>
      <c r="X329" s="237">
        <v>0</v>
      </c>
      <c r="Y329" s="237">
        <v>0</v>
      </c>
    </row>
    <row r="330" spans="1:25" x14ac:dyDescent="0.35">
      <c r="A330" s="321">
        <v>2045</v>
      </c>
      <c r="B330" s="322">
        <v>52779</v>
      </c>
      <c r="C330" s="323">
        <f t="shared" si="8"/>
        <v>547.40086771699748</v>
      </c>
      <c r="D330" s="314">
        <f t="shared" si="9"/>
        <v>547.40086771699748</v>
      </c>
      <c r="E330" s="234">
        <v>0</v>
      </c>
      <c r="F330" s="235">
        <f>'Exogenous Variables Monthly'!E327</f>
        <v>620.95964064512498</v>
      </c>
      <c r="G330" s="236">
        <f>'Exogenous Variables Monthly'!B327/1000</f>
        <v>2677.2125000000001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0</v>
      </c>
      <c r="N330" s="239">
        <v>1</v>
      </c>
      <c r="O330" s="239">
        <v>0</v>
      </c>
      <c r="P330" s="239">
        <v>0</v>
      </c>
      <c r="Q330" s="239">
        <v>0</v>
      </c>
      <c r="R330" s="239">
        <v>0</v>
      </c>
      <c r="S330" s="239">
        <v>0</v>
      </c>
      <c r="T330" s="237">
        <v>0</v>
      </c>
      <c r="U330" s="237">
        <v>0</v>
      </c>
      <c r="V330" s="237">
        <v>0</v>
      </c>
      <c r="W330" s="237">
        <v>0</v>
      </c>
      <c r="X330" s="237">
        <v>0</v>
      </c>
      <c r="Y330" s="237">
        <v>0</v>
      </c>
    </row>
    <row r="331" spans="1:25" x14ac:dyDescent="0.35">
      <c r="A331" s="321">
        <v>2045</v>
      </c>
      <c r="B331" s="322">
        <v>52810</v>
      </c>
      <c r="C331" s="323">
        <f t="shared" si="8"/>
        <v>553.12793947840316</v>
      </c>
      <c r="D331" s="314">
        <f t="shared" si="9"/>
        <v>553.12793947840316</v>
      </c>
      <c r="E331" s="234">
        <v>0</v>
      </c>
      <c r="F331" s="235">
        <f>'Exogenous Variables Monthly'!E328</f>
        <v>652.72673618892702</v>
      </c>
      <c r="G331" s="236">
        <f>'Exogenous Variables Monthly'!B328/1000</f>
        <v>2674.7620000000002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0</v>
      </c>
      <c r="O331" s="239">
        <v>1</v>
      </c>
      <c r="P331" s="239">
        <v>0</v>
      </c>
      <c r="Q331" s="239">
        <v>0</v>
      </c>
      <c r="R331" s="239">
        <v>0</v>
      </c>
      <c r="S331" s="239">
        <v>0</v>
      </c>
      <c r="T331" s="237">
        <v>0</v>
      </c>
      <c r="U331" s="237">
        <v>0</v>
      </c>
      <c r="V331" s="237">
        <v>0</v>
      </c>
      <c r="W331" s="237">
        <v>0</v>
      </c>
      <c r="X331" s="237">
        <v>0</v>
      </c>
      <c r="Y331" s="237">
        <v>0</v>
      </c>
    </row>
    <row r="332" spans="1:25" x14ac:dyDescent="0.35">
      <c r="A332" s="321">
        <v>2045</v>
      </c>
      <c r="B332" s="322">
        <v>52841</v>
      </c>
      <c r="C332" s="323">
        <f t="shared" si="8"/>
        <v>536.26849941187334</v>
      </c>
      <c r="D332" s="314">
        <f t="shared" si="9"/>
        <v>536.26849941187334</v>
      </c>
      <c r="E332" s="234">
        <v>0</v>
      </c>
      <c r="F332" s="235">
        <f>'Exogenous Variables Monthly'!E329</f>
        <v>650.07565960163004</v>
      </c>
      <c r="G332" s="236">
        <f>'Exogenous Variables Monthly'!B329/1000</f>
        <v>2672.3114999999998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0</v>
      </c>
      <c r="P332" s="239">
        <v>1</v>
      </c>
      <c r="Q332" s="239">
        <v>0</v>
      </c>
      <c r="R332" s="239">
        <v>0</v>
      </c>
      <c r="S332" s="239">
        <v>0</v>
      </c>
      <c r="T332" s="237">
        <v>0</v>
      </c>
      <c r="U332" s="237">
        <v>0</v>
      </c>
      <c r="V332" s="237">
        <v>0</v>
      </c>
      <c r="W332" s="237">
        <v>0</v>
      </c>
      <c r="X332" s="237">
        <v>0</v>
      </c>
      <c r="Y332" s="237">
        <v>0</v>
      </c>
    </row>
    <row r="333" spans="1:25" x14ac:dyDescent="0.35">
      <c r="A333" s="321">
        <v>2045</v>
      </c>
      <c r="B333" s="322">
        <v>52871</v>
      </c>
      <c r="C333" s="323">
        <f t="shared" si="8"/>
        <v>523.67845974250281</v>
      </c>
      <c r="D333" s="314">
        <f t="shared" si="9"/>
        <v>523.67845974250281</v>
      </c>
      <c r="E333" s="234">
        <v>0</v>
      </c>
      <c r="F333" s="235">
        <f>'Exogenous Variables Monthly'!E330</f>
        <v>680.75922825836801</v>
      </c>
      <c r="G333" s="236">
        <f>'Exogenous Variables Monthly'!B330/1000</f>
        <v>2669.8609999999999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0</v>
      </c>
      <c r="Q333" s="239">
        <v>1</v>
      </c>
      <c r="R333" s="239">
        <v>0</v>
      </c>
      <c r="S333" s="239">
        <v>0</v>
      </c>
      <c r="T333" s="237">
        <v>0</v>
      </c>
      <c r="U333" s="237">
        <v>0</v>
      </c>
      <c r="V333" s="237">
        <v>0</v>
      </c>
      <c r="W333" s="237">
        <v>0</v>
      </c>
      <c r="X333" s="237">
        <v>0</v>
      </c>
      <c r="Y333" s="237">
        <v>0</v>
      </c>
    </row>
    <row r="334" spans="1:25" x14ac:dyDescent="0.35">
      <c r="A334" s="321">
        <v>2045</v>
      </c>
      <c r="B334" s="322">
        <v>52902</v>
      </c>
      <c r="C334" s="323">
        <f t="shared" si="8"/>
        <v>485.33201172641691</v>
      </c>
      <c r="D334" s="314">
        <f t="shared" si="9"/>
        <v>485.33201172641691</v>
      </c>
      <c r="E334" s="234">
        <v>0</v>
      </c>
      <c r="F334" s="235">
        <f>'Exogenous Variables Monthly'!E331</f>
        <v>588.82231162128096</v>
      </c>
      <c r="G334" s="236">
        <f>'Exogenous Variables Monthly'!B331/1000</f>
        <v>2667.4105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0</v>
      </c>
      <c r="R334" s="239">
        <v>1</v>
      </c>
      <c r="S334" s="239">
        <v>0</v>
      </c>
      <c r="T334" s="237">
        <v>0</v>
      </c>
      <c r="U334" s="237">
        <v>0</v>
      </c>
      <c r="V334" s="237">
        <v>0</v>
      </c>
      <c r="W334" s="237">
        <v>0</v>
      </c>
      <c r="X334" s="237">
        <v>0</v>
      </c>
      <c r="Y334" s="237">
        <v>0</v>
      </c>
    </row>
    <row r="335" spans="1:25" x14ac:dyDescent="0.35">
      <c r="A335" s="321">
        <v>2045</v>
      </c>
      <c r="B335" s="322">
        <v>52932</v>
      </c>
      <c r="C335" s="323">
        <f t="shared" si="8"/>
        <v>455.01162733279068</v>
      </c>
      <c r="D335" s="314">
        <f t="shared" si="9"/>
        <v>455.01162733279068</v>
      </c>
      <c r="E335" s="234">
        <v>0</v>
      </c>
      <c r="F335" s="235">
        <f>'Exogenous Variables Monthly'!E332</f>
        <v>560.90262818035399</v>
      </c>
      <c r="G335" s="236">
        <f>'Exogenous Variables Monthly'!B332/1000</f>
        <v>2664.96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0</v>
      </c>
      <c r="S335" s="239">
        <v>1</v>
      </c>
      <c r="T335" s="237">
        <v>0</v>
      </c>
      <c r="U335" s="237">
        <v>0</v>
      </c>
      <c r="V335" s="237">
        <v>0</v>
      </c>
      <c r="W335" s="237">
        <v>0</v>
      </c>
      <c r="X335" s="237">
        <v>0</v>
      </c>
      <c r="Y335" s="237">
        <v>0</v>
      </c>
    </row>
    <row r="336" spans="1:25" x14ac:dyDescent="0.35">
      <c r="A336" s="321">
        <v>2045</v>
      </c>
      <c r="B336" s="322">
        <v>52963</v>
      </c>
      <c r="C336" s="323">
        <f t="shared" si="8"/>
        <v>442.93944590989736</v>
      </c>
      <c r="D336" s="314">
        <f t="shared" si="9"/>
        <v>442.93944590989736</v>
      </c>
      <c r="E336" s="234">
        <v>0</v>
      </c>
      <c r="F336" s="235">
        <f>'Exogenous Variables Monthly'!E333</f>
        <v>528.705944815919</v>
      </c>
      <c r="G336" s="236">
        <f>'Exogenous Variables Monthly'!B333/1000</f>
        <v>2662.5095000000001</v>
      </c>
      <c r="H336" s="239">
        <v>1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  <c r="S336" s="239">
        <v>0</v>
      </c>
      <c r="T336" s="237">
        <v>0</v>
      </c>
      <c r="U336" s="237">
        <v>0</v>
      </c>
      <c r="V336" s="237">
        <v>0</v>
      </c>
      <c r="W336" s="237">
        <v>0</v>
      </c>
      <c r="X336" s="237">
        <v>0</v>
      </c>
      <c r="Y336" s="237">
        <v>0</v>
      </c>
    </row>
    <row r="337" spans="1:25" x14ac:dyDescent="0.35">
      <c r="A337" s="321">
        <v>2045</v>
      </c>
      <c r="B337" s="322">
        <v>52994</v>
      </c>
      <c r="C337" s="323">
        <f t="shared" si="8"/>
        <v>375.31362934596996</v>
      </c>
      <c r="D337" s="314">
        <f t="shared" si="9"/>
        <v>375.31362934596996</v>
      </c>
      <c r="E337" s="234">
        <v>0</v>
      </c>
      <c r="F337" s="235">
        <f>'Exogenous Variables Monthly'!E334</f>
        <v>448.35104423419898</v>
      </c>
      <c r="G337" s="236">
        <f>'Exogenous Variables Monthly'!B334/1000</f>
        <v>2660.0590000000002</v>
      </c>
      <c r="H337" s="239">
        <v>0</v>
      </c>
      <c r="I337" s="239">
        <v>1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  <c r="S337" s="239">
        <v>0</v>
      </c>
      <c r="T337" s="237">
        <v>0</v>
      </c>
      <c r="U337" s="237">
        <v>0</v>
      </c>
      <c r="V337" s="237">
        <v>0</v>
      </c>
      <c r="W337" s="237">
        <v>0</v>
      </c>
      <c r="X337" s="237">
        <v>0</v>
      </c>
      <c r="Y337" s="237">
        <v>0</v>
      </c>
    </row>
    <row r="338" spans="1:25" x14ac:dyDescent="0.35">
      <c r="A338" s="321">
        <v>2045</v>
      </c>
      <c r="B338" s="322">
        <v>53022</v>
      </c>
      <c r="C338" s="323">
        <f t="shared" si="8"/>
        <v>434.13744739332481</v>
      </c>
      <c r="D338" s="314">
        <f t="shared" si="9"/>
        <v>434.13744739332481</v>
      </c>
      <c r="E338" s="234">
        <v>0</v>
      </c>
      <c r="F338" s="235">
        <f>'Exogenous Variables Monthly'!E335</f>
        <v>433.711707847637</v>
      </c>
      <c r="G338" s="236">
        <f>'Exogenous Variables Monthly'!B335/1000</f>
        <v>2657.6084999999998</v>
      </c>
      <c r="H338" s="239">
        <v>0</v>
      </c>
      <c r="I338" s="239">
        <v>0</v>
      </c>
      <c r="J338" s="239">
        <v>1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  <c r="S338" s="239">
        <v>0</v>
      </c>
      <c r="T338" s="237">
        <v>0</v>
      </c>
      <c r="U338" s="237">
        <v>0</v>
      </c>
      <c r="V338" s="237">
        <v>0</v>
      </c>
      <c r="W338" s="237">
        <v>0</v>
      </c>
      <c r="X338" s="237">
        <v>0</v>
      </c>
      <c r="Y338" s="237">
        <v>0</v>
      </c>
    </row>
    <row r="339" spans="1:25" x14ac:dyDescent="0.35">
      <c r="A339" s="321">
        <v>2045</v>
      </c>
      <c r="B339" s="322">
        <v>53053</v>
      </c>
      <c r="C339" s="323">
        <f t="shared" si="8"/>
        <v>445.18318132254956</v>
      </c>
      <c r="D339" s="314">
        <f t="shared" si="9"/>
        <v>445.18318132254956</v>
      </c>
      <c r="E339" s="234">
        <v>0</v>
      </c>
      <c r="F339" s="235">
        <f>'Exogenous Variables Monthly'!E336</f>
        <v>490.66605369787402</v>
      </c>
      <c r="G339" s="236">
        <f>'Exogenous Variables Monthly'!B336/1000</f>
        <v>2655.1579999999999</v>
      </c>
      <c r="H339" s="239">
        <v>0</v>
      </c>
      <c r="I339" s="239">
        <v>0</v>
      </c>
      <c r="J339" s="239">
        <v>0</v>
      </c>
      <c r="K339" s="239">
        <v>1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  <c r="S339" s="239">
        <v>0</v>
      </c>
      <c r="T339" s="237">
        <v>0</v>
      </c>
      <c r="U339" s="237">
        <v>0</v>
      </c>
      <c r="V339" s="237">
        <v>0</v>
      </c>
      <c r="W339" s="237">
        <v>0</v>
      </c>
      <c r="X339" s="237">
        <v>0</v>
      </c>
      <c r="Y339" s="237">
        <v>0</v>
      </c>
    </row>
    <row r="340" spans="1:25" x14ac:dyDescent="0.35">
      <c r="A340" s="321">
        <v>2045</v>
      </c>
      <c r="B340" s="322">
        <v>53083</v>
      </c>
      <c r="C340" s="323">
        <f t="shared" ref="C340:C403" si="10">D340</f>
        <v>490.25561438667398</v>
      </c>
      <c r="D340" s="314">
        <f t="shared" si="9"/>
        <v>490.25561438667398</v>
      </c>
      <c r="E340" s="234">
        <v>0</v>
      </c>
      <c r="F340" s="235">
        <f>'Exogenous Variables Monthly'!E337</f>
        <v>576.21360261095197</v>
      </c>
      <c r="G340" s="236">
        <f>'Exogenous Variables Monthly'!B337/1000</f>
        <v>2652.7075</v>
      </c>
      <c r="H340" s="239">
        <v>0</v>
      </c>
      <c r="I340" s="239">
        <v>0</v>
      </c>
      <c r="J340" s="239">
        <v>0</v>
      </c>
      <c r="K340" s="239">
        <v>0</v>
      </c>
      <c r="L340" s="239">
        <v>1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  <c r="S340" s="239">
        <v>0</v>
      </c>
      <c r="T340" s="237">
        <v>0</v>
      </c>
      <c r="U340" s="237">
        <v>0</v>
      </c>
      <c r="V340" s="237">
        <v>0</v>
      </c>
      <c r="W340" s="237">
        <v>0</v>
      </c>
      <c r="X340" s="237">
        <v>0</v>
      </c>
      <c r="Y340" s="237">
        <v>0</v>
      </c>
    </row>
    <row r="341" spans="1:25" x14ac:dyDescent="0.35">
      <c r="A341" s="321">
        <v>2045</v>
      </c>
      <c r="B341" s="322">
        <v>53114</v>
      </c>
      <c r="C341" s="323">
        <f t="shared" si="10"/>
        <v>511.20451276601841</v>
      </c>
      <c r="D341" s="314">
        <f t="shared" si="9"/>
        <v>511.20451276601841</v>
      </c>
      <c r="E341" s="234">
        <v>0</v>
      </c>
      <c r="F341" s="235">
        <f>'Exogenous Variables Monthly'!E338</f>
        <v>609.25078347574799</v>
      </c>
      <c r="G341" s="236">
        <f>'Exogenous Variables Monthly'!B338/1000</f>
        <v>2650.2570000000001</v>
      </c>
      <c r="H341" s="239">
        <v>0</v>
      </c>
      <c r="I341" s="239">
        <v>0</v>
      </c>
      <c r="J341" s="239">
        <v>0</v>
      </c>
      <c r="K341" s="239">
        <v>0</v>
      </c>
      <c r="L341" s="239">
        <v>0</v>
      </c>
      <c r="M341" s="239">
        <v>1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  <c r="S341" s="239">
        <v>0</v>
      </c>
      <c r="T341" s="237">
        <v>0</v>
      </c>
      <c r="U341" s="237">
        <v>0</v>
      </c>
      <c r="V341" s="237">
        <v>0</v>
      </c>
      <c r="W341" s="237">
        <v>0</v>
      </c>
      <c r="X341" s="237">
        <v>0</v>
      </c>
      <c r="Y341" s="237">
        <v>0</v>
      </c>
    </row>
    <row r="342" spans="1:25" x14ac:dyDescent="0.35">
      <c r="A342" s="321">
        <v>2046</v>
      </c>
      <c r="B342" s="322">
        <v>53144</v>
      </c>
      <c r="C342" s="323">
        <f t="shared" si="10"/>
        <v>545.55166300955784</v>
      </c>
      <c r="D342" s="314">
        <f t="shared" si="9"/>
        <v>545.55166300955784</v>
      </c>
      <c r="E342" s="234">
        <v>0</v>
      </c>
      <c r="F342" s="235">
        <f>'Exogenous Variables Monthly'!E339</f>
        <v>622.52138150178098</v>
      </c>
      <c r="G342" s="236">
        <f>'Exogenous Variables Monthly'!B339/1000</f>
        <v>2647.9174166666667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0</v>
      </c>
      <c r="N342" s="239">
        <v>1</v>
      </c>
      <c r="O342" s="239">
        <v>0</v>
      </c>
      <c r="P342" s="239">
        <v>0</v>
      </c>
      <c r="Q342" s="239">
        <v>0</v>
      </c>
      <c r="R342" s="239">
        <v>0</v>
      </c>
      <c r="S342" s="239">
        <v>0</v>
      </c>
      <c r="T342" s="237">
        <v>0</v>
      </c>
      <c r="U342" s="237">
        <v>0</v>
      </c>
      <c r="V342" s="237">
        <v>0</v>
      </c>
      <c r="W342" s="237">
        <v>0</v>
      </c>
      <c r="X342" s="237">
        <v>0</v>
      </c>
      <c r="Y342" s="237">
        <v>0</v>
      </c>
    </row>
    <row r="343" spans="1:25" x14ac:dyDescent="0.35">
      <c r="A343" s="321">
        <v>2046</v>
      </c>
      <c r="B343" s="322">
        <v>53175</v>
      </c>
      <c r="C343" s="323">
        <f t="shared" si="10"/>
        <v>551.29854088009029</v>
      </c>
      <c r="D343" s="314">
        <f t="shared" si="9"/>
        <v>551.29854088009029</v>
      </c>
      <c r="E343" s="234">
        <v>0</v>
      </c>
      <c r="F343" s="235">
        <f>'Exogenous Variables Monthly'!E340</f>
        <v>655.03516610366898</v>
      </c>
      <c r="G343" s="236">
        <f>'Exogenous Variables Monthly'!B340/1000</f>
        <v>2645.5778333333328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1</v>
      </c>
      <c r="P343" s="239">
        <v>0</v>
      </c>
      <c r="Q343" s="239">
        <v>0</v>
      </c>
      <c r="R343" s="239">
        <v>0</v>
      </c>
      <c r="S343" s="239">
        <v>0</v>
      </c>
      <c r="T343" s="237">
        <v>0</v>
      </c>
      <c r="U343" s="237">
        <v>0</v>
      </c>
      <c r="V343" s="237">
        <v>0</v>
      </c>
      <c r="W343" s="237">
        <v>0</v>
      </c>
      <c r="X343" s="237">
        <v>0</v>
      </c>
      <c r="Y343" s="237">
        <v>0</v>
      </c>
    </row>
    <row r="344" spans="1:25" x14ac:dyDescent="0.35">
      <c r="A344" s="321">
        <v>2046</v>
      </c>
      <c r="B344" s="322">
        <v>53206</v>
      </c>
      <c r="C344" s="323">
        <f t="shared" si="10"/>
        <v>534.45612865573094</v>
      </c>
      <c r="D344" s="314">
        <f t="shared" si="9"/>
        <v>534.45612865573094</v>
      </c>
      <c r="E344" s="234">
        <v>0</v>
      </c>
      <c r="F344" s="235">
        <f>'Exogenous Variables Monthly'!E341</f>
        <v>652.96748433282198</v>
      </c>
      <c r="G344" s="236">
        <f>'Exogenous Variables Monthly'!B341/1000</f>
        <v>2643.2382499999994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0</v>
      </c>
      <c r="P344" s="239">
        <v>1</v>
      </c>
      <c r="Q344" s="239">
        <v>0</v>
      </c>
      <c r="R344" s="239">
        <v>0</v>
      </c>
      <c r="S344" s="239">
        <v>0</v>
      </c>
      <c r="T344" s="237">
        <v>0</v>
      </c>
      <c r="U344" s="237">
        <v>0</v>
      </c>
      <c r="V344" s="237">
        <v>0</v>
      </c>
      <c r="W344" s="237">
        <v>0</v>
      </c>
      <c r="X344" s="237">
        <v>0</v>
      </c>
      <c r="Y344" s="237">
        <v>0</v>
      </c>
    </row>
    <row r="345" spans="1:25" x14ac:dyDescent="0.35">
      <c r="A345" s="321">
        <v>2046</v>
      </c>
      <c r="B345" s="322">
        <v>53236</v>
      </c>
      <c r="C345" s="323">
        <f t="shared" si="10"/>
        <v>521.88971995023428</v>
      </c>
      <c r="D345" s="314">
        <f t="shared" si="9"/>
        <v>521.88971995023428</v>
      </c>
      <c r="E345" s="234">
        <v>0</v>
      </c>
      <c r="F345" s="235">
        <f>'Exogenous Variables Monthly'!E342</f>
        <v>684.62255008989098</v>
      </c>
      <c r="G345" s="236">
        <f>'Exogenous Variables Monthly'!B342/1000</f>
        <v>2640.898666666666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0</v>
      </c>
      <c r="Q345" s="239">
        <v>1</v>
      </c>
      <c r="R345" s="239">
        <v>0</v>
      </c>
      <c r="S345" s="239">
        <v>0</v>
      </c>
      <c r="T345" s="237">
        <v>0</v>
      </c>
      <c r="U345" s="237">
        <v>0</v>
      </c>
      <c r="V345" s="237">
        <v>0</v>
      </c>
      <c r="W345" s="237">
        <v>0</v>
      </c>
      <c r="X345" s="237">
        <v>0</v>
      </c>
      <c r="Y345" s="237">
        <v>0</v>
      </c>
    </row>
    <row r="346" spans="1:25" x14ac:dyDescent="0.35">
      <c r="A346" s="321">
        <v>2046</v>
      </c>
      <c r="B346" s="322">
        <v>53267</v>
      </c>
      <c r="C346" s="323">
        <f t="shared" si="10"/>
        <v>483.54816451420578</v>
      </c>
      <c r="D346" s="314">
        <f t="shared" si="9"/>
        <v>483.54816451420578</v>
      </c>
      <c r="E346" s="234">
        <v>0</v>
      </c>
      <c r="F346" s="235">
        <f>'Exogenous Variables Monthly'!E343</f>
        <v>592.55577124429396</v>
      </c>
      <c r="G346" s="236">
        <f>'Exogenous Variables Monthly'!B343/1000</f>
        <v>2638.5590833333326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0</v>
      </c>
      <c r="R346" s="239">
        <v>1</v>
      </c>
      <c r="S346" s="239">
        <v>0</v>
      </c>
      <c r="T346" s="237">
        <v>0</v>
      </c>
      <c r="U346" s="237">
        <v>0</v>
      </c>
      <c r="V346" s="237">
        <v>0</v>
      </c>
      <c r="W346" s="237">
        <v>0</v>
      </c>
      <c r="X346" s="237">
        <v>0</v>
      </c>
      <c r="Y346" s="237">
        <v>0</v>
      </c>
    </row>
    <row r="347" spans="1:25" x14ac:dyDescent="0.35">
      <c r="A347" s="321">
        <v>2046</v>
      </c>
      <c r="B347" s="322">
        <v>53297</v>
      </c>
      <c r="C347" s="323">
        <f t="shared" si="10"/>
        <v>453.24335503835289</v>
      </c>
      <c r="D347" s="314">
        <f t="shared" si="9"/>
        <v>453.24335503835289</v>
      </c>
      <c r="E347" s="234">
        <v>0</v>
      </c>
      <c r="F347" s="235">
        <f>'Exogenous Variables Monthly'!E344</f>
        <v>565.13408615097296</v>
      </c>
      <c r="G347" s="236">
        <f>'Exogenous Variables Monthly'!B344/1000</f>
        <v>2636.2194999999992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0</v>
      </c>
      <c r="S347" s="239">
        <v>1</v>
      </c>
      <c r="T347" s="237">
        <v>0</v>
      </c>
      <c r="U347" s="237">
        <v>0</v>
      </c>
      <c r="V347" s="237">
        <v>0</v>
      </c>
      <c r="W347" s="237">
        <v>0</v>
      </c>
      <c r="X347" s="237">
        <v>0</v>
      </c>
      <c r="Y347" s="237">
        <v>0</v>
      </c>
    </row>
    <row r="348" spans="1:25" x14ac:dyDescent="0.35">
      <c r="A348" s="321">
        <v>2046</v>
      </c>
      <c r="B348" s="322">
        <v>53328</v>
      </c>
      <c r="C348" s="323">
        <f t="shared" si="10"/>
        <v>441.17923289558109</v>
      </c>
      <c r="D348" s="314">
        <f t="shared" si="9"/>
        <v>441.17923289558109</v>
      </c>
      <c r="E348" s="234">
        <v>0</v>
      </c>
      <c r="F348" s="235">
        <f>'Exogenous Variables Monthly'!E345</f>
        <v>532.99366519945295</v>
      </c>
      <c r="G348" s="236">
        <f>'Exogenous Variables Monthly'!B345/1000</f>
        <v>2633.8799166666654</v>
      </c>
      <c r="H348" s="239">
        <v>1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  <c r="S348" s="239">
        <v>0</v>
      </c>
      <c r="T348" s="237">
        <v>0</v>
      </c>
      <c r="U348" s="237">
        <v>0</v>
      </c>
      <c r="V348" s="237">
        <v>0</v>
      </c>
      <c r="W348" s="237">
        <v>0</v>
      </c>
      <c r="X348" s="237">
        <v>0</v>
      </c>
      <c r="Y348" s="237">
        <v>0</v>
      </c>
    </row>
    <row r="349" spans="1:25" x14ac:dyDescent="0.35">
      <c r="A349" s="321">
        <v>2046</v>
      </c>
      <c r="B349" s="322">
        <v>53359</v>
      </c>
      <c r="C349" s="323">
        <f t="shared" si="10"/>
        <v>373.53209628089826</v>
      </c>
      <c r="D349" s="314">
        <f t="shared" si="9"/>
        <v>373.53209628089826</v>
      </c>
      <c r="E349" s="234">
        <v>0</v>
      </c>
      <c r="F349" s="235">
        <f>'Exogenous Variables Monthly'!E346</f>
        <v>450.96823992532097</v>
      </c>
      <c r="G349" s="236">
        <f>'Exogenous Variables Monthly'!B346/1000</f>
        <v>2631.540333333332</v>
      </c>
      <c r="H349" s="239">
        <v>0</v>
      </c>
      <c r="I349" s="239">
        <v>1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  <c r="S349" s="239">
        <v>0</v>
      </c>
      <c r="T349" s="237">
        <v>0</v>
      </c>
      <c r="U349" s="237">
        <v>0</v>
      </c>
      <c r="V349" s="237">
        <v>0</v>
      </c>
      <c r="W349" s="237">
        <v>0</v>
      </c>
      <c r="X349" s="237">
        <v>0</v>
      </c>
      <c r="Y349" s="237">
        <v>0</v>
      </c>
    </row>
    <row r="350" spans="1:25" x14ac:dyDescent="0.35">
      <c r="A350" s="321">
        <v>2046</v>
      </c>
      <c r="B350" s="322">
        <v>53387</v>
      </c>
      <c r="C350" s="323">
        <f t="shared" si="10"/>
        <v>432.31937204780763</v>
      </c>
      <c r="D350" s="314">
        <f t="shared" si="9"/>
        <v>432.31937204780763</v>
      </c>
      <c r="E350" s="234">
        <v>0</v>
      </c>
      <c r="F350" s="235">
        <f>'Exogenous Variables Monthly'!E347</f>
        <v>433.76368352284697</v>
      </c>
      <c r="G350" s="236">
        <f>'Exogenous Variables Monthly'!B347/1000</f>
        <v>2629.2007499999986</v>
      </c>
      <c r="H350" s="239">
        <v>0</v>
      </c>
      <c r="I350" s="239">
        <v>0</v>
      </c>
      <c r="J350" s="239">
        <v>1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  <c r="S350" s="239">
        <v>0</v>
      </c>
      <c r="T350" s="237">
        <v>0</v>
      </c>
      <c r="U350" s="237">
        <v>0</v>
      </c>
      <c r="V350" s="237">
        <v>0</v>
      </c>
      <c r="W350" s="237">
        <v>0</v>
      </c>
      <c r="X350" s="237">
        <v>0</v>
      </c>
      <c r="Y350" s="237">
        <v>0</v>
      </c>
    </row>
    <row r="351" spans="1:25" x14ac:dyDescent="0.35">
      <c r="A351" s="321">
        <v>2046</v>
      </c>
      <c r="B351" s="322">
        <v>53418</v>
      </c>
      <c r="C351" s="323">
        <f t="shared" si="10"/>
        <v>443.38656633111407</v>
      </c>
      <c r="D351" s="314">
        <f t="shared" si="9"/>
        <v>443.38656633111407</v>
      </c>
      <c r="E351" s="234">
        <v>0</v>
      </c>
      <c r="F351" s="235">
        <f>'Exogenous Variables Monthly'!E348</f>
        <v>491.56194763183498</v>
      </c>
      <c r="G351" s="236">
        <f>'Exogenous Variables Monthly'!B348/1000</f>
        <v>2626.8611666666652</v>
      </c>
      <c r="H351" s="239">
        <v>0</v>
      </c>
      <c r="I351" s="239">
        <v>0</v>
      </c>
      <c r="J351" s="239">
        <v>0</v>
      </c>
      <c r="K351" s="239">
        <v>1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  <c r="S351" s="239">
        <v>0</v>
      </c>
      <c r="T351" s="237">
        <v>0</v>
      </c>
      <c r="U351" s="237">
        <v>0</v>
      </c>
      <c r="V351" s="237">
        <v>0</v>
      </c>
      <c r="W351" s="237">
        <v>0</v>
      </c>
      <c r="X351" s="237">
        <v>0</v>
      </c>
      <c r="Y351" s="237">
        <v>0</v>
      </c>
    </row>
    <row r="352" spans="1:25" x14ac:dyDescent="0.35">
      <c r="A352" s="321">
        <v>2046</v>
      </c>
      <c r="B352" s="322">
        <v>53448</v>
      </c>
      <c r="C352" s="323">
        <f t="shared" si="10"/>
        <v>488.47968721579286</v>
      </c>
      <c r="D352" s="314">
        <f t="shared" si="9"/>
        <v>488.47968721579286</v>
      </c>
      <c r="E352" s="234">
        <v>0</v>
      </c>
      <c r="F352" s="235">
        <f>'Exogenous Variables Monthly'!E349</f>
        <v>577.90800870033797</v>
      </c>
      <c r="G352" s="236">
        <f>'Exogenous Variables Monthly'!B349/1000</f>
        <v>2624.5215833333318</v>
      </c>
      <c r="H352" s="239">
        <v>0</v>
      </c>
      <c r="I352" s="239">
        <v>0</v>
      </c>
      <c r="J352" s="239">
        <v>0</v>
      </c>
      <c r="K352" s="239">
        <v>0</v>
      </c>
      <c r="L352" s="239">
        <v>1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  <c r="S352" s="239">
        <v>0</v>
      </c>
      <c r="T352" s="237">
        <v>0</v>
      </c>
      <c r="U352" s="237">
        <v>0</v>
      </c>
      <c r="V352" s="237">
        <v>0</v>
      </c>
      <c r="W352" s="237">
        <v>0</v>
      </c>
      <c r="X352" s="237">
        <v>0</v>
      </c>
      <c r="Y352" s="237">
        <v>0</v>
      </c>
    </row>
    <row r="353" spans="1:25" x14ac:dyDescent="0.35">
      <c r="A353" s="321">
        <v>2046</v>
      </c>
      <c r="B353" s="322">
        <v>53479</v>
      </c>
      <c r="C353" s="323">
        <f t="shared" si="10"/>
        <v>509.43961991086439</v>
      </c>
      <c r="D353" s="314">
        <f t="shared" si="9"/>
        <v>509.43961991086439</v>
      </c>
      <c r="E353" s="234">
        <v>0</v>
      </c>
      <c r="F353" s="235">
        <f>'Exogenous Variables Monthly'!E350</f>
        <v>611.17631141045399</v>
      </c>
      <c r="G353" s="236">
        <f>'Exogenous Variables Monthly'!B350/1000</f>
        <v>2622.181999999998</v>
      </c>
      <c r="H353" s="239">
        <v>0</v>
      </c>
      <c r="I353" s="239">
        <v>0</v>
      </c>
      <c r="J353" s="239">
        <v>0</v>
      </c>
      <c r="K353" s="239">
        <v>0</v>
      </c>
      <c r="L353" s="239">
        <v>0</v>
      </c>
      <c r="M353" s="239">
        <v>1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  <c r="S353" s="239">
        <v>0</v>
      </c>
      <c r="T353" s="237">
        <v>0</v>
      </c>
      <c r="U353" s="237">
        <v>0</v>
      </c>
      <c r="V353" s="237">
        <v>0</v>
      </c>
      <c r="W353" s="237">
        <v>0</v>
      </c>
      <c r="X353" s="237">
        <v>0</v>
      </c>
      <c r="Y353" s="237">
        <v>0</v>
      </c>
    </row>
    <row r="354" spans="1:25" x14ac:dyDescent="0.35">
      <c r="A354" s="321">
        <v>2047</v>
      </c>
      <c r="B354" s="322">
        <v>53509</v>
      </c>
      <c r="C354" s="323">
        <f t="shared" si="10"/>
        <v>543.78559390487931</v>
      </c>
      <c r="D354" s="314">
        <f t="shared" si="9"/>
        <v>543.78559390487931</v>
      </c>
      <c r="E354" s="234">
        <v>0</v>
      </c>
      <c r="F354" s="235">
        <f>'Exogenous Variables Monthly'!E351</f>
        <v>624.08705020550406</v>
      </c>
      <c r="G354" s="236">
        <f>'Exogenous Variables Monthly'!B351/1000</f>
        <v>2619.9196666666649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0</v>
      </c>
      <c r="N354" s="239">
        <v>1</v>
      </c>
      <c r="O354" s="239">
        <v>0</v>
      </c>
      <c r="P354" s="239">
        <v>0</v>
      </c>
      <c r="Q354" s="239">
        <v>0</v>
      </c>
      <c r="R354" s="239">
        <v>0</v>
      </c>
      <c r="S354" s="239">
        <v>0</v>
      </c>
      <c r="T354" s="237">
        <v>0</v>
      </c>
      <c r="U354" s="237">
        <v>0</v>
      </c>
      <c r="V354" s="237">
        <v>0</v>
      </c>
      <c r="W354" s="237">
        <v>0</v>
      </c>
      <c r="X354" s="237">
        <v>0</v>
      </c>
      <c r="Y354" s="237">
        <v>0</v>
      </c>
    </row>
    <row r="355" spans="1:25" x14ac:dyDescent="0.35">
      <c r="A355" s="321">
        <v>2047</v>
      </c>
      <c r="B355" s="322">
        <v>53540</v>
      </c>
      <c r="C355" s="323">
        <f t="shared" si="10"/>
        <v>549.55019426736817</v>
      </c>
      <c r="D355" s="314">
        <f t="shared" si="9"/>
        <v>549.55019426736817</v>
      </c>
      <c r="E355" s="234">
        <v>0</v>
      </c>
      <c r="F355" s="235">
        <f>'Exogenous Variables Monthly'!E352</f>
        <v>657.35175999940896</v>
      </c>
      <c r="G355" s="236">
        <f>'Exogenous Variables Monthly'!B352/1000</f>
        <v>2617.6573333333313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0</v>
      </c>
      <c r="O355" s="239">
        <v>1</v>
      </c>
      <c r="P355" s="239">
        <v>0</v>
      </c>
      <c r="Q355" s="239">
        <v>0</v>
      </c>
      <c r="R355" s="239">
        <v>0</v>
      </c>
      <c r="S355" s="239">
        <v>0</v>
      </c>
      <c r="T355" s="237">
        <v>0</v>
      </c>
      <c r="U355" s="237">
        <v>0</v>
      </c>
      <c r="V355" s="237">
        <v>0</v>
      </c>
      <c r="W355" s="237">
        <v>0</v>
      </c>
      <c r="X355" s="237">
        <v>0</v>
      </c>
      <c r="Y355" s="237">
        <v>0</v>
      </c>
    </row>
    <row r="356" spans="1:25" x14ac:dyDescent="0.35">
      <c r="A356" s="321">
        <v>2047</v>
      </c>
      <c r="B356" s="322">
        <v>53571</v>
      </c>
      <c r="C356" s="323">
        <f t="shared" si="10"/>
        <v>532.72273416250425</v>
      </c>
      <c r="D356" s="314">
        <f t="shared" si="9"/>
        <v>532.72273416250425</v>
      </c>
      <c r="E356" s="234">
        <v>0</v>
      </c>
      <c r="F356" s="235">
        <f>'Exogenous Variables Monthly'!E353</f>
        <v>655.87217318244802</v>
      </c>
      <c r="G356" s="236">
        <f>'Exogenous Variables Monthly'!B353/1000</f>
        <v>2615.3949999999977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0</v>
      </c>
      <c r="P356" s="239">
        <v>1</v>
      </c>
      <c r="Q356" s="239">
        <v>0</v>
      </c>
      <c r="R356" s="239">
        <v>0</v>
      </c>
      <c r="S356" s="239">
        <v>0</v>
      </c>
      <c r="T356" s="237">
        <v>0</v>
      </c>
      <c r="U356" s="237">
        <v>0</v>
      </c>
      <c r="V356" s="237">
        <v>0</v>
      </c>
      <c r="W356" s="237">
        <v>0</v>
      </c>
      <c r="X356" s="237">
        <v>0</v>
      </c>
      <c r="Y356" s="237">
        <v>0</v>
      </c>
    </row>
    <row r="357" spans="1:25" x14ac:dyDescent="0.35">
      <c r="A357" s="321">
        <v>2047</v>
      </c>
      <c r="B357" s="322">
        <v>53601</v>
      </c>
      <c r="C357" s="323">
        <f t="shared" si="10"/>
        <v>520.17795488157913</v>
      </c>
      <c r="D357" s="314">
        <f t="shared" si="9"/>
        <v>520.17795488157913</v>
      </c>
      <c r="E357" s="234">
        <v>0</v>
      </c>
      <c r="F357" s="235">
        <f>'Exogenous Variables Monthly'!E354</f>
        <v>688.507796347782</v>
      </c>
      <c r="G357" s="236">
        <f>'Exogenous Variables Monthly'!B354/1000</f>
        <v>2613.1326666666641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0</v>
      </c>
      <c r="Q357" s="239">
        <v>1</v>
      </c>
      <c r="R357" s="239">
        <v>0</v>
      </c>
      <c r="S357" s="239">
        <v>0</v>
      </c>
      <c r="T357" s="237">
        <v>0</v>
      </c>
      <c r="U357" s="237">
        <v>0</v>
      </c>
      <c r="V357" s="237">
        <v>0</v>
      </c>
      <c r="W357" s="237">
        <v>0</v>
      </c>
      <c r="X357" s="237">
        <v>0</v>
      </c>
      <c r="Y357" s="237">
        <v>0</v>
      </c>
    </row>
    <row r="358" spans="1:25" x14ac:dyDescent="0.35">
      <c r="A358" s="321">
        <v>2047</v>
      </c>
      <c r="B358" s="322">
        <v>53632</v>
      </c>
      <c r="C358" s="323">
        <f t="shared" si="10"/>
        <v>481.83916607183517</v>
      </c>
      <c r="D358" s="314">
        <f t="shared" si="9"/>
        <v>481.83916607183517</v>
      </c>
      <c r="E358" s="234">
        <v>0</v>
      </c>
      <c r="F358" s="235">
        <f>'Exogenous Variables Monthly'!E355</f>
        <v>596.31290306939798</v>
      </c>
      <c r="G358" s="236">
        <f>'Exogenous Variables Monthly'!B355/1000</f>
        <v>2610.8703333333306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0</v>
      </c>
      <c r="R358" s="239">
        <v>1</v>
      </c>
      <c r="S358" s="239">
        <v>0</v>
      </c>
      <c r="T358" s="237">
        <v>0</v>
      </c>
      <c r="U358" s="237">
        <v>0</v>
      </c>
      <c r="V358" s="237">
        <v>0</v>
      </c>
      <c r="W358" s="237">
        <v>0</v>
      </c>
      <c r="X358" s="237">
        <v>0</v>
      </c>
      <c r="Y358" s="237">
        <v>0</v>
      </c>
    </row>
    <row r="359" spans="1:25" x14ac:dyDescent="0.35">
      <c r="A359" s="321">
        <v>2047</v>
      </c>
      <c r="B359" s="322">
        <v>53662</v>
      </c>
      <c r="C359" s="323">
        <f t="shared" si="10"/>
        <v>451.54791618766154</v>
      </c>
      <c r="D359" s="314">
        <f t="shared" si="9"/>
        <v>451.54791618766154</v>
      </c>
      <c r="E359" s="234">
        <v>0</v>
      </c>
      <c r="F359" s="235">
        <f>'Exogenous Variables Monthly'!E356</f>
        <v>569.39746630497496</v>
      </c>
      <c r="G359" s="236">
        <f>'Exogenous Variables Monthly'!B356/1000</f>
        <v>2608.607999999997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0</v>
      </c>
      <c r="S359" s="239">
        <v>1</v>
      </c>
      <c r="T359" s="237">
        <v>0</v>
      </c>
      <c r="U359" s="237">
        <v>0</v>
      </c>
      <c r="V359" s="237">
        <v>0</v>
      </c>
      <c r="W359" s="237">
        <v>0</v>
      </c>
      <c r="X359" s="237">
        <v>0</v>
      </c>
      <c r="Y359" s="237">
        <v>0</v>
      </c>
    </row>
    <row r="360" spans="1:25" x14ac:dyDescent="0.35">
      <c r="A360" s="321">
        <v>2047</v>
      </c>
      <c r="B360" s="322">
        <v>53693</v>
      </c>
      <c r="C360" s="323">
        <f t="shared" si="10"/>
        <v>439.48974613354295</v>
      </c>
      <c r="D360" s="314">
        <f t="shared" si="9"/>
        <v>439.48974613354295</v>
      </c>
      <c r="E360" s="234">
        <v>0</v>
      </c>
      <c r="F360" s="235">
        <f>'Exogenous Variables Monthly'!E357</f>
        <v>537.31615830734802</v>
      </c>
      <c r="G360" s="236">
        <f>'Exogenous Variables Monthly'!B357/1000</f>
        <v>2606.3456666666639</v>
      </c>
      <c r="H360" s="239">
        <v>1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  <c r="S360" s="239">
        <v>0</v>
      </c>
      <c r="T360" s="237">
        <v>0</v>
      </c>
      <c r="U360" s="237">
        <v>0</v>
      </c>
      <c r="V360" s="237">
        <v>0</v>
      </c>
      <c r="W360" s="237">
        <v>0</v>
      </c>
      <c r="X360" s="237">
        <v>0</v>
      </c>
      <c r="Y360" s="237">
        <v>0</v>
      </c>
    </row>
    <row r="361" spans="1:25" x14ac:dyDescent="0.35">
      <c r="A361" s="321">
        <v>2047</v>
      </c>
      <c r="B361" s="322">
        <v>53724</v>
      </c>
      <c r="C361" s="323">
        <f t="shared" si="10"/>
        <v>371.81880208984194</v>
      </c>
      <c r="D361" s="314">
        <f t="shared" si="9"/>
        <v>371.81880208984194</v>
      </c>
      <c r="E361" s="234">
        <v>0</v>
      </c>
      <c r="F361" s="235">
        <f>'Exogenous Variables Monthly'!E358</f>
        <v>453.60071318381603</v>
      </c>
      <c r="G361" s="236">
        <f>'Exogenous Variables Monthly'!B358/1000</f>
        <v>2604.0833333333303</v>
      </c>
      <c r="H361" s="239">
        <v>0</v>
      </c>
      <c r="I361" s="239">
        <v>1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  <c r="S361" s="239">
        <v>0</v>
      </c>
      <c r="T361" s="237">
        <v>0</v>
      </c>
      <c r="U361" s="237">
        <v>0</v>
      </c>
      <c r="V361" s="237">
        <v>0</v>
      </c>
      <c r="W361" s="237">
        <v>0</v>
      </c>
      <c r="X361" s="237">
        <v>0</v>
      </c>
      <c r="Y361" s="237">
        <v>0</v>
      </c>
    </row>
    <row r="362" spans="1:25" x14ac:dyDescent="0.35">
      <c r="A362" s="321">
        <v>2047</v>
      </c>
      <c r="B362" s="322">
        <v>53752</v>
      </c>
      <c r="C362" s="323">
        <f t="shared" si="10"/>
        <v>430.56712006153811</v>
      </c>
      <c r="D362" s="314">
        <f t="shared" si="9"/>
        <v>430.56712006153811</v>
      </c>
      <c r="E362" s="234">
        <v>0</v>
      </c>
      <c r="F362" s="235">
        <f>'Exogenous Variables Monthly'!E359</f>
        <v>433.81566542678303</v>
      </c>
      <c r="G362" s="236">
        <f>'Exogenous Variables Monthly'!B359/1000</f>
        <v>2601.8209999999967</v>
      </c>
      <c r="H362" s="239">
        <v>0</v>
      </c>
      <c r="I362" s="239">
        <v>0</v>
      </c>
      <c r="J362" s="239">
        <v>1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  <c r="S362" s="239">
        <v>0</v>
      </c>
      <c r="T362" s="237">
        <v>0</v>
      </c>
      <c r="U362" s="237">
        <v>0</v>
      </c>
      <c r="V362" s="237">
        <v>0</v>
      </c>
      <c r="W362" s="237">
        <v>0</v>
      </c>
      <c r="X362" s="237">
        <v>0</v>
      </c>
      <c r="Y362" s="237">
        <v>0</v>
      </c>
    </row>
    <row r="363" spans="1:25" x14ac:dyDescent="0.35">
      <c r="A363" s="321">
        <v>2047</v>
      </c>
      <c r="B363" s="322">
        <v>53783</v>
      </c>
      <c r="C363" s="323">
        <f t="shared" si="10"/>
        <v>441.65364673384465</v>
      </c>
      <c r="D363" s="314">
        <f t="shared" si="9"/>
        <v>441.65364673384465</v>
      </c>
      <c r="E363" s="234">
        <v>0</v>
      </c>
      <c r="F363" s="235">
        <f>'Exogenous Variables Monthly'!E360</f>
        <v>492.45947735440302</v>
      </c>
      <c r="G363" s="236">
        <f>'Exogenous Variables Monthly'!B360/1000</f>
        <v>2599.5586666666632</v>
      </c>
      <c r="H363" s="239">
        <v>0</v>
      </c>
      <c r="I363" s="239">
        <v>0</v>
      </c>
      <c r="J363" s="239">
        <v>0</v>
      </c>
      <c r="K363" s="239">
        <v>1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  <c r="S363" s="239">
        <v>0</v>
      </c>
      <c r="T363" s="237">
        <v>0</v>
      </c>
      <c r="U363" s="237">
        <v>0</v>
      </c>
      <c r="V363" s="237">
        <v>0</v>
      </c>
      <c r="W363" s="237">
        <v>0</v>
      </c>
      <c r="X363" s="237">
        <v>0</v>
      </c>
      <c r="Y363" s="237">
        <v>0</v>
      </c>
    </row>
    <row r="364" spans="1:25" x14ac:dyDescent="0.35">
      <c r="A364" s="321">
        <v>2047</v>
      </c>
      <c r="B364" s="322">
        <v>53813</v>
      </c>
      <c r="C364" s="323">
        <f t="shared" si="10"/>
        <v>486.76535669020677</v>
      </c>
      <c r="D364" s="314">
        <f t="shared" si="9"/>
        <v>486.76535669020677</v>
      </c>
      <c r="E364" s="234">
        <v>0</v>
      </c>
      <c r="F364" s="235">
        <f>'Exogenous Variables Monthly'!E361</f>
        <v>579.60739733783203</v>
      </c>
      <c r="G364" s="236">
        <f>'Exogenous Variables Monthly'!B361/1000</f>
        <v>2597.2963333333296</v>
      </c>
      <c r="H364" s="239">
        <v>0</v>
      </c>
      <c r="I364" s="239">
        <v>0</v>
      </c>
      <c r="J364" s="239">
        <v>0</v>
      </c>
      <c r="K364" s="239">
        <v>0</v>
      </c>
      <c r="L364" s="239">
        <v>1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  <c r="S364" s="239">
        <v>0</v>
      </c>
      <c r="T364" s="237">
        <v>0</v>
      </c>
      <c r="U364" s="237">
        <v>0</v>
      </c>
      <c r="V364" s="237">
        <v>0</v>
      </c>
      <c r="W364" s="237">
        <v>0</v>
      </c>
      <c r="X364" s="237">
        <v>0</v>
      </c>
      <c r="Y364" s="237">
        <v>0</v>
      </c>
    </row>
    <row r="365" spans="1:25" x14ac:dyDescent="0.35">
      <c r="A365" s="321">
        <v>2047</v>
      </c>
      <c r="B365" s="322">
        <v>53844</v>
      </c>
      <c r="C365" s="323">
        <f t="shared" si="10"/>
        <v>507.73418677802056</v>
      </c>
      <c r="D365" s="314">
        <f t="shared" si="9"/>
        <v>507.73418677802056</v>
      </c>
      <c r="E365" s="234">
        <v>0</v>
      </c>
      <c r="F365" s="235">
        <f>'Exogenous Variables Monthly'!E362</f>
        <v>613.10792494722705</v>
      </c>
      <c r="G365" s="236">
        <f>'Exogenous Variables Monthly'!B362/1000</f>
        <v>2595.0339999999965</v>
      </c>
      <c r="H365" s="239">
        <v>0</v>
      </c>
      <c r="I365" s="239">
        <v>0</v>
      </c>
      <c r="J365" s="239">
        <v>0</v>
      </c>
      <c r="K365" s="239">
        <v>0</v>
      </c>
      <c r="L365" s="239">
        <v>0</v>
      </c>
      <c r="M365" s="239">
        <v>1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  <c r="S365" s="239">
        <v>0</v>
      </c>
      <c r="T365" s="237">
        <v>0</v>
      </c>
      <c r="U365" s="237">
        <v>0</v>
      </c>
      <c r="V365" s="237">
        <v>0</v>
      </c>
      <c r="W365" s="237">
        <v>0</v>
      </c>
      <c r="X365" s="237">
        <v>0</v>
      </c>
      <c r="Y365" s="237">
        <v>0</v>
      </c>
    </row>
    <row r="366" spans="1:25" x14ac:dyDescent="0.35">
      <c r="A366" s="321">
        <v>2048</v>
      </c>
      <c r="B366" s="322">
        <v>53874</v>
      </c>
      <c r="C366" s="323">
        <f t="shared" si="10"/>
        <v>542.0799617935221</v>
      </c>
      <c r="D366" s="314">
        <f t="shared" si="9"/>
        <v>542.0799617935221</v>
      </c>
      <c r="E366" s="234">
        <v>0</v>
      </c>
      <c r="F366" s="235">
        <f>'Exogenous Variables Monthly'!E363</f>
        <v>625.65665663500295</v>
      </c>
      <c r="G366" s="236">
        <f>'Exogenous Variables Monthly'!B363/1000</f>
        <v>2592.8647499999961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0</v>
      </c>
      <c r="N366" s="239">
        <v>1</v>
      </c>
      <c r="O366" s="239">
        <v>0</v>
      </c>
      <c r="P366" s="239">
        <v>0</v>
      </c>
      <c r="Q366" s="239">
        <v>0</v>
      </c>
      <c r="R366" s="239">
        <v>0</v>
      </c>
      <c r="S366" s="239">
        <v>0</v>
      </c>
      <c r="T366" s="237">
        <v>0</v>
      </c>
      <c r="U366" s="237">
        <v>0</v>
      </c>
      <c r="V366" s="237">
        <v>0</v>
      </c>
      <c r="W366" s="237">
        <v>0</v>
      </c>
      <c r="X366" s="237">
        <v>0</v>
      </c>
      <c r="Y366" s="237">
        <v>0</v>
      </c>
    </row>
    <row r="367" spans="1:25" x14ac:dyDescent="0.35">
      <c r="A367" s="321">
        <v>2048</v>
      </c>
      <c r="B367" s="322">
        <v>53905</v>
      </c>
      <c r="C367" s="323">
        <f t="shared" si="10"/>
        <v>547.86337085885816</v>
      </c>
      <c r="D367" s="314">
        <f t="shared" si="9"/>
        <v>547.86337085885816</v>
      </c>
      <c r="E367" s="234">
        <v>0</v>
      </c>
      <c r="F367" s="235">
        <f>'Exogenous Variables Monthly'!E364</f>
        <v>659.67654674883897</v>
      </c>
      <c r="G367" s="236">
        <f>'Exogenous Variables Monthly'!B364/1000</f>
        <v>2590.6954999999962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0</v>
      </c>
      <c r="O367" s="239">
        <v>1</v>
      </c>
      <c r="P367" s="239">
        <v>0</v>
      </c>
      <c r="Q367" s="239">
        <v>0</v>
      </c>
      <c r="R367" s="239">
        <v>0</v>
      </c>
      <c r="S367" s="239">
        <v>0</v>
      </c>
      <c r="T367" s="237">
        <v>0</v>
      </c>
      <c r="U367" s="237">
        <v>0</v>
      </c>
      <c r="V367" s="237">
        <v>0</v>
      </c>
      <c r="W367" s="237">
        <v>0</v>
      </c>
      <c r="X367" s="237">
        <v>0</v>
      </c>
      <c r="Y367" s="237">
        <v>0</v>
      </c>
    </row>
    <row r="368" spans="1:25" x14ac:dyDescent="0.35">
      <c r="A368" s="321">
        <v>2048</v>
      </c>
      <c r="B368" s="322">
        <v>53936</v>
      </c>
      <c r="C368" s="323">
        <f t="shared" si="10"/>
        <v>531.05195713810167</v>
      </c>
      <c r="D368" s="314">
        <f t="shared" si="9"/>
        <v>531.05195713810167</v>
      </c>
      <c r="E368" s="234">
        <v>0</v>
      </c>
      <c r="F368" s="235">
        <f>'Exogenous Variables Monthly'!E365</f>
        <v>658.78978337580998</v>
      </c>
      <c r="G368" s="236">
        <f>'Exogenous Variables Monthly'!B365/1000</f>
        <v>2588.5262499999963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0</v>
      </c>
      <c r="P368" s="239">
        <v>1</v>
      </c>
      <c r="Q368" s="239">
        <v>0</v>
      </c>
      <c r="R368" s="239">
        <v>0</v>
      </c>
      <c r="S368" s="239">
        <v>0</v>
      </c>
      <c r="T368" s="237">
        <v>0</v>
      </c>
      <c r="U368" s="237">
        <v>0</v>
      </c>
      <c r="V368" s="237">
        <v>0</v>
      </c>
      <c r="W368" s="237">
        <v>0</v>
      </c>
      <c r="X368" s="237">
        <v>0</v>
      </c>
      <c r="Y368" s="237">
        <v>0</v>
      </c>
    </row>
    <row r="369" spans="1:25" x14ac:dyDescent="0.35">
      <c r="A369" s="321">
        <v>2048</v>
      </c>
      <c r="B369" s="322">
        <v>53966</v>
      </c>
      <c r="C369" s="323">
        <f t="shared" si="10"/>
        <v>518.52997639061391</v>
      </c>
      <c r="D369" s="314">
        <f t="shared" si="9"/>
        <v>518.52997639061391</v>
      </c>
      <c r="E369" s="234">
        <v>0</v>
      </c>
      <c r="F369" s="235">
        <f>'Exogenous Variables Monthly'!E366</f>
        <v>692.415091453586</v>
      </c>
      <c r="G369" s="236">
        <f>'Exogenous Variables Monthly'!B366/1000</f>
        <v>2586.3569999999963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0</v>
      </c>
      <c r="Q369" s="239">
        <v>1</v>
      </c>
      <c r="R369" s="239">
        <v>0</v>
      </c>
      <c r="S369" s="239">
        <v>0</v>
      </c>
      <c r="T369" s="237">
        <v>0</v>
      </c>
      <c r="U369" s="237">
        <v>0</v>
      </c>
      <c r="V369" s="237">
        <v>0</v>
      </c>
      <c r="W369" s="237">
        <v>0</v>
      </c>
      <c r="X369" s="237">
        <v>0</v>
      </c>
      <c r="Y369" s="237">
        <v>0</v>
      </c>
    </row>
    <row r="370" spans="1:25" x14ac:dyDescent="0.35">
      <c r="A370" s="321">
        <v>2048</v>
      </c>
      <c r="B370" s="322">
        <v>53997</v>
      </c>
      <c r="C370" s="323">
        <f t="shared" si="10"/>
        <v>480.19499819508439</v>
      </c>
      <c r="D370" s="314">
        <f t="shared" si="9"/>
        <v>480.19499819508439</v>
      </c>
      <c r="E370" s="234">
        <v>0</v>
      </c>
      <c r="F370" s="235">
        <f>'Exogenous Variables Monthly'!E367</f>
        <v>600.09385719146701</v>
      </c>
      <c r="G370" s="236">
        <f>'Exogenous Variables Monthly'!B367/1000</f>
        <v>2584.1877499999964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0</v>
      </c>
      <c r="R370" s="239">
        <v>1</v>
      </c>
      <c r="S370" s="239">
        <v>0</v>
      </c>
      <c r="T370" s="237">
        <v>0</v>
      </c>
      <c r="U370" s="237">
        <v>0</v>
      </c>
      <c r="V370" s="237">
        <v>0</v>
      </c>
      <c r="W370" s="237">
        <v>0</v>
      </c>
      <c r="X370" s="237">
        <v>0</v>
      </c>
      <c r="Y370" s="237">
        <v>0</v>
      </c>
    </row>
    <row r="371" spans="1:25" x14ac:dyDescent="0.35">
      <c r="A371" s="321">
        <v>2048</v>
      </c>
      <c r="B371" s="322">
        <v>54027</v>
      </c>
      <c r="C371" s="323">
        <f t="shared" si="10"/>
        <v>449.91846362500559</v>
      </c>
      <c r="D371" s="314">
        <f t="shared" si="9"/>
        <v>449.91846362500559</v>
      </c>
      <c r="E371" s="234">
        <v>0</v>
      </c>
      <c r="F371" s="235">
        <f>'Exogenous Variables Monthly'!E368</f>
        <v>573.69300946379803</v>
      </c>
      <c r="G371" s="236">
        <f>'Exogenous Variables Monthly'!B368/1000</f>
        <v>2582.0184999999965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0</v>
      </c>
      <c r="S371" s="239">
        <v>1</v>
      </c>
      <c r="T371" s="237">
        <v>0</v>
      </c>
      <c r="U371" s="237">
        <v>0</v>
      </c>
      <c r="V371" s="237">
        <v>0</v>
      </c>
      <c r="W371" s="237">
        <v>0</v>
      </c>
      <c r="X371" s="237">
        <v>0</v>
      </c>
      <c r="Y371" s="237">
        <v>0</v>
      </c>
    </row>
    <row r="372" spans="1:25" x14ac:dyDescent="0.35">
      <c r="A372" s="321">
        <v>2048</v>
      </c>
      <c r="B372" s="322">
        <v>54058</v>
      </c>
      <c r="C372" s="323">
        <f t="shared" si="10"/>
        <v>437.86730867359904</v>
      </c>
      <c r="D372" s="314">
        <f t="shared" si="9"/>
        <v>437.86730867359904</v>
      </c>
      <c r="E372" s="234">
        <v>0</v>
      </c>
      <c r="F372" s="235">
        <f>'Exogenous Variables Monthly'!E369</f>
        <v>541.67370614081995</v>
      </c>
      <c r="G372" s="236">
        <f>'Exogenous Variables Monthly'!B369/1000</f>
        <v>2579.8492499999961</v>
      </c>
      <c r="H372" s="239">
        <v>1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  <c r="S372" s="239">
        <v>0</v>
      </c>
      <c r="T372" s="237">
        <v>0</v>
      </c>
      <c r="U372" s="237">
        <v>0</v>
      </c>
      <c r="V372" s="237">
        <v>0</v>
      </c>
      <c r="W372" s="237">
        <v>0</v>
      </c>
      <c r="X372" s="237">
        <v>0</v>
      </c>
      <c r="Y372" s="237">
        <v>0</v>
      </c>
    </row>
    <row r="373" spans="1:25" x14ac:dyDescent="0.35">
      <c r="A373" s="321">
        <v>2048</v>
      </c>
      <c r="B373" s="322">
        <v>54089</v>
      </c>
      <c r="C373" s="323">
        <f t="shared" si="10"/>
        <v>370.17323604689852</v>
      </c>
      <c r="D373" s="314">
        <f t="shared" si="9"/>
        <v>370.17323604689852</v>
      </c>
      <c r="E373" s="234">
        <v>0</v>
      </c>
      <c r="F373" s="235">
        <f>'Exogenous Variables Monthly'!E370</f>
        <v>456.24855319066199</v>
      </c>
      <c r="G373" s="236">
        <f>'Exogenous Variables Monthly'!B370/1000</f>
        <v>2577.6799999999962</v>
      </c>
      <c r="H373" s="239">
        <v>0</v>
      </c>
      <c r="I373" s="239">
        <v>1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  <c r="S373" s="239">
        <v>0</v>
      </c>
      <c r="T373" s="237">
        <v>0</v>
      </c>
      <c r="U373" s="237">
        <v>0</v>
      </c>
      <c r="V373" s="237">
        <v>0</v>
      </c>
      <c r="W373" s="237">
        <v>0</v>
      </c>
      <c r="X373" s="237">
        <v>0</v>
      </c>
      <c r="Y373" s="237">
        <v>0</v>
      </c>
    </row>
    <row r="374" spans="1:25" x14ac:dyDescent="0.35">
      <c r="A374" s="321">
        <v>2048</v>
      </c>
      <c r="B374" s="322">
        <v>54118</v>
      </c>
      <c r="C374" s="323">
        <f t="shared" si="10"/>
        <v>428.88334869621275</v>
      </c>
      <c r="D374" s="314">
        <f t="shared" si="9"/>
        <v>428.88334869621275</v>
      </c>
      <c r="E374" s="234">
        <v>0</v>
      </c>
      <c r="F374" s="235">
        <f>'Exogenous Variables Monthly'!E371</f>
        <v>433.86765356018901</v>
      </c>
      <c r="G374" s="236">
        <f>'Exogenous Variables Monthly'!B371/1000</f>
        <v>2575.5107499999963</v>
      </c>
      <c r="H374" s="239">
        <v>0</v>
      </c>
      <c r="I374" s="239">
        <v>0</v>
      </c>
      <c r="J374" s="239">
        <v>1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  <c r="S374" s="239">
        <v>0</v>
      </c>
      <c r="T374" s="237">
        <v>0</v>
      </c>
      <c r="U374" s="237">
        <v>0</v>
      </c>
      <c r="V374" s="237">
        <v>0</v>
      </c>
      <c r="W374" s="237">
        <v>0</v>
      </c>
      <c r="X374" s="237">
        <v>0</v>
      </c>
      <c r="Y374" s="237">
        <v>0</v>
      </c>
    </row>
    <row r="375" spans="1:25" x14ac:dyDescent="0.35">
      <c r="A375" s="321">
        <v>2048</v>
      </c>
      <c r="B375" s="322">
        <v>54149</v>
      </c>
      <c r="C375" s="323">
        <f t="shared" si="10"/>
        <v>439.99024934814088</v>
      </c>
      <c r="D375" s="314">
        <f t="shared" si="9"/>
        <v>439.99024934814088</v>
      </c>
      <c r="E375" s="234">
        <v>0</v>
      </c>
      <c r="F375" s="235">
        <f>'Exogenous Variables Monthly'!E372</f>
        <v>493.35864585232201</v>
      </c>
      <c r="G375" s="236">
        <f>'Exogenous Variables Monthly'!B372/1000</f>
        <v>2573.3414999999964</v>
      </c>
      <c r="H375" s="239">
        <v>0</v>
      </c>
      <c r="I375" s="239">
        <v>0</v>
      </c>
      <c r="J375" s="239">
        <v>0</v>
      </c>
      <c r="K375" s="239">
        <v>1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  <c r="S375" s="239">
        <v>0</v>
      </c>
      <c r="T375" s="237">
        <v>0</v>
      </c>
      <c r="U375" s="237">
        <v>0</v>
      </c>
      <c r="V375" s="237">
        <v>0</v>
      </c>
      <c r="W375" s="237">
        <v>0</v>
      </c>
      <c r="X375" s="237">
        <v>0</v>
      </c>
      <c r="Y375" s="237">
        <v>0</v>
      </c>
    </row>
    <row r="376" spans="1:25" x14ac:dyDescent="0.35">
      <c r="A376" s="321">
        <v>2048</v>
      </c>
      <c r="B376" s="322">
        <v>54179</v>
      </c>
      <c r="C376" s="323">
        <f t="shared" si="10"/>
        <v>485.12161933067978</v>
      </c>
      <c r="D376" s="314">
        <f t="shared" si="9"/>
        <v>485.12161933067978</v>
      </c>
      <c r="E376" s="234">
        <v>0</v>
      </c>
      <c r="F376" s="235">
        <f>'Exogenous Variables Monthly'!E373</f>
        <v>581.31178317504896</v>
      </c>
      <c r="G376" s="236">
        <f>'Exogenous Variables Monthly'!B373/1000</f>
        <v>2571.1722499999964</v>
      </c>
      <c r="H376" s="239">
        <v>0</v>
      </c>
      <c r="I376" s="239">
        <v>0</v>
      </c>
      <c r="J376" s="239">
        <v>0</v>
      </c>
      <c r="K376" s="239">
        <v>0</v>
      </c>
      <c r="L376" s="239">
        <v>1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  <c r="S376" s="239">
        <v>0</v>
      </c>
      <c r="T376" s="237">
        <v>0</v>
      </c>
      <c r="U376" s="237">
        <v>0</v>
      </c>
      <c r="V376" s="237">
        <v>0</v>
      </c>
      <c r="W376" s="237">
        <v>0</v>
      </c>
      <c r="X376" s="237">
        <v>0</v>
      </c>
      <c r="Y376" s="237">
        <v>0</v>
      </c>
    </row>
    <row r="377" spans="1:25" x14ac:dyDescent="0.35">
      <c r="A377" s="321">
        <v>2048</v>
      </c>
      <c r="B377" s="322">
        <v>54210</v>
      </c>
      <c r="C377" s="323">
        <f t="shared" si="10"/>
        <v>506.1003794711055</v>
      </c>
      <c r="D377" s="314">
        <f t="shared" si="9"/>
        <v>506.1003794711055</v>
      </c>
      <c r="E377" s="234">
        <v>0</v>
      </c>
      <c r="F377" s="235">
        <f>'Exogenous Variables Monthly'!E374</f>
        <v>615.04564331952201</v>
      </c>
      <c r="G377" s="236">
        <f>'Exogenous Variables Monthly'!B374/1000</f>
        <v>2569.0029999999961</v>
      </c>
      <c r="H377" s="239">
        <v>0</v>
      </c>
      <c r="I377" s="239">
        <v>0</v>
      </c>
      <c r="J377" s="239">
        <v>0</v>
      </c>
      <c r="K377" s="239">
        <v>0</v>
      </c>
      <c r="L377" s="239">
        <v>0</v>
      </c>
      <c r="M377" s="239">
        <v>1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  <c r="S377" s="239">
        <v>0</v>
      </c>
      <c r="T377" s="237">
        <v>0</v>
      </c>
      <c r="U377" s="237">
        <v>0</v>
      </c>
      <c r="V377" s="237">
        <v>0</v>
      </c>
      <c r="W377" s="237">
        <v>0</v>
      </c>
      <c r="X377" s="237">
        <v>0</v>
      </c>
      <c r="Y377" s="237">
        <v>0</v>
      </c>
    </row>
    <row r="378" spans="1:25" x14ac:dyDescent="0.35">
      <c r="A378" s="321">
        <v>2049</v>
      </c>
      <c r="B378" s="322">
        <v>54240</v>
      </c>
      <c r="C378" s="323">
        <f t="shared" si="10"/>
        <v>540.44376845133422</v>
      </c>
      <c r="D378" s="314">
        <f t="shared" si="9"/>
        <v>540.44376845133422</v>
      </c>
      <c r="E378" s="234">
        <v>0</v>
      </c>
      <c r="F378" s="235">
        <f>'Exogenous Variables Monthly'!E375</f>
        <v>627.23021069383105</v>
      </c>
      <c r="G378" s="236">
        <f>'Exogenous Variables Monthly'!B375/1000</f>
        <v>2566.8932499999964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0</v>
      </c>
      <c r="N378" s="239">
        <v>1</v>
      </c>
      <c r="O378" s="239">
        <v>0</v>
      </c>
      <c r="P378" s="239">
        <v>0</v>
      </c>
      <c r="Q378" s="239">
        <v>0</v>
      </c>
      <c r="R378" s="239">
        <v>0</v>
      </c>
      <c r="S378" s="239">
        <v>0</v>
      </c>
      <c r="T378" s="237">
        <v>0</v>
      </c>
      <c r="U378" s="237">
        <v>0</v>
      </c>
      <c r="V378" s="237">
        <v>0</v>
      </c>
      <c r="W378" s="237">
        <v>0</v>
      </c>
      <c r="X378" s="237">
        <v>0</v>
      </c>
      <c r="Y378" s="237">
        <v>0</v>
      </c>
    </row>
    <row r="379" spans="1:25" x14ac:dyDescent="0.35">
      <c r="A379" s="321">
        <v>2049</v>
      </c>
      <c r="B379" s="322">
        <v>54271</v>
      </c>
      <c r="C379" s="323">
        <f t="shared" si="10"/>
        <v>546.2439085858507</v>
      </c>
      <c r="D379" s="314">
        <f t="shared" si="9"/>
        <v>546.2439085858507</v>
      </c>
      <c r="E379" s="234">
        <v>0</v>
      </c>
      <c r="F379" s="235">
        <f>'Exogenous Variables Monthly'!E376</f>
        <v>662.00955532676198</v>
      </c>
      <c r="G379" s="236">
        <f>'Exogenous Variables Monthly'!B376/1000</f>
        <v>2564.7834999999964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0</v>
      </c>
      <c r="O379" s="239">
        <v>1</v>
      </c>
      <c r="P379" s="239">
        <v>0</v>
      </c>
      <c r="Q379" s="239">
        <v>0</v>
      </c>
      <c r="R379" s="239">
        <v>0</v>
      </c>
      <c r="S379" s="239">
        <v>0</v>
      </c>
      <c r="T379" s="237">
        <v>0</v>
      </c>
      <c r="U379" s="237">
        <v>0</v>
      </c>
      <c r="V379" s="237">
        <v>0</v>
      </c>
      <c r="W379" s="237">
        <v>0</v>
      </c>
      <c r="X379" s="237">
        <v>0</v>
      </c>
      <c r="Y379" s="237">
        <v>0</v>
      </c>
    </row>
    <row r="380" spans="1:25" x14ac:dyDescent="0.35">
      <c r="A380" s="321">
        <v>2049</v>
      </c>
      <c r="B380" s="322">
        <v>54302</v>
      </c>
      <c r="C380" s="323">
        <f t="shared" si="10"/>
        <v>529.44647182976269</v>
      </c>
      <c r="D380" s="314">
        <f t="shared" si="9"/>
        <v>529.44647182976269</v>
      </c>
      <c r="E380" s="234">
        <v>0</v>
      </c>
      <c r="F380" s="235">
        <f>'Exogenous Variables Monthly'!E377</f>
        <v>661.72037239277199</v>
      </c>
      <c r="G380" s="236">
        <f>'Exogenous Variables Monthly'!B377/1000</f>
        <v>2562.6737499999963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0</v>
      </c>
      <c r="P380" s="239">
        <v>1</v>
      </c>
      <c r="Q380" s="239">
        <v>0</v>
      </c>
      <c r="R380" s="239">
        <v>0</v>
      </c>
      <c r="S380" s="239">
        <v>0</v>
      </c>
      <c r="T380" s="237">
        <v>0</v>
      </c>
      <c r="U380" s="237">
        <v>0</v>
      </c>
      <c r="V380" s="237">
        <v>0</v>
      </c>
      <c r="W380" s="237">
        <v>0</v>
      </c>
      <c r="X380" s="237">
        <v>0</v>
      </c>
      <c r="Y380" s="237">
        <v>0</v>
      </c>
    </row>
    <row r="381" spans="1:25" x14ac:dyDescent="0.35">
      <c r="A381" s="321">
        <v>2049</v>
      </c>
      <c r="B381" s="322">
        <v>54332</v>
      </c>
      <c r="C381" s="323">
        <f t="shared" si="10"/>
        <v>516.94529570649524</v>
      </c>
      <c r="D381" s="314">
        <f t="shared" si="9"/>
        <v>516.94529570649524</v>
      </c>
      <c r="E381" s="234">
        <v>0</v>
      </c>
      <c r="F381" s="235">
        <f>'Exogenous Variables Monthly'!E378</f>
        <v>696.34456053494205</v>
      </c>
      <c r="G381" s="236">
        <f>'Exogenous Variables Monthly'!B378/1000</f>
        <v>2560.5639999999962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0</v>
      </c>
      <c r="Q381" s="239">
        <v>1</v>
      </c>
      <c r="R381" s="239">
        <v>0</v>
      </c>
      <c r="S381" s="239">
        <v>0</v>
      </c>
      <c r="T381" s="237">
        <v>0</v>
      </c>
      <c r="U381" s="237">
        <v>0</v>
      </c>
      <c r="V381" s="237">
        <v>0</v>
      </c>
      <c r="W381" s="237">
        <v>0</v>
      </c>
      <c r="X381" s="237">
        <v>0</v>
      </c>
      <c r="Y381" s="237">
        <v>0</v>
      </c>
    </row>
    <row r="382" spans="1:25" x14ac:dyDescent="0.35">
      <c r="A382" s="321">
        <v>2049</v>
      </c>
      <c r="B382" s="322">
        <v>54363</v>
      </c>
      <c r="C382" s="323">
        <f t="shared" si="10"/>
        <v>478.61200838505818</v>
      </c>
      <c r="D382" s="314">
        <f t="shared" si="9"/>
        <v>478.61200838505818</v>
      </c>
      <c r="E382" s="234">
        <v>0</v>
      </c>
      <c r="F382" s="235">
        <f>'Exogenous Variables Monthly'!E379</f>
        <v>603.89878465706101</v>
      </c>
      <c r="G382" s="236">
        <f>'Exogenous Variables Monthly'!B379/1000</f>
        <v>2558.4542499999961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0</v>
      </c>
      <c r="R382" s="239">
        <v>1</v>
      </c>
      <c r="S382" s="239">
        <v>0</v>
      </c>
      <c r="T382" s="237">
        <v>0</v>
      </c>
      <c r="U382" s="237">
        <v>0</v>
      </c>
      <c r="V382" s="237">
        <v>0</v>
      </c>
      <c r="W382" s="237">
        <v>0</v>
      </c>
      <c r="X382" s="237">
        <v>0</v>
      </c>
      <c r="Y382" s="237">
        <v>0</v>
      </c>
    </row>
    <row r="383" spans="1:25" x14ac:dyDescent="0.35">
      <c r="A383" s="321">
        <v>2049</v>
      </c>
      <c r="B383" s="322">
        <v>54393</v>
      </c>
      <c r="C383" s="323">
        <f t="shared" si="10"/>
        <v>448.34818224078492</v>
      </c>
      <c r="D383" s="314">
        <f t="shared" si="9"/>
        <v>448.34818224078492</v>
      </c>
      <c r="E383" s="234">
        <v>0</v>
      </c>
      <c r="F383" s="235">
        <f>'Exogenous Variables Monthly'!E380</f>
        <v>578.02095826564005</v>
      </c>
      <c r="G383" s="236">
        <f>'Exogenous Variables Monthly'!B380/1000</f>
        <v>2556.3444999999961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0</v>
      </c>
      <c r="S383" s="239">
        <v>1</v>
      </c>
      <c r="T383" s="237">
        <v>0</v>
      </c>
      <c r="U383" s="237">
        <v>0</v>
      </c>
      <c r="V383" s="237">
        <v>0</v>
      </c>
      <c r="W383" s="237">
        <v>0</v>
      </c>
      <c r="X383" s="237">
        <v>0</v>
      </c>
      <c r="Y383" s="237">
        <v>0</v>
      </c>
    </row>
    <row r="384" spans="1:25" x14ac:dyDescent="0.35">
      <c r="A384" s="321">
        <v>2049</v>
      </c>
      <c r="B384" s="322">
        <v>54424</v>
      </c>
      <c r="C384" s="323">
        <f t="shared" si="10"/>
        <v>436.30194194574403</v>
      </c>
      <c r="D384" s="314">
        <f t="shared" si="9"/>
        <v>436.30194194574403</v>
      </c>
      <c r="E384" s="234">
        <v>0</v>
      </c>
      <c r="F384" s="235">
        <f>'Exogenous Variables Monthly'!E381</f>
        <v>546.06659298806903</v>
      </c>
      <c r="G384" s="236">
        <f>'Exogenous Variables Monthly'!B381/1000</f>
        <v>2554.2347499999964</v>
      </c>
      <c r="H384" s="239">
        <v>1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  <c r="S384" s="239">
        <v>0</v>
      </c>
      <c r="T384" s="237">
        <v>0</v>
      </c>
      <c r="U384" s="237">
        <v>0</v>
      </c>
      <c r="V384" s="237">
        <v>0</v>
      </c>
      <c r="W384" s="237">
        <v>0</v>
      </c>
      <c r="X384" s="237">
        <v>0</v>
      </c>
      <c r="Y384" s="237">
        <v>0</v>
      </c>
    </row>
    <row r="385" spans="1:25" x14ac:dyDescent="0.35">
      <c r="A385" s="321">
        <v>2049</v>
      </c>
      <c r="B385" s="322">
        <v>54455</v>
      </c>
      <c r="C385" s="323">
        <f t="shared" si="10"/>
        <v>368.58225210235787</v>
      </c>
      <c r="D385" s="314">
        <f t="shared" si="9"/>
        <v>368.58225210235787</v>
      </c>
      <c r="E385" s="234">
        <v>0</v>
      </c>
      <c r="F385" s="235">
        <f>'Exogenous Variables Monthly'!E382</f>
        <v>458.91184964741598</v>
      </c>
      <c r="G385" s="236">
        <f>'Exogenous Variables Monthly'!B382/1000</f>
        <v>2552.1249999999964</v>
      </c>
      <c r="H385" s="239">
        <v>0</v>
      </c>
      <c r="I385" s="239">
        <v>1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  <c r="S385" s="239">
        <v>0</v>
      </c>
      <c r="T385" s="237">
        <v>0</v>
      </c>
      <c r="U385" s="237">
        <v>0</v>
      </c>
      <c r="V385" s="237">
        <v>0</v>
      </c>
      <c r="W385" s="237">
        <v>0</v>
      </c>
      <c r="X385" s="237">
        <v>0</v>
      </c>
      <c r="Y385" s="237">
        <v>0</v>
      </c>
    </row>
    <row r="386" spans="1:25" x14ac:dyDescent="0.35">
      <c r="A386" s="321">
        <v>2049</v>
      </c>
      <c r="B386" s="322">
        <v>54483</v>
      </c>
      <c r="C386" s="323">
        <f t="shared" si="10"/>
        <v>427.25174620693053</v>
      </c>
      <c r="D386" s="314">
        <f t="shared" si="9"/>
        <v>427.25174620693053</v>
      </c>
      <c r="E386" s="234">
        <v>0</v>
      </c>
      <c r="F386" s="235">
        <f>'Exogenous Variables Monthly'!E383</f>
        <v>433.91964792381299</v>
      </c>
      <c r="G386" s="236">
        <f>'Exogenous Variables Monthly'!B383/1000</f>
        <v>2550.0152499999963</v>
      </c>
      <c r="H386" s="239">
        <v>0</v>
      </c>
      <c r="I386" s="239">
        <v>0</v>
      </c>
      <c r="J386" s="239">
        <v>1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  <c r="S386" s="239">
        <v>0</v>
      </c>
      <c r="T386" s="237">
        <v>0</v>
      </c>
      <c r="U386" s="237">
        <v>0</v>
      </c>
      <c r="V386" s="237">
        <v>0</v>
      </c>
      <c r="W386" s="237">
        <v>0</v>
      </c>
      <c r="X386" s="237">
        <v>0</v>
      </c>
      <c r="Y386" s="237">
        <v>0</v>
      </c>
    </row>
    <row r="387" spans="1:25" x14ac:dyDescent="0.35">
      <c r="A387" s="321">
        <v>2049</v>
      </c>
      <c r="B387" s="322">
        <v>54514</v>
      </c>
      <c r="C387" s="323">
        <f t="shared" si="10"/>
        <v>438.37689831096486</v>
      </c>
      <c r="D387" s="314">
        <f t="shared" si="9"/>
        <v>438.37689831096486</v>
      </c>
      <c r="E387" s="234">
        <v>0</v>
      </c>
      <c r="F387" s="235">
        <f>'Exogenous Variables Monthly'!E384</f>
        <v>494.25945611778701</v>
      </c>
      <c r="G387" s="236">
        <f>'Exogenous Variables Monthly'!B384/1000</f>
        <v>2547.9054999999962</v>
      </c>
      <c r="H387" s="239">
        <v>0</v>
      </c>
      <c r="I387" s="239">
        <v>0</v>
      </c>
      <c r="J387" s="239">
        <v>0</v>
      </c>
      <c r="K387" s="239">
        <v>1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  <c r="S387" s="239">
        <v>0</v>
      </c>
      <c r="T387" s="237">
        <v>0</v>
      </c>
      <c r="U387" s="237">
        <v>0</v>
      </c>
      <c r="V387" s="237">
        <v>0</v>
      </c>
      <c r="W387" s="237">
        <v>0</v>
      </c>
      <c r="X387" s="237">
        <v>0</v>
      </c>
      <c r="Y387" s="237">
        <v>0</v>
      </c>
    </row>
    <row r="388" spans="1:25" x14ac:dyDescent="0.35">
      <c r="A388" s="321">
        <v>2049</v>
      </c>
      <c r="B388" s="322">
        <v>54544</v>
      </c>
      <c r="C388" s="323">
        <f t="shared" si="10"/>
        <v>483.52583530424579</v>
      </c>
      <c r="D388" s="314">
        <f t="shared" si="9"/>
        <v>483.52583530424579</v>
      </c>
      <c r="E388" s="234">
        <v>0</v>
      </c>
      <c r="F388" s="235">
        <f>'Exogenous Variables Monthly'!E385</f>
        <v>583.02118090668898</v>
      </c>
      <c r="G388" s="236">
        <f>'Exogenous Variables Monthly'!B385/1000</f>
        <v>2545.7957499999961</v>
      </c>
      <c r="H388" s="239">
        <v>0</v>
      </c>
      <c r="I388" s="239">
        <v>0</v>
      </c>
      <c r="J388" s="239">
        <v>0</v>
      </c>
      <c r="K388" s="239">
        <v>0</v>
      </c>
      <c r="L388" s="239">
        <v>1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  <c r="S388" s="239">
        <v>0</v>
      </c>
      <c r="T388" s="237">
        <v>0</v>
      </c>
      <c r="U388" s="237">
        <v>0</v>
      </c>
      <c r="V388" s="237">
        <v>0</v>
      </c>
      <c r="W388" s="237">
        <v>0</v>
      </c>
      <c r="X388" s="237">
        <v>0</v>
      </c>
      <c r="Y388" s="237">
        <v>0</v>
      </c>
    </row>
    <row r="389" spans="1:25" x14ac:dyDescent="0.35">
      <c r="A389" s="321">
        <v>2049</v>
      </c>
      <c r="B389" s="322">
        <v>54575</v>
      </c>
      <c r="C389" s="323">
        <f t="shared" si="10"/>
        <v>504.51239406637637</v>
      </c>
      <c r="D389" s="314">
        <f t="shared" si="9"/>
        <v>504.51239406637637</v>
      </c>
      <c r="E389" s="234">
        <v>0</v>
      </c>
      <c r="F389" s="235">
        <f>'Exogenous Variables Monthly'!E386</f>
        <v>616.989485821578</v>
      </c>
      <c r="G389" s="236">
        <f>'Exogenous Variables Monthly'!B386/1000</f>
        <v>2543.6859999999961</v>
      </c>
      <c r="H389" s="239">
        <v>0</v>
      </c>
      <c r="I389" s="239">
        <v>0</v>
      </c>
      <c r="J389" s="239">
        <v>0</v>
      </c>
      <c r="K389" s="239">
        <v>0</v>
      </c>
      <c r="L389" s="239">
        <v>0</v>
      </c>
      <c r="M389" s="239">
        <v>1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  <c r="S389" s="239">
        <v>0</v>
      </c>
      <c r="T389" s="237">
        <v>0</v>
      </c>
      <c r="U389" s="237">
        <v>0</v>
      </c>
      <c r="V389" s="237">
        <v>0</v>
      </c>
      <c r="W389" s="237">
        <v>0</v>
      </c>
      <c r="X389" s="237">
        <v>0</v>
      </c>
      <c r="Y389" s="237">
        <v>0</v>
      </c>
    </row>
    <row r="390" spans="1:25" x14ac:dyDescent="0.35">
      <c r="A390" s="321">
        <v>2050</v>
      </c>
      <c r="B390" s="322">
        <v>54605</v>
      </c>
      <c r="C390" s="323">
        <f t="shared" si="10"/>
        <v>538.84973709597807</v>
      </c>
      <c r="D390" s="314">
        <f t="shared" ref="D390:D425" si="11">SUMPRODUCT($F$3:$Y$3,F390:Y390)</f>
        <v>538.84973709597807</v>
      </c>
      <c r="E390" s="234">
        <v>0</v>
      </c>
      <c r="F390" s="235">
        <f>'Exogenous Variables Monthly'!E387</f>
        <v>628.80772231045</v>
      </c>
      <c r="G390" s="236">
        <f>'Exogenous Variables Monthly'!B387/1000</f>
        <v>2541.5791666666628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0</v>
      </c>
      <c r="N390" s="239">
        <v>1</v>
      </c>
      <c r="O390" s="239">
        <v>0</v>
      </c>
      <c r="P390" s="239">
        <v>0</v>
      </c>
      <c r="Q390" s="239">
        <v>0</v>
      </c>
      <c r="R390" s="239">
        <v>0</v>
      </c>
      <c r="S390" s="239">
        <v>0</v>
      </c>
      <c r="T390" s="237">
        <v>0</v>
      </c>
      <c r="U390" s="237">
        <v>0</v>
      </c>
      <c r="V390" s="237">
        <v>0</v>
      </c>
      <c r="W390" s="237">
        <v>0</v>
      </c>
      <c r="X390" s="237">
        <v>0</v>
      </c>
      <c r="Y390" s="237">
        <v>0</v>
      </c>
    </row>
    <row r="391" spans="1:25" x14ac:dyDescent="0.35">
      <c r="A391" s="321">
        <v>2050</v>
      </c>
      <c r="B391" s="322">
        <v>54636</v>
      </c>
      <c r="C391" s="323">
        <f t="shared" si="10"/>
        <v>544.66305829255759</v>
      </c>
      <c r="D391" s="314">
        <f t="shared" si="11"/>
        <v>544.66305829255759</v>
      </c>
      <c r="E391" s="234">
        <v>0</v>
      </c>
      <c r="F391" s="235">
        <f>'Exogenous Variables Monthly'!E388</f>
        <v>664.35081481045404</v>
      </c>
      <c r="G391" s="236">
        <f>'Exogenous Variables Monthly'!B388/1000</f>
        <v>2539.4723333333295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0</v>
      </c>
      <c r="O391" s="239">
        <v>1</v>
      </c>
      <c r="P391" s="239">
        <v>0</v>
      </c>
      <c r="Q391" s="239">
        <v>0</v>
      </c>
      <c r="R391" s="239">
        <v>0</v>
      </c>
      <c r="S391" s="239">
        <v>0</v>
      </c>
      <c r="T391" s="237">
        <v>0</v>
      </c>
      <c r="U391" s="237">
        <v>0</v>
      </c>
      <c r="V391" s="237">
        <v>0</v>
      </c>
      <c r="W391" s="237">
        <v>0</v>
      </c>
      <c r="X391" s="237">
        <v>0</v>
      </c>
      <c r="Y391" s="237">
        <v>0</v>
      </c>
    </row>
    <row r="392" spans="1:25" x14ac:dyDescent="0.35">
      <c r="A392" s="321">
        <v>2050</v>
      </c>
      <c r="B392" s="322">
        <v>54667</v>
      </c>
      <c r="C392" s="323">
        <f t="shared" si="10"/>
        <v>527.87605687004066</v>
      </c>
      <c r="D392" s="314">
        <f t="shared" si="11"/>
        <v>527.87605687004066</v>
      </c>
      <c r="E392" s="234">
        <v>0</v>
      </c>
      <c r="F392" s="235">
        <f>'Exogenous Variables Monthly'!E389</f>
        <v>664.66399796889596</v>
      </c>
      <c r="G392" s="236">
        <f>'Exogenous Variables Monthly'!B389/1000</f>
        <v>2537.3654999999958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0</v>
      </c>
      <c r="P392" s="239">
        <v>1</v>
      </c>
      <c r="Q392" s="239">
        <v>0</v>
      </c>
      <c r="R392" s="239">
        <v>0</v>
      </c>
      <c r="S392" s="239">
        <v>0</v>
      </c>
      <c r="T392" s="237">
        <v>0</v>
      </c>
      <c r="U392" s="237">
        <v>0</v>
      </c>
      <c r="V392" s="237">
        <v>0</v>
      </c>
      <c r="W392" s="237">
        <v>0</v>
      </c>
      <c r="X392" s="237">
        <v>0</v>
      </c>
      <c r="Y392" s="237">
        <v>0</v>
      </c>
    </row>
    <row r="393" spans="1:25" x14ac:dyDescent="0.35">
      <c r="A393" s="321">
        <v>2050</v>
      </c>
      <c r="B393" s="322">
        <v>54697</v>
      </c>
      <c r="C393" s="323">
        <f t="shared" si="10"/>
        <v>515.39221992121202</v>
      </c>
      <c r="D393" s="314">
        <f t="shared" si="11"/>
        <v>515.39221992121202</v>
      </c>
      <c r="E393" s="234">
        <v>0</v>
      </c>
      <c r="F393" s="235">
        <f>'Exogenous Variables Monthly'!E390</f>
        <v>700.29632942959199</v>
      </c>
      <c r="G393" s="236">
        <f>'Exogenous Variables Monthly'!B390/1000</f>
        <v>2535.2586666666625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0</v>
      </c>
      <c r="Q393" s="239">
        <v>1</v>
      </c>
      <c r="R393" s="239">
        <v>0</v>
      </c>
      <c r="S393" s="239">
        <v>0</v>
      </c>
      <c r="T393" s="237">
        <v>0</v>
      </c>
      <c r="U393" s="237">
        <v>0</v>
      </c>
      <c r="V393" s="237">
        <v>0</v>
      </c>
      <c r="W393" s="237">
        <v>0</v>
      </c>
      <c r="X393" s="237">
        <v>0</v>
      </c>
      <c r="Y393" s="237">
        <v>0</v>
      </c>
    </row>
    <row r="394" spans="1:25" x14ac:dyDescent="0.35">
      <c r="A394" s="321">
        <v>2050</v>
      </c>
      <c r="B394" s="322">
        <v>54728</v>
      </c>
      <c r="C394" s="323">
        <f t="shared" si="10"/>
        <v>477.05703147969268</v>
      </c>
      <c r="D394" s="314">
        <f t="shared" si="11"/>
        <v>477.05703147969268</v>
      </c>
      <c r="E394" s="234">
        <v>0</v>
      </c>
      <c r="F394" s="235">
        <f>'Exogenous Variables Monthly'!E391</f>
        <v>607.72783747045605</v>
      </c>
      <c r="G394" s="236">
        <f>'Exogenous Variables Monthly'!B391/1000</f>
        <v>2533.1518333333288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0</v>
      </c>
      <c r="R394" s="239">
        <v>1</v>
      </c>
      <c r="S394" s="239">
        <v>0</v>
      </c>
      <c r="T394" s="237">
        <v>0</v>
      </c>
      <c r="U394" s="237">
        <v>0</v>
      </c>
      <c r="V394" s="237">
        <v>0</v>
      </c>
      <c r="W394" s="237">
        <v>0</v>
      </c>
      <c r="X394" s="237">
        <v>0</v>
      </c>
      <c r="Y394" s="237">
        <v>0</v>
      </c>
    </row>
    <row r="395" spans="1:25" x14ac:dyDescent="0.35">
      <c r="A395" s="321">
        <v>2050</v>
      </c>
      <c r="B395" s="322">
        <v>54758</v>
      </c>
      <c r="C395" s="323">
        <f t="shared" si="10"/>
        <v>446.80243574686654</v>
      </c>
      <c r="D395" s="314">
        <f t="shared" si="11"/>
        <v>446.80243574686654</v>
      </c>
      <c r="E395" s="234">
        <v>0</v>
      </c>
      <c r="F395" s="235">
        <f>'Exogenous Variables Monthly'!E392</f>
        <v>582.38155717916698</v>
      </c>
      <c r="G395" s="236">
        <f>'Exogenous Variables Monthly'!B392/1000</f>
        <v>2531.0449999999955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0</v>
      </c>
      <c r="S395" s="239">
        <v>1</v>
      </c>
      <c r="T395" s="237">
        <v>0</v>
      </c>
      <c r="U395" s="237">
        <v>0</v>
      </c>
      <c r="V395" s="237">
        <v>0</v>
      </c>
      <c r="W395" s="237">
        <v>0</v>
      </c>
      <c r="X395" s="237">
        <v>0</v>
      </c>
      <c r="Y395" s="237">
        <v>0</v>
      </c>
    </row>
    <row r="396" spans="1:25" x14ac:dyDescent="0.35">
      <c r="A396" s="321">
        <v>2050</v>
      </c>
      <c r="B396" s="322">
        <v>54789</v>
      </c>
      <c r="C396" s="323">
        <f t="shared" si="10"/>
        <v>434.75753767930888</v>
      </c>
      <c r="D396" s="314">
        <f t="shared" si="11"/>
        <v>434.75753767930888</v>
      </c>
      <c r="E396" s="234">
        <v>0</v>
      </c>
      <c r="F396" s="235">
        <f>'Exogenous Variables Monthly'!E393</f>
        <v>550.49510544282703</v>
      </c>
      <c r="G396" s="236">
        <f>'Exogenous Variables Monthly'!B393/1000</f>
        <v>2528.9381666666618</v>
      </c>
      <c r="H396" s="239">
        <v>1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  <c r="S396" s="239">
        <v>0</v>
      </c>
      <c r="T396" s="237">
        <v>0</v>
      </c>
      <c r="U396" s="237">
        <v>0</v>
      </c>
      <c r="V396" s="237">
        <v>0</v>
      </c>
      <c r="W396" s="237">
        <v>0</v>
      </c>
      <c r="X396" s="237">
        <v>0</v>
      </c>
      <c r="Y396" s="237">
        <v>0</v>
      </c>
    </row>
    <row r="397" spans="1:25" x14ac:dyDescent="0.35">
      <c r="A397" s="321">
        <v>2050</v>
      </c>
      <c r="B397" s="322">
        <v>54820</v>
      </c>
      <c r="C397" s="323">
        <f t="shared" si="10"/>
        <v>367.00826594531566</v>
      </c>
      <c r="D397" s="314">
        <f t="shared" si="11"/>
        <v>367.00826594531566</v>
      </c>
      <c r="E397" s="234">
        <v>0</v>
      </c>
      <c r="F397" s="235">
        <f>'Exogenous Variables Monthly'!E394</f>
        <v>461.59069277925897</v>
      </c>
      <c r="G397" s="236">
        <f>'Exogenous Variables Monthly'!B394/1000</f>
        <v>2526.8313333333285</v>
      </c>
      <c r="H397" s="239">
        <v>0</v>
      </c>
      <c r="I397" s="239">
        <v>1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  <c r="S397" s="239">
        <v>0</v>
      </c>
      <c r="T397" s="237">
        <v>0</v>
      </c>
      <c r="U397" s="237">
        <v>0</v>
      </c>
      <c r="V397" s="237">
        <v>0</v>
      </c>
      <c r="W397" s="237">
        <v>0</v>
      </c>
      <c r="X397" s="237">
        <v>0</v>
      </c>
      <c r="Y397" s="237">
        <v>0</v>
      </c>
    </row>
    <row r="398" spans="1:25" x14ac:dyDescent="0.35">
      <c r="A398" s="321">
        <v>2050</v>
      </c>
      <c r="B398" s="322">
        <v>54848</v>
      </c>
      <c r="C398" s="323">
        <f t="shared" si="10"/>
        <v>425.63325404847387</v>
      </c>
      <c r="D398" s="314">
        <f t="shared" si="11"/>
        <v>425.63325404847387</v>
      </c>
      <c r="E398" s="234">
        <v>0</v>
      </c>
      <c r="F398" s="235">
        <f>'Exogenous Variables Monthly'!E395</f>
        <v>433.97164851840199</v>
      </c>
      <c r="G398" s="236">
        <f>'Exogenous Variables Monthly'!B395/1000</f>
        <v>2524.7244999999948</v>
      </c>
      <c r="H398" s="239">
        <v>0</v>
      </c>
      <c r="I398" s="239">
        <v>0</v>
      </c>
      <c r="J398" s="239">
        <v>1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  <c r="S398" s="239">
        <v>0</v>
      </c>
      <c r="T398" s="237">
        <v>0</v>
      </c>
      <c r="U398" s="237">
        <v>0</v>
      </c>
      <c r="V398" s="237">
        <v>0</v>
      </c>
      <c r="W398" s="237">
        <v>0</v>
      </c>
      <c r="X398" s="237">
        <v>0</v>
      </c>
      <c r="Y398" s="237">
        <v>0</v>
      </c>
    </row>
    <row r="399" spans="1:25" x14ac:dyDescent="0.35">
      <c r="A399" s="321">
        <v>2050</v>
      </c>
      <c r="B399" s="322">
        <v>54879</v>
      </c>
      <c r="C399" s="323">
        <f t="shared" si="10"/>
        <v>436.77306242884185</v>
      </c>
      <c r="D399" s="314">
        <f t="shared" si="11"/>
        <v>436.77306242884185</v>
      </c>
      <c r="E399" s="234">
        <v>0</v>
      </c>
      <c r="F399" s="235">
        <f>'Exogenous Variables Monthly'!E396</f>
        <v>495.16191114845702</v>
      </c>
      <c r="G399" s="236">
        <f>'Exogenous Variables Monthly'!B396/1000</f>
        <v>2522.6176666666615</v>
      </c>
      <c r="H399" s="239">
        <v>0</v>
      </c>
      <c r="I399" s="239">
        <v>0</v>
      </c>
      <c r="J399" s="239">
        <v>0</v>
      </c>
      <c r="K399" s="239">
        <v>1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  <c r="S399" s="239">
        <v>0</v>
      </c>
      <c r="T399" s="237">
        <v>0</v>
      </c>
      <c r="U399" s="237">
        <v>0</v>
      </c>
      <c r="V399" s="237">
        <v>0</v>
      </c>
      <c r="W399" s="237">
        <v>0</v>
      </c>
      <c r="X399" s="237">
        <v>0</v>
      </c>
      <c r="Y399" s="237">
        <v>0</v>
      </c>
    </row>
    <row r="400" spans="1:25" x14ac:dyDescent="0.35">
      <c r="A400" s="321">
        <v>2050</v>
      </c>
      <c r="B400" s="322">
        <v>54909</v>
      </c>
      <c r="C400" s="323">
        <f t="shared" si="10"/>
        <v>481.93600091793081</v>
      </c>
      <c r="D400" s="314">
        <f t="shared" si="11"/>
        <v>481.93600091793081</v>
      </c>
      <c r="E400" s="234">
        <v>0</v>
      </c>
      <c r="F400" s="235">
        <f>'Exogenous Variables Monthly'!E397</f>
        <v>584.73560527066297</v>
      </c>
      <c r="G400" s="236">
        <f>'Exogenous Variables Monthly'!B397/1000</f>
        <v>2520.5108333333278</v>
      </c>
      <c r="H400" s="239">
        <v>0</v>
      </c>
      <c r="I400" s="239">
        <v>0</v>
      </c>
      <c r="J400" s="239">
        <v>0</v>
      </c>
      <c r="K400" s="239">
        <v>0</v>
      </c>
      <c r="L400" s="239">
        <v>1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  <c r="S400" s="239">
        <v>0</v>
      </c>
      <c r="T400" s="237">
        <v>0</v>
      </c>
      <c r="U400" s="237">
        <v>0</v>
      </c>
      <c r="V400" s="237">
        <v>0</v>
      </c>
      <c r="W400" s="237">
        <v>0</v>
      </c>
      <c r="X400" s="237">
        <v>0</v>
      </c>
      <c r="Y400" s="237">
        <v>0</v>
      </c>
    </row>
    <row r="401" spans="1:25" x14ac:dyDescent="0.35">
      <c r="A401" s="321">
        <v>2050</v>
      </c>
      <c r="B401" s="322">
        <v>54940</v>
      </c>
      <c r="C401" s="323">
        <f t="shared" si="10"/>
        <v>502.92675425017097</v>
      </c>
      <c r="D401" s="314">
        <f t="shared" si="11"/>
        <v>502.92675425017097</v>
      </c>
      <c r="E401" s="234">
        <v>0</v>
      </c>
      <c r="F401" s="235">
        <f>'Exogenous Variables Monthly'!E398</f>
        <v>618.93947180861505</v>
      </c>
      <c r="G401" s="236">
        <f>'Exogenous Variables Monthly'!B398/1000</f>
        <v>2518.4039999999945</v>
      </c>
      <c r="H401" s="239">
        <v>0</v>
      </c>
      <c r="I401" s="239">
        <v>0</v>
      </c>
      <c r="J401" s="239">
        <v>0</v>
      </c>
      <c r="K401" s="239">
        <v>0</v>
      </c>
      <c r="L401" s="239">
        <v>0</v>
      </c>
      <c r="M401" s="239">
        <v>1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  <c r="S401" s="239">
        <v>0</v>
      </c>
      <c r="T401" s="237">
        <v>0</v>
      </c>
      <c r="U401" s="237">
        <v>0</v>
      </c>
      <c r="V401" s="237">
        <v>0</v>
      </c>
      <c r="W401" s="237">
        <v>0</v>
      </c>
      <c r="X401" s="237">
        <v>0</v>
      </c>
      <c r="Y401" s="237">
        <v>0</v>
      </c>
    </row>
    <row r="402" spans="1:25" x14ac:dyDescent="0.35">
      <c r="A402" s="321">
        <v>2051</v>
      </c>
      <c r="B402" s="322">
        <v>54970</v>
      </c>
      <c r="C402" s="323">
        <f t="shared" si="10"/>
        <v>537.26410253147003</v>
      </c>
      <c r="D402" s="314">
        <f t="shared" si="11"/>
        <v>537.26410253147003</v>
      </c>
      <c r="E402" s="234">
        <v>0</v>
      </c>
      <c r="F402" s="235">
        <f>'Exogenous Variables Monthly'!E399</f>
        <v>630.38920143829296</v>
      </c>
      <c r="G402" s="236">
        <f>'Exogenous Variables Monthly'!B399/1000</f>
        <v>2516.3951666666608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0</v>
      </c>
      <c r="N402" s="239">
        <v>1</v>
      </c>
      <c r="O402" s="239">
        <v>0</v>
      </c>
      <c r="P402" s="239">
        <v>0</v>
      </c>
      <c r="Q402" s="239">
        <v>0</v>
      </c>
      <c r="R402" s="239">
        <v>0</v>
      </c>
      <c r="S402" s="239">
        <v>0</v>
      </c>
      <c r="T402" s="237">
        <v>0</v>
      </c>
      <c r="U402" s="237">
        <v>0</v>
      </c>
      <c r="V402" s="237">
        <v>0</v>
      </c>
      <c r="W402" s="237">
        <v>0</v>
      </c>
      <c r="X402" s="237">
        <v>0</v>
      </c>
      <c r="Y402" s="237">
        <v>0</v>
      </c>
    </row>
    <row r="403" spans="1:25" x14ac:dyDescent="0.35">
      <c r="A403" s="321">
        <v>2051</v>
      </c>
      <c r="B403" s="322">
        <v>55001</v>
      </c>
      <c r="C403" s="323">
        <f t="shared" si="10"/>
        <v>543.09676638775431</v>
      </c>
      <c r="D403" s="314">
        <f t="shared" si="11"/>
        <v>543.09676638775431</v>
      </c>
      <c r="E403" s="234">
        <v>0</v>
      </c>
      <c r="F403" s="235">
        <f>'Exogenous Variables Monthly'!E400</f>
        <v>666.70035438002299</v>
      </c>
      <c r="G403" s="236">
        <f>'Exogenous Variables Monthly'!B400/1000</f>
        <v>2514.3863333333275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0</v>
      </c>
      <c r="O403" s="239">
        <v>1</v>
      </c>
      <c r="P403" s="239">
        <v>0</v>
      </c>
      <c r="Q403" s="239">
        <v>0</v>
      </c>
      <c r="R403" s="239">
        <v>0</v>
      </c>
      <c r="S403" s="239">
        <v>0</v>
      </c>
      <c r="T403" s="237">
        <v>0</v>
      </c>
      <c r="U403" s="237">
        <v>0</v>
      </c>
      <c r="V403" s="237">
        <v>0</v>
      </c>
      <c r="W403" s="237">
        <v>0</v>
      </c>
      <c r="X403" s="237">
        <v>0</v>
      </c>
      <c r="Y403" s="237">
        <v>0</v>
      </c>
    </row>
    <row r="404" spans="1:25" x14ac:dyDescent="0.35">
      <c r="A404" s="321">
        <v>2051</v>
      </c>
      <c r="B404" s="322">
        <v>55032</v>
      </c>
      <c r="C404" s="323">
        <f t="shared" ref="C404:C425" si="12">D404</f>
        <v>526.32637043555872</v>
      </c>
      <c r="D404" s="314">
        <f t="shared" si="11"/>
        <v>526.32637043555872</v>
      </c>
      <c r="E404" s="234">
        <v>0</v>
      </c>
      <c r="F404" s="235">
        <f>'Exogenous Variables Monthly'!E401</f>
        <v>667.620718096578</v>
      </c>
      <c r="G404" s="236">
        <f>'Exogenous Variables Monthly'!B401/1000</f>
        <v>2512.3774999999941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0</v>
      </c>
      <c r="P404" s="239">
        <v>1</v>
      </c>
      <c r="Q404" s="239">
        <v>0</v>
      </c>
      <c r="R404" s="239">
        <v>0</v>
      </c>
      <c r="S404" s="239">
        <v>0</v>
      </c>
      <c r="T404" s="237">
        <v>0</v>
      </c>
      <c r="U404" s="237">
        <v>0</v>
      </c>
      <c r="V404" s="237">
        <v>0</v>
      </c>
      <c r="W404" s="237">
        <v>0</v>
      </c>
      <c r="X404" s="237">
        <v>0</v>
      </c>
      <c r="Y404" s="237">
        <v>0</v>
      </c>
    </row>
    <row r="405" spans="1:25" x14ac:dyDescent="0.35">
      <c r="A405" s="321">
        <v>2051</v>
      </c>
      <c r="B405" s="322">
        <v>55062</v>
      </c>
      <c r="C405" s="323">
        <f t="shared" si="12"/>
        <v>513.86611965548843</v>
      </c>
      <c r="D405" s="314">
        <f t="shared" si="11"/>
        <v>513.86611965548843</v>
      </c>
      <c r="E405" s="234">
        <v>0</v>
      </c>
      <c r="F405" s="235">
        <f>'Exogenous Variables Monthly'!E402</f>
        <v>704.27052468940997</v>
      </c>
      <c r="G405" s="236">
        <f>'Exogenous Variables Monthly'!B402/1000</f>
        <v>2510.3686666666604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0</v>
      </c>
      <c r="Q405" s="239">
        <v>1</v>
      </c>
      <c r="R405" s="239">
        <v>0</v>
      </c>
      <c r="S405" s="239">
        <v>0</v>
      </c>
      <c r="T405" s="237">
        <v>0</v>
      </c>
      <c r="U405" s="237">
        <v>0</v>
      </c>
      <c r="V405" s="237">
        <v>0</v>
      </c>
      <c r="W405" s="237">
        <v>0</v>
      </c>
      <c r="X405" s="237">
        <v>0</v>
      </c>
      <c r="Y405" s="237">
        <v>0</v>
      </c>
    </row>
    <row r="406" spans="1:25" x14ac:dyDescent="0.35">
      <c r="A406" s="321">
        <v>2051</v>
      </c>
      <c r="B406" s="322">
        <v>55093</v>
      </c>
      <c r="C406" s="323">
        <f t="shared" si="12"/>
        <v>475.53514982679349</v>
      </c>
      <c r="D406" s="314">
        <f t="shared" si="11"/>
        <v>475.53514982679349</v>
      </c>
      <c r="E406" s="234">
        <v>0</v>
      </c>
      <c r="F406" s="235">
        <f>'Exogenous Variables Monthly'!E403</f>
        <v>611.58116859972301</v>
      </c>
      <c r="G406" s="236">
        <f>'Exogenous Variables Monthly'!B403/1000</f>
        <v>2508.3598333333271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0</v>
      </c>
      <c r="R406" s="239">
        <v>1</v>
      </c>
      <c r="S406" s="239">
        <v>0</v>
      </c>
      <c r="T406" s="237">
        <v>0</v>
      </c>
      <c r="U406" s="237">
        <v>0</v>
      </c>
      <c r="V406" s="237">
        <v>0</v>
      </c>
      <c r="W406" s="237">
        <v>0</v>
      </c>
      <c r="X406" s="237">
        <v>0</v>
      </c>
      <c r="Y406" s="237">
        <v>0</v>
      </c>
    </row>
    <row r="407" spans="1:25" x14ac:dyDescent="0.35">
      <c r="A407" s="321">
        <v>2051</v>
      </c>
      <c r="B407" s="322">
        <v>55123</v>
      </c>
      <c r="C407" s="323">
        <f t="shared" si="12"/>
        <v>445.29601935685253</v>
      </c>
      <c r="D407" s="314">
        <f t="shared" si="11"/>
        <v>445.29601935685253</v>
      </c>
      <c r="E407" s="234">
        <v>0</v>
      </c>
      <c r="F407" s="235">
        <f>'Exogenous Variables Monthly'!E404</f>
        <v>586.77505251731804</v>
      </c>
      <c r="G407" s="236">
        <f>'Exogenous Variables Monthly'!B404/1000</f>
        <v>2506.3509999999933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0</v>
      </c>
      <c r="S407" s="239">
        <v>1</v>
      </c>
      <c r="T407" s="237">
        <v>0</v>
      </c>
      <c r="U407" s="237">
        <v>0</v>
      </c>
      <c r="V407" s="237">
        <v>0</v>
      </c>
      <c r="W407" s="237">
        <v>0</v>
      </c>
      <c r="X407" s="237">
        <v>0</v>
      </c>
      <c r="Y407" s="237">
        <v>0</v>
      </c>
    </row>
    <row r="408" spans="1:25" x14ac:dyDescent="0.35">
      <c r="A408" s="321">
        <v>2051</v>
      </c>
      <c r="B408" s="322">
        <v>55154</v>
      </c>
      <c r="C408" s="323">
        <f t="shared" si="12"/>
        <v>433.25860309041116</v>
      </c>
      <c r="D408" s="314">
        <f t="shared" si="11"/>
        <v>433.25860309041116</v>
      </c>
      <c r="E408" s="234">
        <v>0</v>
      </c>
      <c r="F408" s="235">
        <f>'Exogenous Variables Monthly'!E405</f>
        <v>554.95953242305404</v>
      </c>
      <c r="G408" s="236">
        <f>'Exogenous Variables Monthly'!B405/1000</f>
        <v>2504.34216666666</v>
      </c>
      <c r="H408" s="239">
        <v>1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  <c r="S408" s="239">
        <v>0</v>
      </c>
      <c r="T408" s="237">
        <v>0</v>
      </c>
      <c r="U408" s="237">
        <v>0</v>
      </c>
      <c r="V408" s="237">
        <v>0</v>
      </c>
      <c r="W408" s="237">
        <v>0</v>
      </c>
      <c r="X408" s="237">
        <v>0</v>
      </c>
      <c r="Y408" s="237">
        <v>0</v>
      </c>
    </row>
    <row r="409" spans="1:25" x14ac:dyDescent="0.35">
      <c r="A409" s="321">
        <v>2051</v>
      </c>
      <c r="B409" s="322">
        <v>55185</v>
      </c>
      <c r="C409" s="323">
        <f t="shared" si="12"/>
        <v>365.48549269795632</v>
      </c>
      <c r="D409" s="314">
        <f t="shared" si="11"/>
        <v>365.48549269795632</v>
      </c>
      <c r="E409" s="234">
        <v>0</v>
      </c>
      <c r="F409" s="235">
        <f>'Exogenous Variables Monthly'!E406</f>
        <v>464.285173338052</v>
      </c>
      <c r="G409" s="236">
        <f>'Exogenous Variables Monthly'!B406/1000</f>
        <v>2502.3333333333267</v>
      </c>
      <c r="H409" s="239">
        <v>0</v>
      </c>
      <c r="I409" s="239">
        <v>1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  <c r="S409" s="239">
        <v>0</v>
      </c>
      <c r="T409" s="237">
        <v>0</v>
      </c>
      <c r="U409" s="237">
        <v>0</v>
      </c>
      <c r="V409" s="237">
        <v>0</v>
      </c>
      <c r="W409" s="237">
        <v>0</v>
      </c>
      <c r="X409" s="237">
        <v>0</v>
      </c>
      <c r="Y409" s="237">
        <v>0</v>
      </c>
    </row>
    <row r="410" spans="1:25" x14ac:dyDescent="0.35">
      <c r="A410" s="321">
        <v>2051</v>
      </c>
      <c r="B410" s="322">
        <v>55213</v>
      </c>
      <c r="C410" s="323">
        <f t="shared" si="12"/>
        <v>424.07179707663886</v>
      </c>
      <c r="D410" s="314">
        <f t="shared" si="11"/>
        <v>424.07179707663886</v>
      </c>
      <c r="E410" s="234">
        <v>0</v>
      </c>
      <c r="F410" s="235">
        <f>'Exogenous Variables Monthly'!E407</f>
        <v>434.02365534470101</v>
      </c>
      <c r="G410" s="236">
        <f>'Exogenous Variables Monthly'!B407/1000</f>
        <v>2500.3244999999929</v>
      </c>
      <c r="H410" s="239">
        <v>0</v>
      </c>
      <c r="I410" s="239">
        <v>0</v>
      </c>
      <c r="J410" s="239">
        <v>1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  <c r="S410" s="239">
        <v>0</v>
      </c>
      <c r="T410" s="237">
        <v>0</v>
      </c>
      <c r="U410" s="237">
        <v>0</v>
      </c>
      <c r="V410" s="237">
        <v>0</v>
      </c>
      <c r="W410" s="237">
        <v>0</v>
      </c>
      <c r="X410" s="237">
        <v>0</v>
      </c>
      <c r="Y410" s="237">
        <v>0</v>
      </c>
    </row>
    <row r="411" spans="1:25" x14ac:dyDescent="0.35">
      <c r="A411" s="321">
        <v>2051</v>
      </c>
      <c r="B411" s="322">
        <v>55244</v>
      </c>
      <c r="C411" s="323">
        <f t="shared" si="12"/>
        <v>435.23237788628933</v>
      </c>
      <c r="D411" s="314">
        <f t="shared" si="11"/>
        <v>435.23237788628933</v>
      </c>
      <c r="E411" s="234">
        <v>0</v>
      </c>
      <c r="F411" s="235">
        <f>'Exogenous Variables Monthly'!E408</f>
        <v>496.06601394746502</v>
      </c>
      <c r="G411" s="236">
        <f>'Exogenous Variables Monthly'!B408/1000</f>
        <v>2498.3156666666596</v>
      </c>
      <c r="H411" s="239">
        <v>0</v>
      </c>
      <c r="I411" s="239">
        <v>0</v>
      </c>
      <c r="J411" s="239">
        <v>0</v>
      </c>
      <c r="K411" s="239">
        <v>1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  <c r="S411" s="239">
        <v>0</v>
      </c>
      <c r="T411" s="237">
        <v>0</v>
      </c>
      <c r="U411" s="237">
        <v>0</v>
      </c>
      <c r="V411" s="237">
        <v>0</v>
      </c>
      <c r="W411" s="237">
        <v>0</v>
      </c>
      <c r="X411" s="237">
        <v>0</v>
      </c>
      <c r="Y411" s="237">
        <v>0</v>
      </c>
    </row>
    <row r="412" spans="1:25" x14ac:dyDescent="0.35">
      <c r="A412" s="321">
        <v>2051</v>
      </c>
      <c r="B412" s="322">
        <v>55274</v>
      </c>
      <c r="C412" s="323">
        <f t="shared" si="12"/>
        <v>480.41546383428283</v>
      </c>
      <c r="D412" s="314">
        <f t="shared" si="11"/>
        <v>480.41546383428283</v>
      </c>
      <c r="E412" s="234">
        <v>0</v>
      </c>
      <c r="F412" s="235">
        <f>'Exogenous Variables Monthly'!E409</f>
        <v>586.45507104821797</v>
      </c>
      <c r="G412" s="236">
        <f>'Exogenous Variables Monthly'!B409/1000</f>
        <v>2496.3068333333258</v>
      </c>
      <c r="H412" s="239">
        <v>0</v>
      </c>
      <c r="I412" s="239">
        <v>0</v>
      </c>
      <c r="J412" s="239">
        <v>0</v>
      </c>
      <c r="K412" s="239">
        <v>0</v>
      </c>
      <c r="L412" s="239">
        <v>1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  <c r="S412" s="239">
        <v>0</v>
      </c>
      <c r="T412" s="237">
        <v>0</v>
      </c>
      <c r="U412" s="237">
        <v>0</v>
      </c>
      <c r="V412" s="237">
        <v>0</v>
      </c>
      <c r="W412" s="237">
        <v>0</v>
      </c>
      <c r="X412" s="237">
        <v>0</v>
      </c>
      <c r="Y412" s="237">
        <v>0</v>
      </c>
    </row>
    <row r="413" spans="1:25" x14ac:dyDescent="0.35">
      <c r="A413" s="321">
        <v>2051</v>
      </c>
      <c r="B413" s="322">
        <v>55305</v>
      </c>
      <c r="C413" s="323">
        <f t="shared" si="12"/>
        <v>501.41651904153809</v>
      </c>
      <c r="D413" s="314">
        <f t="shared" si="11"/>
        <v>501.41651904153809</v>
      </c>
      <c r="E413" s="234">
        <v>0</v>
      </c>
      <c r="F413" s="235">
        <f>'Exogenous Variables Monthly'!E410</f>
        <v>620.89562069702697</v>
      </c>
      <c r="G413" s="236">
        <f>'Exogenous Variables Monthly'!B410/1000</f>
        <v>2494.2979999999925</v>
      </c>
      <c r="H413" s="239">
        <v>0</v>
      </c>
      <c r="I413" s="239">
        <v>0</v>
      </c>
      <c r="J413" s="239">
        <v>0</v>
      </c>
      <c r="K413" s="239">
        <v>0</v>
      </c>
      <c r="L413" s="239">
        <v>0</v>
      </c>
      <c r="M413" s="239">
        <v>1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  <c r="S413" s="239">
        <v>0</v>
      </c>
      <c r="T413" s="237">
        <v>0</v>
      </c>
      <c r="U413" s="237">
        <v>0</v>
      </c>
      <c r="V413" s="237">
        <v>0</v>
      </c>
      <c r="W413" s="237">
        <v>0</v>
      </c>
      <c r="X413" s="237">
        <v>0</v>
      </c>
      <c r="Y413" s="237">
        <v>0</v>
      </c>
    </row>
    <row r="414" spans="1:25" x14ac:dyDescent="0.35">
      <c r="A414" s="301">
        <f>+A413+1</f>
        <v>2052</v>
      </c>
      <c r="B414" s="322">
        <v>55335</v>
      </c>
      <c r="C414" s="323">
        <f t="shared" si="12"/>
        <v>535.75367531621976</v>
      </c>
      <c r="D414" s="314">
        <f t="shared" si="11"/>
        <v>535.75367531621976</v>
      </c>
      <c r="E414" s="234">
        <v>0</v>
      </c>
      <c r="F414" s="235">
        <f>'Exogenous Variables Monthly'!E411</f>
        <v>631.97465805582499</v>
      </c>
      <c r="G414" s="236">
        <f>'Exogenous Variables Monthly'!B411/1000</f>
        <v>2492.3846666666591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0</v>
      </c>
      <c r="N414" s="239">
        <v>1</v>
      </c>
      <c r="O414" s="239">
        <v>0</v>
      </c>
      <c r="P414" s="239">
        <v>0</v>
      </c>
      <c r="Q414" s="239">
        <v>0</v>
      </c>
      <c r="R414" s="239">
        <v>0</v>
      </c>
      <c r="S414" s="239">
        <v>0</v>
      </c>
      <c r="T414" s="237">
        <v>0</v>
      </c>
      <c r="U414" s="237">
        <v>0</v>
      </c>
      <c r="V414" s="237">
        <v>0</v>
      </c>
      <c r="W414" s="237">
        <v>0</v>
      </c>
      <c r="X414" s="237">
        <v>0</v>
      </c>
      <c r="Y414" s="237">
        <v>0</v>
      </c>
    </row>
    <row r="415" spans="1:25" x14ac:dyDescent="0.35">
      <c r="A415" s="301">
        <f t="shared" ref="A415:A425" si="13">+A414</f>
        <v>2052</v>
      </c>
      <c r="B415" s="322">
        <v>55366</v>
      </c>
      <c r="C415" s="323">
        <f t="shared" si="12"/>
        <v>541.6055954582373</v>
      </c>
      <c r="D415" s="314">
        <f t="shared" si="11"/>
        <v>541.6055954582373</v>
      </c>
      <c r="E415" s="234">
        <v>0</v>
      </c>
      <c r="F415" s="235">
        <f>'Exogenous Variables Monthly'!E412</f>
        <v>669.05820331877703</v>
      </c>
      <c r="G415" s="236">
        <f>'Exogenous Variables Monthly'!B412/1000</f>
        <v>2490.4713333333257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0</v>
      </c>
      <c r="O415" s="239">
        <v>1</v>
      </c>
      <c r="P415" s="239">
        <v>0</v>
      </c>
      <c r="Q415" s="239">
        <v>0</v>
      </c>
      <c r="R415" s="239">
        <v>0</v>
      </c>
      <c r="S415" s="239">
        <v>0</v>
      </c>
      <c r="T415" s="237">
        <v>0</v>
      </c>
      <c r="U415" s="237">
        <v>0</v>
      </c>
      <c r="V415" s="237">
        <v>0</v>
      </c>
      <c r="W415" s="237">
        <v>0</v>
      </c>
      <c r="X415" s="237">
        <v>0</v>
      </c>
      <c r="Y415" s="237">
        <v>0</v>
      </c>
    </row>
    <row r="416" spans="1:25" x14ac:dyDescent="0.35">
      <c r="A416" s="301">
        <f t="shared" si="13"/>
        <v>2052</v>
      </c>
      <c r="B416" s="322">
        <v>55397</v>
      </c>
      <c r="C416" s="323">
        <f t="shared" si="12"/>
        <v>524.8517273058917</v>
      </c>
      <c r="D416" s="314">
        <f t="shared" si="11"/>
        <v>524.8517273058917</v>
      </c>
      <c r="E416" s="234">
        <v>0</v>
      </c>
      <c r="F416" s="235">
        <f>'Exogenous Variables Monthly'!E413</f>
        <v>670.59059102618596</v>
      </c>
      <c r="G416" s="236">
        <f>'Exogenous Variables Monthly'!B413/1000</f>
        <v>2488.5579999999923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0</v>
      </c>
      <c r="P416" s="239">
        <v>1</v>
      </c>
      <c r="Q416" s="239">
        <v>0</v>
      </c>
      <c r="R416" s="239">
        <v>0</v>
      </c>
      <c r="S416" s="239">
        <v>0</v>
      </c>
      <c r="T416" s="237">
        <v>0</v>
      </c>
      <c r="U416" s="237">
        <v>0</v>
      </c>
      <c r="V416" s="237">
        <v>0</v>
      </c>
      <c r="W416" s="237">
        <v>0</v>
      </c>
      <c r="X416" s="237">
        <v>0</v>
      </c>
      <c r="Y416" s="237">
        <v>0</v>
      </c>
    </row>
    <row r="417" spans="1:25" x14ac:dyDescent="0.35">
      <c r="A417" s="301">
        <f t="shared" si="13"/>
        <v>2052</v>
      </c>
      <c r="B417" s="322">
        <v>55427</v>
      </c>
      <c r="C417" s="323">
        <f t="shared" si="12"/>
        <v>512.415062563128</v>
      </c>
      <c r="D417" s="314">
        <f t="shared" si="11"/>
        <v>512.415062563128</v>
      </c>
      <c r="E417" s="234">
        <v>0</v>
      </c>
      <c r="F417" s="235">
        <f>'Exogenous Variables Monthly'!E414</f>
        <v>708.26727358445203</v>
      </c>
      <c r="G417" s="236">
        <f>'Exogenous Variables Monthly'!B414/1000</f>
        <v>2486.6446666666584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0</v>
      </c>
      <c r="Q417" s="239">
        <v>1</v>
      </c>
      <c r="R417" s="239">
        <v>0</v>
      </c>
      <c r="S417" s="239">
        <v>0</v>
      </c>
      <c r="T417" s="237">
        <v>0</v>
      </c>
      <c r="U417" s="237">
        <v>0</v>
      </c>
      <c r="V417" s="237">
        <v>0</v>
      </c>
      <c r="W417" s="237">
        <v>0</v>
      </c>
      <c r="X417" s="237">
        <v>0</v>
      </c>
      <c r="Y417" s="237">
        <v>0</v>
      </c>
    </row>
    <row r="418" spans="1:25" x14ac:dyDescent="0.35">
      <c r="A418" s="301">
        <f t="shared" si="13"/>
        <v>2052</v>
      </c>
      <c r="B418" s="322">
        <v>55458</v>
      </c>
      <c r="C418" s="323">
        <f t="shared" si="12"/>
        <v>474.08818323382479</v>
      </c>
      <c r="D418" s="314">
        <f t="shared" si="11"/>
        <v>474.08818323382479</v>
      </c>
      <c r="E418" s="234">
        <v>0</v>
      </c>
      <c r="F418" s="235">
        <f>'Exogenous Variables Monthly'!E415</f>
        <v>615.45893198282999</v>
      </c>
      <c r="G418" s="236">
        <f>'Exogenous Variables Monthly'!B415/1000</f>
        <v>2484.731333333325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0</v>
      </c>
      <c r="R418" s="239">
        <v>1</v>
      </c>
      <c r="S418" s="239">
        <v>0</v>
      </c>
      <c r="T418" s="237">
        <v>0</v>
      </c>
      <c r="U418" s="237">
        <v>0</v>
      </c>
      <c r="V418" s="237">
        <v>0</v>
      </c>
      <c r="W418" s="237">
        <v>0</v>
      </c>
      <c r="X418" s="237">
        <v>0</v>
      </c>
      <c r="Y418" s="237">
        <v>0</v>
      </c>
    </row>
    <row r="419" spans="1:25" x14ac:dyDescent="0.35">
      <c r="A419" s="301">
        <f t="shared" si="13"/>
        <v>2052</v>
      </c>
      <c r="B419" s="322">
        <v>55488</v>
      </c>
      <c r="C419" s="323">
        <f t="shared" si="12"/>
        <v>443.86450618141441</v>
      </c>
      <c r="D419" s="314">
        <f t="shared" si="11"/>
        <v>443.86450618141441</v>
      </c>
      <c r="E419" s="234">
        <v>0</v>
      </c>
      <c r="F419" s="235">
        <f>'Exogenous Variables Monthly'!E416</f>
        <v>591.20169245122099</v>
      </c>
      <c r="G419" s="236">
        <f>'Exogenous Variables Monthly'!B416/1000</f>
        <v>2482.8179999999916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0</v>
      </c>
      <c r="S419" s="239">
        <v>1</v>
      </c>
      <c r="T419" s="237">
        <v>0</v>
      </c>
      <c r="U419" s="237">
        <v>0</v>
      </c>
      <c r="V419" s="237">
        <v>0</v>
      </c>
      <c r="W419" s="237">
        <v>0</v>
      </c>
      <c r="X419" s="237">
        <v>0</v>
      </c>
      <c r="Y419" s="237">
        <v>0</v>
      </c>
    </row>
    <row r="420" spans="1:25" x14ac:dyDescent="0.35">
      <c r="A420" s="301">
        <f t="shared" si="13"/>
        <v>2052</v>
      </c>
      <c r="B420" s="322">
        <v>55519</v>
      </c>
      <c r="C420" s="323">
        <f t="shared" si="12"/>
        <v>431.83446372278502</v>
      </c>
      <c r="D420" s="314">
        <f t="shared" si="11"/>
        <v>431.83446372278502</v>
      </c>
      <c r="E420" s="234">
        <v>0</v>
      </c>
      <c r="F420" s="235">
        <f>'Exogenous Variables Monthly'!E417</f>
        <v>559.46016518979002</v>
      </c>
      <c r="G420" s="236">
        <f>'Exogenous Variables Monthly'!B417/1000</f>
        <v>2480.9046666666582</v>
      </c>
      <c r="H420" s="239">
        <v>1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  <c r="S420" s="239">
        <v>0</v>
      </c>
      <c r="T420" s="237">
        <v>0</v>
      </c>
      <c r="U420" s="237">
        <v>0</v>
      </c>
      <c r="V420" s="237">
        <v>0</v>
      </c>
      <c r="W420" s="237">
        <v>0</v>
      </c>
      <c r="X420" s="237">
        <v>0</v>
      </c>
      <c r="Y420" s="237">
        <v>0</v>
      </c>
    </row>
    <row r="421" spans="1:25" x14ac:dyDescent="0.35">
      <c r="A421" s="301">
        <f t="shared" si="13"/>
        <v>2052</v>
      </c>
      <c r="B421" s="322">
        <v>55550</v>
      </c>
      <c r="C421" s="323">
        <f t="shared" si="12"/>
        <v>364.03700620152676</v>
      </c>
      <c r="D421" s="314">
        <f t="shared" si="11"/>
        <v>364.03700620152676</v>
      </c>
      <c r="E421" s="234">
        <v>0</v>
      </c>
      <c r="F421" s="235">
        <f>'Exogenous Variables Monthly'!E418</f>
        <v>466.99538260540697</v>
      </c>
      <c r="G421" s="236">
        <f>'Exogenous Variables Monthly'!B418/1000</f>
        <v>2478.9913333333247</v>
      </c>
      <c r="H421" s="239">
        <v>0</v>
      </c>
      <c r="I421" s="239">
        <v>1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  <c r="S421" s="239">
        <v>0</v>
      </c>
      <c r="T421" s="237">
        <v>0</v>
      </c>
      <c r="U421" s="237">
        <v>0</v>
      </c>
      <c r="V421" s="237">
        <v>0</v>
      </c>
      <c r="W421" s="237">
        <v>0</v>
      </c>
      <c r="X421" s="237">
        <v>0</v>
      </c>
      <c r="Y421" s="237">
        <v>0</v>
      </c>
    </row>
    <row r="422" spans="1:25" x14ac:dyDescent="0.35">
      <c r="A422" s="301">
        <f t="shared" si="13"/>
        <v>2052</v>
      </c>
      <c r="B422" s="322">
        <v>55579</v>
      </c>
      <c r="C422" s="323">
        <f t="shared" si="12"/>
        <v>422.58419927956828</v>
      </c>
      <c r="D422" s="314">
        <f t="shared" si="11"/>
        <v>422.58419927956828</v>
      </c>
      <c r="E422" s="234">
        <v>0</v>
      </c>
      <c r="F422" s="235">
        <f>'Exogenous Variables Monthly'!E419</f>
        <v>434.07566840345902</v>
      </c>
      <c r="G422" s="236">
        <f>'Exogenous Variables Monthly'!B419/1000</f>
        <v>2477.0779999999913</v>
      </c>
      <c r="H422" s="239">
        <v>0</v>
      </c>
      <c r="I422" s="239">
        <v>0</v>
      </c>
      <c r="J422" s="239">
        <v>1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  <c r="S422" s="239">
        <v>0</v>
      </c>
      <c r="T422" s="237">
        <v>0</v>
      </c>
      <c r="U422" s="237">
        <v>0</v>
      </c>
      <c r="V422" s="237">
        <v>0</v>
      </c>
      <c r="W422" s="237">
        <v>0</v>
      </c>
      <c r="X422" s="237">
        <v>0</v>
      </c>
      <c r="Y422" s="237">
        <v>0</v>
      </c>
    </row>
    <row r="423" spans="1:25" x14ac:dyDescent="0.35">
      <c r="A423" s="301">
        <f t="shared" si="13"/>
        <v>2052</v>
      </c>
      <c r="B423" s="322">
        <v>55610</v>
      </c>
      <c r="C423" s="323">
        <f t="shared" si="12"/>
        <v>433.76542042256176</v>
      </c>
      <c r="D423" s="314">
        <f t="shared" si="11"/>
        <v>433.76542042256176</v>
      </c>
      <c r="E423" s="234">
        <v>0</v>
      </c>
      <c r="F423" s="235">
        <f>'Exogenous Variables Monthly'!E420</f>
        <v>496.97176752342602</v>
      </c>
      <c r="G423" s="236">
        <f>'Exogenous Variables Monthly'!B420/1000</f>
        <v>2475.1646666666575</v>
      </c>
      <c r="H423" s="239">
        <v>0</v>
      </c>
      <c r="I423" s="239">
        <v>0</v>
      </c>
      <c r="J423" s="239">
        <v>0</v>
      </c>
      <c r="K423" s="239">
        <v>1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  <c r="S423" s="239">
        <v>0</v>
      </c>
      <c r="T423" s="237">
        <v>0</v>
      </c>
      <c r="U423" s="237">
        <v>0</v>
      </c>
      <c r="V423" s="237">
        <v>0</v>
      </c>
      <c r="W423" s="237">
        <v>0</v>
      </c>
      <c r="X423" s="237">
        <v>0</v>
      </c>
      <c r="Y423" s="237">
        <v>0</v>
      </c>
    </row>
    <row r="424" spans="1:25" x14ac:dyDescent="0.35">
      <c r="A424" s="301">
        <f t="shared" si="13"/>
        <v>2052</v>
      </c>
      <c r="B424" s="322">
        <v>55640</v>
      </c>
      <c r="C424" s="323">
        <f t="shared" si="12"/>
        <v>478.96855169353051</v>
      </c>
      <c r="D424" s="314">
        <f t="shared" si="11"/>
        <v>478.96855169353051</v>
      </c>
      <c r="E424" s="234">
        <v>0</v>
      </c>
      <c r="F424" s="235">
        <f>'Exogenous Variables Monthly'!E421</f>
        <v>588.17959306406794</v>
      </c>
      <c r="G424" s="236">
        <f>'Exogenous Variables Monthly'!B421/1000</f>
        <v>2473.2513333333241</v>
      </c>
      <c r="H424" s="239">
        <v>0</v>
      </c>
      <c r="I424" s="239">
        <v>0</v>
      </c>
      <c r="J424" s="239">
        <v>0</v>
      </c>
      <c r="K424" s="239">
        <v>0</v>
      </c>
      <c r="L424" s="239">
        <v>1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  <c r="S424" s="239">
        <v>0</v>
      </c>
      <c r="T424" s="237">
        <v>0</v>
      </c>
      <c r="U424" s="237">
        <v>0</v>
      </c>
      <c r="V424" s="237">
        <v>0</v>
      </c>
      <c r="W424" s="237">
        <v>0</v>
      </c>
      <c r="X424" s="237">
        <v>0</v>
      </c>
      <c r="Y424" s="237">
        <v>0</v>
      </c>
    </row>
    <row r="425" spans="1:25" x14ac:dyDescent="0.35">
      <c r="A425" s="301">
        <f t="shared" si="13"/>
        <v>2052</v>
      </c>
      <c r="B425" s="322">
        <v>55671</v>
      </c>
      <c r="C425" s="323">
        <f t="shared" si="12"/>
        <v>499.97976785980939</v>
      </c>
      <c r="D425" s="314">
        <f t="shared" si="11"/>
        <v>499.97976785980939</v>
      </c>
      <c r="E425" s="234">
        <v>0</v>
      </c>
      <c r="F425" s="235">
        <f>'Exogenous Variables Monthly'!E422</f>
        <v>622.857951964569</v>
      </c>
      <c r="G425" s="236">
        <f>'Exogenous Variables Monthly'!B422/1000</f>
        <v>2471.3379999999906</v>
      </c>
      <c r="H425" s="239">
        <v>0</v>
      </c>
      <c r="I425" s="239">
        <v>0</v>
      </c>
      <c r="J425" s="239">
        <v>0</v>
      </c>
      <c r="K425" s="239">
        <v>0</v>
      </c>
      <c r="L425" s="239">
        <v>0</v>
      </c>
      <c r="M425" s="239">
        <v>1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  <c r="S425" s="239">
        <v>0</v>
      </c>
      <c r="T425" s="237">
        <v>0</v>
      </c>
      <c r="U425" s="237">
        <v>0</v>
      </c>
      <c r="V425" s="237">
        <v>0</v>
      </c>
      <c r="W425" s="237">
        <v>0</v>
      </c>
      <c r="X425" s="237">
        <v>0</v>
      </c>
      <c r="Y425" s="237">
        <v>0</v>
      </c>
    </row>
    <row r="426" spans="1:25" x14ac:dyDescent="0.35">
      <c r="B426" s="322"/>
    </row>
    <row r="427" spans="1:25" x14ac:dyDescent="0.35">
      <c r="B427" s="322"/>
    </row>
    <row r="428" spans="1:25" x14ac:dyDescent="0.35">
      <c r="B428" s="322"/>
    </row>
    <row r="429" spans="1:25" x14ac:dyDescent="0.35">
      <c r="B429" s="322"/>
    </row>
    <row r="430" spans="1:25" x14ac:dyDescent="0.35">
      <c r="B430" s="322"/>
    </row>
    <row r="431" spans="1:25" x14ac:dyDescent="0.35">
      <c r="B431" s="322"/>
    </row>
    <row r="432" spans="1:25" x14ac:dyDescent="0.35">
      <c r="B432" s="322"/>
    </row>
    <row r="433" spans="2:2" x14ac:dyDescent="0.35">
      <c r="B433" s="322"/>
    </row>
    <row r="434" spans="2:2" x14ac:dyDescent="0.35">
      <c r="B434" s="322"/>
    </row>
    <row r="435" spans="2:2" x14ac:dyDescent="0.35">
      <c r="B435" s="322"/>
    </row>
    <row r="436" spans="2:2" x14ac:dyDescent="0.35">
      <c r="B436" s="322"/>
    </row>
    <row r="437" spans="2:2" x14ac:dyDescent="0.35">
      <c r="B437" s="32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3B394-E1D0-4698-9893-30FF101C71E0}">
  <sheetPr codeName="Sheet9"/>
  <dimension ref="A1:AE426"/>
  <sheetViews>
    <sheetView showGridLines="0" zoomScaleNormal="100" workbookViewId="0">
      <pane xSplit="2" ySplit="5" topLeftCell="C69" activePane="bottomRight" state="frozen"/>
      <selection pane="topRight" activeCell="C1" sqref="C1"/>
      <selection pane="bottomLeft" activeCell="A6" sqref="A6"/>
      <selection pane="bottomRight" activeCell="E3" sqref="E3"/>
    </sheetView>
  </sheetViews>
  <sheetFormatPr defaultColWidth="8.23046875" defaultRowHeight="15.5" x14ac:dyDescent="0.35"/>
  <cols>
    <col min="1" max="1" width="8.23046875" style="301"/>
    <col min="2" max="2" width="13.23046875" style="301" customWidth="1"/>
    <col min="3" max="3" width="12.84375" style="301" bestFit="1" customWidth="1"/>
    <col min="4" max="4" width="14.765625" style="314" bestFit="1" customWidth="1"/>
    <col min="5" max="5" width="8.23046875" style="301" bestFit="1"/>
    <col min="6" max="6" width="13.23046875" style="324" customWidth="1"/>
    <col min="7" max="7" width="8.23046875" style="324"/>
    <col min="8" max="16384" width="8.23046875" style="301"/>
  </cols>
  <sheetData>
    <row r="1" spans="1:31" x14ac:dyDescent="0.35">
      <c r="B1" s="226" t="s">
        <v>79</v>
      </c>
    </row>
    <row r="2" spans="1:31" x14ac:dyDescent="0.35">
      <c r="E2" s="240" t="s">
        <v>167</v>
      </c>
      <c r="F2" s="301"/>
      <c r="G2" s="301"/>
    </row>
    <row r="3" spans="1:31" x14ac:dyDescent="0.35">
      <c r="E3" s="241">
        <v>0.277397408768564</v>
      </c>
      <c r="F3" s="241">
        <v>0.14801810722442901</v>
      </c>
      <c r="G3" s="241">
        <v>-167.21000232204801</v>
      </c>
      <c r="H3" s="241">
        <v>-324.06720900063402</v>
      </c>
      <c r="I3" s="241">
        <v>-222.279695618966</v>
      </c>
      <c r="J3" s="241">
        <v>-502.54319726107201</v>
      </c>
      <c r="K3" s="241">
        <v>-417.73293484077101</v>
      </c>
      <c r="L3" s="241">
        <v>-287.09447254917802</v>
      </c>
      <c r="M3" s="241">
        <v>-440.00830707715301</v>
      </c>
      <c r="N3" s="241">
        <v>-268.880084908301</v>
      </c>
      <c r="O3" s="241">
        <v>-370.57036697360797</v>
      </c>
      <c r="P3" s="241">
        <v>-376.64828490046602</v>
      </c>
      <c r="Q3" s="241">
        <v>-416.644394840053</v>
      </c>
      <c r="R3" s="241">
        <v>-317.67063367883202</v>
      </c>
      <c r="S3" s="241">
        <v>-468.20967697933798</v>
      </c>
      <c r="T3" s="241">
        <v>-0.22301626971598101</v>
      </c>
      <c r="U3" s="241">
        <v>-0.54791670803160597</v>
      </c>
      <c r="V3" s="241">
        <v>0.31135058985246</v>
      </c>
      <c r="W3" s="241">
        <v>5.39131233563616E-2</v>
      </c>
      <c r="X3" s="241">
        <v>-0.14078472026047201</v>
      </c>
      <c r="Y3" s="241">
        <v>9.8576089906112593E-2</v>
      </c>
      <c r="Z3" s="241">
        <v>-0.147380893767458</v>
      </c>
      <c r="AA3" s="241"/>
      <c r="AB3" s="241">
        <v>2.56635926951101E-2</v>
      </c>
      <c r="AC3" s="241">
        <v>0.12298089183647901</v>
      </c>
      <c r="AD3" s="241">
        <v>-0.120295549647123</v>
      </c>
      <c r="AE3" s="241">
        <v>0.17429904011334699</v>
      </c>
    </row>
    <row r="4" spans="1:31" x14ac:dyDescent="0.35">
      <c r="F4" s="230"/>
      <c r="G4" s="230"/>
      <c r="H4" s="230"/>
      <c r="I4" s="230"/>
      <c r="J4" s="230"/>
      <c r="K4" s="230"/>
      <c r="L4" s="230"/>
      <c r="M4" s="230"/>
      <c r="N4" s="230"/>
    </row>
    <row r="5" spans="1:31" x14ac:dyDescent="0.35">
      <c r="C5" s="314" t="s">
        <v>168</v>
      </c>
      <c r="D5" s="301" t="s">
        <v>169</v>
      </c>
      <c r="E5" s="227" t="s">
        <v>164</v>
      </c>
      <c r="F5" s="242" t="s">
        <v>162</v>
      </c>
      <c r="G5" s="242" t="s">
        <v>178</v>
      </c>
      <c r="H5" s="231" t="s">
        <v>61</v>
      </c>
      <c r="I5" s="231" t="s">
        <v>62</v>
      </c>
      <c r="J5" s="231" t="s">
        <v>63</v>
      </c>
      <c r="K5" s="231" t="s">
        <v>141</v>
      </c>
      <c r="L5" s="231" t="s">
        <v>65</v>
      </c>
      <c r="M5" s="231" t="s">
        <v>66</v>
      </c>
      <c r="N5" s="227" t="s">
        <v>55</v>
      </c>
      <c r="O5" s="227" t="s">
        <v>56</v>
      </c>
      <c r="P5" s="227" t="s">
        <v>166</v>
      </c>
      <c r="Q5" s="231" t="s">
        <v>58</v>
      </c>
      <c r="R5" s="231" t="s">
        <v>59</v>
      </c>
      <c r="S5" s="231" t="s">
        <v>60</v>
      </c>
      <c r="T5" s="301" t="str">
        <f t="shared" ref="T5:AE5" si="0">H5&amp;":CDD"</f>
        <v>Jan:CDD</v>
      </c>
      <c r="U5" s="301" t="str">
        <f t="shared" si="0"/>
        <v>Feb:CDD</v>
      </c>
      <c r="V5" s="301" t="str">
        <f t="shared" si="0"/>
        <v>Mar:CDD</v>
      </c>
      <c r="W5" s="301" t="str">
        <f t="shared" si="0"/>
        <v>Apr:CDD</v>
      </c>
      <c r="X5" s="301" t="str">
        <f t="shared" si="0"/>
        <v>May:CDD</v>
      </c>
      <c r="Y5" s="301" t="str">
        <f t="shared" si="0"/>
        <v>Jun:CDD</v>
      </c>
      <c r="Z5" s="301" t="str">
        <f t="shared" si="0"/>
        <v>Jul:CDD</v>
      </c>
      <c r="AA5" s="301" t="str">
        <f t="shared" si="0"/>
        <v>Aug:CDD</v>
      </c>
      <c r="AB5" s="301" t="str">
        <f t="shared" si="0"/>
        <v>Sep:CDD</v>
      </c>
      <c r="AC5" s="301" t="str">
        <f t="shared" si="0"/>
        <v>Oct:CDD</v>
      </c>
      <c r="AD5" s="301" t="str">
        <f t="shared" si="0"/>
        <v>Nov:CDD</v>
      </c>
      <c r="AE5" s="301" t="str">
        <f t="shared" si="0"/>
        <v>Dec:CDD</v>
      </c>
    </row>
    <row r="6" spans="1:31" x14ac:dyDescent="0.35">
      <c r="A6" s="301">
        <v>2018</v>
      </c>
      <c r="B6" s="325">
        <v>42917</v>
      </c>
      <c r="C6" s="233">
        <v>694.49820199999999</v>
      </c>
      <c r="D6" s="314">
        <f t="shared" ref="D6:D69" si="1">SUMPRODUCT($E$3:$AE$3,E6:AE6)</f>
        <v>690.33142895987839</v>
      </c>
      <c r="E6" s="243">
        <f>Residential!F6</f>
        <v>580.24193731747198</v>
      </c>
      <c r="F6" s="243">
        <f>'Exogenous Variables Monthly'!C3</f>
        <v>5970.6916666666666</v>
      </c>
      <c r="G6" s="244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0</v>
      </c>
      <c r="N6" s="233">
        <v>1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301">
        <f t="shared" ref="T6:T69" si="2">$E6*H6</f>
        <v>0</v>
      </c>
      <c r="U6" s="301">
        <f t="shared" ref="U6:U69" si="3">$E6*I6</f>
        <v>0</v>
      </c>
      <c r="V6" s="301">
        <f t="shared" ref="V6:V69" si="4">$E6*J6</f>
        <v>0</v>
      </c>
      <c r="W6" s="301">
        <f t="shared" ref="W6:W69" si="5">$E6*K6</f>
        <v>0</v>
      </c>
      <c r="X6" s="301">
        <f t="shared" ref="X6:X69" si="6">$E6*L6</f>
        <v>0</v>
      </c>
      <c r="Y6" s="301">
        <f t="shared" ref="Y6:Y69" si="7">$E6*M6</f>
        <v>0</v>
      </c>
      <c r="Z6" s="301">
        <f t="shared" ref="Z6:Z69" si="8">$E6*N6</f>
        <v>580.24193731747198</v>
      </c>
      <c r="AA6" s="301">
        <f t="shared" ref="AA6:AA69" si="9">$E6*O6</f>
        <v>0</v>
      </c>
      <c r="AB6" s="301">
        <f t="shared" ref="AB6:AB69" si="10">$E6*P6</f>
        <v>0</v>
      </c>
      <c r="AC6" s="301">
        <f t="shared" ref="AC6:AC69" si="11">$E6*Q6</f>
        <v>0</v>
      </c>
      <c r="AD6" s="301">
        <f t="shared" ref="AD6:AD69" si="12">$E6*R6</f>
        <v>0</v>
      </c>
      <c r="AE6" s="301">
        <f t="shared" ref="AE6:AE69" si="13">$E6*S6</f>
        <v>0</v>
      </c>
    </row>
    <row r="7" spans="1:31" x14ac:dyDescent="0.35">
      <c r="A7" s="301">
        <v>2018</v>
      </c>
      <c r="B7" s="325">
        <v>42948</v>
      </c>
      <c r="C7" s="233">
        <v>715.17025100000001</v>
      </c>
      <c r="D7" s="314">
        <f t="shared" si="1"/>
        <v>674.66362146159611</v>
      </c>
      <c r="E7" s="243">
        <f>Residential!F7</f>
        <v>593.38235062335195</v>
      </c>
      <c r="F7" s="243">
        <f>'Exogenous Variables Monthly'!C4</f>
        <v>5949.4833333333336</v>
      </c>
      <c r="G7" s="244">
        <v>0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1</v>
      </c>
      <c r="P7" s="233">
        <v>0</v>
      </c>
      <c r="Q7" s="233">
        <v>0</v>
      </c>
      <c r="R7" s="233">
        <v>0</v>
      </c>
      <c r="S7" s="233">
        <v>0</v>
      </c>
      <c r="T7" s="301">
        <f t="shared" si="2"/>
        <v>0</v>
      </c>
      <c r="U7" s="301">
        <f t="shared" si="3"/>
        <v>0</v>
      </c>
      <c r="V7" s="301">
        <f t="shared" si="4"/>
        <v>0</v>
      </c>
      <c r="W7" s="301">
        <f t="shared" si="5"/>
        <v>0</v>
      </c>
      <c r="X7" s="301">
        <f t="shared" si="6"/>
        <v>0</v>
      </c>
      <c r="Y7" s="301">
        <f t="shared" si="7"/>
        <v>0</v>
      </c>
      <c r="Z7" s="301">
        <f t="shared" si="8"/>
        <v>0</v>
      </c>
      <c r="AA7" s="301">
        <f t="shared" si="9"/>
        <v>593.38235062335195</v>
      </c>
      <c r="AB7" s="301">
        <f t="shared" si="10"/>
        <v>0</v>
      </c>
      <c r="AC7" s="301">
        <f t="shared" si="11"/>
        <v>0</v>
      </c>
      <c r="AD7" s="301">
        <f t="shared" si="12"/>
        <v>0</v>
      </c>
      <c r="AE7" s="301">
        <f t="shared" si="13"/>
        <v>0</v>
      </c>
    </row>
    <row r="8" spans="1:31" x14ac:dyDescent="0.35">
      <c r="A8" s="301">
        <v>2018</v>
      </c>
      <c r="B8" s="325">
        <v>42979</v>
      </c>
      <c r="C8" s="233">
        <v>354.47664500000002</v>
      </c>
      <c r="D8" s="314">
        <f t="shared" si="1"/>
        <v>675.60592148118258</v>
      </c>
      <c r="E8" s="243">
        <f>Residential!F8</f>
        <v>576.65671574933401</v>
      </c>
      <c r="F8" s="243">
        <f>'Exogenous Variables Monthly'!C5</f>
        <v>5928.2750000000005</v>
      </c>
      <c r="G8" s="244">
        <v>0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1</v>
      </c>
      <c r="Q8" s="233">
        <v>0</v>
      </c>
      <c r="R8" s="233">
        <v>0</v>
      </c>
      <c r="S8" s="233">
        <v>0</v>
      </c>
      <c r="T8" s="301">
        <f t="shared" si="2"/>
        <v>0</v>
      </c>
      <c r="U8" s="301">
        <f t="shared" si="3"/>
        <v>0</v>
      </c>
      <c r="V8" s="301">
        <f t="shared" si="4"/>
        <v>0</v>
      </c>
      <c r="W8" s="301">
        <f t="shared" si="5"/>
        <v>0</v>
      </c>
      <c r="X8" s="301">
        <f t="shared" si="6"/>
        <v>0</v>
      </c>
      <c r="Y8" s="301">
        <f t="shared" si="7"/>
        <v>0</v>
      </c>
      <c r="Z8" s="301">
        <f t="shared" si="8"/>
        <v>0</v>
      </c>
      <c r="AA8" s="301">
        <f t="shared" si="9"/>
        <v>0</v>
      </c>
      <c r="AB8" s="301">
        <f t="shared" si="10"/>
        <v>576.65671574933401</v>
      </c>
      <c r="AC8" s="301">
        <f t="shared" si="11"/>
        <v>0</v>
      </c>
      <c r="AD8" s="301">
        <f t="shared" si="12"/>
        <v>0</v>
      </c>
      <c r="AE8" s="301">
        <f t="shared" si="13"/>
        <v>0</v>
      </c>
    </row>
    <row r="9" spans="1:31" x14ac:dyDescent="0.35">
      <c r="A9" s="301">
        <v>2018</v>
      </c>
      <c r="B9" s="325">
        <v>43009</v>
      </c>
      <c r="C9" s="233">
        <v>973.46831499999996</v>
      </c>
      <c r="D9" s="314">
        <f t="shared" si="1"/>
        <v>691.64988399644915</v>
      </c>
      <c r="E9" s="243">
        <f>Residential!F9</f>
        <v>584.30102539137999</v>
      </c>
      <c r="F9" s="243">
        <f>'Exogenous Variables Monthly'!C6</f>
        <v>5907.0666666666675</v>
      </c>
      <c r="G9" s="244">
        <v>0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1</v>
      </c>
      <c r="R9" s="233">
        <v>0</v>
      </c>
      <c r="S9" s="233">
        <v>0</v>
      </c>
      <c r="T9" s="301">
        <f t="shared" si="2"/>
        <v>0</v>
      </c>
      <c r="U9" s="301">
        <f t="shared" si="3"/>
        <v>0</v>
      </c>
      <c r="V9" s="301">
        <f t="shared" si="4"/>
        <v>0</v>
      </c>
      <c r="W9" s="301">
        <f t="shared" si="5"/>
        <v>0</v>
      </c>
      <c r="X9" s="301">
        <f t="shared" si="6"/>
        <v>0</v>
      </c>
      <c r="Y9" s="301">
        <f t="shared" si="7"/>
        <v>0</v>
      </c>
      <c r="Z9" s="301">
        <f t="shared" si="8"/>
        <v>0</v>
      </c>
      <c r="AA9" s="301">
        <f t="shared" si="9"/>
        <v>0</v>
      </c>
      <c r="AB9" s="301">
        <f t="shared" si="10"/>
        <v>0</v>
      </c>
      <c r="AC9" s="301">
        <f t="shared" si="11"/>
        <v>584.30102539137999</v>
      </c>
      <c r="AD9" s="301">
        <f t="shared" si="12"/>
        <v>0</v>
      </c>
      <c r="AE9" s="301">
        <f t="shared" si="13"/>
        <v>0</v>
      </c>
    </row>
    <row r="10" spans="1:31" x14ac:dyDescent="0.35">
      <c r="A10" s="301">
        <v>2018</v>
      </c>
      <c r="B10" s="325">
        <v>43040</v>
      </c>
      <c r="C10" s="233">
        <v>-397.13573500000001</v>
      </c>
      <c r="D10" s="314">
        <f t="shared" si="1"/>
        <v>631.53519450606859</v>
      </c>
      <c r="E10" s="243">
        <f>Residential!F10</f>
        <v>496.44363682214203</v>
      </c>
      <c r="F10" s="243">
        <f>'Exogenous Variables Monthly'!C7</f>
        <v>5885.8583333333345</v>
      </c>
      <c r="G10" s="244">
        <v>0</v>
      </c>
      <c r="H10" s="233">
        <v>0</v>
      </c>
      <c r="I10" s="233">
        <v>0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1</v>
      </c>
      <c r="S10" s="233">
        <v>0</v>
      </c>
      <c r="T10" s="301">
        <f t="shared" si="2"/>
        <v>0</v>
      </c>
      <c r="U10" s="301">
        <f t="shared" si="3"/>
        <v>0</v>
      </c>
      <c r="V10" s="301">
        <f t="shared" si="4"/>
        <v>0</v>
      </c>
      <c r="W10" s="301">
        <f t="shared" si="5"/>
        <v>0</v>
      </c>
      <c r="X10" s="301">
        <f t="shared" si="6"/>
        <v>0</v>
      </c>
      <c r="Y10" s="301">
        <f t="shared" si="7"/>
        <v>0</v>
      </c>
      <c r="Z10" s="301">
        <f t="shared" si="8"/>
        <v>0</v>
      </c>
      <c r="AA10" s="301">
        <f t="shared" si="9"/>
        <v>0</v>
      </c>
      <c r="AB10" s="301">
        <f t="shared" si="10"/>
        <v>0</v>
      </c>
      <c r="AC10" s="301">
        <f t="shared" si="11"/>
        <v>0</v>
      </c>
      <c r="AD10" s="301">
        <f t="shared" si="12"/>
        <v>496.44363682214203</v>
      </c>
      <c r="AE10" s="301">
        <f t="shared" si="13"/>
        <v>0</v>
      </c>
    </row>
    <row r="11" spans="1:31" x14ac:dyDescent="0.35">
      <c r="A11" s="301">
        <v>2018</v>
      </c>
      <c r="B11" s="325">
        <v>43070</v>
      </c>
      <c r="C11" s="233">
        <v>311.56525199999999</v>
      </c>
      <c r="D11" s="314">
        <f t="shared" si="1"/>
        <v>606.6908447479334</v>
      </c>
      <c r="E11" s="243">
        <f>Residential!F11</f>
        <v>457.88743680735701</v>
      </c>
      <c r="F11" s="243">
        <f>'Exogenous Variables Monthly'!C8</f>
        <v>5864.6500000000015</v>
      </c>
      <c r="G11" s="244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1</v>
      </c>
      <c r="T11" s="301">
        <f t="shared" si="2"/>
        <v>0</v>
      </c>
      <c r="U11" s="301">
        <f t="shared" si="3"/>
        <v>0</v>
      </c>
      <c r="V11" s="301">
        <f t="shared" si="4"/>
        <v>0</v>
      </c>
      <c r="W11" s="301">
        <f t="shared" si="5"/>
        <v>0</v>
      </c>
      <c r="X11" s="301">
        <f t="shared" si="6"/>
        <v>0</v>
      </c>
      <c r="Y11" s="301">
        <f t="shared" si="7"/>
        <v>0</v>
      </c>
      <c r="Z11" s="301">
        <f t="shared" si="8"/>
        <v>0</v>
      </c>
      <c r="AA11" s="301">
        <f t="shared" si="9"/>
        <v>0</v>
      </c>
      <c r="AB11" s="301">
        <f t="shared" si="10"/>
        <v>0</v>
      </c>
      <c r="AC11" s="301">
        <f t="shared" si="11"/>
        <v>0</v>
      </c>
      <c r="AD11" s="301">
        <f t="shared" si="12"/>
        <v>0</v>
      </c>
      <c r="AE11" s="301">
        <f t="shared" si="13"/>
        <v>457.88743680735701</v>
      </c>
    </row>
    <row r="12" spans="1:31" x14ac:dyDescent="0.35">
      <c r="A12" s="301">
        <v>2018</v>
      </c>
      <c r="B12" s="325">
        <v>43101</v>
      </c>
      <c r="C12" s="233">
        <v>456.43372699999998</v>
      </c>
      <c r="D12" s="314">
        <f t="shared" si="1"/>
        <v>563.98597605977477</v>
      </c>
      <c r="E12" s="243">
        <f>Residential!F12</f>
        <v>425.11080655541298</v>
      </c>
      <c r="F12" s="243">
        <f>'Exogenous Variables Monthly'!C9</f>
        <v>5843.4416666666684</v>
      </c>
      <c r="G12" s="244">
        <v>0</v>
      </c>
      <c r="H12" s="233">
        <v>1</v>
      </c>
      <c r="I12" s="233">
        <v>0</v>
      </c>
      <c r="J12" s="233">
        <v>0</v>
      </c>
      <c r="K12" s="233">
        <v>0</v>
      </c>
      <c r="L12" s="233">
        <v>0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301">
        <f t="shared" si="2"/>
        <v>425.11080655541298</v>
      </c>
      <c r="U12" s="301">
        <f t="shared" si="3"/>
        <v>0</v>
      </c>
      <c r="V12" s="301">
        <f t="shared" si="4"/>
        <v>0</v>
      </c>
      <c r="W12" s="301">
        <f t="shared" si="5"/>
        <v>0</v>
      </c>
      <c r="X12" s="301">
        <f t="shared" si="6"/>
        <v>0</v>
      </c>
      <c r="Y12" s="301">
        <f t="shared" si="7"/>
        <v>0</v>
      </c>
      <c r="Z12" s="301">
        <f t="shared" si="8"/>
        <v>0</v>
      </c>
      <c r="AA12" s="301">
        <f t="shared" si="9"/>
        <v>0</v>
      </c>
      <c r="AB12" s="301">
        <f t="shared" si="10"/>
        <v>0</v>
      </c>
      <c r="AC12" s="301">
        <f t="shared" si="11"/>
        <v>0</v>
      </c>
      <c r="AD12" s="301">
        <f t="shared" si="12"/>
        <v>0</v>
      </c>
      <c r="AE12" s="301">
        <f t="shared" si="13"/>
        <v>0</v>
      </c>
    </row>
    <row r="13" spans="1:31" x14ac:dyDescent="0.35">
      <c r="A13" s="301">
        <v>2018</v>
      </c>
      <c r="B13" s="325">
        <v>43132</v>
      </c>
      <c r="C13" s="233">
        <v>736.14605300000005</v>
      </c>
      <c r="D13" s="314">
        <f t="shared" si="1"/>
        <v>535.86690639949745</v>
      </c>
      <c r="E13" s="243">
        <f>Residential!F13</f>
        <v>383.14957965246901</v>
      </c>
      <c r="F13" s="243">
        <f>'Exogenous Variables Monthly'!C10</f>
        <v>5822.2333333333354</v>
      </c>
      <c r="G13" s="244">
        <v>0</v>
      </c>
      <c r="H13" s="233">
        <v>0</v>
      </c>
      <c r="I13" s="233">
        <v>1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301">
        <f t="shared" si="2"/>
        <v>0</v>
      </c>
      <c r="U13" s="301">
        <f t="shared" si="3"/>
        <v>383.14957965246901</v>
      </c>
      <c r="V13" s="301">
        <f t="shared" si="4"/>
        <v>0</v>
      </c>
      <c r="W13" s="301">
        <f t="shared" si="5"/>
        <v>0</v>
      </c>
      <c r="X13" s="301">
        <f t="shared" si="6"/>
        <v>0</v>
      </c>
      <c r="Y13" s="301">
        <f t="shared" si="7"/>
        <v>0</v>
      </c>
      <c r="Z13" s="301">
        <f t="shared" si="8"/>
        <v>0</v>
      </c>
      <c r="AA13" s="301">
        <f t="shared" si="9"/>
        <v>0</v>
      </c>
      <c r="AB13" s="301">
        <f t="shared" si="10"/>
        <v>0</v>
      </c>
      <c r="AC13" s="301">
        <f t="shared" si="11"/>
        <v>0</v>
      </c>
      <c r="AD13" s="301">
        <f t="shared" si="12"/>
        <v>0</v>
      </c>
      <c r="AE13" s="301">
        <f t="shared" si="13"/>
        <v>0</v>
      </c>
    </row>
    <row r="14" spans="1:31" x14ac:dyDescent="0.35">
      <c r="A14" s="301">
        <v>2018</v>
      </c>
      <c r="B14" s="325">
        <v>43160</v>
      </c>
      <c r="C14" s="233">
        <v>496.73170499999998</v>
      </c>
      <c r="D14" s="314">
        <f t="shared" si="1"/>
        <v>610.63561223389286</v>
      </c>
      <c r="E14" s="243">
        <f>Residential!F14</f>
        <v>432.31071634980901</v>
      </c>
      <c r="F14" s="243">
        <f>'Exogenous Variables Monthly'!C11</f>
        <v>5801.0250000000024</v>
      </c>
      <c r="G14" s="244">
        <v>0</v>
      </c>
      <c r="H14" s="233">
        <v>0</v>
      </c>
      <c r="I14" s="233">
        <v>0</v>
      </c>
      <c r="J14" s="233">
        <v>1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301">
        <f t="shared" si="2"/>
        <v>0</v>
      </c>
      <c r="U14" s="301">
        <f t="shared" si="3"/>
        <v>0</v>
      </c>
      <c r="V14" s="301">
        <f t="shared" si="4"/>
        <v>432.31071634980901</v>
      </c>
      <c r="W14" s="301">
        <f t="shared" si="5"/>
        <v>0</v>
      </c>
      <c r="X14" s="301">
        <f t="shared" si="6"/>
        <v>0</v>
      </c>
      <c r="Y14" s="301">
        <f t="shared" si="7"/>
        <v>0</v>
      </c>
      <c r="Z14" s="301">
        <f t="shared" si="8"/>
        <v>0</v>
      </c>
      <c r="AA14" s="301">
        <f t="shared" si="9"/>
        <v>0</v>
      </c>
      <c r="AB14" s="301">
        <f t="shared" si="10"/>
        <v>0</v>
      </c>
      <c r="AC14" s="301">
        <f t="shared" si="11"/>
        <v>0</v>
      </c>
      <c r="AD14" s="301">
        <f t="shared" si="12"/>
        <v>0</v>
      </c>
      <c r="AE14" s="301">
        <f t="shared" si="13"/>
        <v>0</v>
      </c>
    </row>
    <row r="15" spans="1:31" x14ac:dyDescent="0.35">
      <c r="A15" s="301">
        <v>2018</v>
      </c>
      <c r="B15" s="325">
        <v>43191</v>
      </c>
      <c r="C15" s="233">
        <v>749.99807499999997</v>
      </c>
      <c r="D15" s="314">
        <f t="shared" si="1"/>
        <v>592.53459581106779</v>
      </c>
      <c r="E15" s="243">
        <f>Residential!F15</f>
        <v>467.08447979335301</v>
      </c>
      <c r="F15" s="243">
        <f>'Exogenous Variables Monthly'!C12</f>
        <v>5779.8166666666693</v>
      </c>
      <c r="G15" s="244">
        <v>0</v>
      </c>
      <c r="H15" s="233">
        <v>0</v>
      </c>
      <c r="I15" s="233">
        <v>0</v>
      </c>
      <c r="J15" s="233">
        <v>0</v>
      </c>
      <c r="K15" s="233">
        <v>1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301">
        <f t="shared" si="2"/>
        <v>0</v>
      </c>
      <c r="U15" s="301">
        <f t="shared" si="3"/>
        <v>0</v>
      </c>
      <c r="V15" s="301">
        <f t="shared" si="4"/>
        <v>0</v>
      </c>
      <c r="W15" s="301">
        <f t="shared" si="5"/>
        <v>467.08447979335301</v>
      </c>
      <c r="X15" s="301">
        <f t="shared" si="6"/>
        <v>0</v>
      </c>
      <c r="Y15" s="301">
        <f t="shared" si="7"/>
        <v>0</v>
      </c>
      <c r="Z15" s="301">
        <f t="shared" si="8"/>
        <v>0</v>
      </c>
      <c r="AA15" s="301">
        <f t="shared" si="9"/>
        <v>0</v>
      </c>
      <c r="AB15" s="301">
        <f t="shared" si="10"/>
        <v>0</v>
      </c>
      <c r="AC15" s="301">
        <f t="shared" si="11"/>
        <v>0</v>
      </c>
      <c r="AD15" s="301">
        <f t="shared" si="12"/>
        <v>0</v>
      </c>
      <c r="AE15" s="301">
        <f t="shared" si="13"/>
        <v>0</v>
      </c>
    </row>
    <row r="16" spans="1:31" x14ac:dyDescent="0.35">
      <c r="A16" s="301">
        <v>2018</v>
      </c>
      <c r="B16" s="325">
        <v>43221</v>
      </c>
      <c r="C16" s="233">
        <v>765.19203900000002</v>
      </c>
      <c r="D16" s="314">
        <f t="shared" si="1"/>
        <v>638.00217492617162</v>
      </c>
      <c r="E16" s="243">
        <f>Residential!F16</f>
        <v>532.29566391424896</v>
      </c>
      <c r="F16" s="243">
        <f>'Exogenous Variables Monthly'!C13</f>
        <v>5758.6083333333363</v>
      </c>
      <c r="G16" s="244">
        <v>0</v>
      </c>
      <c r="H16" s="233">
        <v>0</v>
      </c>
      <c r="I16" s="233">
        <v>0</v>
      </c>
      <c r="J16" s="233">
        <v>0</v>
      </c>
      <c r="K16" s="233">
        <v>0</v>
      </c>
      <c r="L16" s="233">
        <v>1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301">
        <f t="shared" si="2"/>
        <v>0</v>
      </c>
      <c r="U16" s="301">
        <f t="shared" si="3"/>
        <v>0</v>
      </c>
      <c r="V16" s="301">
        <f t="shared" si="4"/>
        <v>0</v>
      </c>
      <c r="W16" s="301">
        <f t="shared" si="5"/>
        <v>0</v>
      </c>
      <c r="X16" s="301">
        <f t="shared" si="6"/>
        <v>532.29566391424896</v>
      </c>
      <c r="Y16" s="301">
        <f t="shared" si="7"/>
        <v>0</v>
      </c>
      <c r="Z16" s="301">
        <f t="shared" si="8"/>
        <v>0</v>
      </c>
      <c r="AA16" s="301">
        <f t="shared" si="9"/>
        <v>0</v>
      </c>
      <c r="AB16" s="301">
        <f t="shared" si="10"/>
        <v>0</v>
      </c>
      <c r="AC16" s="301">
        <f t="shared" si="11"/>
        <v>0</v>
      </c>
      <c r="AD16" s="301">
        <f t="shared" si="12"/>
        <v>0</v>
      </c>
      <c r="AE16" s="301">
        <f t="shared" si="13"/>
        <v>0</v>
      </c>
    </row>
    <row r="17" spans="1:31" x14ac:dyDescent="0.35">
      <c r="A17" s="301">
        <v>2018</v>
      </c>
      <c r="B17" s="325">
        <v>43252</v>
      </c>
      <c r="C17" s="233">
        <v>571.02450499999998</v>
      </c>
      <c r="D17" s="314">
        <f t="shared" si="1"/>
        <v>619.5854128220243</v>
      </c>
      <c r="E17" s="243">
        <f>Residential!F17</f>
        <v>559.49324154826695</v>
      </c>
      <c r="F17" s="243">
        <f>'Exogenous Variables Monthly'!C14</f>
        <v>5737.4000000000033</v>
      </c>
      <c r="G17" s="244">
        <v>0</v>
      </c>
      <c r="H17" s="233">
        <v>0</v>
      </c>
      <c r="I17" s="233">
        <v>0</v>
      </c>
      <c r="J17" s="233">
        <v>0</v>
      </c>
      <c r="K17" s="233">
        <v>0</v>
      </c>
      <c r="L17" s="233">
        <v>0</v>
      </c>
      <c r="M17" s="233">
        <v>1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301">
        <f t="shared" si="2"/>
        <v>0</v>
      </c>
      <c r="U17" s="301">
        <f t="shared" si="3"/>
        <v>0</v>
      </c>
      <c r="V17" s="301">
        <f t="shared" si="4"/>
        <v>0</v>
      </c>
      <c r="W17" s="301">
        <f t="shared" si="5"/>
        <v>0</v>
      </c>
      <c r="X17" s="301">
        <f t="shared" si="6"/>
        <v>0</v>
      </c>
      <c r="Y17" s="301">
        <f t="shared" si="7"/>
        <v>559.49324154826695</v>
      </c>
      <c r="Z17" s="301">
        <f t="shared" si="8"/>
        <v>0</v>
      </c>
      <c r="AA17" s="301">
        <f t="shared" si="9"/>
        <v>0</v>
      </c>
      <c r="AB17" s="301">
        <f t="shared" si="10"/>
        <v>0</v>
      </c>
      <c r="AC17" s="301">
        <f t="shared" si="11"/>
        <v>0</v>
      </c>
      <c r="AD17" s="301">
        <f t="shared" si="12"/>
        <v>0</v>
      </c>
      <c r="AE17" s="301">
        <f t="shared" si="13"/>
        <v>0</v>
      </c>
    </row>
    <row r="18" spans="1:31" x14ac:dyDescent="0.35">
      <c r="A18" s="301">
        <v>2019</v>
      </c>
      <c r="B18" s="325">
        <v>43282</v>
      </c>
      <c r="C18" s="233">
        <v>646.22953199999995</v>
      </c>
      <c r="D18" s="314">
        <f t="shared" si="1"/>
        <v>657.49339282713572</v>
      </c>
      <c r="E18" s="243">
        <f>Residential!F18</f>
        <v>581.70127135617395</v>
      </c>
      <c r="F18" s="243">
        <f>'Exogenous Variables Monthly'!C15</f>
        <v>5747.558333333337</v>
      </c>
      <c r="G18" s="244">
        <v>0</v>
      </c>
      <c r="H18" s="233">
        <v>0</v>
      </c>
      <c r="I18" s="233">
        <v>0</v>
      </c>
      <c r="J18" s="233">
        <v>0</v>
      </c>
      <c r="K18" s="233">
        <v>0</v>
      </c>
      <c r="L18" s="233">
        <v>0</v>
      </c>
      <c r="M18" s="233">
        <v>0</v>
      </c>
      <c r="N18" s="233">
        <v>1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301">
        <f t="shared" si="2"/>
        <v>0</v>
      </c>
      <c r="U18" s="301">
        <f t="shared" si="3"/>
        <v>0</v>
      </c>
      <c r="V18" s="301">
        <f t="shared" si="4"/>
        <v>0</v>
      </c>
      <c r="W18" s="301">
        <f t="shared" si="5"/>
        <v>0</v>
      </c>
      <c r="X18" s="301">
        <f t="shared" si="6"/>
        <v>0</v>
      </c>
      <c r="Y18" s="301">
        <f t="shared" si="7"/>
        <v>0</v>
      </c>
      <c r="Z18" s="301">
        <f t="shared" si="8"/>
        <v>581.70127135617395</v>
      </c>
      <c r="AA18" s="301">
        <f t="shared" si="9"/>
        <v>0</v>
      </c>
      <c r="AB18" s="301">
        <f t="shared" si="10"/>
        <v>0</v>
      </c>
      <c r="AC18" s="301">
        <f t="shared" si="11"/>
        <v>0</v>
      </c>
      <c r="AD18" s="301">
        <f t="shared" si="12"/>
        <v>0</v>
      </c>
      <c r="AE18" s="301">
        <f t="shared" si="13"/>
        <v>0</v>
      </c>
    </row>
    <row r="19" spans="1:31" x14ac:dyDescent="0.35">
      <c r="A19" s="301">
        <v>2019</v>
      </c>
      <c r="B19" s="325">
        <v>43313</v>
      </c>
      <c r="C19" s="233">
        <v>657.21748600000001</v>
      </c>
      <c r="D19" s="314">
        <f t="shared" si="1"/>
        <v>646.86081556264958</v>
      </c>
      <c r="E19" s="243">
        <f>Residential!F19</f>
        <v>595.48090349871995</v>
      </c>
      <c r="F19" s="243">
        <f>'Exogenous Variables Monthly'!C16</f>
        <v>5757.7166666666708</v>
      </c>
      <c r="G19" s="244">
        <v>0</v>
      </c>
      <c r="H19" s="233">
        <v>0</v>
      </c>
      <c r="I19" s="233">
        <v>0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1</v>
      </c>
      <c r="P19" s="233">
        <v>0</v>
      </c>
      <c r="Q19" s="233">
        <v>0</v>
      </c>
      <c r="R19" s="233">
        <v>0</v>
      </c>
      <c r="S19" s="233">
        <v>0</v>
      </c>
      <c r="T19" s="301">
        <f t="shared" si="2"/>
        <v>0</v>
      </c>
      <c r="U19" s="301">
        <f t="shared" si="3"/>
        <v>0</v>
      </c>
      <c r="V19" s="301">
        <f t="shared" si="4"/>
        <v>0</v>
      </c>
      <c r="W19" s="301">
        <f t="shared" si="5"/>
        <v>0</v>
      </c>
      <c r="X19" s="301">
        <f t="shared" si="6"/>
        <v>0</v>
      </c>
      <c r="Y19" s="301">
        <f t="shared" si="7"/>
        <v>0</v>
      </c>
      <c r="Z19" s="301">
        <f t="shared" si="8"/>
        <v>0</v>
      </c>
      <c r="AA19" s="301">
        <f t="shared" si="9"/>
        <v>595.48090349871995</v>
      </c>
      <c r="AB19" s="301">
        <f t="shared" si="10"/>
        <v>0</v>
      </c>
      <c r="AC19" s="301">
        <f t="shared" si="11"/>
        <v>0</v>
      </c>
      <c r="AD19" s="301">
        <f t="shared" si="12"/>
        <v>0</v>
      </c>
      <c r="AE19" s="301">
        <f t="shared" si="13"/>
        <v>0</v>
      </c>
    </row>
    <row r="20" spans="1:31" x14ac:dyDescent="0.35">
      <c r="A20" s="301">
        <v>2019</v>
      </c>
      <c r="B20" s="325">
        <v>43344</v>
      </c>
      <c r="C20" s="233">
        <v>693.15640099999996</v>
      </c>
      <c r="D20" s="314">
        <f t="shared" si="1"/>
        <v>652.64123665506827</v>
      </c>
      <c r="E20" s="243">
        <f>Residential!F20</f>
        <v>579.22194046953598</v>
      </c>
      <c r="F20" s="243">
        <f>'Exogenous Variables Monthly'!C17</f>
        <v>5767.8750000000045</v>
      </c>
      <c r="G20" s="244">
        <v>0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1</v>
      </c>
      <c r="Q20" s="233">
        <v>0</v>
      </c>
      <c r="R20" s="233">
        <v>0</v>
      </c>
      <c r="S20" s="233">
        <v>0</v>
      </c>
      <c r="T20" s="301">
        <f t="shared" si="2"/>
        <v>0</v>
      </c>
      <c r="U20" s="301">
        <f t="shared" si="3"/>
        <v>0</v>
      </c>
      <c r="V20" s="301">
        <f t="shared" si="4"/>
        <v>0</v>
      </c>
      <c r="W20" s="301">
        <f t="shared" si="5"/>
        <v>0</v>
      </c>
      <c r="X20" s="301">
        <f t="shared" si="6"/>
        <v>0</v>
      </c>
      <c r="Y20" s="301">
        <f t="shared" si="7"/>
        <v>0</v>
      </c>
      <c r="Z20" s="301">
        <f t="shared" si="8"/>
        <v>0</v>
      </c>
      <c r="AA20" s="301">
        <f t="shared" si="9"/>
        <v>0</v>
      </c>
      <c r="AB20" s="301">
        <f t="shared" si="10"/>
        <v>579.22194046953598</v>
      </c>
      <c r="AC20" s="301">
        <f t="shared" si="11"/>
        <v>0</v>
      </c>
      <c r="AD20" s="301">
        <f t="shared" si="12"/>
        <v>0</v>
      </c>
      <c r="AE20" s="301">
        <f t="shared" si="13"/>
        <v>0</v>
      </c>
    </row>
    <row r="21" spans="1:31" x14ac:dyDescent="0.35">
      <c r="A21" s="301">
        <v>2019</v>
      </c>
      <c r="B21" s="325">
        <v>43374</v>
      </c>
      <c r="C21" s="233">
        <v>811.52552200000002</v>
      </c>
      <c r="D21" s="314">
        <f t="shared" si="1"/>
        <v>673.87823650533869</v>
      </c>
      <c r="E21" s="243">
        <f>Residential!F21</f>
        <v>587.61694504971695</v>
      </c>
      <c r="F21" s="243">
        <f>'Exogenous Variables Monthly'!C18</f>
        <v>5778.0333333333383</v>
      </c>
      <c r="G21" s="244">
        <v>0</v>
      </c>
      <c r="H21" s="233">
        <v>0</v>
      </c>
      <c r="I21" s="233">
        <v>0</v>
      </c>
      <c r="J21" s="233">
        <v>0</v>
      </c>
      <c r="K21" s="233">
        <v>0</v>
      </c>
      <c r="L21" s="233">
        <v>0</v>
      </c>
      <c r="M21" s="233">
        <v>0</v>
      </c>
      <c r="N21" s="233">
        <v>0</v>
      </c>
      <c r="O21" s="233">
        <v>0</v>
      </c>
      <c r="P21" s="233">
        <v>0</v>
      </c>
      <c r="Q21" s="233">
        <v>1</v>
      </c>
      <c r="R21" s="233">
        <v>0</v>
      </c>
      <c r="S21" s="233">
        <v>0</v>
      </c>
      <c r="T21" s="301">
        <f t="shared" si="2"/>
        <v>0</v>
      </c>
      <c r="U21" s="301">
        <f t="shared" si="3"/>
        <v>0</v>
      </c>
      <c r="V21" s="301">
        <f t="shared" si="4"/>
        <v>0</v>
      </c>
      <c r="W21" s="301">
        <f t="shared" si="5"/>
        <v>0</v>
      </c>
      <c r="X21" s="301">
        <f t="shared" si="6"/>
        <v>0</v>
      </c>
      <c r="Y21" s="301">
        <f t="shared" si="7"/>
        <v>0</v>
      </c>
      <c r="Z21" s="301">
        <f t="shared" si="8"/>
        <v>0</v>
      </c>
      <c r="AA21" s="301">
        <f t="shared" si="9"/>
        <v>0</v>
      </c>
      <c r="AB21" s="301">
        <f t="shared" si="10"/>
        <v>0</v>
      </c>
      <c r="AC21" s="301">
        <f t="shared" si="11"/>
        <v>587.61694504971695</v>
      </c>
      <c r="AD21" s="301">
        <f t="shared" si="12"/>
        <v>0</v>
      </c>
      <c r="AE21" s="301">
        <f t="shared" si="13"/>
        <v>0</v>
      </c>
    </row>
    <row r="22" spans="1:31" x14ac:dyDescent="0.35">
      <c r="A22" s="301">
        <v>2019</v>
      </c>
      <c r="B22" s="325">
        <v>43405</v>
      </c>
      <c r="C22" s="233">
        <v>563.85500400000001</v>
      </c>
      <c r="D22" s="314">
        <f t="shared" si="1"/>
        <v>617.57327323349318</v>
      </c>
      <c r="E22" s="243">
        <f>Residential!F22</f>
        <v>499.59136447545399</v>
      </c>
      <c r="F22" s="243">
        <f>'Exogenous Variables Monthly'!C19</f>
        <v>5788.1916666666721</v>
      </c>
      <c r="G22" s="244">
        <v>0</v>
      </c>
      <c r="H22" s="233">
        <v>0</v>
      </c>
      <c r="I22" s="233">
        <v>0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1</v>
      </c>
      <c r="S22" s="233">
        <v>0</v>
      </c>
      <c r="T22" s="301">
        <f t="shared" si="2"/>
        <v>0</v>
      </c>
      <c r="U22" s="301">
        <f t="shared" si="3"/>
        <v>0</v>
      </c>
      <c r="V22" s="301">
        <f t="shared" si="4"/>
        <v>0</v>
      </c>
      <c r="W22" s="301">
        <f t="shared" si="5"/>
        <v>0</v>
      </c>
      <c r="X22" s="301">
        <f t="shared" si="6"/>
        <v>0</v>
      </c>
      <c r="Y22" s="301">
        <f t="shared" si="7"/>
        <v>0</v>
      </c>
      <c r="Z22" s="301">
        <f t="shared" si="8"/>
        <v>0</v>
      </c>
      <c r="AA22" s="301">
        <f t="shared" si="9"/>
        <v>0</v>
      </c>
      <c r="AB22" s="301">
        <f t="shared" si="10"/>
        <v>0</v>
      </c>
      <c r="AC22" s="301">
        <f t="shared" si="11"/>
        <v>0</v>
      </c>
      <c r="AD22" s="301">
        <f t="shared" si="12"/>
        <v>499.59136447545399</v>
      </c>
      <c r="AE22" s="301">
        <f t="shared" si="13"/>
        <v>0</v>
      </c>
    </row>
    <row r="23" spans="1:31" x14ac:dyDescent="0.35">
      <c r="A23" s="301">
        <v>2019</v>
      </c>
      <c r="B23" s="325">
        <v>43435</v>
      </c>
      <c r="C23" s="233">
        <v>610.89050399999996</v>
      </c>
      <c r="D23" s="314">
        <f t="shared" si="1"/>
        <v>598.43754370795023</v>
      </c>
      <c r="E23" s="243">
        <f>Residential!F23</f>
        <v>461.34174660513798</v>
      </c>
      <c r="F23" s="243">
        <f>'Exogenous Variables Monthly'!C20</f>
        <v>5798.3500000000058</v>
      </c>
      <c r="G23" s="244">
        <v>0</v>
      </c>
      <c r="H23" s="233">
        <v>0</v>
      </c>
      <c r="I23" s="233">
        <v>0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1</v>
      </c>
      <c r="T23" s="301">
        <f t="shared" si="2"/>
        <v>0</v>
      </c>
      <c r="U23" s="301">
        <f t="shared" si="3"/>
        <v>0</v>
      </c>
      <c r="V23" s="301">
        <f t="shared" si="4"/>
        <v>0</v>
      </c>
      <c r="W23" s="301">
        <f t="shared" si="5"/>
        <v>0</v>
      </c>
      <c r="X23" s="301">
        <f t="shared" si="6"/>
        <v>0</v>
      </c>
      <c r="Y23" s="301">
        <f t="shared" si="7"/>
        <v>0</v>
      </c>
      <c r="Z23" s="301">
        <f t="shared" si="8"/>
        <v>0</v>
      </c>
      <c r="AA23" s="301">
        <f t="shared" si="9"/>
        <v>0</v>
      </c>
      <c r="AB23" s="301">
        <f t="shared" si="10"/>
        <v>0</v>
      </c>
      <c r="AC23" s="301">
        <f t="shared" si="11"/>
        <v>0</v>
      </c>
      <c r="AD23" s="301">
        <f t="shared" si="12"/>
        <v>0</v>
      </c>
      <c r="AE23" s="301">
        <f t="shared" si="13"/>
        <v>461.34174660513798</v>
      </c>
    </row>
    <row r="24" spans="1:31" x14ac:dyDescent="0.35">
      <c r="A24" s="301">
        <v>2019</v>
      </c>
      <c r="B24" s="325">
        <v>43466</v>
      </c>
      <c r="C24" s="238">
        <v>539.42809899999997</v>
      </c>
      <c r="D24" s="314">
        <f t="shared" si="1"/>
        <v>559.00269353169529</v>
      </c>
      <c r="E24" s="243">
        <f>Residential!F24</f>
        <v>428.55838698911202</v>
      </c>
      <c r="F24" s="243">
        <f>'Exogenous Variables Monthly'!C21</f>
        <v>5808.5083333333396</v>
      </c>
      <c r="G24" s="244">
        <v>0</v>
      </c>
      <c r="H24" s="233">
        <v>1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301">
        <f t="shared" si="2"/>
        <v>428.55838698911202</v>
      </c>
      <c r="U24" s="301">
        <f t="shared" si="3"/>
        <v>0</v>
      </c>
      <c r="V24" s="301">
        <f t="shared" si="4"/>
        <v>0</v>
      </c>
      <c r="W24" s="301">
        <f t="shared" si="5"/>
        <v>0</v>
      </c>
      <c r="X24" s="301">
        <f t="shared" si="6"/>
        <v>0</v>
      </c>
      <c r="Y24" s="301">
        <f t="shared" si="7"/>
        <v>0</v>
      </c>
      <c r="Z24" s="301">
        <f t="shared" si="8"/>
        <v>0</v>
      </c>
      <c r="AA24" s="301">
        <f t="shared" si="9"/>
        <v>0</v>
      </c>
      <c r="AB24" s="301">
        <f t="shared" si="10"/>
        <v>0</v>
      </c>
      <c r="AC24" s="301">
        <f t="shared" si="11"/>
        <v>0</v>
      </c>
      <c r="AD24" s="301">
        <f t="shared" si="12"/>
        <v>0</v>
      </c>
      <c r="AE24" s="301">
        <f t="shared" si="13"/>
        <v>0</v>
      </c>
    </row>
    <row r="25" spans="1:31" x14ac:dyDescent="0.35">
      <c r="A25" s="301">
        <v>2019</v>
      </c>
      <c r="B25" s="325">
        <v>43497</v>
      </c>
      <c r="C25" s="238">
        <v>457.49361499999998</v>
      </c>
      <c r="D25" s="314">
        <f t="shared" si="1"/>
        <v>534.73393441083158</v>
      </c>
      <c r="E25" s="243">
        <f>Residential!F25</f>
        <v>385.38616957863798</v>
      </c>
      <c r="F25" s="243">
        <f>'Exogenous Variables Monthly'!C22</f>
        <v>5818.6666666666733</v>
      </c>
      <c r="G25" s="244">
        <v>0</v>
      </c>
      <c r="H25" s="233">
        <v>0</v>
      </c>
      <c r="I25" s="233">
        <v>1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301">
        <f t="shared" si="2"/>
        <v>0</v>
      </c>
      <c r="U25" s="301">
        <f t="shared" si="3"/>
        <v>385.38616957863798</v>
      </c>
      <c r="V25" s="301">
        <f t="shared" si="4"/>
        <v>0</v>
      </c>
      <c r="W25" s="301">
        <f t="shared" si="5"/>
        <v>0</v>
      </c>
      <c r="X25" s="301">
        <f t="shared" si="6"/>
        <v>0</v>
      </c>
      <c r="Y25" s="301">
        <f t="shared" si="7"/>
        <v>0</v>
      </c>
      <c r="Z25" s="301">
        <f t="shared" si="8"/>
        <v>0</v>
      </c>
      <c r="AA25" s="301">
        <f t="shared" si="9"/>
        <v>0</v>
      </c>
      <c r="AB25" s="301">
        <f t="shared" si="10"/>
        <v>0</v>
      </c>
      <c r="AC25" s="301">
        <f t="shared" si="11"/>
        <v>0</v>
      </c>
      <c r="AD25" s="301">
        <f t="shared" si="12"/>
        <v>0</v>
      </c>
      <c r="AE25" s="301">
        <f t="shared" si="13"/>
        <v>0</v>
      </c>
    </row>
    <row r="26" spans="1:31" x14ac:dyDescent="0.35">
      <c r="A26" s="301">
        <v>2019</v>
      </c>
      <c r="B26" s="325">
        <v>43525</v>
      </c>
      <c r="C26" s="238">
        <v>619.15640299999995</v>
      </c>
      <c r="D26" s="314">
        <f t="shared" si="1"/>
        <v>614.78101734238908</v>
      </c>
      <c r="E26" s="243">
        <f>Residential!F26</f>
        <v>432.36252413128398</v>
      </c>
      <c r="F26" s="243">
        <f>'Exogenous Variables Monthly'!C23</f>
        <v>5828.8250000000071</v>
      </c>
      <c r="G26" s="244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301">
        <f t="shared" si="2"/>
        <v>0</v>
      </c>
      <c r="U26" s="301">
        <f t="shared" si="3"/>
        <v>0</v>
      </c>
      <c r="V26" s="301">
        <f t="shared" si="4"/>
        <v>432.36252413128398</v>
      </c>
      <c r="W26" s="301">
        <f t="shared" si="5"/>
        <v>0</v>
      </c>
      <c r="X26" s="301">
        <f t="shared" si="6"/>
        <v>0</v>
      </c>
      <c r="Y26" s="301">
        <f t="shared" si="7"/>
        <v>0</v>
      </c>
      <c r="Z26" s="301">
        <f t="shared" si="8"/>
        <v>0</v>
      </c>
      <c r="AA26" s="301">
        <f t="shared" si="9"/>
        <v>0</v>
      </c>
      <c r="AB26" s="301">
        <f t="shared" si="10"/>
        <v>0</v>
      </c>
      <c r="AC26" s="301">
        <f t="shared" si="11"/>
        <v>0</v>
      </c>
      <c r="AD26" s="301">
        <f t="shared" si="12"/>
        <v>0</v>
      </c>
      <c r="AE26" s="301">
        <f t="shared" si="13"/>
        <v>0</v>
      </c>
    </row>
    <row r="27" spans="1:31" x14ac:dyDescent="0.35">
      <c r="A27" s="301">
        <v>2019</v>
      </c>
      <c r="B27" s="325">
        <v>43556</v>
      </c>
      <c r="C27" s="238">
        <v>647.84816899999998</v>
      </c>
      <c r="D27" s="314">
        <f t="shared" si="1"/>
        <v>601.57488769325823</v>
      </c>
      <c r="E27" s="243">
        <f>Residential!F27</f>
        <v>467.93731676656603</v>
      </c>
      <c r="F27" s="243">
        <f>'Exogenous Variables Monthly'!C24</f>
        <v>5838.9833333333409</v>
      </c>
      <c r="G27" s="244">
        <v>0</v>
      </c>
      <c r="H27" s="233">
        <v>0</v>
      </c>
      <c r="I27" s="233">
        <v>0</v>
      </c>
      <c r="J27" s="233">
        <v>0</v>
      </c>
      <c r="K27" s="233">
        <v>1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301">
        <f t="shared" si="2"/>
        <v>0</v>
      </c>
      <c r="U27" s="301">
        <f t="shared" si="3"/>
        <v>0</v>
      </c>
      <c r="V27" s="301">
        <f t="shared" si="4"/>
        <v>0</v>
      </c>
      <c r="W27" s="301">
        <f t="shared" si="5"/>
        <v>467.93731676656603</v>
      </c>
      <c r="X27" s="301">
        <f t="shared" si="6"/>
        <v>0</v>
      </c>
      <c r="Y27" s="301">
        <f t="shared" si="7"/>
        <v>0</v>
      </c>
      <c r="Z27" s="301">
        <f t="shared" si="8"/>
        <v>0</v>
      </c>
      <c r="AA27" s="301">
        <f t="shared" si="9"/>
        <v>0</v>
      </c>
      <c r="AB27" s="301">
        <f t="shared" si="10"/>
        <v>0</v>
      </c>
      <c r="AC27" s="301">
        <f t="shared" si="11"/>
        <v>0</v>
      </c>
      <c r="AD27" s="301">
        <f t="shared" si="12"/>
        <v>0</v>
      </c>
      <c r="AE27" s="301">
        <f t="shared" si="13"/>
        <v>0</v>
      </c>
    </row>
    <row r="28" spans="1:31" x14ac:dyDescent="0.35">
      <c r="A28" s="301">
        <v>2019</v>
      </c>
      <c r="B28" s="325">
        <v>43586</v>
      </c>
      <c r="C28" s="238">
        <v>625.52972169999998</v>
      </c>
      <c r="D28" s="314">
        <f t="shared" si="1"/>
        <v>651.61658215961188</v>
      </c>
      <c r="E28" s="243">
        <f>Residential!F28</f>
        <v>533.86092549468196</v>
      </c>
      <c r="F28" s="243">
        <f>'Exogenous Variables Monthly'!C25</f>
        <v>5849.1416666666746</v>
      </c>
      <c r="G28" s="244">
        <v>0</v>
      </c>
      <c r="H28" s="233">
        <v>0</v>
      </c>
      <c r="I28" s="233">
        <v>0</v>
      </c>
      <c r="J28" s="233">
        <v>0</v>
      </c>
      <c r="K28" s="233">
        <v>0</v>
      </c>
      <c r="L28" s="233">
        <v>1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301">
        <f t="shared" si="2"/>
        <v>0</v>
      </c>
      <c r="U28" s="301">
        <f t="shared" si="3"/>
        <v>0</v>
      </c>
      <c r="V28" s="301">
        <f t="shared" si="4"/>
        <v>0</v>
      </c>
      <c r="W28" s="301">
        <f t="shared" si="5"/>
        <v>0</v>
      </c>
      <c r="X28" s="301">
        <f t="shared" si="6"/>
        <v>533.86092549468196</v>
      </c>
      <c r="Y28" s="301">
        <f t="shared" si="7"/>
        <v>0</v>
      </c>
      <c r="Z28" s="301">
        <f t="shared" si="8"/>
        <v>0</v>
      </c>
      <c r="AA28" s="301">
        <f t="shared" si="9"/>
        <v>0</v>
      </c>
      <c r="AB28" s="301">
        <f t="shared" si="10"/>
        <v>0</v>
      </c>
      <c r="AC28" s="301">
        <f t="shared" si="11"/>
        <v>0</v>
      </c>
      <c r="AD28" s="301">
        <f t="shared" si="12"/>
        <v>0</v>
      </c>
      <c r="AE28" s="301">
        <f t="shared" si="13"/>
        <v>0</v>
      </c>
    </row>
    <row r="29" spans="1:31" x14ac:dyDescent="0.35">
      <c r="A29" s="301">
        <v>2019</v>
      </c>
      <c r="B29" s="325">
        <v>43617</v>
      </c>
      <c r="C29" s="238">
        <v>663.04873199999997</v>
      </c>
      <c r="D29" s="314">
        <f t="shared" si="1"/>
        <v>638.29364274068394</v>
      </c>
      <c r="E29" s="243">
        <f>Residential!F29</f>
        <v>561.26151152033799</v>
      </c>
      <c r="F29" s="243">
        <f>'Exogenous Variables Monthly'!C26</f>
        <v>5859.3000000000084</v>
      </c>
      <c r="G29" s="244">
        <v>0</v>
      </c>
      <c r="H29" s="233">
        <v>0</v>
      </c>
      <c r="I29" s="233">
        <v>0</v>
      </c>
      <c r="J29" s="233">
        <v>0</v>
      </c>
      <c r="K29" s="233">
        <v>0</v>
      </c>
      <c r="L29" s="233">
        <v>0</v>
      </c>
      <c r="M29" s="233">
        <v>1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301">
        <f t="shared" si="2"/>
        <v>0</v>
      </c>
      <c r="U29" s="301">
        <f t="shared" si="3"/>
        <v>0</v>
      </c>
      <c r="V29" s="301">
        <f t="shared" si="4"/>
        <v>0</v>
      </c>
      <c r="W29" s="301">
        <f t="shared" si="5"/>
        <v>0</v>
      </c>
      <c r="X29" s="301">
        <f t="shared" si="6"/>
        <v>0</v>
      </c>
      <c r="Y29" s="301">
        <f t="shared" si="7"/>
        <v>561.26151152033799</v>
      </c>
      <c r="Z29" s="301">
        <f t="shared" si="8"/>
        <v>0</v>
      </c>
      <c r="AA29" s="301">
        <f t="shared" si="9"/>
        <v>0</v>
      </c>
      <c r="AB29" s="301">
        <f t="shared" si="10"/>
        <v>0</v>
      </c>
      <c r="AC29" s="301">
        <f t="shared" si="11"/>
        <v>0</v>
      </c>
      <c r="AD29" s="301">
        <f t="shared" si="12"/>
        <v>0</v>
      </c>
      <c r="AE29" s="301">
        <f t="shared" si="13"/>
        <v>0</v>
      </c>
    </row>
    <row r="30" spans="1:31" x14ac:dyDescent="0.35">
      <c r="A30" s="301">
        <v>2020</v>
      </c>
      <c r="B30" s="325">
        <v>43647</v>
      </c>
      <c r="C30" s="238">
        <v>654.33904500000006</v>
      </c>
      <c r="D30" s="314">
        <f t="shared" si="1"/>
        <v>671.91924901361847</v>
      </c>
      <c r="E30" s="243">
        <f>Residential!F30</f>
        <v>583.16427568428401</v>
      </c>
      <c r="F30" s="243">
        <f>'Exogenous Variables Monthly'!C27</f>
        <v>5843.7333333333418</v>
      </c>
      <c r="G30" s="244">
        <v>0</v>
      </c>
      <c r="H30" s="233">
        <v>0</v>
      </c>
      <c r="I30" s="233">
        <v>0</v>
      </c>
      <c r="J30" s="233">
        <v>0</v>
      </c>
      <c r="K30" s="233">
        <v>0</v>
      </c>
      <c r="L30" s="233">
        <v>0</v>
      </c>
      <c r="M30" s="233">
        <v>0</v>
      </c>
      <c r="N30" s="233">
        <v>1</v>
      </c>
      <c r="O30" s="233">
        <v>0</v>
      </c>
      <c r="P30" s="233">
        <v>0</v>
      </c>
      <c r="Q30" s="233">
        <v>0</v>
      </c>
      <c r="R30" s="233">
        <v>0</v>
      </c>
      <c r="S30" s="233">
        <v>0</v>
      </c>
      <c r="T30" s="301">
        <f t="shared" si="2"/>
        <v>0</v>
      </c>
      <c r="U30" s="301">
        <f t="shared" si="3"/>
        <v>0</v>
      </c>
      <c r="V30" s="301">
        <f t="shared" si="4"/>
        <v>0</v>
      </c>
      <c r="W30" s="301">
        <f t="shared" si="5"/>
        <v>0</v>
      </c>
      <c r="X30" s="301">
        <f t="shared" si="6"/>
        <v>0</v>
      </c>
      <c r="Y30" s="301">
        <f t="shared" si="7"/>
        <v>0</v>
      </c>
      <c r="Z30" s="301">
        <f t="shared" si="8"/>
        <v>583.16427568428401</v>
      </c>
      <c r="AA30" s="301">
        <f t="shared" si="9"/>
        <v>0</v>
      </c>
      <c r="AB30" s="301">
        <f t="shared" si="10"/>
        <v>0</v>
      </c>
      <c r="AC30" s="301">
        <f t="shared" si="11"/>
        <v>0</v>
      </c>
      <c r="AD30" s="301">
        <f t="shared" si="12"/>
        <v>0</v>
      </c>
      <c r="AE30" s="301">
        <f t="shared" si="13"/>
        <v>0</v>
      </c>
    </row>
    <row r="31" spans="1:31" x14ac:dyDescent="0.35">
      <c r="A31" s="301">
        <v>2020</v>
      </c>
      <c r="B31" s="325">
        <v>43678</v>
      </c>
      <c r="C31" s="238">
        <v>687.77366770000003</v>
      </c>
      <c r="D31" s="314">
        <f t="shared" si="1"/>
        <v>657.87288311534269</v>
      </c>
      <c r="E31" s="243">
        <f>Residential!F31</f>
        <v>597.58687810506103</v>
      </c>
      <c r="F31" s="243">
        <f>'Exogenous Variables Monthly'!C28</f>
        <v>5828.1666666666752</v>
      </c>
      <c r="G31" s="244">
        <v>0</v>
      </c>
      <c r="H31" s="233">
        <v>0</v>
      </c>
      <c r="I31" s="233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1</v>
      </c>
      <c r="P31" s="233">
        <v>0</v>
      </c>
      <c r="Q31" s="233">
        <v>0</v>
      </c>
      <c r="R31" s="233">
        <v>0</v>
      </c>
      <c r="S31" s="233">
        <v>0</v>
      </c>
      <c r="T31" s="301">
        <f t="shared" si="2"/>
        <v>0</v>
      </c>
      <c r="U31" s="301">
        <f t="shared" si="3"/>
        <v>0</v>
      </c>
      <c r="V31" s="301">
        <f t="shared" si="4"/>
        <v>0</v>
      </c>
      <c r="W31" s="301">
        <f t="shared" si="5"/>
        <v>0</v>
      </c>
      <c r="X31" s="301">
        <f t="shared" si="6"/>
        <v>0</v>
      </c>
      <c r="Y31" s="301">
        <f t="shared" si="7"/>
        <v>0</v>
      </c>
      <c r="Z31" s="301">
        <f t="shared" si="8"/>
        <v>0</v>
      </c>
      <c r="AA31" s="301">
        <f t="shared" si="9"/>
        <v>597.58687810506103</v>
      </c>
      <c r="AB31" s="301">
        <f t="shared" si="10"/>
        <v>0</v>
      </c>
      <c r="AC31" s="301">
        <f t="shared" si="11"/>
        <v>0</v>
      </c>
      <c r="AD31" s="301">
        <f t="shared" si="12"/>
        <v>0</v>
      </c>
      <c r="AE31" s="301">
        <f t="shared" si="13"/>
        <v>0</v>
      </c>
    </row>
    <row r="32" spans="1:31" x14ac:dyDescent="0.35">
      <c r="A32" s="301">
        <v>2020</v>
      </c>
      <c r="B32" s="325">
        <v>43709</v>
      </c>
      <c r="C32" s="238">
        <v>680.16493300000002</v>
      </c>
      <c r="D32" s="314">
        <f t="shared" si="1"/>
        <v>660.04222438027739</v>
      </c>
      <c r="E32" s="243">
        <f>Residential!F32</f>
        <v>581.79857644653202</v>
      </c>
      <c r="F32" s="243">
        <f>'Exogenous Variables Monthly'!C29</f>
        <v>5812.6000000000085</v>
      </c>
      <c r="G32" s="244">
        <v>0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1</v>
      </c>
      <c r="Q32" s="233">
        <v>0</v>
      </c>
      <c r="R32" s="233">
        <v>0</v>
      </c>
      <c r="S32" s="233">
        <v>0</v>
      </c>
      <c r="T32" s="301">
        <f t="shared" si="2"/>
        <v>0</v>
      </c>
      <c r="U32" s="301">
        <f t="shared" si="3"/>
        <v>0</v>
      </c>
      <c r="V32" s="301">
        <f t="shared" si="4"/>
        <v>0</v>
      </c>
      <c r="W32" s="301">
        <f t="shared" si="5"/>
        <v>0</v>
      </c>
      <c r="X32" s="301">
        <f t="shared" si="6"/>
        <v>0</v>
      </c>
      <c r="Y32" s="301">
        <f t="shared" si="7"/>
        <v>0</v>
      </c>
      <c r="Z32" s="301">
        <f t="shared" si="8"/>
        <v>0</v>
      </c>
      <c r="AA32" s="301">
        <f t="shared" si="9"/>
        <v>0</v>
      </c>
      <c r="AB32" s="301">
        <f t="shared" si="10"/>
        <v>581.79857644653202</v>
      </c>
      <c r="AC32" s="301">
        <f t="shared" si="11"/>
        <v>0</v>
      </c>
      <c r="AD32" s="301">
        <f t="shared" si="12"/>
        <v>0</v>
      </c>
      <c r="AE32" s="301">
        <f t="shared" si="13"/>
        <v>0</v>
      </c>
    </row>
    <row r="33" spans="1:31" x14ac:dyDescent="0.35">
      <c r="A33" s="301">
        <v>2020</v>
      </c>
      <c r="B33" s="325">
        <v>43739</v>
      </c>
      <c r="C33" s="238">
        <v>666.04965870000001</v>
      </c>
      <c r="D33" s="314">
        <f t="shared" si="1"/>
        <v>678.02573710254183</v>
      </c>
      <c r="E33" s="243">
        <f>Residential!F33</f>
        <v>590.95168261646495</v>
      </c>
      <c r="F33" s="243">
        <f>'Exogenous Variables Monthly'!C30</f>
        <v>5797.0333333333419</v>
      </c>
      <c r="G33" s="244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1</v>
      </c>
      <c r="R33" s="233">
        <v>0</v>
      </c>
      <c r="S33" s="233">
        <v>0</v>
      </c>
      <c r="T33" s="301">
        <f t="shared" si="2"/>
        <v>0</v>
      </c>
      <c r="U33" s="301">
        <f t="shared" si="3"/>
        <v>0</v>
      </c>
      <c r="V33" s="301">
        <f t="shared" si="4"/>
        <v>0</v>
      </c>
      <c r="W33" s="301">
        <f t="shared" si="5"/>
        <v>0</v>
      </c>
      <c r="X33" s="301">
        <f t="shared" si="6"/>
        <v>0</v>
      </c>
      <c r="Y33" s="301">
        <f t="shared" si="7"/>
        <v>0</v>
      </c>
      <c r="Z33" s="301">
        <f t="shared" si="8"/>
        <v>0</v>
      </c>
      <c r="AA33" s="301">
        <f t="shared" si="9"/>
        <v>0</v>
      </c>
      <c r="AB33" s="301">
        <f t="shared" si="10"/>
        <v>0</v>
      </c>
      <c r="AC33" s="301">
        <f t="shared" si="11"/>
        <v>590.95168261646495</v>
      </c>
      <c r="AD33" s="301">
        <f t="shared" si="12"/>
        <v>0</v>
      </c>
      <c r="AE33" s="301">
        <f t="shared" si="13"/>
        <v>0</v>
      </c>
    </row>
    <row r="34" spans="1:31" x14ac:dyDescent="0.35">
      <c r="A34" s="301">
        <v>2020</v>
      </c>
      <c r="B34" s="325">
        <v>43770</v>
      </c>
      <c r="C34" s="238">
        <v>646.69764169999996</v>
      </c>
      <c r="D34" s="314">
        <f t="shared" si="1"/>
        <v>617.07550082059208</v>
      </c>
      <c r="E34" s="243">
        <f>Residential!F34</f>
        <v>502.75905046571302</v>
      </c>
      <c r="F34" s="243">
        <f>'Exogenous Variables Monthly'!C31</f>
        <v>5781.4666666666753</v>
      </c>
      <c r="G34" s="244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1</v>
      </c>
      <c r="S34" s="233">
        <v>0</v>
      </c>
      <c r="T34" s="301">
        <f t="shared" si="2"/>
        <v>0</v>
      </c>
      <c r="U34" s="301">
        <f t="shared" si="3"/>
        <v>0</v>
      </c>
      <c r="V34" s="301">
        <f t="shared" si="4"/>
        <v>0</v>
      </c>
      <c r="W34" s="301">
        <f t="shared" si="5"/>
        <v>0</v>
      </c>
      <c r="X34" s="301">
        <f t="shared" si="6"/>
        <v>0</v>
      </c>
      <c r="Y34" s="301">
        <f t="shared" si="7"/>
        <v>0</v>
      </c>
      <c r="Z34" s="301">
        <f t="shared" si="8"/>
        <v>0</v>
      </c>
      <c r="AA34" s="301">
        <f t="shared" si="9"/>
        <v>0</v>
      </c>
      <c r="AB34" s="301">
        <f t="shared" si="10"/>
        <v>0</v>
      </c>
      <c r="AC34" s="301">
        <f t="shared" si="11"/>
        <v>0</v>
      </c>
      <c r="AD34" s="301">
        <f t="shared" si="12"/>
        <v>502.75905046571302</v>
      </c>
      <c r="AE34" s="301">
        <f t="shared" si="13"/>
        <v>0</v>
      </c>
    </row>
    <row r="35" spans="1:31" x14ac:dyDescent="0.35">
      <c r="A35" s="301">
        <v>2020</v>
      </c>
      <c r="B35" s="325">
        <v>43800</v>
      </c>
      <c r="C35" s="238">
        <v>625.02396269999997</v>
      </c>
      <c r="D35" s="314">
        <f t="shared" si="1"/>
        <v>595.20642652047377</v>
      </c>
      <c r="E35" s="243">
        <f>Residential!F35</f>
        <v>464.82211576864898</v>
      </c>
      <c r="F35" s="243">
        <f>'Exogenous Variables Monthly'!C32</f>
        <v>5765.9000000000087</v>
      </c>
      <c r="G35" s="244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1</v>
      </c>
      <c r="T35" s="301">
        <f t="shared" si="2"/>
        <v>0</v>
      </c>
      <c r="U35" s="301">
        <f t="shared" si="3"/>
        <v>0</v>
      </c>
      <c r="V35" s="301">
        <f t="shared" si="4"/>
        <v>0</v>
      </c>
      <c r="W35" s="301">
        <f t="shared" si="5"/>
        <v>0</v>
      </c>
      <c r="X35" s="301">
        <f t="shared" si="6"/>
        <v>0</v>
      </c>
      <c r="Y35" s="301">
        <f t="shared" si="7"/>
        <v>0</v>
      </c>
      <c r="Z35" s="301">
        <f t="shared" si="8"/>
        <v>0</v>
      </c>
      <c r="AA35" s="301">
        <f t="shared" si="9"/>
        <v>0</v>
      </c>
      <c r="AB35" s="301">
        <f t="shared" si="10"/>
        <v>0</v>
      </c>
      <c r="AC35" s="301">
        <f t="shared" si="11"/>
        <v>0</v>
      </c>
      <c r="AD35" s="301">
        <f t="shared" si="12"/>
        <v>0</v>
      </c>
      <c r="AE35" s="301">
        <f t="shared" si="13"/>
        <v>464.82211576864898</v>
      </c>
    </row>
    <row r="36" spans="1:31" x14ac:dyDescent="0.35">
      <c r="A36" s="301">
        <v>2020</v>
      </c>
      <c r="B36" s="325">
        <v>43831</v>
      </c>
      <c r="C36" s="238">
        <v>568.33103770000002</v>
      </c>
      <c r="D36" s="314">
        <f t="shared" si="1"/>
        <v>550.58074395476967</v>
      </c>
      <c r="E36" s="243">
        <f>Residential!F36</f>
        <v>432.03392674697801</v>
      </c>
      <c r="F36" s="243">
        <f>'Exogenous Variables Monthly'!C33</f>
        <v>5750.3333333333421</v>
      </c>
      <c r="G36" s="244">
        <v>0</v>
      </c>
      <c r="H36" s="233">
        <v>1</v>
      </c>
      <c r="I36" s="233">
        <v>0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301">
        <f t="shared" si="2"/>
        <v>432.03392674697801</v>
      </c>
      <c r="U36" s="301">
        <f t="shared" si="3"/>
        <v>0</v>
      </c>
      <c r="V36" s="301">
        <f t="shared" si="4"/>
        <v>0</v>
      </c>
      <c r="W36" s="301">
        <f t="shared" si="5"/>
        <v>0</v>
      </c>
      <c r="X36" s="301">
        <f t="shared" si="6"/>
        <v>0</v>
      </c>
      <c r="Y36" s="301">
        <f t="shared" si="7"/>
        <v>0</v>
      </c>
      <c r="Z36" s="301">
        <f t="shared" si="8"/>
        <v>0</v>
      </c>
      <c r="AA36" s="301">
        <f t="shared" si="9"/>
        <v>0</v>
      </c>
      <c r="AB36" s="301">
        <f t="shared" si="10"/>
        <v>0</v>
      </c>
      <c r="AC36" s="301">
        <f t="shared" si="11"/>
        <v>0</v>
      </c>
      <c r="AD36" s="301">
        <f t="shared" si="12"/>
        <v>0</v>
      </c>
      <c r="AE36" s="301">
        <f t="shared" si="13"/>
        <v>0</v>
      </c>
    </row>
    <row r="37" spans="1:31" x14ac:dyDescent="0.35">
      <c r="A37" s="301">
        <v>2020</v>
      </c>
      <c r="B37" s="325">
        <v>43862</v>
      </c>
      <c r="C37" s="238">
        <v>512.03388219999999</v>
      </c>
      <c r="D37" s="314">
        <f t="shared" si="1"/>
        <v>354.49664030000827</v>
      </c>
      <c r="E37" s="243">
        <f>Residential!F37</f>
        <v>387.63581533146902</v>
      </c>
      <c r="F37" s="243">
        <f>'Exogenous Variables Monthly'!C34</f>
        <v>5734.7666666666755</v>
      </c>
      <c r="G37" s="244">
        <v>1</v>
      </c>
      <c r="H37" s="233">
        <v>0</v>
      </c>
      <c r="I37" s="233">
        <v>1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301">
        <f t="shared" si="2"/>
        <v>0</v>
      </c>
      <c r="U37" s="301">
        <f t="shared" si="3"/>
        <v>387.63581533146902</v>
      </c>
      <c r="V37" s="301">
        <f t="shared" si="4"/>
        <v>0</v>
      </c>
      <c r="W37" s="301">
        <f t="shared" si="5"/>
        <v>0</v>
      </c>
      <c r="X37" s="301">
        <f t="shared" si="6"/>
        <v>0</v>
      </c>
      <c r="Y37" s="301">
        <f t="shared" si="7"/>
        <v>0</v>
      </c>
      <c r="Z37" s="301">
        <f t="shared" si="8"/>
        <v>0</v>
      </c>
      <c r="AA37" s="301">
        <f t="shared" si="9"/>
        <v>0</v>
      </c>
      <c r="AB37" s="301">
        <f t="shared" si="10"/>
        <v>0</v>
      </c>
      <c r="AC37" s="301">
        <f t="shared" si="11"/>
        <v>0</v>
      </c>
      <c r="AD37" s="301">
        <f t="shared" si="12"/>
        <v>0</v>
      </c>
      <c r="AE37" s="301">
        <f t="shared" si="13"/>
        <v>0</v>
      </c>
    </row>
    <row r="38" spans="1:31" x14ac:dyDescent="0.35">
      <c r="A38" s="301">
        <v>2020</v>
      </c>
      <c r="B38" s="325">
        <v>43891</v>
      </c>
      <c r="C38" s="238">
        <v>659.91686400000003</v>
      </c>
      <c r="D38" s="314">
        <f t="shared" si="1"/>
        <v>431.37503539882289</v>
      </c>
      <c r="E38" s="243">
        <f>Residential!F38</f>
        <v>432.41433812136302</v>
      </c>
      <c r="F38" s="243">
        <f>'Exogenous Variables Monthly'!C35</f>
        <v>5719.2000000000089</v>
      </c>
      <c r="G38" s="244">
        <v>1</v>
      </c>
      <c r="H38" s="233">
        <v>0</v>
      </c>
      <c r="I38" s="233">
        <v>0</v>
      </c>
      <c r="J38" s="233">
        <v>1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301">
        <f t="shared" si="2"/>
        <v>0</v>
      </c>
      <c r="U38" s="301">
        <f t="shared" si="3"/>
        <v>0</v>
      </c>
      <c r="V38" s="301">
        <f t="shared" si="4"/>
        <v>432.41433812136302</v>
      </c>
      <c r="W38" s="301">
        <f t="shared" si="5"/>
        <v>0</v>
      </c>
      <c r="X38" s="301">
        <f t="shared" si="6"/>
        <v>0</v>
      </c>
      <c r="Y38" s="301">
        <f t="shared" si="7"/>
        <v>0</v>
      </c>
      <c r="Z38" s="301">
        <f t="shared" si="8"/>
        <v>0</v>
      </c>
      <c r="AA38" s="301">
        <f t="shared" si="9"/>
        <v>0</v>
      </c>
      <c r="AB38" s="301">
        <f t="shared" si="10"/>
        <v>0</v>
      </c>
      <c r="AC38" s="301">
        <f t="shared" si="11"/>
        <v>0</v>
      </c>
      <c r="AD38" s="301">
        <f t="shared" si="12"/>
        <v>0</v>
      </c>
      <c r="AE38" s="301">
        <f t="shared" si="13"/>
        <v>0</v>
      </c>
    </row>
    <row r="39" spans="1:31" x14ac:dyDescent="0.35">
      <c r="A39" s="301">
        <v>2020</v>
      </c>
      <c r="B39" s="325">
        <v>43922</v>
      </c>
      <c r="C39" s="238">
        <v>446.70136400000001</v>
      </c>
      <c r="D39" s="314">
        <f t="shared" si="1"/>
        <v>414.61370433729974</v>
      </c>
      <c r="E39" s="243">
        <f>Residential!F39</f>
        <v>468.79171091184202</v>
      </c>
      <c r="F39" s="243">
        <f>'Exogenous Variables Monthly'!C36</f>
        <v>5703.6333333333423</v>
      </c>
      <c r="G39" s="244">
        <v>1</v>
      </c>
      <c r="H39" s="233">
        <v>0</v>
      </c>
      <c r="I39" s="233">
        <v>0</v>
      </c>
      <c r="J39" s="233">
        <v>0</v>
      </c>
      <c r="K39" s="233">
        <v>1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301">
        <f t="shared" si="2"/>
        <v>0</v>
      </c>
      <c r="U39" s="301">
        <f t="shared" si="3"/>
        <v>0</v>
      </c>
      <c r="V39" s="301">
        <f t="shared" si="4"/>
        <v>0</v>
      </c>
      <c r="W39" s="301">
        <f t="shared" si="5"/>
        <v>468.79171091184202</v>
      </c>
      <c r="X39" s="301">
        <f t="shared" si="6"/>
        <v>0</v>
      </c>
      <c r="Y39" s="301">
        <f t="shared" si="7"/>
        <v>0</v>
      </c>
      <c r="Z39" s="301">
        <f t="shared" si="8"/>
        <v>0</v>
      </c>
      <c r="AA39" s="301">
        <f t="shared" si="9"/>
        <v>0</v>
      </c>
      <c r="AB39" s="301">
        <f t="shared" si="10"/>
        <v>0</v>
      </c>
      <c r="AC39" s="301">
        <f t="shared" si="11"/>
        <v>0</v>
      </c>
      <c r="AD39" s="301">
        <f t="shared" si="12"/>
        <v>0</v>
      </c>
      <c r="AE39" s="301">
        <f t="shared" si="13"/>
        <v>0</v>
      </c>
    </row>
    <row r="40" spans="1:31" x14ac:dyDescent="0.35">
      <c r="A40" s="301">
        <v>2020</v>
      </c>
      <c r="B40" s="325">
        <v>43952</v>
      </c>
      <c r="C40" s="238">
        <v>469.55734460000002</v>
      </c>
      <c r="D40" s="314">
        <f t="shared" si="1"/>
        <v>627.98902893033028</v>
      </c>
      <c r="E40" s="243">
        <f>Residential!F40</f>
        <v>535.43078986259104</v>
      </c>
      <c r="F40" s="243">
        <f>'Exogenous Variables Monthly'!C37</f>
        <v>5688.0666666666757</v>
      </c>
      <c r="G40" s="244">
        <v>0</v>
      </c>
      <c r="H40" s="233">
        <v>0</v>
      </c>
      <c r="I40" s="233">
        <v>0</v>
      </c>
      <c r="J40" s="233">
        <v>0</v>
      </c>
      <c r="K40" s="233">
        <v>0</v>
      </c>
      <c r="L40" s="233">
        <v>1</v>
      </c>
      <c r="M40" s="233">
        <v>0</v>
      </c>
      <c r="N40" s="233">
        <v>0</v>
      </c>
      <c r="O40" s="233">
        <v>0</v>
      </c>
      <c r="P40" s="233">
        <v>0</v>
      </c>
      <c r="Q40" s="233">
        <v>0</v>
      </c>
      <c r="R40" s="233">
        <v>0</v>
      </c>
      <c r="S40" s="233">
        <v>0</v>
      </c>
      <c r="T40" s="301">
        <f t="shared" si="2"/>
        <v>0</v>
      </c>
      <c r="U40" s="301">
        <f t="shared" si="3"/>
        <v>0</v>
      </c>
      <c r="V40" s="301">
        <f t="shared" si="4"/>
        <v>0</v>
      </c>
      <c r="W40" s="301">
        <f t="shared" si="5"/>
        <v>0</v>
      </c>
      <c r="X40" s="301">
        <f t="shared" si="6"/>
        <v>535.43078986259104</v>
      </c>
      <c r="Y40" s="301">
        <f t="shared" si="7"/>
        <v>0</v>
      </c>
      <c r="Z40" s="301">
        <f t="shared" si="8"/>
        <v>0</v>
      </c>
      <c r="AA40" s="301">
        <f t="shared" si="9"/>
        <v>0</v>
      </c>
      <c r="AB40" s="301">
        <f t="shared" si="10"/>
        <v>0</v>
      </c>
      <c r="AC40" s="301">
        <f t="shared" si="11"/>
        <v>0</v>
      </c>
      <c r="AD40" s="301">
        <f t="shared" si="12"/>
        <v>0</v>
      </c>
      <c r="AE40" s="301">
        <f t="shared" si="13"/>
        <v>0</v>
      </c>
    </row>
    <row r="41" spans="1:31" x14ac:dyDescent="0.35">
      <c r="A41" s="301">
        <v>2020</v>
      </c>
      <c r="B41" s="325">
        <v>43983</v>
      </c>
      <c r="C41" s="238">
        <v>592.51204600000005</v>
      </c>
      <c r="D41" s="314">
        <f t="shared" si="1"/>
        <v>611.31078412113754</v>
      </c>
      <c r="E41" s="243">
        <f>Residential!F41</f>
        <v>563.03537008305</v>
      </c>
      <c r="F41" s="243">
        <f>'Exogenous Variables Monthly'!C38</f>
        <v>5672.5000000000091</v>
      </c>
      <c r="G41" s="244">
        <v>0</v>
      </c>
      <c r="H41" s="233">
        <v>0</v>
      </c>
      <c r="I41" s="233">
        <v>0</v>
      </c>
      <c r="J41" s="233">
        <v>0</v>
      </c>
      <c r="K41" s="233">
        <v>0</v>
      </c>
      <c r="L41" s="233">
        <v>0</v>
      </c>
      <c r="M41" s="233">
        <v>1</v>
      </c>
      <c r="N41" s="233">
        <v>0</v>
      </c>
      <c r="O41" s="233">
        <v>0</v>
      </c>
      <c r="P41" s="233">
        <v>0</v>
      </c>
      <c r="Q41" s="233">
        <v>0</v>
      </c>
      <c r="R41" s="233">
        <v>0</v>
      </c>
      <c r="S41" s="233">
        <v>0</v>
      </c>
      <c r="T41" s="301">
        <f t="shared" si="2"/>
        <v>0</v>
      </c>
      <c r="U41" s="301">
        <f t="shared" si="3"/>
        <v>0</v>
      </c>
      <c r="V41" s="301">
        <f t="shared" si="4"/>
        <v>0</v>
      </c>
      <c r="W41" s="301">
        <f t="shared" si="5"/>
        <v>0</v>
      </c>
      <c r="X41" s="301">
        <f t="shared" si="6"/>
        <v>0</v>
      </c>
      <c r="Y41" s="301">
        <f t="shared" si="7"/>
        <v>563.03537008305</v>
      </c>
      <c r="Z41" s="301">
        <f t="shared" si="8"/>
        <v>0</v>
      </c>
      <c r="AA41" s="301">
        <f t="shared" si="9"/>
        <v>0</v>
      </c>
      <c r="AB41" s="301">
        <f t="shared" si="10"/>
        <v>0</v>
      </c>
      <c r="AC41" s="301">
        <f t="shared" si="11"/>
        <v>0</v>
      </c>
      <c r="AD41" s="301">
        <f t="shared" si="12"/>
        <v>0</v>
      </c>
      <c r="AE41" s="301">
        <f t="shared" si="13"/>
        <v>0</v>
      </c>
    </row>
    <row r="42" spans="1:31" x14ac:dyDescent="0.35">
      <c r="A42" s="301">
        <v>2021</v>
      </c>
      <c r="B42" s="325">
        <v>44013</v>
      </c>
      <c r="C42" s="238">
        <v>662.72319900000002</v>
      </c>
      <c r="D42" s="314">
        <f t="shared" si="1"/>
        <v>647.48096257828536</v>
      </c>
      <c r="E42" s="243">
        <f>Residential!F42</f>
        <v>584.63095953274205</v>
      </c>
      <c r="F42" s="243">
        <f>'Exogenous Variables Monthly'!C39</f>
        <v>5677.3416666666762</v>
      </c>
      <c r="G42" s="244">
        <v>0</v>
      </c>
      <c r="H42" s="233">
        <v>0</v>
      </c>
      <c r="I42" s="233">
        <v>0</v>
      </c>
      <c r="J42" s="233">
        <v>0</v>
      </c>
      <c r="K42" s="233">
        <v>0</v>
      </c>
      <c r="L42" s="233">
        <v>0</v>
      </c>
      <c r="M42" s="233">
        <v>0</v>
      </c>
      <c r="N42" s="233">
        <v>1</v>
      </c>
      <c r="O42" s="233">
        <v>0</v>
      </c>
      <c r="P42" s="233">
        <v>0</v>
      </c>
      <c r="Q42" s="233">
        <v>0</v>
      </c>
      <c r="R42" s="233">
        <v>0</v>
      </c>
      <c r="S42" s="233">
        <v>0</v>
      </c>
      <c r="T42" s="301">
        <f t="shared" si="2"/>
        <v>0</v>
      </c>
      <c r="U42" s="301">
        <f t="shared" si="3"/>
        <v>0</v>
      </c>
      <c r="V42" s="301">
        <f t="shared" si="4"/>
        <v>0</v>
      </c>
      <c r="W42" s="301">
        <f t="shared" si="5"/>
        <v>0</v>
      </c>
      <c r="X42" s="301">
        <f t="shared" si="6"/>
        <v>0</v>
      </c>
      <c r="Y42" s="301">
        <f t="shared" si="7"/>
        <v>0</v>
      </c>
      <c r="Z42" s="301">
        <f t="shared" si="8"/>
        <v>584.63095953274205</v>
      </c>
      <c r="AA42" s="301">
        <f t="shared" si="9"/>
        <v>0</v>
      </c>
      <c r="AB42" s="301">
        <f t="shared" si="10"/>
        <v>0</v>
      </c>
      <c r="AC42" s="301">
        <f t="shared" si="11"/>
        <v>0</v>
      </c>
      <c r="AD42" s="301">
        <f t="shared" si="12"/>
        <v>0</v>
      </c>
      <c r="AE42" s="301">
        <f t="shared" si="13"/>
        <v>0</v>
      </c>
    </row>
    <row r="43" spans="1:31" x14ac:dyDescent="0.35">
      <c r="A43" s="301">
        <v>2021</v>
      </c>
      <c r="B43" s="325">
        <v>44044</v>
      </c>
      <c r="C43" s="238">
        <v>611.56556499999999</v>
      </c>
      <c r="D43" s="314">
        <f t="shared" si="1"/>
        <v>636.85096437773359</v>
      </c>
      <c r="E43" s="243">
        <f>Residential!F43</f>
        <v>599.70030069003099</v>
      </c>
      <c r="F43" s="243">
        <f>'Exogenous Variables Monthly'!C40</f>
        <v>5682.1833333333434</v>
      </c>
      <c r="G43" s="244">
        <v>0</v>
      </c>
      <c r="H43" s="233">
        <v>0</v>
      </c>
      <c r="I43" s="233">
        <v>0</v>
      </c>
      <c r="J43" s="233">
        <v>0</v>
      </c>
      <c r="K43" s="233">
        <v>0</v>
      </c>
      <c r="L43" s="233">
        <v>0</v>
      </c>
      <c r="M43" s="233">
        <v>0</v>
      </c>
      <c r="N43" s="233">
        <v>0</v>
      </c>
      <c r="O43" s="233">
        <v>1</v>
      </c>
      <c r="P43" s="233">
        <v>0</v>
      </c>
      <c r="Q43" s="233">
        <v>0</v>
      </c>
      <c r="R43" s="233">
        <v>0</v>
      </c>
      <c r="S43" s="233">
        <v>0</v>
      </c>
      <c r="T43" s="301">
        <f t="shared" si="2"/>
        <v>0</v>
      </c>
      <c r="U43" s="301">
        <f t="shared" si="3"/>
        <v>0</v>
      </c>
      <c r="V43" s="301">
        <f t="shared" si="4"/>
        <v>0</v>
      </c>
      <c r="W43" s="301">
        <f t="shared" si="5"/>
        <v>0</v>
      </c>
      <c r="X43" s="301">
        <f t="shared" si="6"/>
        <v>0</v>
      </c>
      <c r="Y43" s="301">
        <f t="shared" si="7"/>
        <v>0</v>
      </c>
      <c r="Z43" s="301">
        <f t="shared" si="8"/>
        <v>0</v>
      </c>
      <c r="AA43" s="301">
        <f t="shared" si="9"/>
        <v>599.70030069003099</v>
      </c>
      <c r="AB43" s="301">
        <f t="shared" si="10"/>
        <v>0</v>
      </c>
      <c r="AC43" s="301">
        <f t="shared" si="11"/>
        <v>0</v>
      </c>
      <c r="AD43" s="301">
        <f t="shared" si="12"/>
        <v>0</v>
      </c>
      <c r="AE43" s="301">
        <f t="shared" si="13"/>
        <v>0</v>
      </c>
    </row>
    <row r="44" spans="1:31" x14ac:dyDescent="0.35">
      <c r="A44" s="301">
        <v>2021</v>
      </c>
      <c r="B44" s="325">
        <v>44075</v>
      </c>
      <c r="C44" s="238">
        <v>614.07799899999998</v>
      </c>
      <c r="D44" s="314">
        <f t="shared" si="1"/>
        <v>642.23920213615986</v>
      </c>
      <c r="E44" s="243">
        <f>Residential!F44</f>
        <v>584.38667444265104</v>
      </c>
      <c r="F44" s="243">
        <f>'Exogenous Variables Monthly'!C41</f>
        <v>5687.0250000000106</v>
      </c>
      <c r="G44" s="244">
        <v>0</v>
      </c>
      <c r="H44" s="233">
        <v>0</v>
      </c>
      <c r="I44" s="233">
        <v>0</v>
      </c>
      <c r="J44" s="233">
        <v>0</v>
      </c>
      <c r="K44" s="233">
        <v>0</v>
      </c>
      <c r="L44" s="233">
        <v>0</v>
      </c>
      <c r="M44" s="233">
        <v>0</v>
      </c>
      <c r="N44" s="233">
        <v>0</v>
      </c>
      <c r="O44" s="233">
        <v>0</v>
      </c>
      <c r="P44" s="233">
        <v>1</v>
      </c>
      <c r="Q44" s="233">
        <v>0</v>
      </c>
      <c r="R44" s="233">
        <v>0</v>
      </c>
      <c r="S44" s="233">
        <v>0</v>
      </c>
      <c r="T44" s="301">
        <f t="shared" si="2"/>
        <v>0</v>
      </c>
      <c r="U44" s="301">
        <f t="shared" si="3"/>
        <v>0</v>
      </c>
      <c r="V44" s="301">
        <f t="shared" si="4"/>
        <v>0</v>
      </c>
      <c r="W44" s="301">
        <f t="shared" si="5"/>
        <v>0</v>
      </c>
      <c r="X44" s="301">
        <f t="shared" si="6"/>
        <v>0</v>
      </c>
      <c r="Y44" s="301">
        <f t="shared" si="7"/>
        <v>0</v>
      </c>
      <c r="Z44" s="301">
        <f t="shared" si="8"/>
        <v>0</v>
      </c>
      <c r="AA44" s="301">
        <f t="shared" si="9"/>
        <v>0</v>
      </c>
      <c r="AB44" s="301">
        <f t="shared" si="10"/>
        <v>584.38667444265104</v>
      </c>
      <c r="AC44" s="301">
        <f t="shared" si="11"/>
        <v>0</v>
      </c>
      <c r="AD44" s="301">
        <f t="shared" si="12"/>
        <v>0</v>
      </c>
      <c r="AE44" s="301">
        <f t="shared" si="13"/>
        <v>0</v>
      </c>
    </row>
    <row r="45" spans="1:31" x14ac:dyDescent="0.35">
      <c r="A45" s="301">
        <v>2021</v>
      </c>
      <c r="B45" s="325">
        <v>44105</v>
      </c>
      <c r="C45" s="238">
        <v>673.05474000000004</v>
      </c>
      <c r="D45" s="314">
        <f t="shared" si="1"/>
        <v>663.80189975876647</v>
      </c>
      <c r="E45" s="243">
        <f>Residential!F45</f>
        <v>594.30534488362002</v>
      </c>
      <c r="F45" s="243">
        <f>'Exogenous Variables Monthly'!C42</f>
        <v>5691.8666666666777</v>
      </c>
      <c r="G45" s="244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0</v>
      </c>
      <c r="Q45" s="233">
        <v>1</v>
      </c>
      <c r="R45" s="233">
        <v>0</v>
      </c>
      <c r="S45" s="233">
        <v>0</v>
      </c>
      <c r="T45" s="301">
        <f t="shared" si="2"/>
        <v>0</v>
      </c>
      <c r="U45" s="301">
        <f t="shared" si="3"/>
        <v>0</v>
      </c>
      <c r="V45" s="301">
        <f t="shared" si="4"/>
        <v>0</v>
      </c>
      <c r="W45" s="301">
        <f t="shared" si="5"/>
        <v>0</v>
      </c>
      <c r="X45" s="301">
        <f t="shared" si="6"/>
        <v>0</v>
      </c>
      <c r="Y45" s="301">
        <f t="shared" si="7"/>
        <v>0</v>
      </c>
      <c r="Z45" s="301">
        <f t="shared" si="8"/>
        <v>0</v>
      </c>
      <c r="AA45" s="301">
        <f t="shared" si="9"/>
        <v>0</v>
      </c>
      <c r="AB45" s="301">
        <f t="shared" si="10"/>
        <v>0</v>
      </c>
      <c r="AC45" s="301">
        <f t="shared" si="11"/>
        <v>594.30534488362002</v>
      </c>
      <c r="AD45" s="301">
        <f t="shared" si="12"/>
        <v>0</v>
      </c>
      <c r="AE45" s="301">
        <f t="shared" si="13"/>
        <v>0</v>
      </c>
    </row>
    <row r="46" spans="1:31" x14ac:dyDescent="0.35">
      <c r="A46" s="301">
        <v>2021</v>
      </c>
      <c r="B46" s="325">
        <v>44136</v>
      </c>
      <c r="C46" s="238">
        <v>607.80430699999999</v>
      </c>
      <c r="D46" s="314">
        <f t="shared" si="1"/>
        <v>605.03053747987246</v>
      </c>
      <c r="E46" s="243">
        <f>Residential!F46</f>
        <v>505.94682133983201</v>
      </c>
      <c r="F46" s="243">
        <f>'Exogenous Variables Monthly'!C43</f>
        <v>5696.7083333333449</v>
      </c>
      <c r="G46" s="244">
        <v>0</v>
      </c>
      <c r="H46" s="233">
        <v>0</v>
      </c>
      <c r="I46" s="233">
        <v>0</v>
      </c>
      <c r="J46" s="233">
        <v>0</v>
      </c>
      <c r="K46" s="233">
        <v>0</v>
      </c>
      <c r="L46" s="233">
        <v>0</v>
      </c>
      <c r="M46" s="233">
        <v>0</v>
      </c>
      <c r="N46" s="233">
        <v>0</v>
      </c>
      <c r="O46" s="233">
        <v>0</v>
      </c>
      <c r="P46" s="233">
        <v>0</v>
      </c>
      <c r="Q46" s="233">
        <v>0</v>
      </c>
      <c r="R46" s="233">
        <v>1</v>
      </c>
      <c r="S46" s="233">
        <v>0</v>
      </c>
      <c r="T46" s="301">
        <f t="shared" si="2"/>
        <v>0</v>
      </c>
      <c r="U46" s="301">
        <f t="shared" si="3"/>
        <v>0</v>
      </c>
      <c r="V46" s="301">
        <f t="shared" si="4"/>
        <v>0</v>
      </c>
      <c r="W46" s="301">
        <f t="shared" si="5"/>
        <v>0</v>
      </c>
      <c r="X46" s="301">
        <f t="shared" si="6"/>
        <v>0</v>
      </c>
      <c r="Y46" s="301">
        <f t="shared" si="7"/>
        <v>0</v>
      </c>
      <c r="Z46" s="301">
        <f t="shared" si="8"/>
        <v>0</v>
      </c>
      <c r="AA46" s="301">
        <f t="shared" si="9"/>
        <v>0</v>
      </c>
      <c r="AB46" s="301">
        <f t="shared" si="10"/>
        <v>0</v>
      </c>
      <c r="AC46" s="301">
        <f t="shared" si="11"/>
        <v>0</v>
      </c>
      <c r="AD46" s="301">
        <f t="shared" si="12"/>
        <v>505.94682133983201</v>
      </c>
      <c r="AE46" s="301">
        <f t="shared" si="13"/>
        <v>0</v>
      </c>
    </row>
    <row r="47" spans="1:31" x14ac:dyDescent="0.35">
      <c r="A47" s="301">
        <v>2021</v>
      </c>
      <c r="B47" s="325">
        <v>44166</v>
      </c>
      <c r="C47" s="238">
        <v>532.834113</v>
      </c>
      <c r="D47" s="314">
        <f t="shared" si="1"/>
        <v>587.26539143552122</v>
      </c>
      <c r="E47" s="243">
        <f>Residential!F47</f>
        <v>468.32874089014302</v>
      </c>
      <c r="F47" s="243">
        <f>'Exogenous Variables Monthly'!C44</f>
        <v>5701.550000000012</v>
      </c>
      <c r="G47" s="244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1</v>
      </c>
      <c r="T47" s="301">
        <f t="shared" si="2"/>
        <v>0</v>
      </c>
      <c r="U47" s="301">
        <f t="shared" si="3"/>
        <v>0</v>
      </c>
      <c r="V47" s="301">
        <f t="shared" si="4"/>
        <v>0</v>
      </c>
      <c r="W47" s="301">
        <f t="shared" si="5"/>
        <v>0</v>
      </c>
      <c r="X47" s="301">
        <f t="shared" si="6"/>
        <v>0</v>
      </c>
      <c r="Y47" s="301">
        <f t="shared" si="7"/>
        <v>0</v>
      </c>
      <c r="Z47" s="301">
        <f t="shared" si="8"/>
        <v>0</v>
      </c>
      <c r="AA47" s="301">
        <f t="shared" si="9"/>
        <v>0</v>
      </c>
      <c r="AB47" s="301">
        <f t="shared" si="10"/>
        <v>0</v>
      </c>
      <c r="AC47" s="301">
        <f t="shared" si="11"/>
        <v>0</v>
      </c>
      <c r="AD47" s="301">
        <f t="shared" si="12"/>
        <v>0</v>
      </c>
      <c r="AE47" s="301">
        <f t="shared" si="13"/>
        <v>468.32874089014302</v>
      </c>
    </row>
    <row r="48" spans="1:31" x14ac:dyDescent="0.35">
      <c r="A48" s="301">
        <v>2021</v>
      </c>
      <c r="B48" s="325">
        <v>44197</v>
      </c>
      <c r="C48" s="238">
        <v>530.40357500000005</v>
      </c>
      <c r="D48" s="314">
        <f t="shared" si="1"/>
        <v>544.26711822791981</v>
      </c>
      <c r="E48" s="243">
        <f>Residential!F48</f>
        <v>435.53765257464198</v>
      </c>
      <c r="F48" s="243">
        <f>'Exogenous Variables Monthly'!C45</f>
        <v>5706.3916666666792</v>
      </c>
      <c r="G48" s="244">
        <v>0</v>
      </c>
      <c r="H48" s="233">
        <v>1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301">
        <f t="shared" si="2"/>
        <v>435.53765257464198</v>
      </c>
      <c r="U48" s="301">
        <f t="shared" si="3"/>
        <v>0</v>
      </c>
      <c r="V48" s="301">
        <f t="shared" si="4"/>
        <v>0</v>
      </c>
      <c r="W48" s="301">
        <f t="shared" si="5"/>
        <v>0</v>
      </c>
      <c r="X48" s="301">
        <f t="shared" si="6"/>
        <v>0</v>
      </c>
      <c r="Y48" s="301">
        <f t="shared" si="7"/>
        <v>0</v>
      </c>
      <c r="Z48" s="301">
        <f t="shared" si="8"/>
        <v>0</v>
      </c>
      <c r="AA48" s="301">
        <f t="shared" si="9"/>
        <v>0</v>
      </c>
      <c r="AB48" s="301">
        <f t="shared" si="10"/>
        <v>0</v>
      </c>
      <c r="AC48" s="301">
        <f t="shared" si="11"/>
        <v>0</v>
      </c>
      <c r="AD48" s="301">
        <f t="shared" si="12"/>
        <v>0</v>
      </c>
      <c r="AE48" s="301">
        <f t="shared" si="13"/>
        <v>0</v>
      </c>
    </row>
    <row r="49" spans="1:31" x14ac:dyDescent="0.35">
      <c r="A49" s="301">
        <v>2021</v>
      </c>
      <c r="B49" s="325">
        <v>44228</v>
      </c>
      <c r="C49" s="238">
        <v>479.775128</v>
      </c>
      <c r="D49" s="314">
        <f t="shared" si="1"/>
        <v>517.61115810287879</v>
      </c>
      <c r="E49" s="243">
        <f>Residential!F49</f>
        <v>389.89859312279202</v>
      </c>
      <c r="F49" s="243">
        <f>'Exogenous Variables Monthly'!C46</f>
        <v>5711.2333333333463</v>
      </c>
      <c r="G49" s="244">
        <v>0</v>
      </c>
      <c r="H49" s="233">
        <v>0</v>
      </c>
      <c r="I49" s="233">
        <v>1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301">
        <f t="shared" si="2"/>
        <v>0</v>
      </c>
      <c r="U49" s="301">
        <f t="shared" si="3"/>
        <v>389.89859312279202</v>
      </c>
      <c r="V49" s="301">
        <f t="shared" si="4"/>
        <v>0</v>
      </c>
      <c r="W49" s="301">
        <f t="shared" si="5"/>
        <v>0</v>
      </c>
      <c r="X49" s="301">
        <f t="shared" si="6"/>
        <v>0</v>
      </c>
      <c r="Y49" s="301">
        <f t="shared" si="7"/>
        <v>0</v>
      </c>
      <c r="Z49" s="301">
        <f t="shared" si="8"/>
        <v>0</v>
      </c>
      <c r="AA49" s="301">
        <f t="shared" si="9"/>
        <v>0</v>
      </c>
      <c r="AB49" s="301">
        <f t="shared" si="10"/>
        <v>0</v>
      </c>
      <c r="AC49" s="301">
        <f t="shared" si="11"/>
        <v>0</v>
      </c>
      <c r="AD49" s="301">
        <f t="shared" si="12"/>
        <v>0</v>
      </c>
      <c r="AE49" s="301">
        <f t="shared" si="13"/>
        <v>0</v>
      </c>
    </row>
    <row r="50" spans="1:31" x14ac:dyDescent="0.35">
      <c r="A50" s="301">
        <v>2021</v>
      </c>
      <c r="B50" s="325">
        <v>44256</v>
      </c>
      <c r="C50" s="238">
        <v>609.91558099999997</v>
      </c>
      <c r="D50" s="314">
        <f t="shared" si="1"/>
        <v>598.15299017449604</v>
      </c>
      <c r="E50" s="243">
        <f>Residential!F50</f>
        <v>432.46615832078999</v>
      </c>
      <c r="F50" s="243">
        <f>'Exogenous Variables Monthly'!C47</f>
        <v>5716.0750000000135</v>
      </c>
      <c r="G50" s="244">
        <v>0</v>
      </c>
      <c r="H50" s="233">
        <v>0</v>
      </c>
      <c r="I50" s="233">
        <v>0</v>
      </c>
      <c r="J50" s="233">
        <v>1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301">
        <f t="shared" si="2"/>
        <v>0</v>
      </c>
      <c r="U50" s="301">
        <f t="shared" si="3"/>
        <v>0</v>
      </c>
      <c r="V50" s="301">
        <f t="shared" si="4"/>
        <v>432.46615832078999</v>
      </c>
      <c r="W50" s="301">
        <f t="shared" si="5"/>
        <v>0</v>
      </c>
      <c r="X50" s="301">
        <f t="shared" si="6"/>
        <v>0</v>
      </c>
      <c r="Y50" s="301">
        <f t="shared" si="7"/>
        <v>0</v>
      </c>
      <c r="Z50" s="301">
        <f t="shared" si="8"/>
        <v>0</v>
      </c>
      <c r="AA50" s="301">
        <f t="shared" si="9"/>
        <v>0</v>
      </c>
      <c r="AB50" s="301">
        <f t="shared" si="10"/>
        <v>0</v>
      </c>
      <c r="AC50" s="301">
        <f t="shared" si="11"/>
        <v>0</v>
      </c>
      <c r="AD50" s="301">
        <f t="shared" si="12"/>
        <v>0</v>
      </c>
      <c r="AE50" s="301">
        <f t="shared" si="13"/>
        <v>0</v>
      </c>
    </row>
    <row r="51" spans="1:31" x14ac:dyDescent="0.35">
      <c r="A51" s="301">
        <v>2021</v>
      </c>
      <c r="B51" s="325">
        <v>44287</v>
      </c>
      <c r="C51" s="238">
        <v>612.73903399999995</v>
      </c>
      <c r="D51" s="314">
        <f t="shared" si="1"/>
        <v>584.66553957427936</v>
      </c>
      <c r="E51" s="243">
        <f>Residential!F51</f>
        <v>469.64766507237903</v>
      </c>
      <c r="F51" s="243">
        <f>'Exogenous Variables Monthly'!C48</f>
        <v>5720.9166666666806</v>
      </c>
      <c r="G51" s="244">
        <v>0</v>
      </c>
      <c r="H51" s="233">
        <v>0</v>
      </c>
      <c r="I51" s="233">
        <v>0</v>
      </c>
      <c r="J51" s="233">
        <v>0</v>
      </c>
      <c r="K51" s="233">
        <v>1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301">
        <f t="shared" si="2"/>
        <v>0</v>
      </c>
      <c r="U51" s="301">
        <f t="shared" si="3"/>
        <v>0</v>
      </c>
      <c r="V51" s="301">
        <f t="shared" si="4"/>
        <v>0</v>
      </c>
      <c r="W51" s="301">
        <f t="shared" si="5"/>
        <v>469.64766507237903</v>
      </c>
      <c r="X51" s="301">
        <f t="shared" si="6"/>
        <v>0</v>
      </c>
      <c r="Y51" s="301">
        <f t="shared" si="7"/>
        <v>0</v>
      </c>
      <c r="Z51" s="301">
        <f t="shared" si="8"/>
        <v>0</v>
      </c>
      <c r="AA51" s="301">
        <f t="shared" si="9"/>
        <v>0</v>
      </c>
      <c r="AB51" s="301">
        <f t="shared" si="10"/>
        <v>0</v>
      </c>
      <c r="AC51" s="301">
        <f t="shared" si="11"/>
        <v>0</v>
      </c>
      <c r="AD51" s="301">
        <f t="shared" si="12"/>
        <v>0</v>
      </c>
      <c r="AE51" s="301">
        <f t="shared" si="13"/>
        <v>0</v>
      </c>
    </row>
    <row r="52" spans="1:31" x14ac:dyDescent="0.35">
      <c r="A52" s="301">
        <v>2021</v>
      </c>
      <c r="B52" s="325">
        <v>44317</v>
      </c>
      <c r="C52" s="238">
        <v>627.37892399999998</v>
      </c>
      <c r="D52" s="314">
        <f t="shared" si="1"/>
        <v>633.78317212856837</v>
      </c>
      <c r="E52" s="243">
        <f>Residential!F52</f>
        <v>537.00527055287102</v>
      </c>
      <c r="F52" s="243">
        <f>'Exogenous Variables Monthly'!C49</f>
        <v>5725.7583333333478</v>
      </c>
      <c r="G52" s="244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1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301">
        <f t="shared" si="2"/>
        <v>0</v>
      </c>
      <c r="U52" s="301">
        <f t="shared" si="3"/>
        <v>0</v>
      </c>
      <c r="V52" s="301">
        <f t="shared" si="4"/>
        <v>0</v>
      </c>
      <c r="W52" s="301">
        <f t="shared" si="5"/>
        <v>0</v>
      </c>
      <c r="X52" s="301">
        <f t="shared" si="6"/>
        <v>537.00527055287102</v>
      </c>
      <c r="Y52" s="301">
        <f t="shared" si="7"/>
        <v>0</v>
      </c>
      <c r="Z52" s="301">
        <f t="shared" si="8"/>
        <v>0</v>
      </c>
      <c r="AA52" s="301">
        <f t="shared" si="9"/>
        <v>0</v>
      </c>
      <c r="AB52" s="301">
        <f t="shared" si="10"/>
        <v>0</v>
      </c>
      <c r="AC52" s="301">
        <f t="shared" si="11"/>
        <v>0</v>
      </c>
      <c r="AD52" s="301">
        <f t="shared" si="12"/>
        <v>0</v>
      </c>
      <c r="AE52" s="301">
        <f t="shared" si="13"/>
        <v>0</v>
      </c>
    </row>
    <row r="53" spans="1:31" x14ac:dyDescent="0.35">
      <c r="A53" s="301">
        <v>2021</v>
      </c>
      <c r="B53" s="325">
        <v>44348</v>
      </c>
      <c r="C53" s="238">
        <v>600.13153599999998</v>
      </c>
      <c r="D53" s="314">
        <f t="shared" si="1"/>
        <v>620.57966776352225</v>
      </c>
      <c r="E53" s="243">
        <f>Residential!F53</f>
        <v>564.81483489906202</v>
      </c>
      <c r="F53" s="243">
        <f>'Exogenous Variables Monthly'!C50</f>
        <v>5730.6000000000149</v>
      </c>
      <c r="G53" s="244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1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301">
        <f t="shared" si="2"/>
        <v>0</v>
      </c>
      <c r="U53" s="301">
        <f t="shared" si="3"/>
        <v>0</v>
      </c>
      <c r="V53" s="301">
        <f t="shared" si="4"/>
        <v>0</v>
      </c>
      <c r="W53" s="301">
        <f t="shared" si="5"/>
        <v>0</v>
      </c>
      <c r="X53" s="301">
        <f t="shared" si="6"/>
        <v>0</v>
      </c>
      <c r="Y53" s="301">
        <f t="shared" si="7"/>
        <v>564.81483489906202</v>
      </c>
      <c r="Z53" s="301">
        <f t="shared" si="8"/>
        <v>0</v>
      </c>
      <c r="AA53" s="301">
        <f t="shared" si="9"/>
        <v>0</v>
      </c>
      <c r="AB53" s="301">
        <f t="shared" si="10"/>
        <v>0</v>
      </c>
      <c r="AC53" s="301">
        <f t="shared" si="11"/>
        <v>0</v>
      </c>
      <c r="AD53" s="301">
        <f t="shared" si="12"/>
        <v>0</v>
      </c>
      <c r="AE53" s="301">
        <f t="shared" si="13"/>
        <v>0</v>
      </c>
    </row>
    <row r="54" spans="1:31" x14ac:dyDescent="0.35">
      <c r="A54" s="301">
        <v>2022</v>
      </c>
      <c r="B54" s="325">
        <v>44378</v>
      </c>
      <c r="C54" s="238">
        <v>671.43902000000003</v>
      </c>
      <c r="D54" s="314">
        <f t="shared" si="1"/>
        <v>656.96462716695896</v>
      </c>
      <c r="E54" s="243">
        <f>Residential!F54</f>
        <v>586.10133215570295</v>
      </c>
      <c r="F54" s="243">
        <f>'Exogenous Variables Monthly'!C51</f>
        <v>5740.1210930404623</v>
      </c>
      <c r="G54" s="244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1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301">
        <f t="shared" si="2"/>
        <v>0</v>
      </c>
      <c r="U54" s="301">
        <f t="shared" si="3"/>
        <v>0</v>
      </c>
      <c r="V54" s="301">
        <f t="shared" si="4"/>
        <v>0</v>
      </c>
      <c r="W54" s="301">
        <f t="shared" si="5"/>
        <v>0</v>
      </c>
      <c r="X54" s="301">
        <f t="shared" si="6"/>
        <v>0</v>
      </c>
      <c r="Y54" s="301">
        <f t="shared" si="7"/>
        <v>0</v>
      </c>
      <c r="Z54" s="301">
        <f t="shared" si="8"/>
        <v>586.10133215570295</v>
      </c>
      <c r="AA54" s="301">
        <f t="shared" si="9"/>
        <v>0</v>
      </c>
      <c r="AB54" s="301">
        <f t="shared" si="10"/>
        <v>0</v>
      </c>
      <c r="AC54" s="301">
        <f t="shared" si="11"/>
        <v>0</v>
      </c>
      <c r="AD54" s="301">
        <f t="shared" si="12"/>
        <v>0</v>
      </c>
      <c r="AE54" s="301">
        <f t="shared" si="13"/>
        <v>0</v>
      </c>
    </row>
    <row r="55" spans="1:31" x14ac:dyDescent="0.35">
      <c r="A55" s="301">
        <v>2022</v>
      </c>
      <c r="B55" s="325">
        <v>44409</v>
      </c>
      <c r="C55" s="238">
        <v>630.00500399999999</v>
      </c>
      <c r="D55" s="314">
        <f t="shared" si="1"/>
        <v>647.4244273824163</v>
      </c>
      <c r="E55" s="243">
        <f>Residential!F55</f>
        <v>601.82119759410898</v>
      </c>
      <c r="F55" s="243">
        <f>'Exogenous Variables Monthly'!C52</f>
        <v>5749.6421860809096</v>
      </c>
      <c r="G55" s="244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1</v>
      </c>
      <c r="P55" s="233">
        <v>0</v>
      </c>
      <c r="Q55" s="233">
        <v>0</v>
      </c>
      <c r="R55" s="233">
        <v>0</v>
      </c>
      <c r="S55" s="233">
        <v>0</v>
      </c>
      <c r="T55" s="301">
        <f t="shared" si="2"/>
        <v>0</v>
      </c>
      <c r="U55" s="301">
        <f t="shared" si="3"/>
        <v>0</v>
      </c>
      <c r="V55" s="301">
        <f t="shared" si="4"/>
        <v>0</v>
      </c>
      <c r="W55" s="301">
        <f t="shared" si="5"/>
        <v>0</v>
      </c>
      <c r="X55" s="301">
        <f t="shared" si="6"/>
        <v>0</v>
      </c>
      <c r="Y55" s="301">
        <f t="shared" si="7"/>
        <v>0</v>
      </c>
      <c r="Z55" s="301">
        <f t="shared" si="8"/>
        <v>0</v>
      </c>
      <c r="AA55" s="301">
        <f t="shared" si="9"/>
        <v>601.82119759410898</v>
      </c>
      <c r="AB55" s="301">
        <f t="shared" si="10"/>
        <v>0</v>
      </c>
      <c r="AC55" s="301">
        <f t="shared" si="11"/>
        <v>0</v>
      </c>
      <c r="AD55" s="301">
        <f t="shared" si="12"/>
        <v>0</v>
      </c>
      <c r="AE55" s="301">
        <f t="shared" si="13"/>
        <v>0</v>
      </c>
    </row>
    <row r="56" spans="1:31" x14ac:dyDescent="0.35">
      <c r="A56" s="301">
        <v>2022</v>
      </c>
      <c r="B56" s="325">
        <v>44440</v>
      </c>
      <c r="C56" s="238">
        <v>639.17052674193553</v>
      </c>
      <c r="D56" s="314">
        <f t="shared" si="1"/>
        <v>653.70481438423076</v>
      </c>
      <c r="E56" s="243">
        <f>Residential!F56</f>
        <v>586.98628544603503</v>
      </c>
      <c r="F56" s="243">
        <f>'Exogenous Variables Monthly'!C53</f>
        <v>5759.1632791213569</v>
      </c>
      <c r="G56" s="244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1</v>
      </c>
      <c r="Q56" s="233">
        <v>0</v>
      </c>
      <c r="R56" s="233">
        <v>0</v>
      </c>
      <c r="S56" s="233">
        <v>0</v>
      </c>
      <c r="T56" s="301">
        <f t="shared" si="2"/>
        <v>0</v>
      </c>
      <c r="U56" s="301">
        <f t="shared" si="3"/>
        <v>0</v>
      </c>
      <c r="V56" s="301">
        <f t="shared" si="4"/>
        <v>0</v>
      </c>
      <c r="W56" s="301">
        <f t="shared" si="5"/>
        <v>0</v>
      </c>
      <c r="X56" s="301">
        <f t="shared" si="6"/>
        <v>0</v>
      </c>
      <c r="Y56" s="301">
        <f t="shared" si="7"/>
        <v>0</v>
      </c>
      <c r="Z56" s="301">
        <f t="shared" si="8"/>
        <v>0</v>
      </c>
      <c r="AA56" s="301">
        <f t="shared" si="9"/>
        <v>0</v>
      </c>
      <c r="AB56" s="301">
        <f t="shared" si="10"/>
        <v>586.98628544603503</v>
      </c>
      <c r="AC56" s="301">
        <f t="shared" si="11"/>
        <v>0</v>
      </c>
      <c r="AD56" s="301">
        <f t="shared" si="12"/>
        <v>0</v>
      </c>
      <c r="AE56" s="301">
        <f t="shared" si="13"/>
        <v>0</v>
      </c>
    </row>
    <row r="57" spans="1:31" x14ac:dyDescent="0.35">
      <c r="A57" s="301">
        <v>2022</v>
      </c>
      <c r="B57" s="325">
        <v>44470</v>
      </c>
      <c r="C57" s="238">
        <v>479.72430025806449</v>
      </c>
      <c r="D57" s="314">
        <f t="shared" si="1"/>
        <v>676.52266476603984</v>
      </c>
      <c r="E57" s="243">
        <f>Residential!F57</f>
        <v>597.67803924922498</v>
      </c>
      <c r="F57" s="243">
        <f>'Exogenous Variables Monthly'!C54</f>
        <v>5768.6843721618043</v>
      </c>
      <c r="G57" s="244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1</v>
      </c>
      <c r="R57" s="233">
        <v>0</v>
      </c>
      <c r="S57" s="233">
        <v>0</v>
      </c>
      <c r="T57" s="301">
        <f t="shared" si="2"/>
        <v>0</v>
      </c>
      <c r="U57" s="301">
        <f t="shared" si="3"/>
        <v>0</v>
      </c>
      <c r="V57" s="301">
        <f t="shared" si="4"/>
        <v>0</v>
      </c>
      <c r="W57" s="301">
        <f t="shared" si="5"/>
        <v>0</v>
      </c>
      <c r="X57" s="301">
        <f t="shared" si="6"/>
        <v>0</v>
      </c>
      <c r="Y57" s="301">
        <f t="shared" si="7"/>
        <v>0</v>
      </c>
      <c r="Z57" s="301">
        <f t="shared" si="8"/>
        <v>0</v>
      </c>
      <c r="AA57" s="301">
        <f t="shared" si="9"/>
        <v>0</v>
      </c>
      <c r="AB57" s="301">
        <f t="shared" si="10"/>
        <v>0</v>
      </c>
      <c r="AC57" s="301">
        <f t="shared" si="11"/>
        <v>597.67803924922498</v>
      </c>
      <c r="AD57" s="301">
        <f t="shared" si="12"/>
        <v>0</v>
      </c>
      <c r="AE57" s="301">
        <f t="shared" si="13"/>
        <v>0</v>
      </c>
    </row>
    <row r="58" spans="1:31" x14ac:dyDescent="0.35">
      <c r="A58" s="301">
        <v>2022</v>
      </c>
      <c r="B58" s="325">
        <v>44501</v>
      </c>
      <c r="C58" s="238">
        <v>617.9</v>
      </c>
      <c r="D58" s="314">
        <f t="shared" si="1"/>
        <v>617.59756879350994</v>
      </c>
      <c r="E58" s="243">
        <f>Residential!F58</f>
        <v>509.15480444710101</v>
      </c>
      <c r="F58" s="243">
        <f>'Exogenous Variables Monthly'!C55</f>
        <v>5778.2054652022516</v>
      </c>
      <c r="G58" s="244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1</v>
      </c>
      <c r="S58" s="233">
        <v>0</v>
      </c>
      <c r="T58" s="301">
        <f t="shared" si="2"/>
        <v>0</v>
      </c>
      <c r="U58" s="301">
        <f t="shared" si="3"/>
        <v>0</v>
      </c>
      <c r="V58" s="301">
        <f t="shared" si="4"/>
        <v>0</v>
      </c>
      <c r="W58" s="301">
        <f t="shared" si="5"/>
        <v>0</v>
      </c>
      <c r="X58" s="301">
        <f t="shared" si="6"/>
        <v>0</v>
      </c>
      <c r="Y58" s="301">
        <f t="shared" si="7"/>
        <v>0</v>
      </c>
      <c r="Z58" s="301">
        <f t="shared" si="8"/>
        <v>0</v>
      </c>
      <c r="AA58" s="301">
        <f t="shared" si="9"/>
        <v>0</v>
      </c>
      <c r="AB58" s="301">
        <f t="shared" si="10"/>
        <v>0</v>
      </c>
      <c r="AC58" s="301">
        <f t="shared" si="11"/>
        <v>0</v>
      </c>
      <c r="AD58" s="301">
        <f t="shared" si="12"/>
        <v>509.15480444710101</v>
      </c>
      <c r="AE58" s="301">
        <f t="shared" si="13"/>
        <v>0</v>
      </c>
    </row>
    <row r="59" spans="1:31" x14ac:dyDescent="0.35">
      <c r="A59" s="301">
        <v>2022</v>
      </c>
      <c r="B59" s="325">
        <v>44531</v>
      </c>
      <c r="C59" s="238">
        <v>673.53216112903226</v>
      </c>
      <c r="D59" s="314">
        <f t="shared" si="1"/>
        <v>601.61696178157126</v>
      </c>
      <c r="E59" s="243">
        <f>Residential!F59</f>
        <v>471.86182004496499</v>
      </c>
      <c r="F59" s="243">
        <f>'Exogenous Variables Monthly'!C56</f>
        <v>5787.726558242699</v>
      </c>
      <c r="G59" s="244">
        <v>0</v>
      </c>
      <c r="H59" s="233">
        <v>0</v>
      </c>
      <c r="I59" s="233">
        <v>0</v>
      </c>
      <c r="J59" s="233">
        <v>0</v>
      </c>
      <c r="K59" s="233">
        <v>0</v>
      </c>
      <c r="L59" s="233">
        <v>0</v>
      </c>
      <c r="M59" s="233">
        <v>0</v>
      </c>
      <c r="N59" s="233">
        <v>0</v>
      </c>
      <c r="O59" s="233">
        <v>0</v>
      </c>
      <c r="P59" s="233">
        <v>0</v>
      </c>
      <c r="Q59" s="233">
        <v>0</v>
      </c>
      <c r="R59" s="233">
        <v>0</v>
      </c>
      <c r="S59" s="233">
        <v>1</v>
      </c>
      <c r="T59" s="301">
        <f t="shared" si="2"/>
        <v>0</v>
      </c>
      <c r="U59" s="301">
        <f t="shared" si="3"/>
        <v>0</v>
      </c>
      <c r="V59" s="301">
        <f t="shared" si="4"/>
        <v>0</v>
      </c>
      <c r="W59" s="301">
        <f t="shared" si="5"/>
        <v>0</v>
      </c>
      <c r="X59" s="301">
        <f t="shared" si="6"/>
        <v>0</v>
      </c>
      <c r="Y59" s="301">
        <f t="shared" si="7"/>
        <v>0</v>
      </c>
      <c r="Z59" s="301">
        <f t="shared" si="8"/>
        <v>0</v>
      </c>
      <c r="AA59" s="301">
        <f t="shared" si="9"/>
        <v>0</v>
      </c>
      <c r="AB59" s="301">
        <f t="shared" si="10"/>
        <v>0</v>
      </c>
      <c r="AC59" s="301">
        <f t="shared" si="11"/>
        <v>0</v>
      </c>
      <c r="AD59" s="301">
        <f t="shared" si="12"/>
        <v>0</v>
      </c>
      <c r="AE59" s="301">
        <f t="shared" si="13"/>
        <v>471.86182004496499</v>
      </c>
    </row>
    <row r="60" spans="1:31" x14ac:dyDescent="0.35">
      <c r="A60" s="301">
        <v>2022</v>
      </c>
      <c r="B60" s="325">
        <v>44562</v>
      </c>
      <c r="C60" s="238">
        <v>542.89455662096771</v>
      </c>
      <c r="D60" s="314">
        <f t="shared" si="1"/>
        <v>557.90753092356431</v>
      </c>
      <c r="E60" s="243">
        <f>Residential!F60</f>
        <v>439.069793056609</v>
      </c>
      <c r="F60" s="243">
        <f>'Exogenous Variables Monthly'!C57</f>
        <v>5797.2476512831463</v>
      </c>
      <c r="G60" s="244">
        <v>0</v>
      </c>
      <c r="H60" s="233">
        <v>1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  <c r="S60" s="233">
        <v>0</v>
      </c>
      <c r="T60" s="301">
        <f t="shared" si="2"/>
        <v>439.069793056609</v>
      </c>
      <c r="U60" s="301">
        <f t="shared" si="3"/>
        <v>0</v>
      </c>
      <c r="V60" s="301">
        <f t="shared" si="4"/>
        <v>0</v>
      </c>
      <c r="W60" s="301">
        <f t="shared" si="5"/>
        <v>0</v>
      </c>
      <c r="X60" s="301">
        <f t="shared" si="6"/>
        <v>0</v>
      </c>
      <c r="Y60" s="301">
        <f t="shared" si="7"/>
        <v>0</v>
      </c>
      <c r="Z60" s="301">
        <f t="shared" si="8"/>
        <v>0</v>
      </c>
      <c r="AA60" s="301">
        <f t="shared" si="9"/>
        <v>0</v>
      </c>
      <c r="AB60" s="301">
        <f t="shared" si="10"/>
        <v>0</v>
      </c>
      <c r="AC60" s="301">
        <f t="shared" si="11"/>
        <v>0</v>
      </c>
      <c r="AD60" s="301">
        <f t="shared" si="12"/>
        <v>0</v>
      </c>
      <c r="AE60" s="301">
        <f t="shared" si="13"/>
        <v>0</v>
      </c>
    </row>
    <row r="61" spans="1:31" x14ac:dyDescent="0.35">
      <c r="A61" s="301">
        <v>2022</v>
      </c>
      <c r="B61" s="325">
        <v>44593</v>
      </c>
      <c r="C61" s="238">
        <v>550.65489224999999</v>
      </c>
      <c r="D61" s="314">
        <f t="shared" si="1"/>
        <v>531.13643054109673</v>
      </c>
      <c r="E61" s="243">
        <f>Residential!F61</f>
        <v>392.174579609315</v>
      </c>
      <c r="F61" s="243">
        <f>'Exogenous Variables Monthly'!C58</f>
        <v>5806.7687443235936</v>
      </c>
      <c r="G61" s="244">
        <v>0</v>
      </c>
      <c r="H61" s="233">
        <v>0</v>
      </c>
      <c r="I61" s="233">
        <v>1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301">
        <f t="shared" si="2"/>
        <v>0</v>
      </c>
      <c r="U61" s="301">
        <f t="shared" si="3"/>
        <v>392.174579609315</v>
      </c>
      <c r="V61" s="301">
        <f t="shared" si="4"/>
        <v>0</v>
      </c>
      <c r="W61" s="301">
        <f t="shared" si="5"/>
        <v>0</v>
      </c>
      <c r="X61" s="301">
        <f t="shared" si="6"/>
        <v>0</v>
      </c>
      <c r="Y61" s="301">
        <f t="shared" si="7"/>
        <v>0</v>
      </c>
      <c r="Z61" s="301">
        <f t="shared" si="8"/>
        <v>0</v>
      </c>
      <c r="AA61" s="301">
        <f t="shared" si="9"/>
        <v>0</v>
      </c>
      <c r="AB61" s="301">
        <f t="shared" si="10"/>
        <v>0</v>
      </c>
      <c r="AC61" s="301">
        <f t="shared" si="11"/>
        <v>0</v>
      </c>
      <c r="AD61" s="301">
        <f t="shared" si="12"/>
        <v>0</v>
      </c>
      <c r="AE61" s="301">
        <f t="shared" si="13"/>
        <v>0</v>
      </c>
    </row>
    <row r="62" spans="1:31" x14ac:dyDescent="0.35">
      <c r="A62" s="301">
        <v>2022</v>
      </c>
      <c r="B62" s="325">
        <v>44621</v>
      </c>
      <c r="C62" s="238">
        <v>544.45533899999998</v>
      </c>
      <c r="D62" s="314">
        <f t="shared" si="1"/>
        <v>613.01711341180396</v>
      </c>
      <c r="E62" s="243">
        <f>Residential!F62</f>
        <v>432.51798473030999</v>
      </c>
      <c r="F62" s="243">
        <f>'Exogenous Variables Monthly'!C59</f>
        <v>5816.289837364041</v>
      </c>
      <c r="G62" s="244">
        <v>0</v>
      </c>
      <c r="H62" s="233">
        <v>0</v>
      </c>
      <c r="I62" s="233">
        <v>0</v>
      </c>
      <c r="J62" s="233">
        <v>1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301">
        <f t="shared" si="2"/>
        <v>0</v>
      </c>
      <c r="U62" s="301">
        <f t="shared" si="3"/>
        <v>0</v>
      </c>
      <c r="V62" s="301">
        <f t="shared" si="4"/>
        <v>432.51798473030999</v>
      </c>
      <c r="W62" s="301">
        <f t="shared" si="5"/>
        <v>0</v>
      </c>
      <c r="X62" s="301">
        <f t="shared" si="6"/>
        <v>0</v>
      </c>
      <c r="Y62" s="301">
        <f t="shared" si="7"/>
        <v>0</v>
      </c>
      <c r="Z62" s="301">
        <f t="shared" si="8"/>
        <v>0</v>
      </c>
      <c r="AA62" s="301">
        <f t="shared" si="9"/>
        <v>0</v>
      </c>
      <c r="AB62" s="301">
        <f t="shared" si="10"/>
        <v>0</v>
      </c>
      <c r="AC62" s="301">
        <f t="shared" si="11"/>
        <v>0</v>
      </c>
      <c r="AD62" s="301">
        <f t="shared" si="12"/>
        <v>0</v>
      </c>
      <c r="AE62" s="301">
        <f t="shared" si="13"/>
        <v>0</v>
      </c>
    </row>
    <row r="63" spans="1:31" x14ac:dyDescent="0.35">
      <c r="A63" s="301">
        <v>2022</v>
      </c>
      <c r="B63" s="325">
        <v>44652</v>
      </c>
      <c r="C63" s="238">
        <v>529.88860186206898</v>
      </c>
      <c r="D63" s="314">
        <f t="shared" si="1"/>
        <v>600.47589437303975</v>
      </c>
      <c r="E63" s="243">
        <f>Residential!F63</f>
        <v>470.50518209656701</v>
      </c>
      <c r="F63" s="243">
        <f>'Exogenous Variables Monthly'!C60</f>
        <v>5825.8109304044883</v>
      </c>
      <c r="G63" s="244">
        <v>0</v>
      </c>
      <c r="H63" s="233">
        <v>0</v>
      </c>
      <c r="I63" s="233">
        <v>0</v>
      </c>
      <c r="J63" s="233">
        <v>0</v>
      </c>
      <c r="K63" s="233">
        <v>1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301">
        <f t="shared" si="2"/>
        <v>0</v>
      </c>
      <c r="U63" s="301">
        <f t="shared" si="3"/>
        <v>0</v>
      </c>
      <c r="V63" s="301">
        <f t="shared" si="4"/>
        <v>0</v>
      </c>
      <c r="W63" s="301">
        <f t="shared" si="5"/>
        <v>470.50518209656701</v>
      </c>
      <c r="X63" s="301">
        <f t="shared" si="6"/>
        <v>0</v>
      </c>
      <c r="Y63" s="301">
        <f t="shared" si="7"/>
        <v>0</v>
      </c>
      <c r="Z63" s="301">
        <f t="shared" si="8"/>
        <v>0</v>
      </c>
      <c r="AA63" s="301">
        <f t="shared" si="9"/>
        <v>0</v>
      </c>
      <c r="AB63" s="301">
        <f t="shared" si="10"/>
        <v>0</v>
      </c>
      <c r="AC63" s="301">
        <f t="shared" si="11"/>
        <v>0</v>
      </c>
      <c r="AD63" s="301">
        <f t="shared" si="12"/>
        <v>0</v>
      </c>
      <c r="AE63" s="301">
        <f t="shared" si="13"/>
        <v>0</v>
      </c>
    </row>
    <row r="64" spans="1:31" x14ac:dyDescent="0.35">
      <c r="A64" s="301">
        <v>2022</v>
      </c>
      <c r="B64" s="325">
        <v>44682</v>
      </c>
      <c r="C64" s="238">
        <v>694.35160317241377</v>
      </c>
      <c r="D64" s="314">
        <f t="shared" si="1"/>
        <v>650.21778888327106</v>
      </c>
      <c r="E64" s="243">
        <f>Residential!F64</f>
        <v>538.58438114021897</v>
      </c>
      <c r="F64" s="243">
        <f>'Exogenous Variables Monthly'!C61</f>
        <v>5835.3320234449357</v>
      </c>
      <c r="G64" s="244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1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301">
        <f t="shared" si="2"/>
        <v>0</v>
      </c>
      <c r="U64" s="301">
        <f t="shared" si="3"/>
        <v>0</v>
      </c>
      <c r="V64" s="301">
        <f t="shared" si="4"/>
        <v>0</v>
      </c>
      <c r="W64" s="301">
        <f t="shared" si="5"/>
        <v>0</v>
      </c>
      <c r="X64" s="301">
        <f t="shared" si="6"/>
        <v>538.58438114021897</v>
      </c>
      <c r="Y64" s="301">
        <f t="shared" si="7"/>
        <v>0</v>
      </c>
      <c r="Z64" s="301">
        <f t="shared" si="8"/>
        <v>0</v>
      </c>
      <c r="AA64" s="301">
        <f t="shared" si="9"/>
        <v>0</v>
      </c>
      <c r="AB64" s="301">
        <f t="shared" si="10"/>
        <v>0</v>
      </c>
      <c r="AC64" s="301">
        <f t="shared" si="11"/>
        <v>0</v>
      </c>
      <c r="AD64" s="301">
        <f t="shared" si="12"/>
        <v>0</v>
      </c>
      <c r="AE64" s="301">
        <f t="shared" si="13"/>
        <v>0</v>
      </c>
    </row>
    <row r="65" spans="1:31" x14ac:dyDescent="0.35">
      <c r="A65" s="301">
        <v>2022</v>
      </c>
      <c r="B65" s="325">
        <v>44713</v>
      </c>
      <c r="C65" s="238">
        <v>666.12588200000005</v>
      </c>
      <c r="D65" s="314">
        <f t="shared" si="1"/>
        <v>638.16234388716896</v>
      </c>
      <c r="E65" s="243">
        <f>Residential!F65</f>
        <v>566.59992368685198</v>
      </c>
      <c r="F65" s="243">
        <f>'Exogenous Variables Monthly'!C62</f>
        <v>5844.853116485383</v>
      </c>
      <c r="G65" s="244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1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301">
        <f t="shared" si="2"/>
        <v>0</v>
      </c>
      <c r="U65" s="301">
        <f t="shared" si="3"/>
        <v>0</v>
      </c>
      <c r="V65" s="301">
        <f t="shared" si="4"/>
        <v>0</v>
      </c>
      <c r="W65" s="301">
        <f t="shared" si="5"/>
        <v>0</v>
      </c>
      <c r="X65" s="301">
        <f t="shared" si="6"/>
        <v>0</v>
      </c>
      <c r="Y65" s="301">
        <f t="shared" si="7"/>
        <v>566.59992368685198</v>
      </c>
      <c r="Z65" s="301">
        <f t="shared" si="8"/>
        <v>0</v>
      </c>
      <c r="AA65" s="301">
        <f t="shared" si="9"/>
        <v>0</v>
      </c>
      <c r="AB65" s="301">
        <f t="shared" si="10"/>
        <v>0</v>
      </c>
      <c r="AC65" s="301">
        <f t="shared" si="11"/>
        <v>0</v>
      </c>
      <c r="AD65" s="301">
        <f t="shared" si="12"/>
        <v>0</v>
      </c>
      <c r="AE65" s="301">
        <f t="shared" si="13"/>
        <v>0</v>
      </c>
    </row>
    <row r="66" spans="1:31" x14ac:dyDescent="0.35">
      <c r="A66" s="321">
        <v>2023</v>
      </c>
      <c r="B66" s="326">
        <v>44743</v>
      </c>
      <c r="C66" s="238">
        <f t="array" ref="C66:C73">TRANSPOSE([10]DBASE!D69:K69)</f>
        <v>676.97206500000004</v>
      </c>
      <c r="D66" s="314">
        <f t="shared" si="1"/>
        <v>672.14047224658452</v>
      </c>
      <c r="E66" s="243">
        <f>Residential!F66</f>
        <v>587.57540283059802</v>
      </c>
      <c r="F66" s="243">
        <f>'Exogenous Variables Monthly'!C63</f>
        <v>5841.353245164195</v>
      </c>
      <c r="G66" s="244">
        <v>0</v>
      </c>
      <c r="H66" s="239">
        <v>0</v>
      </c>
      <c r="I66" s="239">
        <v>0</v>
      </c>
      <c r="J66" s="239">
        <v>0</v>
      </c>
      <c r="K66" s="239">
        <v>0</v>
      </c>
      <c r="L66" s="239">
        <v>0</v>
      </c>
      <c r="M66" s="239">
        <v>0</v>
      </c>
      <c r="N66" s="239">
        <v>1</v>
      </c>
      <c r="O66" s="239">
        <v>0</v>
      </c>
      <c r="P66" s="239">
        <v>0</v>
      </c>
      <c r="Q66" s="239">
        <v>0</v>
      </c>
      <c r="R66" s="239">
        <v>0</v>
      </c>
      <c r="S66" s="239">
        <v>0</v>
      </c>
      <c r="T66" s="301">
        <f t="shared" si="2"/>
        <v>0</v>
      </c>
      <c r="U66" s="301">
        <f t="shared" si="3"/>
        <v>0</v>
      </c>
      <c r="V66" s="301">
        <f t="shared" si="4"/>
        <v>0</v>
      </c>
      <c r="W66" s="301">
        <f t="shared" si="5"/>
        <v>0</v>
      </c>
      <c r="X66" s="301">
        <f t="shared" si="6"/>
        <v>0</v>
      </c>
      <c r="Y66" s="301">
        <f t="shared" si="7"/>
        <v>0</v>
      </c>
      <c r="Z66" s="301">
        <f t="shared" si="8"/>
        <v>587.57540283059802</v>
      </c>
      <c r="AA66" s="301">
        <f t="shared" si="9"/>
        <v>0</v>
      </c>
      <c r="AB66" s="301">
        <f t="shared" si="10"/>
        <v>0</v>
      </c>
      <c r="AC66" s="301">
        <f t="shared" si="11"/>
        <v>0</v>
      </c>
      <c r="AD66" s="301">
        <f t="shared" si="12"/>
        <v>0</v>
      </c>
      <c r="AE66" s="301">
        <f t="shared" si="13"/>
        <v>0</v>
      </c>
    </row>
    <row r="67" spans="1:31" x14ac:dyDescent="0.35">
      <c r="A67" s="321">
        <v>2023</v>
      </c>
      <c r="B67" s="326">
        <v>44774</v>
      </c>
      <c r="C67" s="238">
        <v>613.72996599999999</v>
      </c>
      <c r="D67" s="314">
        <f t="shared" si="1"/>
        <v>661.07169242581324</v>
      </c>
      <c r="E67" s="243">
        <f>Residential!F67</f>
        <v>603.94959525093498</v>
      </c>
      <c r="F67" s="243">
        <f>'Exogenous Variables Monthly'!C64</f>
        <v>5837.8533738430069</v>
      </c>
      <c r="G67" s="244">
        <v>0</v>
      </c>
      <c r="H67" s="239">
        <v>0</v>
      </c>
      <c r="I67" s="239">
        <v>0</v>
      </c>
      <c r="J67" s="239">
        <v>0</v>
      </c>
      <c r="K67" s="239">
        <v>0</v>
      </c>
      <c r="L67" s="239">
        <v>0</v>
      </c>
      <c r="M67" s="239">
        <v>0</v>
      </c>
      <c r="N67" s="239">
        <v>0</v>
      </c>
      <c r="O67" s="239">
        <v>1</v>
      </c>
      <c r="P67" s="239">
        <v>0</v>
      </c>
      <c r="Q67" s="239">
        <v>0</v>
      </c>
      <c r="R67" s="239">
        <v>0</v>
      </c>
      <c r="S67" s="239">
        <v>0</v>
      </c>
      <c r="T67" s="301">
        <f t="shared" si="2"/>
        <v>0</v>
      </c>
      <c r="U67" s="301">
        <f t="shared" si="3"/>
        <v>0</v>
      </c>
      <c r="V67" s="301">
        <f t="shared" si="4"/>
        <v>0</v>
      </c>
      <c r="W67" s="301">
        <f t="shared" si="5"/>
        <v>0</v>
      </c>
      <c r="X67" s="301">
        <f t="shared" si="6"/>
        <v>0</v>
      </c>
      <c r="Y67" s="301">
        <f t="shared" si="7"/>
        <v>0</v>
      </c>
      <c r="Z67" s="301">
        <f t="shared" si="8"/>
        <v>0</v>
      </c>
      <c r="AA67" s="301">
        <f t="shared" si="9"/>
        <v>603.94959525093498</v>
      </c>
      <c r="AB67" s="301">
        <f t="shared" si="10"/>
        <v>0</v>
      </c>
      <c r="AC67" s="301">
        <f t="shared" si="11"/>
        <v>0</v>
      </c>
      <c r="AD67" s="301">
        <f t="shared" si="12"/>
        <v>0</v>
      </c>
      <c r="AE67" s="301">
        <f t="shared" si="13"/>
        <v>0</v>
      </c>
    </row>
    <row r="68" spans="1:31" x14ac:dyDescent="0.35">
      <c r="A68" s="321">
        <v>2023</v>
      </c>
      <c r="B68" s="326">
        <v>44805</v>
      </c>
      <c r="C68" s="238">
        <v>645.94487500000002</v>
      </c>
      <c r="D68" s="314">
        <f t="shared" si="1"/>
        <v>665.62567431261937</v>
      </c>
      <c r="E68" s="243">
        <f>Residential!F68</f>
        <v>589.59746067164497</v>
      </c>
      <c r="F68" s="243">
        <f>'Exogenous Variables Monthly'!C65</f>
        <v>5834.3535025218189</v>
      </c>
      <c r="G68" s="244">
        <v>0</v>
      </c>
      <c r="H68" s="239">
        <v>0</v>
      </c>
      <c r="I68" s="239">
        <v>0</v>
      </c>
      <c r="J68" s="239">
        <v>0</v>
      </c>
      <c r="K68" s="239">
        <v>0</v>
      </c>
      <c r="L68" s="239">
        <v>0</v>
      </c>
      <c r="M68" s="239">
        <v>0</v>
      </c>
      <c r="N68" s="239">
        <v>0</v>
      </c>
      <c r="O68" s="239">
        <v>0</v>
      </c>
      <c r="P68" s="239">
        <v>1</v>
      </c>
      <c r="Q68" s="239">
        <v>0</v>
      </c>
      <c r="R68" s="239">
        <v>0</v>
      </c>
      <c r="S68" s="239">
        <v>0</v>
      </c>
      <c r="T68" s="301">
        <f t="shared" si="2"/>
        <v>0</v>
      </c>
      <c r="U68" s="301">
        <f t="shared" si="3"/>
        <v>0</v>
      </c>
      <c r="V68" s="301">
        <f t="shared" si="4"/>
        <v>0</v>
      </c>
      <c r="W68" s="301">
        <f t="shared" si="5"/>
        <v>0</v>
      </c>
      <c r="X68" s="301">
        <f t="shared" si="6"/>
        <v>0</v>
      </c>
      <c r="Y68" s="301">
        <f t="shared" si="7"/>
        <v>0</v>
      </c>
      <c r="Z68" s="301">
        <f t="shared" si="8"/>
        <v>0</v>
      </c>
      <c r="AA68" s="301">
        <f t="shared" si="9"/>
        <v>0</v>
      </c>
      <c r="AB68" s="301">
        <f t="shared" si="10"/>
        <v>589.59746067164497</v>
      </c>
      <c r="AC68" s="301">
        <f t="shared" si="11"/>
        <v>0</v>
      </c>
      <c r="AD68" s="301">
        <f t="shared" si="12"/>
        <v>0</v>
      </c>
      <c r="AE68" s="301">
        <f t="shared" si="13"/>
        <v>0</v>
      </c>
    </row>
    <row r="69" spans="1:31" x14ac:dyDescent="0.35">
      <c r="A69" s="321">
        <v>2023</v>
      </c>
      <c r="B69" s="326">
        <v>44835</v>
      </c>
      <c r="C69" s="238">
        <v>497.41170399999999</v>
      </c>
      <c r="D69" s="314">
        <f t="shared" si="1"/>
        <v>687.08285773817715</v>
      </c>
      <c r="E69" s="243">
        <f>Residential!F69</f>
        <v>601.06987372080596</v>
      </c>
      <c r="F69" s="243">
        <f>'Exogenous Variables Monthly'!C66</f>
        <v>5830.8536312006308</v>
      </c>
      <c r="G69" s="244">
        <v>0</v>
      </c>
      <c r="H69" s="239">
        <v>0</v>
      </c>
      <c r="I69" s="239">
        <v>0</v>
      </c>
      <c r="J69" s="239">
        <v>0</v>
      </c>
      <c r="K69" s="239">
        <v>0</v>
      </c>
      <c r="L69" s="239">
        <v>0</v>
      </c>
      <c r="M69" s="239">
        <v>0</v>
      </c>
      <c r="N69" s="239">
        <v>0</v>
      </c>
      <c r="O69" s="239">
        <v>0</v>
      </c>
      <c r="P69" s="239">
        <v>0</v>
      </c>
      <c r="Q69" s="239">
        <v>1</v>
      </c>
      <c r="R69" s="239">
        <v>0</v>
      </c>
      <c r="S69" s="239">
        <v>0</v>
      </c>
      <c r="T69" s="301">
        <f t="shared" si="2"/>
        <v>0</v>
      </c>
      <c r="U69" s="301">
        <f t="shared" si="3"/>
        <v>0</v>
      </c>
      <c r="V69" s="301">
        <f t="shared" si="4"/>
        <v>0</v>
      </c>
      <c r="W69" s="301">
        <f t="shared" si="5"/>
        <v>0</v>
      </c>
      <c r="X69" s="301">
        <f t="shared" si="6"/>
        <v>0</v>
      </c>
      <c r="Y69" s="301">
        <f t="shared" si="7"/>
        <v>0</v>
      </c>
      <c r="Z69" s="301">
        <f t="shared" si="8"/>
        <v>0</v>
      </c>
      <c r="AA69" s="301">
        <f t="shared" si="9"/>
        <v>0</v>
      </c>
      <c r="AB69" s="301">
        <f t="shared" si="10"/>
        <v>0</v>
      </c>
      <c r="AC69" s="301">
        <f t="shared" si="11"/>
        <v>601.06987372080596</v>
      </c>
      <c r="AD69" s="301">
        <f t="shared" si="12"/>
        <v>0</v>
      </c>
      <c r="AE69" s="301">
        <f t="shared" si="13"/>
        <v>0</v>
      </c>
    </row>
    <row r="70" spans="1:31" x14ac:dyDescent="0.35">
      <c r="A70" s="321">
        <v>2023</v>
      </c>
      <c r="B70" s="326">
        <v>44866</v>
      </c>
      <c r="C70" s="238">
        <v>592.68936499999995</v>
      </c>
      <c r="D70" s="314">
        <f t="shared" ref="D70:D133" si="14">SUMPRODUCT($E$3:$AE$3,E70:AE70)</f>
        <v>625.37958196818738</v>
      </c>
      <c r="E70" s="243">
        <f>Residential!F70</f>
        <v>512.38312794427304</v>
      </c>
      <c r="F70" s="243">
        <f>'Exogenous Variables Monthly'!C67</f>
        <v>5827.3537598794428</v>
      </c>
      <c r="G70" s="244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0</v>
      </c>
      <c r="O70" s="239">
        <v>0</v>
      </c>
      <c r="P70" s="239">
        <v>0</v>
      </c>
      <c r="Q70" s="239">
        <v>0</v>
      </c>
      <c r="R70" s="239">
        <v>1</v>
      </c>
      <c r="S70" s="239">
        <v>0</v>
      </c>
      <c r="T70" s="301">
        <f t="shared" ref="T70:T133" si="15">$E70*H70</f>
        <v>0</v>
      </c>
      <c r="U70" s="301">
        <f t="shared" ref="U70:U133" si="16">$E70*I70</f>
        <v>0</v>
      </c>
      <c r="V70" s="301">
        <f t="shared" ref="V70:V133" si="17">$E70*J70</f>
        <v>0</v>
      </c>
      <c r="W70" s="301">
        <f t="shared" ref="W70:W133" si="18">$E70*K70</f>
        <v>0</v>
      </c>
      <c r="X70" s="301">
        <f t="shared" ref="X70:X133" si="19">$E70*L70</f>
        <v>0</v>
      </c>
      <c r="Y70" s="301">
        <f t="shared" ref="Y70:Y133" si="20">$E70*M70</f>
        <v>0</v>
      </c>
      <c r="Z70" s="301">
        <f t="shared" ref="Z70:Z133" si="21">$E70*N70</f>
        <v>0</v>
      </c>
      <c r="AA70" s="301">
        <f t="shared" ref="AA70:AA133" si="22">$E70*O70</f>
        <v>0</v>
      </c>
      <c r="AB70" s="301">
        <f t="shared" ref="AB70:AB133" si="23">$E70*P70</f>
        <v>0</v>
      </c>
      <c r="AC70" s="301">
        <f t="shared" ref="AC70:AC133" si="24">$E70*Q70</f>
        <v>0</v>
      </c>
      <c r="AD70" s="301">
        <f t="shared" ref="AD70:AD133" si="25">$E70*R70</f>
        <v>512.38312794427304</v>
      </c>
      <c r="AE70" s="301">
        <f t="shared" ref="AE70:AE133" si="26">$E70*S70</f>
        <v>0</v>
      </c>
    </row>
    <row r="71" spans="1:31" x14ac:dyDescent="0.35">
      <c r="A71" s="321">
        <v>2023</v>
      </c>
      <c r="B71" s="326">
        <v>44896</v>
      </c>
      <c r="C71" s="238">
        <v>606.35533899999996</v>
      </c>
      <c r="D71" s="314">
        <f t="shared" si="14"/>
        <v>608.5723794796105</v>
      </c>
      <c r="E71" s="243">
        <f>Residential!F71</f>
        <v>475.42155280274699</v>
      </c>
      <c r="F71" s="243">
        <f>'Exogenous Variables Monthly'!C68</f>
        <v>5823.8538885582548</v>
      </c>
      <c r="G71" s="244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39">
        <v>0</v>
      </c>
      <c r="R71" s="239">
        <v>0</v>
      </c>
      <c r="S71" s="239">
        <v>1</v>
      </c>
      <c r="T71" s="301">
        <f t="shared" si="15"/>
        <v>0</v>
      </c>
      <c r="U71" s="301">
        <f t="shared" si="16"/>
        <v>0</v>
      </c>
      <c r="V71" s="301">
        <f t="shared" si="17"/>
        <v>0</v>
      </c>
      <c r="W71" s="301">
        <f t="shared" si="18"/>
        <v>0</v>
      </c>
      <c r="X71" s="301">
        <f t="shared" si="19"/>
        <v>0</v>
      </c>
      <c r="Y71" s="301">
        <f t="shared" si="20"/>
        <v>0</v>
      </c>
      <c r="Z71" s="301">
        <f t="shared" si="21"/>
        <v>0</v>
      </c>
      <c r="AA71" s="301">
        <f t="shared" si="22"/>
        <v>0</v>
      </c>
      <c r="AB71" s="301">
        <f t="shared" si="23"/>
        <v>0</v>
      </c>
      <c r="AC71" s="301">
        <f t="shared" si="24"/>
        <v>0</v>
      </c>
      <c r="AD71" s="301">
        <f t="shared" si="25"/>
        <v>0</v>
      </c>
      <c r="AE71" s="301">
        <f t="shared" si="26"/>
        <v>475.42155280274699</v>
      </c>
    </row>
    <row r="72" spans="1:31" x14ac:dyDescent="0.35">
      <c r="A72" s="321">
        <v>2023</v>
      </c>
      <c r="B72" s="326">
        <v>44927</v>
      </c>
      <c r="C72" s="238">
        <v>554.09115099999997</v>
      </c>
      <c r="D72" s="314">
        <f t="shared" si="14"/>
        <v>561.52133105236499</v>
      </c>
      <c r="E72" s="243">
        <f>Residential!F72</f>
        <v>442.63057863116501</v>
      </c>
      <c r="F72" s="243">
        <f>'Exogenous Variables Monthly'!C69</f>
        <v>5820.3540172370667</v>
      </c>
      <c r="G72" s="244">
        <v>0</v>
      </c>
      <c r="H72" s="239">
        <v>1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39">
        <v>0</v>
      </c>
      <c r="R72" s="239">
        <v>0</v>
      </c>
      <c r="S72" s="239">
        <v>0</v>
      </c>
      <c r="T72" s="301">
        <f t="shared" si="15"/>
        <v>442.63057863116501</v>
      </c>
      <c r="U72" s="301">
        <f t="shared" si="16"/>
        <v>0</v>
      </c>
      <c r="V72" s="301">
        <f t="shared" si="17"/>
        <v>0</v>
      </c>
      <c r="W72" s="301">
        <f t="shared" si="18"/>
        <v>0</v>
      </c>
      <c r="X72" s="301">
        <f t="shared" si="19"/>
        <v>0</v>
      </c>
      <c r="Y72" s="301">
        <f t="shared" si="20"/>
        <v>0</v>
      </c>
      <c r="Z72" s="301">
        <f t="shared" si="21"/>
        <v>0</v>
      </c>
      <c r="AA72" s="301">
        <f t="shared" si="22"/>
        <v>0</v>
      </c>
      <c r="AB72" s="301">
        <f t="shared" si="23"/>
        <v>0</v>
      </c>
      <c r="AC72" s="301">
        <f t="shared" si="24"/>
        <v>0</v>
      </c>
      <c r="AD72" s="301">
        <f t="shared" si="25"/>
        <v>0</v>
      </c>
      <c r="AE72" s="301">
        <f t="shared" si="26"/>
        <v>0</v>
      </c>
    </row>
    <row r="73" spans="1:31" x14ac:dyDescent="0.35">
      <c r="A73" s="321">
        <v>2023</v>
      </c>
      <c r="B73" s="326">
        <v>44958</v>
      </c>
      <c r="C73" s="238">
        <v>525.06339400000002</v>
      </c>
      <c r="D73" s="314">
        <f t="shared" si="14"/>
        <v>532.00996026078053</v>
      </c>
      <c r="E73" s="243">
        <f>Residential!F73</f>
        <v>394.46385189521698</v>
      </c>
      <c r="F73" s="243">
        <f>'Exogenous Variables Monthly'!C70</f>
        <v>5816.8541459158787</v>
      </c>
      <c r="G73" s="244">
        <v>0</v>
      </c>
      <c r="H73" s="239">
        <v>0</v>
      </c>
      <c r="I73" s="239">
        <v>1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39">
        <v>0</v>
      </c>
      <c r="P73" s="239">
        <v>0</v>
      </c>
      <c r="Q73" s="239">
        <v>0</v>
      </c>
      <c r="R73" s="239">
        <v>0</v>
      </c>
      <c r="S73" s="239">
        <v>0</v>
      </c>
      <c r="T73" s="301">
        <f t="shared" si="15"/>
        <v>0</v>
      </c>
      <c r="U73" s="301">
        <f t="shared" si="16"/>
        <v>394.46385189521698</v>
      </c>
      <c r="V73" s="301">
        <f t="shared" si="17"/>
        <v>0</v>
      </c>
      <c r="W73" s="301">
        <f t="shared" si="18"/>
        <v>0</v>
      </c>
      <c r="X73" s="301">
        <f t="shared" si="19"/>
        <v>0</v>
      </c>
      <c r="Y73" s="301">
        <f t="shared" si="20"/>
        <v>0</v>
      </c>
      <c r="Z73" s="301">
        <f t="shared" si="21"/>
        <v>0</v>
      </c>
      <c r="AA73" s="301">
        <f t="shared" si="22"/>
        <v>0</v>
      </c>
      <c r="AB73" s="301">
        <f t="shared" si="23"/>
        <v>0</v>
      </c>
      <c r="AC73" s="301">
        <f t="shared" si="24"/>
        <v>0</v>
      </c>
      <c r="AD73" s="301">
        <f t="shared" si="25"/>
        <v>0</v>
      </c>
      <c r="AE73" s="301">
        <f t="shared" si="26"/>
        <v>0</v>
      </c>
    </row>
    <row r="74" spans="1:31" x14ac:dyDescent="0.35">
      <c r="A74" s="321">
        <v>2023</v>
      </c>
      <c r="B74" s="326">
        <v>44986</v>
      </c>
      <c r="C74" s="238">
        <v>576.25386600000002</v>
      </c>
      <c r="D74" s="314">
        <f t="shared" si="14"/>
        <v>612.61311331854472</v>
      </c>
      <c r="E74" s="243">
        <f>Residential!F74</f>
        <v>432.56981735066699</v>
      </c>
      <c r="F74" s="243">
        <f>'Exogenous Variables Monthly'!C71</f>
        <v>5813.3542745946907</v>
      </c>
      <c r="G74" s="244">
        <v>0</v>
      </c>
      <c r="H74" s="239">
        <v>0</v>
      </c>
      <c r="I74" s="239">
        <v>0</v>
      </c>
      <c r="J74" s="239">
        <v>1</v>
      </c>
      <c r="K74" s="239">
        <v>0</v>
      </c>
      <c r="L74" s="239">
        <v>0</v>
      </c>
      <c r="M74" s="239">
        <v>0</v>
      </c>
      <c r="N74" s="239">
        <v>0</v>
      </c>
      <c r="O74" s="239">
        <v>0</v>
      </c>
      <c r="P74" s="239">
        <v>0</v>
      </c>
      <c r="Q74" s="239">
        <v>0</v>
      </c>
      <c r="R74" s="239">
        <v>0</v>
      </c>
      <c r="S74" s="239">
        <v>0</v>
      </c>
      <c r="T74" s="301">
        <f t="shared" si="15"/>
        <v>0</v>
      </c>
      <c r="U74" s="301">
        <f t="shared" si="16"/>
        <v>0</v>
      </c>
      <c r="V74" s="301">
        <f t="shared" si="17"/>
        <v>432.56981735066699</v>
      </c>
      <c r="W74" s="301">
        <f t="shared" si="18"/>
        <v>0</v>
      </c>
      <c r="X74" s="301">
        <f t="shared" si="19"/>
        <v>0</v>
      </c>
      <c r="Y74" s="301">
        <f t="shared" si="20"/>
        <v>0</v>
      </c>
      <c r="Z74" s="301">
        <f t="shared" si="21"/>
        <v>0</v>
      </c>
      <c r="AA74" s="301">
        <f t="shared" si="22"/>
        <v>0</v>
      </c>
      <c r="AB74" s="301">
        <f t="shared" si="23"/>
        <v>0</v>
      </c>
      <c r="AC74" s="301">
        <f t="shared" si="24"/>
        <v>0</v>
      </c>
      <c r="AD74" s="301">
        <f t="shared" si="25"/>
        <v>0</v>
      </c>
      <c r="AE74" s="301">
        <f t="shared" si="26"/>
        <v>0</v>
      </c>
    </row>
    <row r="75" spans="1:31" x14ac:dyDescent="0.35">
      <c r="A75" s="321">
        <v>2023</v>
      </c>
      <c r="B75" s="326">
        <v>45017</v>
      </c>
      <c r="C75" s="238">
        <v>591.51903500000003</v>
      </c>
      <c r="D75" s="314">
        <f t="shared" si="14"/>
        <v>598.3986625894388</v>
      </c>
      <c r="E75" s="243">
        <f>Residential!F75</f>
        <v>471.36426483799801</v>
      </c>
      <c r="F75" s="243">
        <f>'Exogenous Variables Monthly'!C72</f>
        <v>5809.8544032735026</v>
      </c>
      <c r="G75" s="244">
        <v>0</v>
      </c>
      <c r="H75" s="239">
        <v>0</v>
      </c>
      <c r="I75" s="239">
        <v>0</v>
      </c>
      <c r="J75" s="239">
        <v>0</v>
      </c>
      <c r="K75" s="239">
        <v>1</v>
      </c>
      <c r="L75" s="239">
        <v>0</v>
      </c>
      <c r="M75" s="239">
        <v>0</v>
      </c>
      <c r="N75" s="239">
        <v>0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301">
        <f t="shared" si="15"/>
        <v>0</v>
      </c>
      <c r="U75" s="301">
        <f t="shared" si="16"/>
        <v>0</v>
      </c>
      <c r="V75" s="301">
        <f t="shared" si="17"/>
        <v>0</v>
      </c>
      <c r="W75" s="301">
        <f t="shared" si="18"/>
        <v>471.36426483799801</v>
      </c>
      <c r="X75" s="301">
        <f t="shared" si="19"/>
        <v>0</v>
      </c>
      <c r="Y75" s="301">
        <f t="shared" si="20"/>
        <v>0</v>
      </c>
      <c r="Z75" s="301">
        <f t="shared" si="21"/>
        <v>0</v>
      </c>
      <c r="AA75" s="301">
        <f t="shared" si="22"/>
        <v>0</v>
      </c>
      <c r="AB75" s="301">
        <f t="shared" si="23"/>
        <v>0</v>
      </c>
      <c r="AC75" s="301">
        <f t="shared" si="24"/>
        <v>0</v>
      </c>
      <c r="AD75" s="301">
        <f t="shared" si="25"/>
        <v>0</v>
      </c>
      <c r="AE75" s="301">
        <f t="shared" si="26"/>
        <v>0</v>
      </c>
    </row>
    <row r="76" spans="1:31" x14ac:dyDescent="0.35">
      <c r="A76" s="321">
        <v>2023</v>
      </c>
      <c r="B76" s="326">
        <v>45047</v>
      </c>
      <c r="C76" s="238">
        <v>658.33864000000005</v>
      </c>
      <c r="D76" s="314">
        <f t="shared" si="14"/>
        <v>646.14495634582545</v>
      </c>
      <c r="E76" s="243">
        <f>Residential!F76</f>
        <v>540.16813523924895</v>
      </c>
      <c r="F76" s="243">
        <f>'Exogenous Variables Monthly'!C73</f>
        <v>5806.3545319523146</v>
      </c>
      <c r="G76" s="244">
        <v>0</v>
      </c>
      <c r="H76" s="239">
        <v>0</v>
      </c>
      <c r="I76" s="239">
        <v>0</v>
      </c>
      <c r="J76" s="239">
        <v>0</v>
      </c>
      <c r="K76" s="239">
        <v>0</v>
      </c>
      <c r="L76" s="239">
        <v>1</v>
      </c>
      <c r="M76" s="239">
        <v>0</v>
      </c>
      <c r="N76" s="239">
        <v>0</v>
      </c>
      <c r="O76" s="239">
        <v>0</v>
      </c>
      <c r="P76" s="239">
        <v>0</v>
      </c>
      <c r="Q76" s="239">
        <v>0</v>
      </c>
      <c r="R76" s="239">
        <v>0</v>
      </c>
      <c r="S76" s="239">
        <v>0</v>
      </c>
      <c r="T76" s="301">
        <f t="shared" si="15"/>
        <v>0</v>
      </c>
      <c r="U76" s="301">
        <f t="shared" si="16"/>
        <v>0</v>
      </c>
      <c r="V76" s="301">
        <f t="shared" si="17"/>
        <v>0</v>
      </c>
      <c r="W76" s="301">
        <f t="shared" si="18"/>
        <v>0</v>
      </c>
      <c r="X76" s="301">
        <f t="shared" si="19"/>
        <v>540.16813523924895</v>
      </c>
      <c r="Y76" s="301">
        <f t="shared" si="20"/>
        <v>0</v>
      </c>
      <c r="Z76" s="301">
        <f t="shared" si="21"/>
        <v>0</v>
      </c>
      <c r="AA76" s="301">
        <f t="shared" si="22"/>
        <v>0</v>
      </c>
      <c r="AB76" s="301">
        <f t="shared" si="23"/>
        <v>0</v>
      </c>
      <c r="AC76" s="301">
        <f t="shared" si="24"/>
        <v>0</v>
      </c>
      <c r="AD76" s="301">
        <f t="shared" si="25"/>
        <v>0</v>
      </c>
      <c r="AE76" s="301">
        <f t="shared" si="26"/>
        <v>0</v>
      </c>
    </row>
    <row r="77" spans="1:31" x14ac:dyDescent="0.35">
      <c r="A77" s="321">
        <v>2023</v>
      </c>
      <c r="B77" s="326">
        <v>45078</v>
      </c>
      <c r="C77" s="238">
        <v>666.28988200000003</v>
      </c>
      <c r="D77" s="314">
        <f t="shared" si="14"/>
        <v>632.6190791693416</v>
      </c>
      <c r="E77" s="243">
        <f>Residential!F77</f>
        <v>568.39065422089698</v>
      </c>
      <c r="F77" s="243">
        <f>'Exogenous Variables Monthly'!C74</f>
        <v>5802.8546606311265</v>
      </c>
      <c r="G77" s="244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1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  <c r="S77" s="239">
        <v>0</v>
      </c>
      <c r="T77" s="301">
        <f t="shared" si="15"/>
        <v>0</v>
      </c>
      <c r="U77" s="301">
        <f t="shared" si="16"/>
        <v>0</v>
      </c>
      <c r="V77" s="301">
        <f t="shared" si="17"/>
        <v>0</v>
      </c>
      <c r="W77" s="301">
        <f t="shared" si="18"/>
        <v>0</v>
      </c>
      <c r="X77" s="301">
        <f t="shared" si="19"/>
        <v>0</v>
      </c>
      <c r="Y77" s="301">
        <f t="shared" si="20"/>
        <v>568.39065422089698</v>
      </c>
      <c r="Z77" s="301">
        <f t="shared" si="21"/>
        <v>0</v>
      </c>
      <c r="AA77" s="301">
        <f t="shared" si="22"/>
        <v>0</v>
      </c>
      <c r="AB77" s="301">
        <f t="shared" si="23"/>
        <v>0</v>
      </c>
      <c r="AC77" s="301">
        <f t="shared" si="24"/>
        <v>0</v>
      </c>
      <c r="AD77" s="301">
        <f t="shared" si="25"/>
        <v>0</v>
      </c>
      <c r="AE77" s="301">
        <f t="shared" si="26"/>
        <v>0</v>
      </c>
    </row>
    <row r="78" spans="1:31" x14ac:dyDescent="0.35">
      <c r="A78" s="321">
        <v>2024</v>
      </c>
      <c r="B78" s="326">
        <v>45108</v>
      </c>
      <c r="C78" s="238">
        <v>690.03291400000001</v>
      </c>
      <c r="D78" s="314">
        <f t="shared" si="14"/>
        <v>666.50451284487281</v>
      </c>
      <c r="E78" s="243">
        <f>Residential!F78</f>
        <v>589.05318085818999</v>
      </c>
      <c r="F78" s="243">
        <f>'Exogenous Variables Monthly'!C75</f>
        <v>5801.9790425068959</v>
      </c>
      <c r="G78" s="244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1</v>
      </c>
      <c r="O78" s="239">
        <v>0</v>
      </c>
      <c r="P78" s="239">
        <v>0</v>
      </c>
      <c r="Q78" s="239">
        <v>0</v>
      </c>
      <c r="R78" s="239">
        <v>0</v>
      </c>
      <c r="S78" s="239">
        <v>0</v>
      </c>
      <c r="T78" s="301">
        <f t="shared" si="15"/>
        <v>0</v>
      </c>
      <c r="U78" s="301">
        <f t="shared" si="16"/>
        <v>0</v>
      </c>
      <c r="V78" s="301">
        <f t="shared" si="17"/>
        <v>0</v>
      </c>
      <c r="W78" s="301">
        <f t="shared" si="18"/>
        <v>0</v>
      </c>
      <c r="X78" s="301">
        <f t="shared" si="19"/>
        <v>0</v>
      </c>
      <c r="Y78" s="301">
        <f t="shared" si="20"/>
        <v>0</v>
      </c>
      <c r="Z78" s="301">
        <f t="shared" si="21"/>
        <v>589.05318085818999</v>
      </c>
      <c r="AA78" s="301">
        <f t="shared" si="22"/>
        <v>0</v>
      </c>
      <c r="AB78" s="301">
        <f t="shared" si="23"/>
        <v>0</v>
      </c>
      <c r="AC78" s="301">
        <f t="shared" si="24"/>
        <v>0</v>
      </c>
      <c r="AD78" s="301">
        <f t="shared" si="25"/>
        <v>0</v>
      </c>
      <c r="AE78" s="301">
        <f t="shared" si="26"/>
        <v>0</v>
      </c>
    </row>
    <row r="79" spans="1:31" x14ac:dyDescent="0.35">
      <c r="A79" s="321">
        <v>2024</v>
      </c>
      <c r="B79" s="326">
        <v>45139</v>
      </c>
      <c r="C79" s="238">
        <v>691.68160499999999</v>
      </c>
      <c r="D79" s="314">
        <f t="shared" si="14"/>
        <v>656.22453450886348</v>
      </c>
      <c r="E79" s="243">
        <f>Residential!F79</f>
        <v>606.08552018762998</v>
      </c>
      <c r="F79" s="243">
        <f>'Exogenous Variables Monthly'!C76</f>
        <v>5801.1034243826653</v>
      </c>
      <c r="G79" s="244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1</v>
      </c>
      <c r="P79" s="239">
        <v>0</v>
      </c>
      <c r="Q79" s="239">
        <v>0</v>
      </c>
      <c r="R79" s="239">
        <v>0</v>
      </c>
      <c r="S79" s="239">
        <v>0</v>
      </c>
      <c r="T79" s="301">
        <f t="shared" si="15"/>
        <v>0</v>
      </c>
      <c r="U79" s="301">
        <f t="shared" si="16"/>
        <v>0</v>
      </c>
      <c r="V79" s="301">
        <f t="shared" si="17"/>
        <v>0</v>
      </c>
      <c r="W79" s="301">
        <f t="shared" si="18"/>
        <v>0</v>
      </c>
      <c r="X79" s="301">
        <f t="shared" si="19"/>
        <v>0</v>
      </c>
      <c r="Y79" s="301">
        <f t="shared" si="20"/>
        <v>0</v>
      </c>
      <c r="Z79" s="301">
        <f t="shared" si="21"/>
        <v>0</v>
      </c>
      <c r="AA79" s="301">
        <f t="shared" si="22"/>
        <v>606.08552018762998</v>
      </c>
      <c r="AB79" s="301">
        <f t="shared" si="23"/>
        <v>0</v>
      </c>
      <c r="AC79" s="301">
        <f t="shared" si="24"/>
        <v>0</v>
      </c>
      <c r="AD79" s="301">
        <f t="shared" si="25"/>
        <v>0</v>
      </c>
      <c r="AE79" s="301">
        <f t="shared" si="26"/>
        <v>0</v>
      </c>
    </row>
    <row r="80" spans="1:31" x14ac:dyDescent="0.35">
      <c r="A80" s="321">
        <v>2024</v>
      </c>
      <c r="B80" s="326">
        <v>45170</v>
      </c>
      <c r="C80" s="238">
        <v>714.80314999999996</v>
      </c>
      <c r="D80" s="314">
        <f t="shared" si="14"/>
        <v>661.36931897793954</v>
      </c>
      <c r="E80" s="243">
        <f>Residential!F80</f>
        <v>592.220251562268</v>
      </c>
      <c r="F80" s="243">
        <f>'Exogenous Variables Monthly'!C77</f>
        <v>5800.2278062584346</v>
      </c>
      <c r="G80" s="244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0</v>
      </c>
      <c r="P80" s="239">
        <v>1</v>
      </c>
      <c r="Q80" s="239">
        <v>0</v>
      </c>
      <c r="R80" s="239">
        <v>0</v>
      </c>
      <c r="S80" s="239">
        <v>0</v>
      </c>
      <c r="T80" s="301">
        <f t="shared" si="15"/>
        <v>0</v>
      </c>
      <c r="U80" s="301">
        <f t="shared" si="16"/>
        <v>0</v>
      </c>
      <c r="V80" s="301">
        <f t="shared" si="17"/>
        <v>0</v>
      </c>
      <c r="W80" s="301">
        <f t="shared" si="18"/>
        <v>0</v>
      </c>
      <c r="X80" s="301">
        <f t="shared" si="19"/>
        <v>0</v>
      </c>
      <c r="Y80" s="301">
        <f t="shared" si="20"/>
        <v>0</v>
      </c>
      <c r="Z80" s="301">
        <f t="shared" si="21"/>
        <v>0</v>
      </c>
      <c r="AA80" s="301">
        <f t="shared" si="22"/>
        <v>0</v>
      </c>
      <c r="AB80" s="301">
        <f t="shared" si="23"/>
        <v>592.220251562268</v>
      </c>
      <c r="AC80" s="301">
        <f t="shared" si="24"/>
        <v>0</v>
      </c>
      <c r="AD80" s="301">
        <f t="shared" si="25"/>
        <v>0</v>
      </c>
      <c r="AE80" s="301">
        <f t="shared" si="26"/>
        <v>0</v>
      </c>
    </row>
    <row r="81" spans="1:31" x14ac:dyDescent="0.35">
      <c r="A81" s="321">
        <v>2024</v>
      </c>
      <c r="B81" s="326">
        <v>45200</v>
      </c>
      <c r="C81" s="238">
        <v>735.90004299999998</v>
      </c>
      <c r="D81" s="314">
        <f t="shared" si="14"/>
        <v>683.78579745469676</v>
      </c>
      <c r="E81" s="243">
        <f>Residential!F81</f>
        <v>604.48095691883702</v>
      </c>
      <c r="F81" s="243">
        <f>'Exogenous Variables Monthly'!C78</f>
        <v>5799.352188134204</v>
      </c>
      <c r="G81" s="244">
        <v>0</v>
      </c>
      <c r="H81" s="239">
        <v>0</v>
      </c>
      <c r="I81" s="239">
        <v>0</v>
      </c>
      <c r="J81" s="239">
        <v>0</v>
      </c>
      <c r="K81" s="239">
        <v>0</v>
      </c>
      <c r="L81" s="239">
        <v>0</v>
      </c>
      <c r="M81" s="239">
        <v>0</v>
      </c>
      <c r="N81" s="239">
        <v>0</v>
      </c>
      <c r="O81" s="239">
        <v>0</v>
      </c>
      <c r="P81" s="239">
        <v>0</v>
      </c>
      <c r="Q81" s="239">
        <v>1</v>
      </c>
      <c r="R81" s="239">
        <v>0</v>
      </c>
      <c r="S81" s="239">
        <v>0</v>
      </c>
      <c r="T81" s="301">
        <f t="shared" si="15"/>
        <v>0</v>
      </c>
      <c r="U81" s="301">
        <f t="shared" si="16"/>
        <v>0</v>
      </c>
      <c r="V81" s="301">
        <f t="shared" si="17"/>
        <v>0</v>
      </c>
      <c r="W81" s="301">
        <f t="shared" si="18"/>
        <v>0</v>
      </c>
      <c r="X81" s="301">
        <f t="shared" si="19"/>
        <v>0</v>
      </c>
      <c r="Y81" s="301">
        <f t="shared" si="20"/>
        <v>0</v>
      </c>
      <c r="Z81" s="301">
        <f t="shared" si="21"/>
        <v>0</v>
      </c>
      <c r="AA81" s="301">
        <f t="shared" si="22"/>
        <v>0</v>
      </c>
      <c r="AB81" s="301">
        <f t="shared" si="23"/>
        <v>0</v>
      </c>
      <c r="AC81" s="301">
        <f t="shared" si="24"/>
        <v>604.48095691883702</v>
      </c>
      <c r="AD81" s="301">
        <f t="shared" si="25"/>
        <v>0</v>
      </c>
      <c r="AE81" s="301">
        <f t="shared" si="26"/>
        <v>0</v>
      </c>
    </row>
    <row r="82" spans="1:31" x14ac:dyDescent="0.35">
      <c r="A82" s="321">
        <v>2024</v>
      </c>
      <c r="B82" s="326">
        <v>45231</v>
      </c>
      <c r="C82" s="238">
        <v>656.35992299999998</v>
      </c>
      <c r="D82" s="314">
        <f t="shared" si="14"/>
        <v>621.61562637939119</v>
      </c>
      <c r="E82" s="243">
        <f>Residential!F82</f>
        <v>515.631920800687</v>
      </c>
      <c r="F82" s="243">
        <f>'Exogenous Variables Monthly'!C79</f>
        <v>5798.4765700099733</v>
      </c>
      <c r="G82" s="244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0</v>
      </c>
      <c r="M82" s="239">
        <v>0</v>
      </c>
      <c r="N82" s="239">
        <v>0</v>
      </c>
      <c r="O82" s="239">
        <v>0</v>
      </c>
      <c r="P82" s="239">
        <v>0</v>
      </c>
      <c r="Q82" s="239">
        <v>0</v>
      </c>
      <c r="R82" s="239">
        <v>1</v>
      </c>
      <c r="S82" s="239">
        <v>0</v>
      </c>
      <c r="T82" s="301">
        <f t="shared" si="15"/>
        <v>0</v>
      </c>
      <c r="U82" s="301">
        <f t="shared" si="16"/>
        <v>0</v>
      </c>
      <c r="V82" s="301">
        <f t="shared" si="17"/>
        <v>0</v>
      </c>
      <c r="W82" s="301">
        <f t="shared" si="18"/>
        <v>0</v>
      </c>
      <c r="X82" s="301">
        <f t="shared" si="19"/>
        <v>0</v>
      </c>
      <c r="Y82" s="301">
        <f t="shared" si="20"/>
        <v>0</v>
      </c>
      <c r="Z82" s="301">
        <f t="shared" si="21"/>
        <v>0</v>
      </c>
      <c r="AA82" s="301">
        <f t="shared" si="22"/>
        <v>0</v>
      </c>
      <c r="AB82" s="301">
        <f t="shared" si="23"/>
        <v>0</v>
      </c>
      <c r="AC82" s="301">
        <f t="shared" si="24"/>
        <v>0</v>
      </c>
      <c r="AD82" s="301">
        <f t="shared" si="25"/>
        <v>515.631920800687</v>
      </c>
      <c r="AE82" s="301">
        <f t="shared" si="26"/>
        <v>0</v>
      </c>
    </row>
    <row r="83" spans="1:31" x14ac:dyDescent="0.35">
      <c r="A83" s="321">
        <v>2024</v>
      </c>
      <c r="B83" s="326">
        <v>45261</v>
      </c>
      <c r="C83" s="238">
        <v>651.61921700000005</v>
      </c>
      <c r="D83" s="314">
        <f t="shared" si="14"/>
        <v>606.30651829267595</v>
      </c>
      <c r="E83" s="243">
        <f>Residential!F83</f>
        <v>479.00814023867599</v>
      </c>
      <c r="F83" s="243">
        <f>'Exogenous Variables Monthly'!C80</f>
        <v>5797.6009518857427</v>
      </c>
      <c r="G83" s="244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39">
        <v>0</v>
      </c>
      <c r="P83" s="239">
        <v>0</v>
      </c>
      <c r="Q83" s="239">
        <v>0</v>
      </c>
      <c r="R83" s="239">
        <v>0</v>
      </c>
      <c r="S83" s="239">
        <v>1</v>
      </c>
      <c r="T83" s="301">
        <f t="shared" si="15"/>
        <v>0</v>
      </c>
      <c r="U83" s="301">
        <f t="shared" si="16"/>
        <v>0</v>
      </c>
      <c r="V83" s="301">
        <f t="shared" si="17"/>
        <v>0</v>
      </c>
      <c r="W83" s="301">
        <f t="shared" si="18"/>
        <v>0</v>
      </c>
      <c r="X83" s="301">
        <f t="shared" si="19"/>
        <v>0</v>
      </c>
      <c r="Y83" s="301">
        <f t="shared" si="20"/>
        <v>0</v>
      </c>
      <c r="Z83" s="301">
        <f t="shared" si="21"/>
        <v>0</v>
      </c>
      <c r="AA83" s="301">
        <f t="shared" si="22"/>
        <v>0</v>
      </c>
      <c r="AB83" s="301">
        <f t="shared" si="23"/>
        <v>0</v>
      </c>
      <c r="AC83" s="301">
        <f t="shared" si="24"/>
        <v>0</v>
      </c>
      <c r="AD83" s="301">
        <f t="shared" si="25"/>
        <v>0</v>
      </c>
      <c r="AE83" s="301">
        <f t="shared" si="26"/>
        <v>479.00814023867599</v>
      </c>
    </row>
    <row r="84" spans="1:31" x14ac:dyDescent="0.35">
      <c r="A84" s="321">
        <v>2024</v>
      </c>
      <c r="B84" s="326">
        <v>45292</v>
      </c>
      <c r="C84" s="238">
        <v>601.91273527797</v>
      </c>
      <c r="D84" s="314">
        <f t="shared" si="14"/>
        <v>558.21906800946294</v>
      </c>
      <c r="E84" s="243">
        <f>Residential!F84</f>
        <v>446.22024160541599</v>
      </c>
      <c r="F84" s="243">
        <f>'Exogenous Variables Monthly'!C81</f>
        <v>5796.725333761512</v>
      </c>
      <c r="G84" s="244">
        <v>0</v>
      </c>
      <c r="H84" s="239">
        <v>1</v>
      </c>
      <c r="I84" s="239">
        <v>0</v>
      </c>
      <c r="J84" s="239">
        <v>0</v>
      </c>
      <c r="K84" s="239">
        <v>0</v>
      </c>
      <c r="L84" s="239">
        <v>0</v>
      </c>
      <c r="M84" s="239">
        <v>0</v>
      </c>
      <c r="N84" s="239">
        <v>0</v>
      </c>
      <c r="O84" s="239">
        <v>0</v>
      </c>
      <c r="P84" s="239">
        <v>0</v>
      </c>
      <c r="Q84" s="239">
        <v>0</v>
      </c>
      <c r="R84" s="239">
        <v>0</v>
      </c>
      <c r="S84" s="239">
        <v>0</v>
      </c>
      <c r="T84" s="301">
        <f t="shared" si="15"/>
        <v>446.22024160541599</v>
      </c>
      <c r="U84" s="301">
        <f t="shared" si="16"/>
        <v>0</v>
      </c>
      <c r="V84" s="301">
        <f t="shared" si="17"/>
        <v>0</v>
      </c>
      <c r="W84" s="301">
        <f t="shared" si="18"/>
        <v>0</v>
      </c>
      <c r="X84" s="301">
        <f t="shared" si="19"/>
        <v>0</v>
      </c>
      <c r="Y84" s="301">
        <f t="shared" si="20"/>
        <v>0</v>
      </c>
      <c r="Z84" s="301">
        <f t="shared" si="21"/>
        <v>0</v>
      </c>
      <c r="AA84" s="301">
        <f t="shared" si="22"/>
        <v>0</v>
      </c>
      <c r="AB84" s="301">
        <f t="shared" si="23"/>
        <v>0</v>
      </c>
      <c r="AC84" s="301">
        <f t="shared" si="24"/>
        <v>0</v>
      </c>
      <c r="AD84" s="301">
        <f t="shared" si="25"/>
        <v>0</v>
      </c>
      <c r="AE84" s="301">
        <f t="shared" si="26"/>
        <v>0</v>
      </c>
    </row>
    <row r="85" spans="1:31" x14ac:dyDescent="0.35">
      <c r="A85" s="321">
        <v>2024</v>
      </c>
      <c r="B85" s="326">
        <v>45323</v>
      </c>
      <c r="C85" s="323">
        <f t="shared" ref="C85:C147" si="27">D85</f>
        <v>528.27801686794589</v>
      </c>
      <c r="D85" s="314">
        <f t="shared" si="14"/>
        <v>528.27801686794589</v>
      </c>
      <c r="E85" s="243">
        <f>Residential!F85</f>
        <v>396.76648753476701</v>
      </c>
      <c r="F85" s="243">
        <f>'Exogenous Variables Monthly'!C82</f>
        <v>5795.8497156372814</v>
      </c>
      <c r="G85" s="244">
        <v>0</v>
      </c>
      <c r="H85" s="239">
        <v>0</v>
      </c>
      <c r="I85" s="239">
        <v>1</v>
      </c>
      <c r="J85" s="239">
        <v>0</v>
      </c>
      <c r="K85" s="239">
        <v>0</v>
      </c>
      <c r="L85" s="239">
        <v>0</v>
      </c>
      <c r="M85" s="239">
        <v>0</v>
      </c>
      <c r="N85" s="239">
        <v>0</v>
      </c>
      <c r="O85" s="239">
        <v>0</v>
      </c>
      <c r="P85" s="239">
        <v>0</v>
      </c>
      <c r="Q85" s="239">
        <v>0</v>
      </c>
      <c r="R85" s="239">
        <v>0</v>
      </c>
      <c r="S85" s="239">
        <v>0</v>
      </c>
      <c r="T85" s="301">
        <f t="shared" si="15"/>
        <v>0</v>
      </c>
      <c r="U85" s="301">
        <f t="shared" si="16"/>
        <v>396.76648753476701</v>
      </c>
      <c r="V85" s="301">
        <f t="shared" si="17"/>
        <v>0</v>
      </c>
      <c r="W85" s="301">
        <f t="shared" si="18"/>
        <v>0</v>
      </c>
      <c r="X85" s="301">
        <f t="shared" si="19"/>
        <v>0</v>
      </c>
      <c r="Y85" s="301">
        <f t="shared" si="20"/>
        <v>0</v>
      </c>
      <c r="Z85" s="301">
        <f t="shared" si="21"/>
        <v>0</v>
      </c>
      <c r="AA85" s="301">
        <f t="shared" si="22"/>
        <v>0</v>
      </c>
      <c r="AB85" s="301">
        <f t="shared" si="23"/>
        <v>0</v>
      </c>
      <c r="AC85" s="301">
        <f t="shared" si="24"/>
        <v>0</v>
      </c>
      <c r="AD85" s="301">
        <f t="shared" si="25"/>
        <v>0</v>
      </c>
      <c r="AE85" s="301">
        <f t="shared" si="26"/>
        <v>0</v>
      </c>
    </row>
    <row r="86" spans="1:31" x14ac:dyDescent="0.35">
      <c r="A86" s="321">
        <v>2024</v>
      </c>
      <c r="B86" s="326">
        <v>45352</v>
      </c>
      <c r="C86" s="323">
        <f t="shared" si="27"/>
        <v>609.92303430502488</v>
      </c>
      <c r="D86" s="314">
        <f t="shared" si="14"/>
        <v>609.92303430502488</v>
      </c>
      <c r="E86" s="243">
        <f>Residential!F86</f>
        <v>432.62165618260502</v>
      </c>
      <c r="F86" s="243">
        <f>'Exogenous Variables Monthly'!C83</f>
        <v>5794.9740975130508</v>
      </c>
      <c r="G86" s="244">
        <v>0</v>
      </c>
      <c r="H86" s="239">
        <v>0</v>
      </c>
      <c r="I86" s="239">
        <v>0</v>
      </c>
      <c r="J86" s="239">
        <v>1</v>
      </c>
      <c r="K86" s="239">
        <v>0</v>
      </c>
      <c r="L86" s="239">
        <v>0</v>
      </c>
      <c r="M86" s="239">
        <v>0</v>
      </c>
      <c r="N86" s="239">
        <v>0</v>
      </c>
      <c r="O86" s="239">
        <v>0</v>
      </c>
      <c r="P86" s="239">
        <v>0</v>
      </c>
      <c r="Q86" s="239">
        <v>0</v>
      </c>
      <c r="R86" s="239">
        <v>0</v>
      </c>
      <c r="S86" s="239">
        <v>0</v>
      </c>
      <c r="T86" s="301">
        <f t="shared" si="15"/>
        <v>0</v>
      </c>
      <c r="U86" s="301">
        <f t="shared" si="16"/>
        <v>0</v>
      </c>
      <c r="V86" s="301">
        <f t="shared" si="17"/>
        <v>432.62165618260502</v>
      </c>
      <c r="W86" s="301">
        <f t="shared" si="18"/>
        <v>0</v>
      </c>
      <c r="X86" s="301">
        <f t="shared" si="19"/>
        <v>0</v>
      </c>
      <c r="Y86" s="301">
        <f t="shared" si="20"/>
        <v>0</v>
      </c>
      <c r="Z86" s="301">
        <f t="shared" si="21"/>
        <v>0</v>
      </c>
      <c r="AA86" s="301">
        <f t="shared" si="22"/>
        <v>0</v>
      </c>
      <c r="AB86" s="301">
        <f t="shared" si="23"/>
        <v>0</v>
      </c>
      <c r="AC86" s="301">
        <f t="shared" si="24"/>
        <v>0</v>
      </c>
      <c r="AD86" s="301">
        <f t="shared" si="25"/>
        <v>0</v>
      </c>
      <c r="AE86" s="301">
        <f t="shared" si="26"/>
        <v>0</v>
      </c>
    </row>
    <row r="87" spans="1:31" x14ac:dyDescent="0.35">
      <c r="A87" s="321">
        <v>2024</v>
      </c>
      <c r="B87" s="326">
        <v>45383</v>
      </c>
      <c r="C87" s="323">
        <f t="shared" si="27"/>
        <v>596.35164340442157</v>
      </c>
      <c r="D87" s="314">
        <f t="shared" si="14"/>
        <v>596.35164340442157</v>
      </c>
      <c r="E87" s="243">
        <f>Residential!F87</f>
        <v>472.22491615547</v>
      </c>
      <c r="F87" s="243">
        <f>'Exogenous Variables Monthly'!C84</f>
        <v>5794.0984793888201</v>
      </c>
      <c r="G87" s="244">
        <v>0</v>
      </c>
      <c r="H87" s="239">
        <v>0</v>
      </c>
      <c r="I87" s="239">
        <v>0</v>
      </c>
      <c r="J87" s="239">
        <v>0</v>
      </c>
      <c r="K87" s="239">
        <v>1</v>
      </c>
      <c r="L87" s="239">
        <v>0</v>
      </c>
      <c r="M87" s="239">
        <v>0</v>
      </c>
      <c r="N87" s="239">
        <v>0</v>
      </c>
      <c r="O87" s="239">
        <v>0</v>
      </c>
      <c r="P87" s="239">
        <v>0</v>
      </c>
      <c r="Q87" s="239">
        <v>0</v>
      </c>
      <c r="R87" s="239">
        <v>0</v>
      </c>
      <c r="S87" s="239">
        <v>0</v>
      </c>
      <c r="T87" s="301">
        <f t="shared" si="15"/>
        <v>0</v>
      </c>
      <c r="U87" s="301">
        <f t="shared" si="16"/>
        <v>0</v>
      </c>
      <c r="V87" s="301">
        <f t="shared" si="17"/>
        <v>0</v>
      </c>
      <c r="W87" s="301">
        <f t="shared" si="18"/>
        <v>472.22491615547</v>
      </c>
      <c r="X87" s="301">
        <f t="shared" si="19"/>
        <v>0</v>
      </c>
      <c r="Y87" s="301">
        <f t="shared" si="20"/>
        <v>0</v>
      </c>
      <c r="Z87" s="301">
        <f t="shared" si="21"/>
        <v>0</v>
      </c>
      <c r="AA87" s="301">
        <f t="shared" si="22"/>
        <v>0</v>
      </c>
      <c r="AB87" s="301">
        <f t="shared" si="23"/>
        <v>0</v>
      </c>
      <c r="AC87" s="301">
        <f t="shared" si="24"/>
        <v>0</v>
      </c>
      <c r="AD87" s="301">
        <f t="shared" si="25"/>
        <v>0</v>
      </c>
      <c r="AE87" s="301">
        <f t="shared" si="26"/>
        <v>0</v>
      </c>
    </row>
    <row r="88" spans="1:31" x14ac:dyDescent="0.35">
      <c r="A88" s="321">
        <v>2024</v>
      </c>
      <c r="B88" s="326">
        <v>45413</v>
      </c>
      <c r="C88" s="323">
        <f t="shared" si="27"/>
        <v>644.41822843935131</v>
      </c>
      <c r="D88" s="314">
        <f t="shared" si="14"/>
        <v>644.41822843935131</v>
      </c>
      <c r="E88" s="243">
        <f>Residential!F88</f>
        <v>541.75654650461001</v>
      </c>
      <c r="F88" s="243">
        <f>'Exogenous Variables Monthly'!C85</f>
        <v>5793.2228612645895</v>
      </c>
      <c r="G88" s="244">
        <v>0</v>
      </c>
      <c r="H88" s="239">
        <v>0</v>
      </c>
      <c r="I88" s="239">
        <v>0</v>
      </c>
      <c r="J88" s="239">
        <v>0</v>
      </c>
      <c r="K88" s="239">
        <v>0</v>
      </c>
      <c r="L88" s="239">
        <v>1</v>
      </c>
      <c r="M88" s="239">
        <v>0</v>
      </c>
      <c r="N88" s="239">
        <v>0</v>
      </c>
      <c r="O88" s="239">
        <v>0</v>
      </c>
      <c r="P88" s="239">
        <v>0</v>
      </c>
      <c r="Q88" s="239">
        <v>0</v>
      </c>
      <c r="R88" s="239">
        <v>0</v>
      </c>
      <c r="S88" s="239">
        <v>0</v>
      </c>
      <c r="T88" s="301">
        <f t="shared" si="15"/>
        <v>0</v>
      </c>
      <c r="U88" s="301">
        <f t="shared" si="16"/>
        <v>0</v>
      </c>
      <c r="V88" s="301">
        <f t="shared" si="17"/>
        <v>0</v>
      </c>
      <c r="W88" s="301">
        <f t="shared" si="18"/>
        <v>0</v>
      </c>
      <c r="X88" s="301">
        <f t="shared" si="19"/>
        <v>541.75654650461001</v>
      </c>
      <c r="Y88" s="301">
        <f t="shared" si="20"/>
        <v>0</v>
      </c>
      <c r="Z88" s="301">
        <f t="shared" si="21"/>
        <v>0</v>
      </c>
      <c r="AA88" s="301">
        <f t="shared" si="22"/>
        <v>0</v>
      </c>
      <c r="AB88" s="301">
        <f t="shared" si="23"/>
        <v>0</v>
      </c>
      <c r="AC88" s="301">
        <f t="shared" si="24"/>
        <v>0</v>
      </c>
      <c r="AD88" s="301">
        <f t="shared" si="25"/>
        <v>0</v>
      </c>
      <c r="AE88" s="301">
        <f t="shared" si="26"/>
        <v>0</v>
      </c>
    </row>
    <row r="89" spans="1:31" x14ac:dyDescent="0.35">
      <c r="A89" s="321">
        <v>2024</v>
      </c>
      <c r="B89" s="326">
        <v>45444</v>
      </c>
      <c r="C89" s="323">
        <f t="shared" si="27"/>
        <v>631.73918619554252</v>
      </c>
      <c r="D89" s="314">
        <f t="shared" si="14"/>
        <v>631.73918619554252</v>
      </c>
      <c r="E89" s="243">
        <f>Residential!F89</f>
        <v>570.18704433185405</v>
      </c>
      <c r="F89" s="243">
        <f>'Exogenous Variables Monthly'!C86</f>
        <v>5792.3472431403588</v>
      </c>
      <c r="G89" s="244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1</v>
      </c>
      <c r="N89" s="239">
        <v>0</v>
      </c>
      <c r="O89" s="239">
        <v>0</v>
      </c>
      <c r="P89" s="239">
        <v>0</v>
      </c>
      <c r="Q89" s="239">
        <v>0</v>
      </c>
      <c r="R89" s="239">
        <v>0</v>
      </c>
      <c r="S89" s="239">
        <v>0</v>
      </c>
      <c r="T89" s="301">
        <f t="shared" si="15"/>
        <v>0</v>
      </c>
      <c r="U89" s="301">
        <f t="shared" si="16"/>
        <v>0</v>
      </c>
      <c r="V89" s="301">
        <f t="shared" si="17"/>
        <v>0</v>
      </c>
      <c r="W89" s="301">
        <f t="shared" si="18"/>
        <v>0</v>
      </c>
      <c r="X89" s="301">
        <f t="shared" si="19"/>
        <v>0</v>
      </c>
      <c r="Y89" s="301">
        <f t="shared" si="20"/>
        <v>570.18704433185405</v>
      </c>
      <c r="Z89" s="301">
        <f t="shared" si="21"/>
        <v>0</v>
      </c>
      <c r="AA89" s="301">
        <f t="shared" si="22"/>
        <v>0</v>
      </c>
      <c r="AB89" s="301">
        <f t="shared" si="23"/>
        <v>0</v>
      </c>
      <c r="AC89" s="301">
        <f t="shared" si="24"/>
        <v>0</v>
      </c>
      <c r="AD89" s="301">
        <f t="shared" si="25"/>
        <v>0</v>
      </c>
      <c r="AE89" s="301">
        <f t="shared" si="26"/>
        <v>0</v>
      </c>
    </row>
    <row r="90" spans="1:31" x14ac:dyDescent="0.35">
      <c r="A90" s="321">
        <v>2025</v>
      </c>
      <c r="B90" s="326">
        <v>45474</v>
      </c>
      <c r="C90" s="323">
        <f t="shared" si="27"/>
        <v>665.2601774611062</v>
      </c>
      <c r="D90" s="314">
        <f t="shared" si="14"/>
        <v>665.2601774611062</v>
      </c>
      <c r="E90" s="243">
        <f>Residential!F90</f>
        <v>590.53467556263399</v>
      </c>
      <c r="F90" s="243">
        <f>'Exogenous Variables Monthly'!C87</f>
        <v>5792.2710804934904</v>
      </c>
      <c r="G90" s="244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1</v>
      </c>
      <c r="O90" s="239">
        <v>0</v>
      </c>
      <c r="P90" s="239">
        <v>0</v>
      </c>
      <c r="Q90" s="239">
        <v>0</v>
      </c>
      <c r="R90" s="239">
        <v>0</v>
      </c>
      <c r="S90" s="239">
        <v>0</v>
      </c>
      <c r="T90" s="301">
        <f t="shared" si="15"/>
        <v>0</v>
      </c>
      <c r="U90" s="301">
        <f t="shared" si="16"/>
        <v>0</v>
      </c>
      <c r="V90" s="301">
        <f t="shared" si="17"/>
        <v>0</v>
      </c>
      <c r="W90" s="301">
        <f t="shared" si="18"/>
        <v>0</v>
      </c>
      <c r="X90" s="301">
        <f t="shared" si="19"/>
        <v>0</v>
      </c>
      <c r="Y90" s="301">
        <f t="shared" si="20"/>
        <v>0</v>
      </c>
      <c r="Z90" s="301">
        <f t="shared" si="21"/>
        <v>590.53467556263399</v>
      </c>
      <c r="AA90" s="301">
        <f t="shared" si="22"/>
        <v>0</v>
      </c>
      <c r="AB90" s="301">
        <f t="shared" si="23"/>
        <v>0</v>
      </c>
      <c r="AC90" s="301">
        <f t="shared" si="24"/>
        <v>0</v>
      </c>
      <c r="AD90" s="301">
        <f t="shared" si="25"/>
        <v>0</v>
      </c>
      <c r="AE90" s="301">
        <f t="shared" si="26"/>
        <v>0</v>
      </c>
    </row>
    <row r="91" spans="1:31" x14ac:dyDescent="0.35">
      <c r="A91" s="321">
        <v>2025</v>
      </c>
      <c r="B91" s="326">
        <v>45505</v>
      </c>
      <c r="C91" s="323">
        <f t="shared" si="27"/>
        <v>655.50050970847508</v>
      </c>
      <c r="D91" s="314">
        <f t="shared" si="14"/>
        <v>655.50050970847508</v>
      </c>
      <c r="E91" s="243">
        <f>Residential!F91</f>
        <v>608.228999025132</v>
      </c>
      <c r="F91" s="243">
        <f>'Exogenous Variables Monthly'!C88</f>
        <v>5792.194917846622</v>
      </c>
      <c r="G91" s="244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39">
        <v>0</v>
      </c>
      <c r="O91" s="239">
        <v>1</v>
      </c>
      <c r="P91" s="239">
        <v>0</v>
      </c>
      <c r="Q91" s="239">
        <v>0</v>
      </c>
      <c r="R91" s="239">
        <v>0</v>
      </c>
      <c r="S91" s="239">
        <v>0</v>
      </c>
      <c r="T91" s="301">
        <f t="shared" si="15"/>
        <v>0</v>
      </c>
      <c r="U91" s="301">
        <f t="shared" si="16"/>
        <v>0</v>
      </c>
      <c r="V91" s="301">
        <f t="shared" si="17"/>
        <v>0</v>
      </c>
      <c r="W91" s="301">
        <f t="shared" si="18"/>
        <v>0</v>
      </c>
      <c r="X91" s="301">
        <f t="shared" si="19"/>
        <v>0</v>
      </c>
      <c r="Y91" s="301">
        <f t="shared" si="20"/>
        <v>0</v>
      </c>
      <c r="Z91" s="301">
        <f t="shared" si="21"/>
        <v>0</v>
      </c>
      <c r="AA91" s="301">
        <f t="shared" si="22"/>
        <v>608.228999025132</v>
      </c>
      <c r="AB91" s="301">
        <f t="shared" si="23"/>
        <v>0</v>
      </c>
      <c r="AC91" s="301">
        <f t="shared" si="24"/>
        <v>0</v>
      </c>
      <c r="AD91" s="301">
        <f t="shared" si="25"/>
        <v>0</v>
      </c>
      <c r="AE91" s="301">
        <f t="shared" si="26"/>
        <v>0</v>
      </c>
    </row>
    <row r="92" spans="1:31" x14ac:dyDescent="0.35">
      <c r="A92" s="321">
        <v>2025</v>
      </c>
      <c r="B92" s="326">
        <v>45536</v>
      </c>
      <c r="C92" s="323">
        <f t="shared" si="27"/>
        <v>660.96743413751562</v>
      </c>
      <c r="D92" s="314">
        <f t="shared" si="14"/>
        <v>660.96743413751562</v>
      </c>
      <c r="E92" s="243">
        <f>Residential!F92</f>
        <v>594.85470978953003</v>
      </c>
      <c r="F92" s="243">
        <f>'Exogenous Variables Monthly'!C89</f>
        <v>5792.1187551997537</v>
      </c>
      <c r="G92" s="244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39">
        <v>0</v>
      </c>
      <c r="O92" s="239">
        <v>0</v>
      </c>
      <c r="P92" s="239">
        <v>1</v>
      </c>
      <c r="Q92" s="239">
        <v>0</v>
      </c>
      <c r="R92" s="239">
        <v>0</v>
      </c>
      <c r="S92" s="239">
        <v>0</v>
      </c>
      <c r="T92" s="301">
        <f t="shared" si="15"/>
        <v>0</v>
      </c>
      <c r="U92" s="301">
        <f t="shared" si="16"/>
        <v>0</v>
      </c>
      <c r="V92" s="301">
        <f t="shared" si="17"/>
        <v>0</v>
      </c>
      <c r="W92" s="301">
        <f t="shared" si="18"/>
        <v>0</v>
      </c>
      <c r="X92" s="301">
        <f t="shared" si="19"/>
        <v>0</v>
      </c>
      <c r="Y92" s="301">
        <f t="shared" si="20"/>
        <v>0</v>
      </c>
      <c r="Z92" s="301">
        <f t="shared" si="21"/>
        <v>0</v>
      </c>
      <c r="AA92" s="301">
        <f t="shared" si="22"/>
        <v>0</v>
      </c>
      <c r="AB92" s="301">
        <f t="shared" si="23"/>
        <v>594.85470978953003</v>
      </c>
      <c r="AC92" s="301">
        <f t="shared" si="24"/>
        <v>0</v>
      </c>
      <c r="AD92" s="301">
        <f t="shared" si="25"/>
        <v>0</v>
      </c>
      <c r="AE92" s="301">
        <f t="shared" si="26"/>
        <v>0</v>
      </c>
    </row>
    <row r="93" spans="1:31" x14ac:dyDescent="0.35">
      <c r="A93" s="321">
        <v>2025</v>
      </c>
      <c r="B93" s="326">
        <v>45566</v>
      </c>
      <c r="C93" s="323">
        <f t="shared" si="27"/>
        <v>684.07731915469208</v>
      </c>
      <c r="D93" s="314">
        <f t="shared" si="14"/>
        <v>684.07731915469208</v>
      </c>
      <c r="E93" s="243">
        <f>Residential!F93</f>
        <v>607.91139808021501</v>
      </c>
      <c r="F93" s="243">
        <f>'Exogenous Variables Monthly'!C90</f>
        <v>5792.0425925528853</v>
      </c>
      <c r="G93" s="244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39">
        <v>0</v>
      </c>
      <c r="O93" s="239">
        <v>0</v>
      </c>
      <c r="P93" s="239">
        <v>0</v>
      </c>
      <c r="Q93" s="239">
        <v>1</v>
      </c>
      <c r="R93" s="239">
        <v>0</v>
      </c>
      <c r="S93" s="239">
        <v>0</v>
      </c>
      <c r="T93" s="301">
        <f t="shared" si="15"/>
        <v>0</v>
      </c>
      <c r="U93" s="301">
        <f t="shared" si="16"/>
        <v>0</v>
      </c>
      <c r="V93" s="301">
        <f t="shared" si="17"/>
        <v>0</v>
      </c>
      <c r="W93" s="301">
        <f t="shared" si="18"/>
        <v>0</v>
      </c>
      <c r="X93" s="301">
        <f t="shared" si="19"/>
        <v>0</v>
      </c>
      <c r="Y93" s="301">
        <f t="shared" si="20"/>
        <v>0</v>
      </c>
      <c r="Z93" s="301">
        <f t="shared" si="21"/>
        <v>0</v>
      </c>
      <c r="AA93" s="301">
        <f t="shared" si="22"/>
        <v>0</v>
      </c>
      <c r="AB93" s="301">
        <f t="shared" si="23"/>
        <v>0</v>
      </c>
      <c r="AC93" s="301">
        <f t="shared" si="24"/>
        <v>607.91139808021501</v>
      </c>
      <c r="AD93" s="301">
        <f t="shared" si="25"/>
        <v>0</v>
      </c>
      <c r="AE93" s="301">
        <f t="shared" si="26"/>
        <v>0</v>
      </c>
    </row>
    <row r="94" spans="1:31" x14ac:dyDescent="0.35">
      <c r="A94" s="321">
        <v>2025</v>
      </c>
      <c r="B94" s="326">
        <v>45597</v>
      </c>
      <c r="C94" s="323">
        <f t="shared" si="27"/>
        <v>621.16563532526402</v>
      </c>
      <c r="D94" s="314">
        <f t="shared" si="14"/>
        <v>621.16563532526402</v>
      </c>
      <c r="E94" s="243">
        <f>Residential!F94</f>
        <v>518.90131280342098</v>
      </c>
      <c r="F94" s="243">
        <f>'Exogenous Variables Monthly'!C91</f>
        <v>5791.9664299060169</v>
      </c>
      <c r="G94" s="244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39">
        <v>0</v>
      </c>
      <c r="O94" s="239">
        <v>0</v>
      </c>
      <c r="P94" s="239">
        <v>0</v>
      </c>
      <c r="Q94" s="239">
        <v>0</v>
      </c>
      <c r="R94" s="239">
        <v>1</v>
      </c>
      <c r="S94" s="239">
        <v>0</v>
      </c>
      <c r="T94" s="301">
        <f t="shared" si="15"/>
        <v>0</v>
      </c>
      <c r="U94" s="301">
        <f t="shared" si="16"/>
        <v>0</v>
      </c>
      <c r="V94" s="301">
        <f t="shared" si="17"/>
        <v>0</v>
      </c>
      <c r="W94" s="301">
        <f t="shared" si="18"/>
        <v>0</v>
      </c>
      <c r="X94" s="301">
        <f t="shared" si="19"/>
        <v>0</v>
      </c>
      <c r="Y94" s="301">
        <f t="shared" si="20"/>
        <v>0</v>
      </c>
      <c r="Z94" s="301">
        <f t="shared" si="21"/>
        <v>0</v>
      </c>
      <c r="AA94" s="301">
        <f t="shared" si="22"/>
        <v>0</v>
      </c>
      <c r="AB94" s="301">
        <f t="shared" si="23"/>
        <v>0</v>
      </c>
      <c r="AC94" s="301">
        <f t="shared" si="24"/>
        <v>0</v>
      </c>
      <c r="AD94" s="301">
        <f t="shared" si="25"/>
        <v>518.90131280342098</v>
      </c>
      <c r="AE94" s="301">
        <f t="shared" si="26"/>
        <v>0</v>
      </c>
    </row>
    <row r="95" spans="1:31" x14ac:dyDescent="0.35">
      <c r="A95" s="321">
        <v>2025</v>
      </c>
      <c r="B95" s="326">
        <v>45627</v>
      </c>
      <c r="C95" s="323">
        <f t="shared" si="27"/>
        <v>607.09350404459235</v>
      </c>
      <c r="D95" s="314">
        <f t="shared" si="14"/>
        <v>607.09350404459235</v>
      </c>
      <c r="E95" s="243">
        <f>Residential!F95</f>
        <v>482.62178494485198</v>
      </c>
      <c r="F95" s="243">
        <f>'Exogenous Variables Monthly'!C92</f>
        <v>5791.8902672591485</v>
      </c>
      <c r="G95" s="244">
        <v>0</v>
      </c>
      <c r="H95" s="239">
        <v>0</v>
      </c>
      <c r="I95" s="239">
        <v>0</v>
      </c>
      <c r="J95" s="239">
        <v>0</v>
      </c>
      <c r="K95" s="239">
        <v>0</v>
      </c>
      <c r="L95" s="239">
        <v>0</v>
      </c>
      <c r="M95" s="239">
        <v>0</v>
      </c>
      <c r="N95" s="239">
        <v>0</v>
      </c>
      <c r="O95" s="239">
        <v>0</v>
      </c>
      <c r="P95" s="239">
        <v>0</v>
      </c>
      <c r="Q95" s="239">
        <v>0</v>
      </c>
      <c r="R95" s="239">
        <v>0</v>
      </c>
      <c r="S95" s="239">
        <v>1</v>
      </c>
      <c r="T95" s="301">
        <f t="shared" si="15"/>
        <v>0</v>
      </c>
      <c r="U95" s="301">
        <f t="shared" si="16"/>
        <v>0</v>
      </c>
      <c r="V95" s="301">
        <f t="shared" si="17"/>
        <v>0</v>
      </c>
      <c r="W95" s="301">
        <f t="shared" si="18"/>
        <v>0</v>
      </c>
      <c r="X95" s="301">
        <f t="shared" si="19"/>
        <v>0</v>
      </c>
      <c r="Y95" s="301">
        <f t="shared" si="20"/>
        <v>0</v>
      </c>
      <c r="Z95" s="301">
        <f t="shared" si="21"/>
        <v>0</v>
      </c>
      <c r="AA95" s="301">
        <f t="shared" si="22"/>
        <v>0</v>
      </c>
      <c r="AB95" s="301">
        <f t="shared" si="23"/>
        <v>0</v>
      </c>
      <c r="AC95" s="301">
        <f t="shared" si="24"/>
        <v>0</v>
      </c>
      <c r="AD95" s="301">
        <f t="shared" si="25"/>
        <v>0</v>
      </c>
      <c r="AE95" s="301">
        <f t="shared" si="26"/>
        <v>482.62178494485198</v>
      </c>
    </row>
    <row r="96" spans="1:31" x14ac:dyDescent="0.35">
      <c r="A96" s="321">
        <v>2025</v>
      </c>
      <c r="B96" s="326">
        <v>45658</v>
      </c>
      <c r="C96" s="323">
        <f t="shared" si="27"/>
        <v>557.68891024946856</v>
      </c>
      <c r="D96" s="314">
        <f t="shared" si="14"/>
        <v>557.68891024946856</v>
      </c>
      <c r="E96" s="243">
        <f>Residential!F96</f>
        <v>449.83901617044</v>
      </c>
      <c r="F96" s="243">
        <f>'Exogenous Variables Monthly'!C93</f>
        <v>5791.8141046122801</v>
      </c>
      <c r="G96" s="244">
        <v>0</v>
      </c>
      <c r="H96" s="239">
        <v>1</v>
      </c>
      <c r="I96" s="239">
        <v>0</v>
      </c>
      <c r="J96" s="239">
        <v>0</v>
      </c>
      <c r="K96" s="239">
        <v>0</v>
      </c>
      <c r="L96" s="239">
        <v>0</v>
      </c>
      <c r="M96" s="239">
        <v>0</v>
      </c>
      <c r="N96" s="239">
        <v>0</v>
      </c>
      <c r="O96" s="239">
        <v>0</v>
      </c>
      <c r="P96" s="239">
        <v>0</v>
      </c>
      <c r="Q96" s="239">
        <v>0</v>
      </c>
      <c r="R96" s="239">
        <v>0</v>
      </c>
      <c r="S96" s="239">
        <v>0</v>
      </c>
      <c r="T96" s="301">
        <f t="shared" si="15"/>
        <v>449.83901617044</v>
      </c>
      <c r="U96" s="301">
        <f t="shared" si="16"/>
        <v>0</v>
      </c>
      <c r="V96" s="301">
        <f t="shared" si="17"/>
        <v>0</v>
      </c>
      <c r="W96" s="301">
        <f t="shared" si="18"/>
        <v>0</v>
      </c>
      <c r="X96" s="301">
        <f t="shared" si="19"/>
        <v>0</v>
      </c>
      <c r="Y96" s="301">
        <f t="shared" si="20"/>
        <v>0</v>
      </c>
      <c r="Z96" s="301">
        <f t="shared" si="21"/>
        <v>0</v>
      </c>
      <c r="AA96" s="301">
        <f t="shared" si="22"/>
        <v>0</v>
      </c>
      <c r="AB96" s="301">
        <f t="shared" si="23"/>
        <v>0</v>
      </c>
      <c r="AC96" s="301">
        <f t="shared" si="24"/>
        <v>0</v>
      </c>
      <c r="AD96" s="301">
        <f t="shared" si="25"/>
        <v>0</v>
      </c>
      <c r="AE96" s="301">
        <f t="shared" si="26"/>
        <v>0</v>
      </c>
    </row>
    <row r="97" spans="1:31" x14ac:dyDescent="0.35">
      <c r="A97" s="321">
        <v>2025</v>
      </c>
      <c r="B97" s="326">
        <v>45689</v>
      </c>
      <c r="C97" s="323">
        <f t="shared" si="27"/>
        <v>527.04285638457259</v>
      </c>
      <c r="D97" s="314">
        <f t="shared" si="14"/>
        <v>527.04285638457259</v>
      </c>
      <c r="E97" s="243">
        <f>Residential!F97</f>
        <v>399.08256453494698</v>
      </c>
      <c r="F97" s="243">
        <f>'Exogenous Variables Monthly'!C94</f>
        <v>5791.7379419654117</v>
      </c>
      <c r="G97" s="244">
        <v>0</v>
      </c>
      <c r="H97" s="239">
        <v>0</v>
      </c>
      <c r="I97" s="239">
        <v>1</v>
      </c>
      <c r="J97" s="239">
        <v>0</v>
      </c>
      <c r="K97" s="239">
        <v>0</v>
      </c>
      <c r="L97" s="239">
        <v>0</v>
      </c>
      <c r="M97" s="239">
        <v>0</v>
      </c>
      <c r="N97" s="239">
        <v>0</v>
      </c>
      <c r="O97" s="239">
        <v>0</v>
      </c>
      <c r="P97" s="239">
        <v>0</v>
      </c>
      <c r="Q97" s="239">
        <v>0</v>
      </c>
      <c r="R97" s="239">
        <v>0</v>
      </c>
      <c r="S97" s="239">
        <v>0</v>
      </c>
      <c r="T97" s="301">
        <f t="shared" si="15"/>
        <v>0</v>
      </c>
      <c r="U97" s="301">
        <f t="shared" si="16"/>
        <v>399.08256453494698</v>
      </c>
      <c r="V97" s="301">
        <f t="shared" si="17"/>
        <v>0</v>
      </c>
      <c r="W97" s="301">
        <f t="shared" si="18"/>
        <v>0</v>
      </c>
      <c r="X97" s="301">
        <f t="shared" si="19"/>
        <v>0</v>
      </c>
      <c r="Y97" s="301">
        <f t="shared" si="20"/>
        <v>0</v>
      </c>
      <c r="Z97" s="301">
        <f t="shared" si="21"/>
        <v>0</v>
      </c>
      <c r="AA97" s="301">
        <f t="shared" si="22"/>
        <v>0</v>
      </c>
      <c r="AB97" s="301">
        <f t="shared" si="23"/>
        <v>0</v>
      </c>
      <c r="AC97" s="301">
        <f t="shared" si="24"/>
        <v>0</v>
      </c>
      <c r="AD97" s="301">
        <f t="shared" si="25"/>
        <v>0</v>
      </c>
      <c r="AE97" s="301">
        <f t="shared" si="26"/>
        <v>0</v>
      </c>
    </row>
    <row r="98" spans="1:31" x14ac:dyDescent="0.35">
      <c r="A98" s="321">
        <v>2025</v>
      </c>
      <c r="B98" s="326">
        <v>45717</v>
      </c>
      <c r="C98" s="323">
        <f t="shared" si="27"/>
        <v>609.46327490139709</v>
      </c>
      <c r="D98" s="314">
        <f t="shared" si="14"/>
        <v>609.46327490139709</v>
      </c>
      <c r="E98" s="243">
        <f>Residential!F98</f>
        <v>432.67350122686798</v>
      </c>
      <c r="F98" s="243">
        <f>'Exogenous Variables Monthly'!C95</f>
        <v>5791.6617793185433</v>
      </c>
      <c r="G98" s="244">
        <v>0</v>
      </c>
      <c r="H98" s="239">
        <v>0</v>
      </c>
      <c r="I98" s="239">
        <v>0</v>
      </c>
      <c r="J98" s="239">
        <v>1</v>
      </c>
      <c r="K98" s="239">
        <v>0</v>
      </c>
      <c r="L98" s="239">
        <v>0</v>
      </c>
      <c r="M98" s="239">
        <v>0</v>
      </c>
      <c r="N98" s="239">
        <v>0</v>
      </c>
      <c r="O98" s="239">
        <v>0</v>
      </c>
      <c r="P98" s="239">
        <v>0</v>
      </c>
      <c r="Q98" s="239">
        <v>0</v>
      </c>
      <c r="R98" s="239">
        <v>0</v>
      </c>
      <c r="S98" s="239">
        <v>0</v>
      </c>
      <c r="T98" s="301">
        <f t="shared" si="15"/>
        <v>0</v>
      </c>
      <c r="U98" s="301">
        <f t="shared" si="16"/>
        <v>0</v>
      </c>
      <c r="V98" s="301">
        <f t="shared" si="17"/>
        <v>432.67350122686798</v>
      </c>
      <c r="W98" s="301">
        <f t="shared" si="18"/>
        <v>0</v>
      </c>
      <c r="X98" s="301">
        <f t="shared" si="19"/>
        <v>0</v>
      </c>
      <c r="Y98" s="301">
        <f t="shared" si="20"/>
        <v>0</v>
      </c>
      <c r="Z98" s="301">
        <f t="shared" si="21"/>
        <v>0</v>
      </c>
      <c r="AA98" s="301">
        <f t="shared" si="22"/>
        <v>0</v>
      </c>
      <c r="AB98" s="301">
        <f t="shared" si="23"/>
        <v>0</v>
      </c>
      <c r="AC98" s="301">
        <f t="shared" si="24"/>
        <v>0</v>
      </c>
      <c r="AD98" s="301">
        <f t="shared" si="25"/>
        <v>0</v>
      </c>
      <c r="AE98" s="301">
        <f t="shared" si="26"/>
        <v>0</v>
      </c>
    </row>
    <row r="99" spans="1:31" x14ac:dyDescent="0.35">
      <c r="A99" s="321">
        <v>2025</v>
      </c>
      <c r="B99" s="326">
        <v>45748</v>
      </c>
      <c r="C99" s="323">
        <f t="shared" si="27"/>
        <v>596.2653577019247</v>
      </c>
      <c r="D99" s="314">
        <f t="shared" si="14"/>
        <v>596.2653577019247</v>
      </c>
      <c r="E99" s="243">
        <f>Residential!F99</f>
        <v>473.08713891300698</v>
      </c>
      <c r="F99" s="243">
        <f>'Exogenous Variables Monthly'!C96</f>
        <v>5791.5856166716749</v>
      </c>
      <c r="G99" s="244">
        <v>0</v>
      </c>
      <c r="H99" s="239">
        <v>0</v>
      </c>
      <c r="I99" s="239">
        <v>0</v>
      </c>
      <c r="J99" s="239">
        <v>0</v>
      </c>
      <c r="K99" s="239">
        <v>1</v>
      </c>
      <c r="L99" s="239">
        <v>0</v>
      </c>
      <c r="M99" s="239">
        <v>0</v>
      </c>
      <c r="N99" s="239">
        <v>0</v>
      </c>
      <c r="O99" s="239">
        <v>0</v>
      </c>
      <c r="P99" s="239">
        <v>0</v>
      </c>
      <c r="Q99" s="239">
        <v>0</v>
      </c>
      <c r="R99" s="239">
        <v>0</v>
      </c>
      <c r="S99" s="239">
        <v>0</v>
      </c>
      <c r="T99" s="301">
        <f t="shared" si="15"/>
        <v>0</v>
      </c>
      <c r="U99" s="301">
        <f t="shared" si="16"/>
        <v>0</v>
      </c>
      <c r="V99" s="301">
        <f t="shared" si="17"/>
        <v>0</v>
      </c>
      <c r="W99" s="301">
        <f t="shared" si="18"/>
        <v>473.08713891300698</v>
      </c>
      <c r="X99" s="301">
        <f t="shared" si="19"/>
        <v>0</v>
      </c>
      <c r="Y99" s="301">
        <f t="shared" si="20"/>
        <v>0</v>
      </c>
      <c r="Z99" s="301">
        <f t="shared" si="21"/>
        <v>0</v>
      </c>
      <c r="AA99" s="301">
        <f t="shared" si="22"/>
        <v>0</v>
      </c>
      <c r="AB99" s="301">
        <f t="shared" si="23"/>
        <v>0</v>
      </c>
      <c r="AC99" s="301">
        <f t="shared" si="24"/>
        <v>0</v>
      </c>
      <c r="AD99" s="301">
        <f t="shared" si="25"/>
        <v>0</v>
      </c>
      <c r="AE99" s="301">
        <f t="shared" si="26"/>
        <v>0</v>
      </c>
    </row>
    <row r="100" spans="1:31" x14ac:dyDescent="0.35">
      <c r="A100" s="321">
        <v>2025</v>
      </c>
      <c r="B100" s="326">
        <v>45778</v>
      </c>
      <c r="C100" s="323">
        <f t="shared" si="27"/>
        <v>644.38224837512848</v>
      </c>
      <c r="D100" s="314">
        <f t="shared" si="14"/>
        <v>644.38224837512848</v>
      </c>
      <c r="E100" s="243">
        <f>Residential!F100</f>
        <v>543.34962863110297</v>
      </c>
      <c r="F100" s="243">
        <f>'Exogenous Variables Monthly'!C97</f>
        <v>5791.5094540248065</v>
      </c>
      <c r="G100" s="244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1</v>
      </c>
      <c r="M100" s="239">
        <v>0</v>
      </c>
      <c r="N100" s="239">
        <v>0</v>
      </c>
      <c r="O100" s="239">
        <v>0</v>
      </c>
      <c r="P100" s="239">
        <v>0</v>
      </c>
      <c r="Q100" s="239">
        <v>0</v>
      </c>
      <c r="R100" s="239">
        <v>0</v>
      </c>
      <c r="S100" s="239">
        <v>0</v>
      </c>
      <c r="T100" s="301">
        <f t="shared" si="15"/>
        <v>0</v>
      </c>
      <c r="U100" s="301">
        <f t="shared" si="16"/>
        <v>0</v>
      </c>
      <c r="V100" s="301">
        <f t="shared" si="17"/>
        <v>0</v>
      </c>
      <c r="W100" s="301">
        <f t="shared" si="18"/>
        <v>0</v>
      </c>
      <c r="X100" s="301">
        <f t="shared" si="19"/>
        <v>543.34962863110297</v>
      </c>
      <c r="Y100" s="301">
        <f t="shared" si="20"/>
        <v>0</v>
      </c>
      <c r="Z100" s="301">
        <f t="shared" si="21"/>
        <v>0</v>
      </c>
      <c r="AA100" s="301">
        <f t="shared" si="22"/>
        <v>0</v>
      </c>
      <c r="AB100" s="301">
        <f t="shared" si="23"/>
        <v>0</v>
      </c>
      <c r="AC100" s="301">
        <f t="shared" si="24"/>
        <v>0</v>
      </c>
      <c r="AD100" s="301">
        <f t="shared" si="25"/>
        <v>0</v>
      </c>
      <c r="AE100" s="301">
        <f t="shared" si="26"/>
        <v>0</v>
      </c>
    </row>
    <row r="101" spans="1:31" x14ac:dyDescent="0.35">
      <c r="A101" s="321">
        <v>2025</v>
      </c>
      <c r="B101" s="326">
        <v>45809</v>
      </c>
      <c r="C101" s="323">
        <f t="shared" si="27"/>
        <v>632.28143443654812</v>
      </c>
      <c r="D101" s="314">
        <f t="shared" si="14"/>
        <v>632.28143443654812</v>
      </c>
      <c r="E101" s="243">
        <f>Residential!F101</f>
        <v>571.989111906728</v>
      </c>
      <c r="F101" s="243">
        <f>'Exogenous Variables Monthly'!C98</f>
        <v>5791.4332913779381</v>
      </c>
      <c r="G101" s="244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1</v>
      </c>
      <c r="N101" s="239">
        <v>0</v>
      </c>
      <c r="O101" s="239">
        <v>0</v>
      </c>
      <c r="P101" s="239">
        <v>0</v>
      </c>
      <c r="Q101" s="239">
        <v>0</v>
      </c>
      <c r="R101" s="239">
        <v>0</v>
      </c>
      <c r="S101" s="239">
        <v>0</v>
      </c>
      <c r="T101" s="301">
        <f t="shared" si="15"/>
        <v>0</v>
      </c>
      <c r="U101" s="301">
        <f t="shared" si="16"/>
        <v>0</v>
      </c>
      <c r="V101" s="301">
        <f t="shared" si="17"/>
        <v>0</v>
      </c>
      <c r="W101" s="301">
        <f t="shared" si="18"/>
        <v>0</v>
      </c>
      <c r="X101" s="301">
        <f t="shared" si="19"/>
        <v>0</v>
      </c>
      <c r="Y101" s="301">
        <f t="shared" si="20"/>
        <v>571.989111906728</v>
      </c>
      <c r="Z101" s="301">
        <f t="shared" si="21"/>
        <v>0</v>
      </c>
      <c r="AA101" s="301">
        <f t="shared" si="22"/>
        <v>0</v>
      </c>
      <c r="AB101" s="301">
        <f t="shared" si="23"/>
        <v>0</v>
      </c>
      <c r="AC101" s="301">
        <f t="shared" si="24"/>
        <v>0</v>
      </c>
      <c r="AD101" s="301">
        <f t="shared" si="25"/>
        <v>0</v>
      </c>
      <c r="AE101" s="301">
        <f t="shared" si="26"/>
        <v>0</v>
      </c>
    </row>
    <row r="102" spans="1:31" x14ac:dyDescent="0.35">
      <c r="A102" s="321">
        <v>2026</v>
      </c>
      <c r="B102" s="326">
        <v>45839</v>
      </c>
      <c r="C102" s="323">
        <f t="shared" si="27"/>
        <v>665.5114336325455</v>
      </c>
      <c r="D102" s="314">
        <f t="shared" si="14"/>
        <v>665.5114336325455</v>
      </c>
      <c r="E102" s="243">
        <f>Residential!F102</f>
        <v>592.01989629153695</v>
      </c>
      <c r="F102" s="243">
        <f>'Exogenous Variables Monthly'!C99</f>
        <v>5792.6639577525666</v>
      </c>
      <c r="G102" s="244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1</v>
      </c>
      <c r="O102" s="239">
        <v>0</v>
      </c>
      <c r="P102" s="239">
        <v>0</v>
      </c>
      <c r="Q102" s="239">
        <v>0</v>
      </c>
      <c r="R102" s="239">
        <v>0</v>
      </c>
      <c r="S102" s="239">
        <v>0</v>
      </c>
      <c r="T102" s="301">
        <f t="shared" si="15"/>
        <v>0</v>
      </c>
      <c r="U102" s="301">
        <f t="shared" si="16"/>
        <v>0</v>
      </c>
      <c r="V102" s="301">
        <f t="shared" si="17"/>
        <v>0</v>
      </c>
      <c r="W102" s="301">
        <f t="shared" si="18"/>
        <v>0</v>
      </c>
      <c r="X102" s="301">
        <f t="shared" si="19"/>
        <v>0</v>
      </c>
      <c r="Y102" s="301">
        <f t="shared" si="20"/>
        <v>0</v>
      </c>
      <c r="Z102" s="301">
        <f t="shared" si="21"/>
        <v>592.01989629153695</v>
      </c>
      <c r="AA102" s="301">
        <f t="shared" si="22"/>
        <v>0</v>
      </c>
      <c r="AB102" s="301">
        <f t="shared" si="23"/>
        <v>0</v>
      </c>
      <c r="AC102" s="301">
        <f t="shared" si="24"/>
        <v>0</v>
      </c>
      <c r="AD102" s="301">
        <f t="shared" si="25"/>
        <v>0</v>
      </c>
      <c r="AE102" s="301">
        <f t="shared" si="26"/>
        <v>0</v>
      </c>
    </row>
    <row r="103" spans="1:31" x14ac:dyDescent="0.35">
      <c r="A103" s="321">
        <v>2026</v>
      </c>
      <c r="B103" s="326">
        <v>45870</v>
      </c>
      <c r="C103" s="323">
        <f t="shared" si="27"/>
        <v>656.34879533344213</v>
      </c>
      <c r="D103" s="314">
        <f t="shared" si="14"/>
        <v>656.34879533344213</v>
      </c>
      <c r="E103" s="243">
        <f>Residential!F103</f>
        <v>610.38005847852799</v>
      </c>
      <c r="F103" s="243">
        <f>'Exogenous Variables Monthly'!C100</f>
        <v>5793.8946241271951</v>
      </c>
      <c r="G103" s="244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39">
        <v>1</v>
      </c>
      <c r="P103" s="239">
        <v>0</v>
      </c>
      <c r="Q103" s="239">
        <v>0</v>
      </c>
      <c r="R103" s="239">
        <v>0</v>
      </c>
      <c r="S103" s="239">
        <v>0</v>
      </c>
      <c r="T103" s="301">
        <f t="shared" si="15"/>
        <v>0</v>
      </c>
      <c r="U103" s="301">
        <f t="shared" si="16"/>
        <v>0</v>
      </c>
      <c r="V103" s="301">
        <f t="shared" si="17"/>
        <v>0</v>
      </c>
      <c r="W103" s="301">
        <f t="shared" si="18"/>
        <v>0</v>
      </c>
      <c r="X103" s="301">
        <f t="shared" si="19"/>
        <v>0</v>
      </c>
      <c r="Y103" s="301">
        <f t="shared" si="20"/>
        <v>0</v>
      </c>
      <c r="Z103" s="301">
        <f t="shared" si="21"/>
        <v>0</v>
      </c>
      <c r="AA103" s="301">
        <f t="shared" si="22"/>
        <v>610.38005847852799</v>
      </c>
      <c r="AB103" s="301">
        <f t="shared" si="23"/>
        <v>0</v>
      </c>
      <c r="AC103" s="301">
        <f t="shared" si="24"/>
        <v>0</v>
      </c>
      <c r="AD103" s="301">
        <f t="shared" si="25"/>
        <v>0</v>
      </c>
      <c r="AE103" s="301">
        <f t="shared" si="26"/>
        <v>0</v>
      </c>
    </row>
    <row r="104" spans="1:31" x14ac:dyDescent="0.35">
      <c r="A104" s="321">
        <v>2026</v>
      </c>
      <c r="B104" s="326">
        <v>45901</v>
      </c>
      <c r="C104" s="323">
        <f t="shared" si="27"/>
        <v>662.2144089949428</v>
      </c>
      <c r="D104" s="314">
        <f t="shared" si="14"/>
        <v>662.2144089949428</v>
      </c>
      <c r="E104" s="243">
        <f>Residential!F104</f>
        <v>597.50088725491901</v>
      </c>
      <c r="F104" s="243">
        <f>'Exogenous Variables Monthly'!C101</f>
        <v>5795.1252905018237</v>
      </c>
      <c r="G104" s="244">
        <v>0</v>
      </c>
      <c r="H104" s="239">
        <v>0</v>
      </c>
      <c r="I104" s="239">
        <v>0</v>
      </c>
      <c r="J104" s="239">
        <v>0</v>
      </c>
      <c r="K104" s="239">
        <v>0</v>
      </c>
      <c r="L104" s="239">
        <v>0</v>
      </c>
      <c r="M104" s="239">
        <v>0</v>
      </c>
      <c r="N104" s="239">
        <v>0</v>
      </c>
      <c r="O104" s="239">
        <v>0</v>
      </c>
      <c r="P104" s="239">
        <v>1</v>
      </c>
      <c r="Q104" s="239">
        <v>0</v>
      </c>
      <c r="R104" s="239">
        <v>0</v>
      </c>
      <c r="S104" s="239">
        <v>0</v>
      </c>
      <c r="T104" s="301">
        <f t="shared" si="15"/>
        <v>0</v>
      </c>
      <c r="U104" s="301">
        <f t="shared" si="16"/>
        <v>0</v>
      </c>
      <c r="V104" s="301">
        <f t="shared" si="17"/>
        <v>0</v>
      </c>
      <c r="W104" s="301">
        <f t="shared" si="18"/>
        <v>0</v>
      </c>
      <c r="X104" s="301">
        <f t="shared" si="19"/>
        <v>0</v>
      </c>
      <c r="Y104" s="301">
        <f t="shared" si="20"/>
        <v>0</v>
      </c>
      <c r="Z104" s="301">
        <f t="shared" si="21"/>
        <v>0</v>
      </c>
      <c r="AA104" s="301">
        <f t="shared" si="22"/>
        <v>0</v>
      </c>
      <c r="AB104" s="301">
        <f t="shared" si="23"/>
        <v>597.50088725491901</v>
      </c>
      <c r="AC104" s="301">
        <f t="shared" si="24"/>
        <v>0</v>
      </c>
      <c r="AD104" s="301">
        <f t="shared" si="25"/>
        <v>0</v>
      </c>
      <c r="AE104" s="301">
        <f t="shared" si="26"/>
        <v>0</v>
      </c>
    </row>
    <row r="105" spans="1:31" x14ac:dyDescent="0.35">
      <c r="A105" s="321">
        <v>2026</v>
      </c>
      <c r="B105" s="326">
        <v>45931</v>
      </c>
      <c r="C105" s="323">
        <f t="shared" si="27"/>
        <v>686.09704387290697</v>
      </c>
      <c r="D105" s="314">
        <f t="shared" si="14"/>
        <v>686.09704387290697</v>
      </c>
      <c r="E105" s="243">
        <f>Residential!F105</f>
        <v>611.36130706175504</v>
      </c>
      <c r="F105" s="243">
        <f>'Exogenous Variables Monthly'!C102</f>
        <v>5796.3559568764522</v>
      </c>
      <c r="G105" s="244">
        <v>0</v>
      </c>
      <c r="H105" s="239">
        <v>0</v>
      </c>
      <c r="I105" s="239">
        <v>0</v>
      </c>
      <c r="J105" s="239">
        <v>0</v>
      </c>
      <c r="K105" s="239">
        <v>0</v>
      </c>
      <c r="L105" s="239">
        <v>0</v>
      </c>
      <c r="M105" s="239">
        <v>0</v>
      </c>
      <c r="N105" s="239">
        <v>0</v>
      </c>
      <c r="O105" s="239">
        <v>0</v>
      </c>
      <c r="P105" s="239">
        <v>0</v>
      </c>
      <c r="Q105" s="239">
        <v>1</v>
      </c>
      <c r="R105" s="239">
        <v>0</v>
      </c>
      <c r="S105" s="239">
        <v>0</v>
      </c>
      <c r="T105" s="301">
        <f t="shared" si="15"/>
        <v>0</v>
      </c>
      <c r="U105" s="301">
        <f t="shared" si="16"/>
        <v>0</v>
      </c>
      <c r="V105" s="301">
        <f t="shared" si="17"/>
        <v>0</v>
      </c>
      <c r="W105" s="301">
        <f t="shared" si="18"/>
        <v>0</v>
      </c>
      <c r="X105" s="301">
        <f t="shared" si="19"/>
        <v>0</v>
      </c>
      <c r="Y105" s="301">
        <f t="shared" si="20"/>
        <v>0</v>
      </c>
      <c r="Z105" s="301">
        <f t="shared" si="21"/>
        <v>0</v>
      </c>
      <c r="AA105" s="301">
        <f t="shared" si="22"/>
        <v>0</v>
      </c>
      <c r="AB105" s="301">
        <f t="shared" si="23"/>
        <v>0</v>
      </c>
      <c r="AC105" s="301">
        <f t="shared" si="24"/>
        <v>611.36130706175504</v>
      </c>
      <c r="AD105" s="301">
        <f t="shared" si="25"/>
        <v>0</v>
      </c>
      <c r="AE105" s="301">
        <f t="shared" si="26"/>
        <v>0</v>
      </c>
    </row>
    <row r="106" spans="1:31" x14ac:dyDescent="0.35">
      <c r="A106" s="321">
        <v>2026</v>
      </c>
      <c r="B106" s="326">
        <v>45962</v>
      </c>
      <c r="C106" s="323">
        <f t="shared" si="27"/>
        <v>622.51440995151847</v>
      </c>
      <c r="D106" s="314">
        <f t="shared" si="14"/>
        <v>622.51440995151847</v>
      </c>
      <c r="E106" s="243">
        <f>Residential!F106</f>
        <v>522.19143456247195</v>
      </c>
      <c r="F106" s="243">
        <f>'Exogenous Variables Monthly'!C103</f>
        <v>5797.5866232510807</v>
      </c>
      <c r="G106" s="244">
        <v>0</v>
      </c>
      <c r="H106" s="239">
        <v>0</v>
      </c>
      <c r="I106" s="239">
        <v>0</v>
      </c>
      <c r="J106" s="239">
        <v>0</v>
      </c>
      <c r="K106" s="239">
        <v>0</v>
      </c>
      <c r="L106" s="239">
        <v>0</v>
      </c>
      <c r="M106" s="239">
        <v>0</v>
      </c>
      <c r="N106" s="239">
        <v>0</v>
      </c>
      <c r="O106" s="239">
        <v>0</v>
      </c>
      <c r="P106" s="239">
        <v>0</v>
      </c>
      <c r="Q106" s="239">
        <v>0</v>
      </c>
      <c r="R106" s="239">
        <v>1</v>
      </c>
      <c r="S106" s="239">
        <v>0</v>
      </c>
      <c r="T106" s="301">
        <f t="shared" si="15"/>
        <v>0</v>
      </c>
      <c r="U106" s="301">
        <f t="shared" si="16"/>
        <v>0</v>
      </c>
      <c r="V106" s="301">
        <f t="shared" si="17"/>
        <v>0</v>
      </c>
      <c r="W106" s="301">
        <f t="shared" si="18"/>
        <v>0</v>
      </c>
      <c r="X106" s="301">
        <f t="shared" si="19"/>
        <v>0</v>
      </c>
      <c r="Y106" s="301">
        <f t="shared" si="20"/>
        <v>0</v>
      </c>
      <c r="Z106" s="301">
        <f t="shared" si="21"/>
        <v>0</v>
      </c>
      <c r="AA106" s="301">
        <f t="shared" si="22"/>
        <v>0</v>
      </c>
      <c r="AB106" s="301">
        <f t="shared" si="23"/>
        <v>0</v>
      </c>
      <c r="AC106" s="301">
        <f t="shared" si="24"/>
        <v>0</v>
      </c>
      <c r="AD106" s="301">
        <f t="shared" si="25"/>
        <v>522.19143456247195</v>
      </c>
      <c r="AE106" s="301">
        <f t="shared" si="26"/>
        <v>0</v>
      </c>
    </row>
    <row r="107" spans="1:31" x14ac:dyDescent="0.35">
      <c r="A107" s="321">
        <v>2026</v>
      </c>
      <c r="B107" s="326">
        <v>45992</v>
      </c>
      <c r="C107" s="323">
        <f t="shared" si="27"/>
        <v>609.76341313866567</v>
      </c>
      <c r="D107" s="314">
        <f t="shared" si="14"/>
        <v>609.76341313866567</v>
      </c>
      <c r="E107" s="243">
        <f>Residential!F107</f>
        <v>486.26269104173298</v>
      </c>
      <c r="F107" s="243">
        <f>'Exogenous Variables Monthly'!C104</f>
        <v>5798.8172896257092</v>
      </c>
      <c r="G107" s="244">
        <v>0</v>
      </c>
      <c r="H107" s="239">
        <v>0</v>
      </c>
      <c r="I107" s="239">
        <v>0</v>
      </c>
      <c r="J107" s="239">
        <v>0</v>
      </c>
      <c r="K107" s="239">
        <v>0</v>
      </c>
      <c r="L107" s="239">
        <v>0</v>
      </c>
      <c r="M107" s="239">
        <v>0</v>
      </c>
      <c r="N107" s="239">
        <v>0</v>
      </c>
      <c r="O107" s="239">
        <v>0</v>
      </c>
      <c r="P107" s="239">
        <v>0</v>
      </c>
      <c r="Q107" s="239">
        <v>0</v>
      </c>
      <c r="R107" s="239">
        <v>0</v>
      </c>
      <c r="S107" s="239">
        <v>1</v>
      </c>
      <c r="T107" s="301">
        <f t="shared" si="15"/>
        <v>0</v>
      </c>
      <c r="U107" s="301">
        <f t="shared" si="16"/>
        <v>0</v>
      </c>
      <c r="V107" s="301">
        <f t="shared" si="17"/>
        <v>0</v>
      </c>
      <c r="W107" s="301">
        <f t="shared" si="18"/>
        <v>0</v>
      </c>
      <c r="X107" s="301">
        <f t="shared" si="19"/>
        <v>0</v>
      </c>
      <c r="Y107" s="301">
        <f t="shared" si="20"/>
        <v>0</v>
      </c>
      <c r="Z107" s="301">
        <f t="shared" si="21"/>
        <v>0</v>
      </c>
      <c r="AA107" s="301">
        <f t="shared" si="22"/>
        <v>0</v>
      </c>
      <c r="AB107" s="301">
        <f t="shared" si="23"/>
        <v>0</v>
      </c>
      <c r="AC107" s="301">
        <f t="shared" si="24"/>
        <v>0</v>
      </c>
      <c r="AD107" s="301">
        <f t="shared" si="25"/>
        <v>0</v>
      </c>
      <c r="AE107" s="301">
        <f t="shared" si="26"/>
        <v>486.26269104173298</v>
      </c>
    </row>
    <row r="108" spans="1:31" x14ac:dyDescent="0.35">
      <c r="A108" s="321">
        <v>2026</v>
      </c>
      <c r="B108" s="326">
        <v>46023</v>
      </c>
      <c r="C108" s="323">
        <f t="shared" si="27"/>
        <v>559.10605839024367</v>
      </c>
      <c r="D108" s="314">
        <f t="shared" si="14"/>
        <v>559.10605839024367</v>
      </c>
      <c r="E108" s="243">
        <f>Residential!F108</f>
        <v>453.48713841656797</v>
      </c>
      <c r="F108" s="243">
        <f>'Exogenous Variables Monthly'!C105</f>
        <v>5800.0479560003378</v>
      </c>
      <c r="G108" s="244">
        <v>0</v>
      </c>
      <c r="H108" s="239">
        <v>1</v>
      </c>
      <c r="I108" s="239">
        <v>0</v>
      </c>
      <c r="J108" s="239">
        <v>0</v>
      </c>
      <c r="K108" s="239">
        <v>0</v>
      </c>
      <c r="L108" s="239">
        <v>0</v>
      </c>
      <c r="M108" s="239">
        <v>0</v>
      </c>
      <c r="N108" s="239">
        <v>0</v>
      </c>
      <c r="O108" s="239">
        <v>0</v>
      </c>
      <c r="P108" s="239">
        <v>0</v>
      </c>
      <c r="Q108" s="239">
        <v>0</v>
      </c>
      <c r="R108" s="239">
        <v>0</v>
      </c>
      <c r="S108" s="239">
        <v>0</v>
      </c>
      <c r="T108" s="301">
        <f t="shared" si="15"/>
        <v>453.48713841656797</v>
      </c>
      <c r="U108" s="301">
        <f t="shared" si="16"/>
        <v>0</v>
      </c>
      <c r="V108" s="301">
        <f t="shared" si="17"/>
        <v>0</v>
      </c>
      <c r="W108" s="301">
        <f t="shared" si="18"/>
        <v>0</v>
      </c>
      <c r="X108" s="301">
        <f t="shared" si="19"/>
        <v>0</v>
      </c>
      <c r="Y108" s="301">
        <f t="shared" si="20"/>
        <v>0</v>
      </c>
      <c r="Z108" s="301">
        <f t="shared" si="21"/>
        <v>0</v>
      </c>
      <c r="AA108" s="301">
        <f t="shared" si="22"/>
        <v>0</v>
      </c>
      <c r="AB108" s="301">
        <f t="shared" si="23"/>
        <v>0</v>
      </c>
      <c r="AC108" s="301">
        <f t="shared" si="24"/>
        <v>0</v>
      </c>
      <c r="AD108" s="301">
        <f t="shared" si="25"/>
        <v>0</v>
      </c>
      <c r="AE108" s="301">
        <f t="shared" si="26"/>
        <v>0</v>
      </c>
    </row>
    <row r="109" spans="1:31" x14ac:dyDescent="0.35">
      <c r="A109" s="321">
        <v>2026</v>
      </c>
      <c r="B109" s="326">
        <v>46054</v>
      </c>
      <c r="C109" s="323">
        <f t="shared" si="27"/>
        <v>527.82484894026481</v>
      </c>
      <c r="D109" s="314">
        <f t="shared" si="14"/>
        <v>527.82484894026481</v>
      </c>
      <c r="E109" s="243">
        <f>Residential!F109</f>
        <v>401.41216135809401</v>
      </c>
      <c r="F109" s="243">
        <f>'Exogenous Variables Monthly'!C106</f>
        <v>5801.2786223749663</v>
      </c>
      <c r="G109" s="244">
        <v>0</v>
      </c>
      <c r="H109" s="239">
        <v>0</v>
      </c>
      <c r="I109" s="239">
        <v>1</v>
      </c>
      <c r="J109" s="239">
        <v>0</v>
      </c>
      <c r="K109" s="239">
        <v>0</v>
      </c>
      <c r="L109" s="239">
        <v>0</v>
      </c>
      <c r="M109" s="239">
        <v>0</v>
      </c>
      <c r="N109" s="239">
        <v>0</v>
      </c>
      <c r="O109" s="239">
        <v>0</v>
      </c>
      <c r="P109" s="239">
        <v>0</v>
      </c>
      <c r="Q109" s="239">
        <v>0</v>
      </c>
      <c r="R109" s="239">
        <v>0</v>
      </c>
      <c r="S109" s="239">
        <v>0</v>
      </c>
      <c r="T109" s="301">
        <f t="shared" si="15"/>
        <v>0</v>
      </c>
      <c r="U109" s="301">
        <f t="shared" si="16"/>
        <v>401.41216135809401</v>
      </c>
      <c r="V109" s="301">
        <f t="shared" si="17"/>
        <v>0</v>
      </c>
      <c r="W109" s="301">
        <f t="shared" si="18"/>
        <v>0</v>
      </c>
      <c r="X109" s="301">
        <f t="shared" si="19"/>
        <v>0</v>
      </c>
      <c r="Y109" s="301">
        <f t="shared" si="20"/>
        <v>0</v>
      </c>
      <c r="Z109" s="301">
        <f t="shared" si="21"/>
        <v>0</v>
      </c>
      <c r="AA109" s="301">
        <f t="shared" si="22"/>
        <v>0</v>
      </c>
      <c r="AB109" s="301">
        <f t="shared" si="23"/>
        <v>0</v>
      </c>
      <c r="AC109" s="301">
        <f t="shared" si="24"/>
        <v>0</v>
      </c>
      <c r="AD109" s="301">
        <f t="shared" si="25"/>
        <v>0</v>
      </c>
      <c r="AE109" s="301">
        <f t="shared" si="26"/>
        <v>0</v>
      </c>
    </row>
    <row r="110" spans="1:31" x14ac:dyDescent="0.35">
      <c r="A110" s="321">
        <v>2026</v>
      </c>
      <c r="B110" s="326">
        <v>46082</v>
      </c>
      <c r="C110" s="323">
        <f t="shared" si="27"/>
        <v>611.09943003946137</v>
      </c>
      <c r="D110" s="314">
        <f t="shared" si="14"/>
        <v>611.09943003946137</v>
      </c>
      <c r="E110" s="243">
        <f>Residential!F110</f>
        <v>432.72535248420098</v>
      </c>
      <c r="F110" s="243">
        <f>'Exogenous Variables Monthly'!C107</f>
        <v>5802.5092887495948</v>
      </c>
      <c r="G110" s="244">
        <v>0</v>
      </c>
      <c r="H110" s="239">
        <v>0</v>
      </c>
      <c r="I110" s="239">
        <v>0</v>
      </c>
      <c r="J110" s="239">
        <v>1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  <c r="S110" s="239">
        <v>0</v>
      </c>
      <c r="T110" s="301">
        <f t="shared" si="15"/>
        <v>0</v>
      </c>
      <c r="U110" s="301">
        <f t="shared" si="16"/>
        <v>0</v>
      </c>
      <c r="V110" s="301">
        <f t="shared" si="17"/>
        <v>432.72535248420098</v>
      </c>
      <c r="W110" s="301">
        <f t="shared" si="18"/>
        <v>0</v>
      </c>
      <c r="X110" s="301">
        <f t="shared" si="19"/>
        <v>0</v>
      </c>
      <c r="Y110" s="301">
        <f t="shared" si="20"/>
        <v>0</v>
      </c>
      <c r="Z110" s="301">
        <f t="shared" si="21"/>
        <v>0</v>
      </c>
      <c r="AA110" s="301">
        <f t="shared" si="22"/>
        <v>0</v>
      </c>
      <c r="AB110" s="301">
        <f t="shared" si="23"/>
        <v>0</v>
      </c>
      <c r="AC110" s="301">
        <f t="shared" si="24"/>
        <v>0</v>
      </c>
      <c r="AD110" s="301">
        <f t="shared" si="25"/>
        <v>0</v>
      </c>
      <c r="AE110" s="301">
        <f t="shared" si="26"/>
        <v>0</v>
      </c>
    </row>
    <row r="111" spans="1:31" x14ac:dyDescent="0.35">
      <c r="A111" s="321">
        <v>2026</v>
      </c>
      <c r="B111" s="326">
        <v>46113</v>
      </c>
      <c r="C111" s="323">
        <f t="shared" si="27"/>
        <v>598.35060494010213</v>
      </c>
      <c r="D111" s="314">
        <f t="shared" si="14"/>
        <v>598.35060494010213</v>
      </c>
      <c r="E111" s="243">
        <f>Residential!F111</f>
        <v>473.95093597985698</v>
      </c>
      <c r="F111" s="243">
        <f>'Exogenous Variables Monthly'!C108</f>
        <v>5803.7399551242233</v>
      </c>
      <c r="G111" s="244">
        <v>0</v>
      </c>
      <c r="H111" s="239">
        <v>0</v>
      </c>
      <c r="I111" s="239">
        <v>0</v>
      </c>
      <c r="J111" s="239">
        <v>0</v>
      </c>
      <c r="K111" s="239">
        <v>1</v>
      </c>
      <c r="L111" s="239">
        <v>0</v>
      </c>
      <c r="M111" s="239">
        <v>0</v>
      </c>
      <c r="N111" s="239">
        <v>0</v>
      </c>
      <c r="O111" s="239">
        <v>0</v>
      </c>
      <c r="P111" s="239">
        <v>0</v>
      </c>
      <c r="Q111" s="239">
        <v>0</v>
      </c>
      <c r="R111" s="239">
        <v>0</v>
      </c>
      <c r="S111" s="239">
        <v>0</v>
      </c>
      <c r="T111" s="301">
        <f t="shared" si="15"/>
        <v>0</v>
      </c>
      <c r="U111" s="301">
        <f t="shared" si="16"/>
        <v>0</v>
      </c>
      <c r="V111" s="301">
        <f t="shared" si="17"/>
        <v>0</v>
      </c>
      <c r="W111" s="301">
        <f t="shared" si="18"/>
        <v>473.95093597985698</v>
      </c>
      <c r="X111" s="301">
        <f t="shared" si="19"/>
        <v>0</v>
      </c>
      <c r="Y111" s="301">
        <f t="shared" si="20"/>
        <v>0</v>
      </c>
      <c r="Z111" s="301">
        <f t="shared" si="21"/>
        <v>0</v>
      </c>
      <c r="AA111" s="301">
        <f t="shared" si="22"/>
        <v>0</v>
      </c>
      <c r="AB111" s="301">
        <f t="shared" si="23"/>
        <v>0</v>
      </c>
      <c r="AC111" s="301">
        <f t="shared" si="24"/>
        <v>0</v>
      </c>
      <c r="AD111" s="301">
        <f t="shared" si="25"/>
        <v>0</v>
      </c>
      <c r="AE111" s="301">
        <f t="shared" si="26"/>
        <v>0</v>
      </c>
    </row>
    <row r="112" spans="1:31" x14ac:dyDescent="0.35">
      <c r="A112" s="321">
        <v>2026</v>
      </c>
      <c r="B112" s="326">
        <v>46143</v>
      </c>
      <c r="C112" s="323">
        <f t="shared" si="27"/>
        <v>646.5930201132644</v>
      </c>
      <c r="D112" s="314">
        <f t="shared" si="14"/>
        <v>646.5930201132644</v>
      </c>
      <c r="E112" s="243">
        <f>Residential!F112</f>
        <v>544.94739535380199</v>
      </c>
      <c r="F112" s="243">
        <f>'Exogenous Variables Monthly'!C109</f>
        <v>5804.9706214988519</v>
      </c>
      <c r="G112" s="244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1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301">
        <f t="shared" si="15"/>
        <v>0</v>
      </c>
      <c r="U112" s="301">
        <f t="shared" si="16"/>
        <v>0</v>
      </c>
      <c r="V112" s="301">
        <f t="shared" si="17"/>
        <v>0</v>
      </c>
      <c r="W112" s="301">
        <f t="shared" si="18"/>
        <v>0</v>
      </c>
      <c r="X112" s="301">
        <f t="shared" si="19"/>
        <v>544.94739535380199</v>
      </c>
      <c r="Y112" s="301">
        <f t="shared" si="20"/>
        <v>0</v>
      </c>
      <c r="Z112" s="301">
        <f t="shared" si="21"/>
        <v>0</v>
      </c>
      <c r="AA112" s="301">
        <f t="shared" si="22"/>
        <v>0</v>
      </c>
      <c r="AB112" s="301">
        <f t="shared" si="23"/>
        <v>0</v>
      </c>
      <c r="AC112" s="301">
        <f t="shared" si="24"/>
        <v>0</v>
      </c>
      <c r="AD112" s="301">
        <f t="shared" si="25"/>
        <v>0</v>
      </c>
      <c r="AE112" s="301">
        <f t="shared" si="26"/>
        <v>0</v>
      </c>
    </row>
    <row r="113" spans="1:31" x14ac:dyDescent="0.35">
      <c r="A113" s="321">
        <v>2026</v>
      </c>
      <c r="B113" s="326">
        <v>46174</v>
      </c>
      <c r="C113" s="323">
        <f t="shared" si="27"/>
        <v>635.14703629855717</v>
      </c>
      <c r="D113" s="314">
        <f t="shared" si="14"/>
        <v>635.14703629855717</v>
      </c>
      <c r="E113" s="243">
        <f>Residential!F113</f>
        <v>573.79687488905995</v>
      </c>
      <c r="F113" s="243">
        <f>'Exogenous Variables Monthly'!C110</f>
        <v>5806.2012878734804</v>
      </c>
      <c r="G113" s="244">
        <v>0</v>
      </c>
      <c r="H113" s="239">
        <v>0</v>
      </c>
      <c r="I113" s="239">
        <v>0</v>
      </c>
      <c r="J113" s="239">
        <v>0</v>
      </c>
      <c r="K113" s="239">
        <v>0</v>
      </c>
      <c r="L113" s="239">
        <v>0</v>
      </c>
      <c r="M113" s="239">
        <v>1</v>
      </c>
      <c r="N113" s="239">
        <v>0</v>
      </c>
      <c r="O113" s="239">
        <v>0</v>
      </c>
      <c r="P113" s="239">
        <v>0</v>
      </c>
      <c r="Q113" s="239">
        <v>0</v>
      </c>
      <c r="R113" s="239">
        <v>0</v>
      </c>
      <c r="S113" s="239">
        <v>0</v>
      </c>
      <c r="T113" s="301">
        <f t="shared" si="15"/>
        <v>0</v>
      </c>
      <c r="U113" s="301">
        <f t="shared" si="16"/>
        <v>0</v>
      </c>
      <c r="V113" s="301">
        <f t="shared" si="17"/>
        <v>0</v>
      </c>
      <c r="W113" s="301">
        <f t="shared" si="18"/>
        <v>0</v>
      </c>
      <c r="X113" s="301">
        <f t="shared" si="19"/>
        <v>0</v>
      </c>
      <c r="Y113" s="301">
        <f t="shared" si="20"/>
        <v>573.79687488905995</v>
      </c>
      <c r="Z113" s="301">
        <f t="shared" si="21"/>
        <v>0</v>
      </c>
      <c r="AA113" s="301">
        <f t="shared" si="22"/>
        <v>0</v>
      </c>
      <c r="AB113" s="301">
        <f t="shared" si="23"/>
        <v>0</v>
      </c>
      <c r="AC113" s="301">
        <f t="shared" si="24"/>
        <v>0</v>
      </c>
      <c r="AD113" s="301">
        <f t="shared" si="25"/>
        <v>0</v>
      </c>
      <c r="AE113" s="301">
        <f t="shared" si="26"/>
        <v>0</v>
      </c>
    </row>
    <row r="114" spans="1:31" x14ac:dyDescent="0.35">
      <c r="A114" s="321">
        <v>2027</v>
      </c>
      <c r="B114" s="326">
        <v>46204</v>
      </c>
      <c r="C114" s="323">
        <f t="shared" si="27"/>
        <v>668.92124021747406</v>
      </c>
      <c r="D114" s="314">
        <f t="shared" si="14"/>
        <v>668.92124021747406</v>
      </c>
      <c r="E114" s="243">
        <f>Residential!F114</f>
        <v>593.50885241601395</v>
      </c>
      <c r="F114" s="243">
        <f>'Exogenous Variables Monthly'!C111</f>
        <v>5814.3925000163717</v>
      </c>
      <c r="G114" s="244">
        <v>0</v>
      </c>
      <c r="H114" s="239">
        <v>0</v>
      </c>
      <c r="I114" s="239">
        <v>0</v>
      </c>
      <c r="J114" s="239">
        <v>0</v>
      </c>
      <c r="K114" s="239">
        <v>0</v>
      </c>
      <c r="L114" s="239">
        <v>0</v>
      </c>
      <c r="M114" s="239">
        <v>0</v>
      </c>
      <c r="N114" s="239">
        <v>1</v>
      </c>
      <c r="O114" s="239">
        <v>0</v>
      </c>
      <c r="P114" s="239">
        <v>0</v>
      </c>
      <c r="Q114" s="239">
        <v>0</v>
      </c>
      <c r="R114" s="239">
        <v>0</v>
      </c>
      <c r="S114" s="239">
        <v>0</v>
      </c>
      <c r="T114" s="301">
        <f t="shared" si="15"/>
        <v>0</v>
      </c>
      <c r="U114" s="301">
        <f t="shared" si="16"/>
        <v>0</v>
      </c>
      <c r="V114" s="301">
        <f t="shared" si="17"/>
        <v>0</v>
      </c>
      <c r="W114" s="301">
        <f t="shared" si="18"/>
        <v>0</v>
      </c>
      <c r="X114" s="301">
        <f t="shared" si="19"/>
        <v>0</v>
      </c>
      <c r="Y114" s="301">
        <f t="shared" si="20"/>
        <v>0</v>
      </c>
      <c r="Z114" s="301">
        <f t="shared" si="21"/>
        <v>593.50885241601395</v>
      </c>
      <c r="AA114" s="301">
        <f t="shared" si="22"/>
        <v>0</v>
      </c>
      <c r="AB114" s="301">
        <f t="shared" si="23"/>
        <v>0</v>
      </c>
      <c r="AC114" s="301">
        <f t="shared" si="24"/>
        <v>0</v>
      </c>
      <c r="AD114" s="301">
        <f t="shared" si="25"/>
        <v>0</v>
      </c>
      <c r="AE114" s="301">
        <f t="shared" si="26"/>
        <v>0</v>
      </c>
    </row>
    <row r="115" spans="1:31" x14ac:dyDescent="0.35">
      <c r="A115" s="321">
        <v>2027</v>
      </c>
      <c r="B115" s="326">
        <v>46235</v>
      </c>
      <c r="C115" s="323">
        <f t="shared" si="27"/>
        <v>661.19410844053266</v>
      </c>
      <c r="D115" s="314">
        <f t="shared" si="14"/>
        <v>661.19410844053266</v>
      </c>
      <c r="E115" s="243">
        <f>Residential!F115</f>
        <v>612.53872535738196</v>
      </c>
      <c r="F115" s="243">
        <f>'Exogenous Variables Monthly'!C112</f>
        <v>5822.5837121592631</v>
      </c>
      <c r="G115" s="244">
        <v>0</v>
      </c>
      <c r="H115" s="239">
        <v>0</v>
      </c>
      <c r="I115" s="239">
        <v>0</v>
      </c>
      <c r="J115" s="239">
        <v>0</v>
      </c>
      <c r="K115" s="239">
        <v>0</v>
      </c>
      <c r="L115" s="239">
        <v>0</v>
      </c>
      <c r="M115" s="239">
        <v>0</v>
      </c>
      <c r="N115" s="239">
        <v>0</v>
      </c>
      <c r="O115" s="239">
        <v>1</v>
      </c>
      <c r="P115" s="239">
        <v>0</v>
      </c>
      <c r="Q115" s="239">
        <v>0</v>
      </c>
      <c r="R115" s="239">
        <v>0</v>
      </c>
      <c r="S115" s="239">
        <v>0</v>
      </c>
      <c r="T115" s="301">
        <f t="shared" si="15"/>
        <v>0</v>
      </c>
      <c r="U115" s="301">
        <f t="shared" si="16"/>
        <v>0</v>
      </c>
      <c r="V115" s="301">
        <f t="shared" si="17"/>
        <v>0</v>
      </c>
      <c r="W115" s="301">
        <f t="shared" si="18"/>
        <v>0</v>
      </c>
      <c r="X115" s="301">
        <f t="shared" si="19"/>
        <v>0</v>
      </c>
      <c r="Y115" s="301">
        <f t="shared" si="20"/>
        <v>0</v>
      </c>
      <c r="Z115" s="301">
        <f t="shared" si="21"/>
        <v>0</v>
      </c>
      <c r="AA115" s="301">
        <f t="shared" si="22"/>
        <v>612.53872535738196</v>
      </c>
      <c r="AB115" s="301">
        <f t="shared" si="23"/>
        <v>0</v>
      </c>
      <c r="AC115" s="301">
        <f t="shared" si="24"/>
        <v>0</v>
      </c>
      <c r="AD115" s="301">
        <f t="shared" si="25"/>
        <v>0</v>
      </c>
      <c r="AE115" s="301">
        <f t="shared" si="26"/>
        <v>0</v>
      </c>
    </row>
    <row r="116" spans="1:31" x14ac:dyDescent="0.35">
      <c r="A116" s="321">
        <v>2027</v>
      </c>
      <c r="B116" s="326">
        <v>46266</v>
      </c>
      <c r="C116" s="323">
        <f t="shared" si="27"/>
        <v>668.29672094935336</v>
      </c>
      <c r="D116" s="314">
        <f t="shared" si="14"/>
        <v>668.29672094935336</v>
      </c>
      <c r="E116" s="243">
        <f>Residential!F116</f>
        <v>600.15883609080095</v>
      </c>
      <c r="F116" s="243">
        <f>'Exogenous Variables Monthly'!C113</f>
        <v>5830.7749243021544</v>
      </c>
      <c r="G116" s="244">
        <v>0</v>
      </c>
      <c r="H116" s="239">
        <v>0</v>
      </c>
      <c r="I116" s="239">
        <v>0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1</v>
      </c>
      <c r="Q116" s="239">
        <v>0</v>
      </c>
      <c r="R116" s="239">
        <v>0</v>
      </c>
      <c r="S116" s="239">
        <v>0</v>
      </c>
      <c r="T116" s="301">
        <f t="shared" si="15"/>
        <v>0</v>
      </c>
      <c r="U116" s="301">
        <f t="shared" si="16"/>
        <v>0</v>
      </c>
      <c r="V116" s="301">
        <f t="shared" si="17"/>
        <v>0</v>
      </c>
      <c r="W116" s="301">
        <f t="shared" si="18"/>
        <v>0</v>
      </c>
      <c r="X116" s="301">
        <f t="shared" si="19"/>
        <v>0</v>
      </c>
      <c r="Y116" s="301">
        <f t="shared" si="20"/>
        <v>0</v>
      </c>
      <c r="Z116" s="301">
        <f t="shared" si="21"/>
        <v>0</v>
      </c>
      <c r="AA116" s="301">
        <f t="shared" si="22"/>
        <v>0</v>
      </c>
      <c r="AB116" s="301">
        <f t="shared" si="23"/>
        <v>600.15883609080095</v>
      </c>
      <c r="AC116" s="301">
        <f t="shared" si="24"/>
        <v>0</v>
      </c>
      <c r="AD116" s="301">
        <f t="shared" si="25"/>
        <v>0</v>
      </c>
      <c r="AE116" s="301">
        <f t="shared" si="26"/>
        <v>0</v>
      </c>
    </row>
    <row r="117" spans="1:31" x14ac:dyDescent="0.35">
      <c r="A117" s="321">
        <v>2027</v>
      </c>
      <c r="B117" s="326">
        <v>46296</v>
      </c>
      <c r="C117" s="323">
        <f t="shared" si="27"/>
        <v>693.7932294230659</v>
      </c>
      <c r="D117" s="314">
        <f t="shared" si="14"/>
        <v>693.7932294230659</v>
      </c>
      <c r="E117" s="243">
        <f>Residential!F117</f>
        <v>614.830794343717</v>
      </c>
      <c r="F117" s="243">
        <f>'Exogenous Variables Monthly'!C114</f>
        <v>5838.9661364450458</v>
      </c>
      <c r="G117" s="244">
        <v>0</v>
      </c>
      <c r="H117" s="239">
        <v>0</v>
      </c>
      <c r="I117" s="239">
        <v>0</v>
      </c>
      <c r="J117" s="239">
        <v>0</v>
      </c>
      <c r="K117" s="239">
        <v>0</v>
      </c>
      <c r="L117" s="239">
        <v>0</v>
      </c>
      <c r="M117" s="239">
        <v>0</v>
      </c>
      <c r="N117" s="239">
        <v>0</v>
      </c>
      <c r="O117" s="239">
        <v>0</v>
      </c>
      <c r="P117" s="239">
        <v>0</v>
      </c>
      <c r="Q117" s="239">
        <v>1</v>
      </c>
      <c r="R117" s="239">
        <v>0</v>
      </c>
      <c r="S117" s="239">
        <v>0</v>
      </c>
      <c r="T117" s="301">
        <f t="shared" si="15"/>
        <v>0</v>
      </c>
      <c r="U117" s="301">
        <f t="shared" si="16"/>
        <v>0</v>
      </c>
      <c r="V117" s="301">
        <f t="shared" si="17"/>
        <v>0</v>
      </c>
      <c r="W117" s="301">
        <f t="shared" si="18"/>
        <v>0</v>
      </c>
      <c r="X117" s="301">
        <f t="shared" si="19"/>
        <v>0</v>
      </c>
      <c r="Y117" s="301">
        <f t="shared" si="20"/>
        <v>0</v>
      </c>
      <c r="Z117" s="301">
        <f t="shared" si="21"/>
        <v>0</v>
      </c>
      <c r="AA117" s="301">
        <f t="shared" si="22"/>
        <v>0</v>
      </c>
      <c r="AB117" s="301">
        <f t="shared" si="23"/>
        <v>0</v>
      </c>
      <c r="AC117" s="301">
        <f t="shared" si="24"/>
        <v>614.830794343717</v>
      </c>
      <c r="AD117" s="301">
        <f t="shared" si="25"/>
        <v>0</v>
      </c>
      <c r="AE117" s="301">
        <f t="shared" si="26"/>
        <v>0</v>
      </c>
    </row>
    <row r="118" spans="1:31" x14ac:dyDescent="0.35">
      <c r="A118" s="321">
        <v>2027</v>
      </c>
      <c r="B118" s="326">
        <v>46327</v>
      </c>
      <c r="C118" s="323">
        <f t="shared" si="27"/>
        <v>630.37193646713717</v>
      </c>
      <c r="D118" s="314">
        <f t="shared" si="14"/>
        <v>630.37193646713717</v>
      </c>
      <c r="E118" s="243">
        <f>Residential!F118</f>
        <v>525.50241751597798</v>
      </c>
      <c r="F118" s="243">
        <f>'Exogenous Variables Monthly'!C115</f>
        <v>5847.1573485879371</v>
      </c>
      <c r="G118" s="244">
        <v>0</v>
      </c>
      <c r="H118" s="239">
        <v>0</v>
      </c>
      <c r="I118" s="239">
        <v>0</v>
      </c>
      <c r="J118" s="239">
        <v>0</v>
      </c>
      <c r="K118" s="239">
        <v>0</v>
      </c>
      <c r="L118" s="239">
        <v>0</v>
      </c>
      <c r="M118" s="239">
        <v>0</v>
      </c>
      <c r="N118" s="239">
        <v>0</v>
      </c>
      <c r="O118" s="239">
        <v>0</v>
      </c>
      <c r="P118" s="239">
        <v>0</v>
      </c>
      <c r="Q118" s="239">
        <v>0</v>
      </c>
      <c r="R118" s="239">
        <v>1</v>
      </c>
      <c r="S118" s="239">
        <v>0</v>
      </c>
      <c r="T118" s="301">
        <f t="shared" si="15"/>
        <v>0</v>
      </c>
      <c r="U118" s="301">
        <f t="shared" si="16"/>
        <v>0</v>
      </c>
      <c r="V118" s="301">
        <f t="shared" si="17"/>
        <v>0</v>
      </c>
      <c r="W118" s="301">
        <f t="shared" si="18"/>
        <v>0</v>
      </c>
      <c r="X118" s="301">
        <f t="shared" si="19"/>
        <v>0</v>
      </c>
      <c r="Y118" s="301">
        <f t="shared" si="20"/>
        <v>0</v>
      </c>
      <c r="Z118" s="301">
        <f t="shared" si="21"/>
        <v>0</v>
      </c>
      <c r="AA118" s="301">
        <f t="shared" si="22"/>
        <v>0</v>
      </c>
      <c r="AB118" s="301">
        <f t="shared" si="23"/>
        <v>0</v>
      </c>
      <c r="AC118" s="301">
        <f t="shared" si="24"/>
        <v>0</v>
      </c>
      <c r="AD118" s="301">
        <f t="shared" si="25"/>
        <v>525.50241751597798</v>
      </c>
      <c r="AE118" s="301">
        <f t="shared" si="26"/>
        <v>0</v>
      </c>
    </row>
    <row r="119" spans="1:31" x14ac:dyDescent="0.35">
      <c r="A119" s="321">
        <v>2027</v>
      </c>
      <c r="B119" s="326">
        <v>46357</v>
      </c>
      <c r="C119" s="323">
        <f t="shared" si="27"/>
        <v>619.78805601073248</v>
      </c>
      <c r="D119" s="314">
        <f t="shared" si="14"/>
        <v>619.78805601073248</v>
      </c>
      <c r="E119" s="243">
        <f>Residential!F119</f>
        <v>489.93106418966801</v>
      </c>
      <c r="F119" s="243">
        <f>'Exogenous Variables Monthly'!C116</f>
        <v>5855.3485607308285</v>
      </c>
      <c r="G119" s="244">
        <v>0</v>
      </c>
      <c r="H119" s="239">
        <v>0</v>
      </c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1</v>
      </c>
      <c r="T119" s="301">
        <f t="shared" si="15"/>
        <v>0</v>
      </c>
      <c r="U119" s="301">
        <f t="shared" si="16"/>
        <v>0</v>
      </c>
      <c r="V119" s="301">
        <f t="shared" si="17"/>
        <v>0</v>
      </c>
      <c r="W119" s="301">
        <f t="shared" si="18"/>
        <v>0</v>
      </c>
      <c r="X119" s="301">
        <f t="shared" si="19"/>
        <v>0</v>
      </c>
      <c r="Y119" s="301">
        <f t="shared" si="20"/>
        <v>0</v>
      </c>
      <c r="Z119" s="301">
        <f t="shared" si="21"/>
        <v>0</v>
      </c>
      <c r="AA119" s="301">
        <f t="shared" si="22"/>
        <v>0</v>
      </c>
      <c r="AB119" s="301">
        <f t="shared" si="23"/>
        <v>0</v>
      </c>
      <c r="AC119" s="301">
        <f t="shared" si="24"/>
        <v>0</v>
      </c>
      <c r="AD119" s="301">
        <f t="shared" si="25"/>
        <v>0</v>
      </c>
      <c r="AE119" s="301">
        <f t="shared" si="26"/>
        <v>489.93106418966801</v>
      </c>
    </row>
    <row r="120" spans="1:31" x14ac:dyDescent="0.35">
      <c r="A120" s="321">
        <v>2027</v>
      </c>
      <c r="B120" s="326">
        <v>46388</v>
      </c>
      <c r="C120" s="323">
        <f t="shared" si="27"/>
        <v>568.70399489453825</v>
      </c>
      <c r="D120" s="314">
        <f t="shared" si="14"/>
        <v>568.70399489453825</v>
      </c>
      <c r="E120" s="243">
        <f>Residential!F120</f>
        <v>457.16484634878299</v>
      </c>
      <c r="F120" s="243">
        <f>'Exogenous Variables Monthly'!C117</f>
        <v>5863.5397728737198</v>
      </c>
      <c r="G120" s="244">
        <v>0</v>
      </c>
      <c r="H120" s="239">
        <v>1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301">
        <f t="shared" si="15"/>
        <v>457.16484634878299</v>
      </c>
      <c r="U120" s="301">
        <f t="shared" si="16"/>
        <v>0</v>
      </c>
      <c r="V120" s="301">
        <f t="shared" si="17"/>
        <v>0</v>
      </c>
      <c r="W120" s="301">
        <f t="shared" si="18"/>
        <v>0</v>
      </c>
      <c r="X120" s="301">
        <f t="shared" si="19"/>
        <v>0</v>
      </c>
      <c r="Y120" s="301">
        <f t="shared" si="20"/>
        <v>0</v>
      </c>
      <c r="Z120" s="301">
        <f t="shared" si="21"/>
        <v>0</v>
      </c>
      <c r="AA120" s="301">
        <f t="shared" si="22"/>
        <v>0</v>
      </c>
      <c r="AB120" s="301">
        <f t="shared" si="23"/>
        <v>0</v>
      </c>
      <c r="AC120" s="301">
        <f t="shared" si="24"/>
        <v>0</v>
      </c>
      <c r="AD120" s="301">
        <f t="shared" si="25"/>
        <v>0</v>
      </c>
      <c r="AE120" s="301">
        <f t="shared" si="26"/>
        <v>0</v>
      </c>
    </row>
    <row r="121" spans="1:31" x14ac:dyDescent="0.35">
      <c r="A121" s="321">
        <v>2027</v>
      </c>
      <c r="B121" s="326">
        <v>46419</v>
      </c>
      <c r="C121" s="323">
        <f t="shared" si="27"/>
        <v>537.61919468529356</v>
      </c>
      <c r="D121" s="314">
        <f t="shared" si="14"/>
        <v>537.61919468529356</v>
      </c>
      <c r="E121" s="243">
        <f>Residential!F121</f>
        <v>403.75535692455998</v>
      </c>
      <c r="F121" s="243">
        <f>'Exogenous Variables Monthly'!C118</f>
        <v>5871.7309850166112</v>
      </c>
      <c r="G121" s="244">
        <v>0</v>
      </c>
      <c r="H121" s="239">
        <v>0</v>
      </c>
      <c r="I121" s="239">
        <v>1</v>
      </c>
      <c r="J121" s="239">
        <v>0</v>
      </c>
      <c r="K121" s="239">
        <v>0</v>
      </c>
      <c r="L121" s="239">
        <v>0</v>
      </c>
      <c r="M121" s="239">
        <v>0</v>
      </c>
      <c r="N121" s="239">
        <v>0</v>
      </c>
      <c r="O121" s="239">
        <v>0</v>
      </c>
      <c r="P121" s="239">
        <v>0</v>
      </c>
      <c r="Q121" s="239">
        <v>0</v>
      </c>
      <c r="R121" s="239">
        <v>0</v>
      </c>
      <c r="S121" s="239">
        <v>0</v>
      </c>
      <c r="T121" s="301">
        <f t="shared" si="15"/>
        <v>0</v>
      </c>
      <c r="U121" s="301">
        <f t="shared" si="16"/>
        <v>403.75535692455998</v>
      </c>
      <c r="V121" s="301">
        <f t="shared" si="17"/>
        <v>0</v>
      </c>
      <c r="W121" s="301">
        <f t="shared" si="18"/>
        <v>0</v>
      </c>
      <c r="X121" s="301">
        <f t="shared" si="19"/>
        <v>0</v>
      </c>
      <c r="Y121" s="301">
        <f t="shared" si="20"/>
        <v>0</v>
      </c>
      <c r="Z121" s="301">
        <f t="shared" si="21"/>
        <v>0</v>
      </c>
      <c r="AA121" s="301">
        <f t="shared" si="22"/>
        <v>0</v>
      </c>
      <c r="AB121" s="301">
        <f t="shared" si="23"/>
        <v>0</v>
      </c>
      <c r="AC121" s="301">
        <f t="shared" si="24"/>
        <v>0</v>
      </c>
      <c r="AD121" s="301">
        <f t="shared" si="25"/>
        <v>0</v>
      </c>
      <c r="AE121" s="301">
        <f t="shared" si="26"/>
        <v>0</v>
      </c>
    </row>
    <row r="122" spans="1:31" x14ac:dyDescent="0.35">
      <c r="A122" s="321">
        <v>2027</v>
      </c>
      <c r="B122" s="326">
        <v>46447</v>
      </c>
      <c r="C122" s="323">
        <f t="shared" si="27"/>
        <v>622.58847319938582</v>
      </c>
      <c r="D122" s="314">
        <f t="shared" si="14"/>
        <v>622.58847319938582</v>
      </c>
      <c r="E122" s="243">
        <f>Residential!F122</f>
        <v>432.77720995534901</v>
      </c>
      <c r="F122" s="243">
        <f>'Exogenous Variables Monthly'!C119</f>
        <v>5879.9221971595025</v>
      </c>
      <c r="G122" s="244">
        <v>0</v>
      </c>
      <c r="H122" s="239">
        <v>0</v>
      </c>
      <c r="I122" s="239">
        <v>0</v>
      </c>
      <c r="J122" s="239">
        <v>1</v>
      </c>
      <c r="K122" s="239">
        <v>0</v>
      </c>
      <c r="L122" s="239">
        <v>0</v>
      </c>
      <c r="M122" s="239">
        <v>0</v>
      </c>
      <c r="N122" s="239">
        <v>0</v>
      </c>
      <c r="O122" s="239">
        <v>0</v>
      </c>
      <c r="P122" s="239">
        <v>0</v>
      </c>
      <c r="Q122" s="239">
        <v>0</v>
      </c>
      <c r="R122" s="239">
        <v>0</v>
      </c>
      <c r="S122" s="239">
        <v>0</v>
      </c>
      <c r="T122" s="301">
        <f t="shared" si="15"/>
        <v>0</v>
      </c>
      <c r="U122" s="301">
        <f t="shared" si="16"/>
        <v>0</v>
      </c>
      <c r="V122" s="301">
        <f t="shared" si="17"/>
        <v>432.77720995534901</v>
      </c>
      <c r="W122" s="301">
        <f t="shared" si="18"/>
        <v>0</v>
      </c>
      <c r="X122" s="301">
        <f t="shared" si="19"/>
        <v>0</v>
      </c>
      <c r="Y122" s="301">
        <f t="shared" si="20"/>
        <v>0</v>
      </c>
      <c r="Z122" s="301">
        <f t="shared" si="21"/>
        <v>0</v>
      </c>
      <c r="AA122" s="301">
        <f t="shared" si="22"/>
        <v>0</v>
      </c>
      <c r="AB122" s="301">
        <f t="shared" si="23"/>
        <v>0</v>
      </c>
      <c r="AC122" s="301">
        <f t="shared" si="24"/>
        <v>0</v>
      </c>
      <c r="AD122" s="301">
        <f t="shared" si="25"/>
        <v>0</v>
      </c>
      <c r="AE122" s="301">
        <f t="shared" si="26"/>
        <v>0</v>
      </c>
    </row>
    <row r="123" spans="1:31" x14ac:dyDescent="0.35">
      <c r="A123" s="321">
        <v>2027</v>
      </c>
      <c r="B123" s="326">
        <v>46478</v>
      </c>
      <c r="C123" s="323">
        <f t="shared" si="27"/>
        <v>611.12611153101273</v>
      </c>
      <c r="D123" s="314">
        <f t="shared" si="14"/>
        <v>611.12611153101273</v>
      </c>
      <c r="E123" s="243">
        <f>Residential!F123</f>
        <v>474.81631023050898</v>
      </c>
      <c r="F123" s="243">
        <f>'Exogenous Variables Monthly'!C120</f>
        <v>5888.1134093023938</v>
      </c>
      <c r="G123" s="244">
        <v>0</v>
      </c>
      <c r="H123" s="239">
        <v>0</v>
      </c>
      <c r="I123" s="239">
        <v>0</v>
      </c>
      <c r="J123" s="239">
        <v>0</v>
      </c>
      <c r="K123" s="239">
        <v>1</v>
      </c>
      <c r="L123" s="239">
        <v>0</v>
      </c>
      <c r="M123" s="239">
        <v>0</v>
      </c>
      <c r="N123" s="239">
        <v>0</v>
      </c>
      <c r="O123" s="239">
        <v>0</v>
      </c>
      <c r="P123" s="239">
        <v>0</v>
      </c>
      <c r="Q123" s="239">
        <v>0</v>
      </c>
      <c r="R123" s="239">
        <v>0</v>
      </c>
      <c r="S123" s="239">
        <v>0</v>
      </c>
      <c r="T123" s="301">
        <f t="shared" si="15"/>
        <v>0</v>
      </c>
      <c r="U123" s="301">
        <f t="shared" si="16"/>
        <v>0</v>
      </c>
      <c r="V123" s="301">
        <f t="shared" si="17"/>
        <v>0</v>
      </c>
      <c r="W123" s="301">
        <f t="shared" si="18"/>
        <v>474.81631023050898</v>
      </c>
      <c r="X123" s="301">
        <f t="shared" si="19"/>
        <v>0</v>
      </c>
      <c r="Y123" s="301">
        <f t="shared" si="20"/>
        <v>0</v>
      </c>
      <c r="Z123" s="301">
        <f t="shared" si="21"/>
        <v>0</v>
      </c>
      <c r="AA123" s="301">
        <f t="shared" si="22"/>
        <v>0</v>
      </c>
      <c r="AB123" s="301">
        <f t="shared" si="23"/>
        <v>0</v>
      </c>
      <c r="AC123" s="301">
        <f t="shared" si="24"/>
        <v>0</v>
      </c>
      <c r="AD123" s="301">
        <f t="shared" si="25"/>
        <v>0</v>
      </c>
      <c r="AE123" s="301">
        <f t="shared" si="26"/>
        <v>0</v>
      </c>
    </row>
    <row r="124" spans="1:31" x14ac:dyDescent="0.35">
      <c r="A124" s="321">
        <v>2027</v>
      </c>
      <c r="B124" s="326">
        <v>46508</v>
      </c>
      <c r="C124" s="323">
        <f t="shared" si="27"/>
        <v>660.33102297535322</v>
      </c>
      <c r="D124" s="314">
        <f t="shared" si="14"/>
        <v>660.33102297535322</v>
      </c>
      <c r="E124" s="243">
        <f>Residential!F124</f>
        <v>546.54986044816701</v>
      </c>
      <c r="F124" s="243">
        <f>'Exogenous Variables Monthly'!C121</f>
        <v>5896.3046214452852</v>
      </c>
      <c r="G124" s="244">
        <v>0</v>
      </c>
      <c r="H124" s="239">
        <v>0</v>
      </c>
      <c r="I124" s="239">
        <v>0</v>
      </c>
      <c r="J124" s="239">
        <v>0</v>
      </c>
      <c r="K124" s="239">
        <v>0</v>
      </c>
      <c r="L124" s="239">
        <v>1</v>
      </c>
      <c r="M124" s="239">
        <v>0</v>
      </c>
      <c r="N124" s="239">
        <v>0</v>
      </c>
      <c r="O124" s="239">
        <v>0</v>
      </c>
      <c r="P124" s="239">
        <v>0</v>
      </c>
      <c r="Q124" s="239">
        <v>0</v>
      </c>
      <c r="R124" s="239">
        <v>0</v>
      </c>
      <c r="S124" s="239">
        <v>0</v>
      </c>
      <c r="T124" s="301">
        <f t="shared" si="15"/>
        <v>0</v>
      </c>
      <c r="U124" s="301">
        <f t="shared" si="16"/>
        <v>0</v>
      </c>
      <c r="V124" s="301">
        <f t="shared" si="17"/>
        <v>0</v>
      </c>
      <c r="W124" s="301">
        <f t="shared" si="18"/>
        <v>0</v>
      </c>
      <c r="X124" s="301">
        <f t="shared" si="19"/>
        <v>546.54986044816701</v>
      </c>
      <c r="Y124" s="301">
        <f t="shared" si="20"/>
        <v>0</v>
      </c>
      <c r="Z124" s="301">
        <f t="shared" si="21"/>
        <v>0</v>
      </c>
      <c r="AA124" s="301">
        <f t="shared" si="22"/>
        <v>0</v>
      </c>
      <c r="AB124" s="301">
        <f t="shared" si="23"/>
        <v>0</v>
      </c>
      <c r="AC124" s="301">
        <f t="shared" si="24"/>
        <v>0</v>
      </c>
      <c r="AD124" s="301">
        <f t="shared" si="25"/>
        <v>0</v>
      </c>
      <c r="AE124" s="301">
        <f t="shared" si="26"/>
        <v>0</v>
      </c>
    </row>
    <row r="125" spans="1:31" x14ac:dyDescent="0.35">
      <c r="A125" s="321">
        <v>2027</v>
      </c>
      <c r="B125" s="326">
        <v>46539</v>
      </c>
      <c r="C125" s="323">
        <f t="shared" si="27"/>
        <v>650.3782279688586</v>
      </c>
      <c r="D125" s="314">
        <f t="shared" si="14"/>
        <v>650.3782279688586</v>
      </c>
      <c r="E125" s="243">
        <f>Residential!F125</f>
        <v>575.61035127909895</v>
      </c>
      <c r="F125" s="243">
        <f>'Exogenous Variables Monthly'!C122</f>
        <v>5904.4958335881765</v>
      </c>
      <c r="G125" s="244">
        <v>0</v>
      </c>
      <c r="H125" s="239">
        <v>0</v>
      </c>
      <c r="I125" s="239">
        <v>0</v>
      </c>
      <c r="J125" s="239">
        <v>0</v>
      </c>
      <c r="K125" s="239">
        <v>0</v>
      </c>
      <c r="L125" s="239">
        <v>0</v>
      </c>
      <c r="M125" s="239">
        <v>1</v>
      </c>
      <c r="N125" s="239">
        <v>0</v>
      </c>
      <c r="O125" s="239">
        <v>0</v>
      </c>
      <c r="P125" s="239">
        <v>0</v>
      </c>
      <c r="Q125" s="239">
        <v>0</v>
      </c>
      <c r="R125" s="239">
        <v>0</v>
      </c>
      <c r="S125" s="239">
        <v>0</v>
      </c>
      <c r="T125" s="301">
        <f t="shared" si="15"/>
        <v>0</v>
      </c>
      <c r="U125" s="301">
        <f t="shared" si="16"/>
        <v>0</v>
      </c>
      <c r="V125" s="301">
        <f t="shared" si="17"/>
        <v>0</v>
      </c>
      <c r="W125" s="301">
        <f t="shared" si="18"/>
        <v>0</v>
      </c>
      <c r="X125" s="301">
        <f t="shared" si="19"/>
        <v>0</v>
      </c>
      <c r="Y125" s="301">
        <f t="shared" si="20"/>
        <v>575.61035127909895</v>
      </c>
      <c r="Z125" s="301">
        <f t="shared" si="21"/>
        <v>0</v>
      </c>
      <c r="AA125" s="301">
        <f t="shared" si="22"/>
        <v>0</v>
      </c>
      <c r="AB125" s="301">
        <f t="shared" si="23"/>
        <v>0</v>
      </c>
      <c r="AC125" s="301">
        <f t="shared" si="24"/>
        <v>0</v>
      </c>
      <c r="AD125" s="301">
        <f t="shared" si="25"/>
        <v>0</v>
      </c>
      <c r="AE125" s="301">
        <f t="shared" si="26"/>
        <v>0</v>
      </c>
    </row>
    <row r="126" spans="1:31" x14ac:dyDescent="0.35">
      <c r="A126" s="321">
        <v>2028</v>
      </c>
      <c r="B126" s="326">
        <v>46569</v>
      </c>
      <c r="C126" s="323">
        <f t="shared" si="27"/>
        <v>683.06918330269662</v>
      </c>
      <c r="D126" s="314">
        <f t="shared" si="14"/>
        <v>683.06918330269662</v>
      </c>
      <c r="E126" s="243">
        <f>Residential!F126</f>
        <v>595.00155333074997</v>
      </c>
      <c r="F126" s="243">
        <f>'Exogenous Variables Monthly'!C123</f>
        <v>5908.6638535420079</v>
      </c>
      <c r="G126" s="244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1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301">
        <f t="shared" si="15"/>
        <v>0</v>
      </c>
      <c r="U126" s="301">
        <f t="shared" si="16"/>
        <v>0</v>
      </c>
      <c r="V126" s="301">
        <f t="shared" si="17"/>
        <v>0</v>
      </c>
      <c r="W126" s="301">
        <f t="shared" si="18"/>
        <v>0</v>
      </c>
      <c r="X126" s="301">
        <f t="shared" si="19"/>
        <v>0</v>
      </c>
      <c r="Y126" s="301">
        <f t="shared" si="20"/>
        <v>0</v>
      </c>
      <c r="Z126" s="301">
        <f t="shared" si="21"/>
        <v>595.00155333074997</v>
      </c>
      <c r="AA126" s="301">
        <f t="shared" si="22"/>
        <v>0</v>
      </c>
      <c r="AB126" s="301">
        <f t="shared" si="23"/>
        <v>0</v>
      </c>
      <c r="AC126" s="301">
        <f t="shared" si="24"/>
        <v>0</v>
      </c>
      <c r="AD126" s="301">
        <f t="shared" si="25"/>
        <v>0</v>
      </c>
      <c r="AE126" s="301">
        <f t="shared" si="26"/>
        <v>0</v>
      </c>
    </row>
    <row r="127" spans="1:31" x14ac:dyDescent="0.35">
      <c r="A127" s="321">
        <v>2028</v>
      </c>
      <c r="B127" s="326">
        <v>46600</v>
      </c>
      <c r="C127" s="323">
        <f t="shared" si="27"/>
        <v>675.15339680396153</v>
      </c>
      <c r="D127" s="314">
        <f t="shared" si="14"/>
        <v>675.15339680396153</v>
      </c>
      <c r="E127" s="243">
        <f>Residential!F127</f>
        <v>614.70502656607596</v>
      </c>
      <c r="F127" s="243">
        <f>'Exogenous Variables Monthly'!C124</f>
        <v>5912.8318734958393</v>
      </c>
      <c r="G127" s="244">
        <v>0</v>
      </c>
      <c r="H127" s="239">
        <v>0</v>
      </c>
      <c r="I127" s="239">
        <v>0</v>
      </c>
      <c r="J127" s="239">
        <v>0</v>
      </c>
      <c r="K127" s="239">
        <v>0</v>
      </c>
      <c r="L127" s="239">
        <v>0</v>
      </c>
      <c r="M127" s="239">
        <v>0</v>
      </c>
      <c r="N127" s="239">
        <v>0</v>
      </c>
      <c r="O127" s="239">
        <v>1</v>
      </c>
      <c r="P127" s="239">
        <v>0</v>
      </c>
      <c r="Q127" s="239">
        <v>0</v>
      </c>
      <c r="R127" s="239">
        <v>0</v>
      </c>
      <c r="S127" s="239">
        <v>0</v>
      </c>
      <c r="T127" s="301">
        <f t="shared" si="15"/>
        <v>0</v>
      </c>
      <c r="U127" s="301">
        <f t="shared" si="16"/>
        <v>0</v>
      </c>
      <c r="V127" s="301">
        <f t="shared" si="17"/>
        <v>0</v>
      </c>
      <c r="W127" s="301">
        <f t="shared" si="18"/>
        <v>0</v>
      </c>
      <c r="X127" s="301">
        <f t="shared" si="19"/>
        <v>0</v>
      </c>
      <c r="Y127" s="301">
        <f t="shared" si="20"/>
        <v>0</v>
      </c>
      <c r="Z127" s="301">
        <f t="shared" si="21"/>
        <v>0</v>
      </c>
      <c r="AA127" s="301">
        <f t="shared" si="22"/>
        <v>614.70502656607596</v>
      </c>
      <c r="AB127" s="301">
        <f t="shared" si="23"/>
        <v>0</v>
      </c>
      <c r="AC127" s="301">
        <f t="shared" si="24"/>
        <v>0</v>
      </c>
      <c r="AD127" s="301">
        <f t="shared" si="25"/>
        <v>0</v>
      </c>
      <c r="AE127" s="301">
        <f t="shared" si="26"/>
        <v>0</v>
      </c>
    </row>
    <row r="128" spans="1:31" x14ac:dyDescent="0.35">
      <c r="A128" s="321">
        <v>2028</v>
      </c>
      <c r="B128" s="326">
        <v>46631</v>
      </c>
      <c r="C128" s="323">
        <f t="shared" si="27"/>
        <v>681.86868162699454</v>
      </c>
      <c r="D128" s="314">
        <f t="shared" si="14"/>
        <v>681.86868162699454</v>
      </c>
      <c r="E128" s="243">
        <f>Residential!F128</f>
        <v>602.82860866144995</v>
      </c>
      <c r="F128" s="243">
        <f>'Exogenous Variables Monthly'!C125</f>
        <v>5916.9998934496707</v>
      </c>
      <c r="G128" s="244">
        <v>0</v>
      </c>
      <c r="H128" s="239">
        <v>0</v>
      </c>
      <c r="I128" s="239">
        <v>0</v>
      </c>
      <c r="J128" s="239">
        <v>0</v>
      </c>
      <c r="K128" s="239">
        <v>0</v>
      </c>
      <c r="L128" s="239">
        <v>0</v>
      </c>
      <c r="M128" s="239">
        <v>0</v>
      </c>
      <c r="N128" s="239">
        <v>0</v>
      </c>
      <c r="O128" s="239">
        <v>0</v>
      </c>
      <c r="P128" s="239">
        <v>1</v>
      </c>
      <c r="Q128" s="239">
        <v>0</v>
      </c>
      <c r="R128" s="239">
        <v>0</v>
      </c>
      <c r="S128" s="239">
        <v>0</v>
      </c>
      <c r="T128" s="301">
        <f t="shared" si="15"/>
        <v>0</v>
      </c>
      <c r="U128" s="301">
        <f t="shared" si="16"/>
        <v>0</v>
      </c>
      <c r="V128" s="301">
        <f t="shared" si="17"/>
        <v>0</v>
      </c>
      <c r="W128" s="301">
        <f t="shared" si="18"/>
        <v>0</v>
      </c>
      <c r="X128" s="301">
        <f t="shared" si="19"/>
        <v>0</v>
      </c>
      <c r="Y128" s="301">
        <f t="shared" si="20"/>
        <v>0</v>
      </c>
      <c r="Z128" s="301">
        <f t="shared" si="21"/>
        <v>0</v>
      </c>
      <c r="AA128" s="301">
        <f t="shared" si="22"/>
        <v>0</v>
      </c>
      <c r="AB128" s="301">
        <f t="shared" si="23"/>
        <v>602.82860866144995</v>
      </c>
      <c r="AC128" s="301">
        <f t="shared" si="24"/>
        <v>0</v>
      </c>
      <c r="AD128" s="301">
        <f t="shared" si="25"/>
        <v>0</v>
      </c>
      <c r="AE128" s="301">
        <f t="shared" si="26"/>
        <v>0</v>
      </c>
    </row>
    <row r="129" spans="1:31" x14ac:dyDescent="0.35">
      <c r="A129" s="321">
        <v>2028</v>
      </c>
      <c r="B129" s="326">
        <v>46661</v>
      </c>
      <c r="C129" s="323">
        <f t="shared" si="27"/>
        <v>707.35757149244125</v>
      </c>
      <c r="D129" s="314">
        <f t="shared" si="14"/>
        <v>707.35757149244125</v>
      </c>
      <c r="E129" s="243">
        <f>Residential!F129</f>
        <v>618.31997103333504</v>
      </c>
      <c r="F129" s="243">
        <f>'Exogenous Variables Monthly'!C126</f>
        <v>5921.1679134035021</v>
      </c>
      <c r="G129" s="244">
        <v>0</v>
      </c>
      <c r="H129" s="239">
        <v>0</v>
      </c>
      <c r="I129" s="239">
        <v>0</v>
      </c>
      <c r="J129" s="239">
        <v>0</v>
      </c>
      <c r="K129" s="239">
        <v>0</v>
      </c>
      <c r="L129" s="239">
        <v>0</v>
      </c>
      <c r="M129" s="239">
        <v>0</v>
      </c>
      <c r="N129" s="239">
        <v>0</v>
      </c>
      <c r="O129" s="239">
        <v>0</v>
      </c>
      <c r="P129" s="239">
        <v>0</v>
      </c>
      <c r="Q129" s="239">
        <v>1</v>
      </c>
      <c r="R129" s="239">
        <v>0</v>
      </c>
      <c r="S129" s="239">
        <v>0</v>
      </c>
      <c r="T129" s="301">
        <f t="shared" si="15"/>
        <v>0</v>
      </c>
      <c r="U129" s="301">
        <f t="shared" si="16"/>
        <v>0</v>
      </c>
      <c r="V129" s="301">
        <f t="shared" si="17"/>
        <v>0</v>
      </c>
      <c r="W129" s="301">
        <f t="shared" si="18"/>
        <v>0</v>
      </c>
      <c r="X129" s="301">
        <f t="shared" si="19"/>
        <v>0</v>
      </c>
      <c r="Y129" s="301">
        <f t="shared" si="20"/>
        <v>0</v>
      </c>
      <c r="Z129" s="301">
        <f t="shared" si="21"/>
        <v>0</v>
      </c>
      <c r="AA129" s="301">
        <f t="shared" si="22"/>
        <v>0</v>
      </c>
      <c r="AB129" s="301">
        <f t="shared" si="23"/>
        <v>0</v>
      </c>
      <c r="AC129" s="301">
        <f t="shared" si="24"/>
        <v>618.31997103333504</v>
      </c>
      <c r="AD129" s="301">
        <f t="shared" si="25"/>
        <v>0</v>
      </c>
      <c r="AE129" s="301">
        <f t="shared" si="26"/>
        <v>0</v>
      </c>
    </row>
    <row r="130" spans="1:31" x14ac:dyDescent="0.35">
      <c r="A130" s="321">
        <v>2028</v>
      </c>
      <c r="B130" s="326">
        <v>46692</v>
      </c>
      <c r="C130" s="323">
        <f t="shared" si="27"/>
        <v>642.46724230023835</v>
      </c>
      <c r="D130" s="314">
        <f t="shared" si="14"/>
        <v>642.46724230023835</v>
      </c>
      <c r="E130" s="243">
        <f>Residential!F130</f>
        <v>528.83439393546701</v>
      </c>
      <c r="F130" s="243">
        <f>'Exogenous Variables Monthly'!C127</f>
        <v>5925.3359333573335</v>
      </c>
      <c r="G130" s="244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1</v>
      </c>
      <c r="S130" s="239">
        <v>0</v>
      </c>
      <c r="T130" s="301">
        <f t="shared" si="15"/>
        <v>0</v>
      </c>
      <c r="U130" s="301">
        <f t="shared" si="16"/>
        <v>0</v>
      </c>
      <c r="V130" s="301">
        <f t="shared" si="17"/>
        <v>0</v>
      </c>
      <c r="W130" s="301">
        <f t="shared" si="18"/>
        <v>0</v>
      </c>
      <c r="X130" s="301">
        <f t="shared" si="19"/>
        <v>0</v>
      </c>
      <c r="Y130" s="301">
        <f t="shared" si="20"/>
        <v>0</v>
      </c>
      <c r="Z130" s="301">
        <f t="shared" si="21"/>
        <v>0</v>
      </c>
      <c r="AA130" s="301">
        <f t="shared" si="22"/>
        <v>0</v>
      </c>
      <c r="AB130" s="301">
        <f t="shared" si="23"/>
        <v>0</v>
      </c>
      <c r="AC130" s="301">
        <f t="shared" si="24"/>
        <v>0</v>
      </c>
      <c r="AD130" s="301">
        <f t="shared" si="25"/>
        <v>528.83439393546701</v>
      </c>
      <c r="AE130" s="301">
        <f t="shared" si="26"/>
        <v>0</v>
      </c>
    </row>
    <row r="131" spans="1:31" x14ac:dyDescent="0.35">
      <c r="A131" s="321">
        <v>2028</v>
      </c>
      <c r="B131" s="326">
        <v>46722</v>
      </c>
      <c r="C131" s="323">
        <f t="shared" si="27"/>
        <v>632.43388835133351</v>
      </c>
      <c r="D131" s="314">
        <f t="shared" si="14"/>
        <v>632.43388835133351</v>
      </c>
      <c r="E131" s="243">
        <f>Residential!F131</f>
        <v>493.62711160050702</v>
      </c>
      <c r="F131" s="243">
        <f>'Exogenous Variables Monthly'!C128</f>
        <v>5929.5039533111649</v>
      </c>
      <c r="G131" s="244">
        <v>0</v>
      </c>
      <c r="H131" s="239">
        <v>0</v>
      </c>
      <c r="I131" s="239">
        <v>0</v>
      </c>
      <c r="J131" s="239">
        <v>0</v>
      </c>
      <c r="K131" s="239">
        <v>0</v>
      </c>
      <c r="L131" s="239">
        <v>0</v>
      </c>
      <c r="M131" s="239">
        <v>0</v>
      </c>
      <c r="N131" s="239">
        <v>0</v>
      </c>
      <c r="O131" s="239">
        <v>0</v>
      </c>
      <c r="P131" s="239">
        <v>0</v>
      </c>
      <c r="Q131" s="239">
        <v>0</v>
      </c>
      <c r="R131" s="239">
        <v>0</v>
      </c>
      <c r="S131" s="239">
        <v>1</v>
      </c>
      <c r="T131" s="301">
        <f t="shared" si="15"/>
        <v>0</v>
      </c>
      <c r="U131" s="301">
        <f t="shared" si="16"/>
        <v>0</v>
      </c>
      <c r="V131" s="301">
        <f t="shared" si="17"/>
        <v>0</v>
      </c>
      <c r="W131" s="301">
        <f t="shared" si="18"/>
        <v>0</v>
      </c>
      <c r="X131" s="301">
        <f t="shared" si="19"/>
        <v>0</v>
      </c>
      <c r="Y131" s="301">
        <f t="shared" si="20"/>
        <v>0</v>
      </c>
      <c r="Z131" s="301">
        <f t="shared" si="21"/>
        <v>0</v>
      </c>
      <c r="AA131" s="301">
        <f t="shared" si="22"/>
        <v>0</v>
      </c>
      <c r="AB131" s="301">
        <f t="shared" si="23"/>
        <v>0</v>
      </c>
      <c r="AC131" s="301">
        <f t="shared" si="24"/>
        <v>0</v>
      </c>
      <c r="AD131" s="301">
        <f t="shared" si="25"/>
        <v>0</v>
      </c>
      <c r="AE131" s="301">
        <f t="shared" si="26"/>
        <v>493.62711160050702</v>
      </c>
    </row>
    <row r="132" spans="1:31" x14ac:dyDescent="0.35">
      <c r="A132" s="321">
        <v>2028</v>
      </c>
      <c r="B132" s="326">
        <v>46753</v>
      </c>
      <c r="C132" s="323">
        <f t="shared" si="27"/>
        <v>579.2864503496528</v>
      </c>
      <c r="D132" s="314">
        <f t="shared" si="14"/>
        <v>579.2864503496528</v>
      </c>
      <c r="E132" s="243">
        <f>Residential!F132</f>
        <v>460.87237990225401</v>
      </c>
      <c r="F132" s="243">
        <f>'Exogenous Variables Monthly'!C129</f>
        <v>5933.6719732649963</v>
      </c>
      <c r="G132" s="244">
        <v>0</v>
      </c>
      <c r="H132" s="239">
        <v>1</v>
      </c>
      <c r="I132" s="239">
        <v>0</v>
      </c>
      <c r="J132" s="239">
        <v>0</v>
      </c>
      <c r="K132" s="239">
        <v>0</v>
      </c>
      <c r="L132" s="239">
        <v>0</v>
      </c>
      <c r="M132" s="239">
        <v>0</v>
      </c>
      <c r="N132" s="239">
        <v>0</v>
      </c>
      <c r="O132" s="239">
        <v>0</v>
      </c>
      <c r="P132" s="239">
        <v>0</v>
      </c>
      <c r="Q132" s="239">
        <v>0</v>
      </c>
      <c r="R132" s="239">
        <v>0</v>
      </c>
      <c r="S132" s="239">
        <v>0</v>
      </c>
      <c r="T132" s="301">
        <f t="shared" si="15"/>
        <v>460.87237990225401</v>
      </c>
      <c r="U132" s="301">
        <f t="shared" si="16"/>
        <v>0</v>
      </c>
      <c r="V132" s="301">
        <f t="shared" si="17"/>
        <v>0</v>
      </c>
      <c r="W132" s="301">
        <f t="shared" si="18"/>
        <v>0</v>
      </c>
      <c r="X132" s="301">
        <f t="shared" si="19"/>
        <v>0</v>
      </c>
      <c r="Y132" s="301">
        <f t="shared" si="20"/>
        <v>0</v>
      </c>
      <c r="Z132" s="301">
        <f t="shared" si="21"/>
        <v>0</v>
      </c>
      <c r="AA132" s="301">
        <f t="shared" si="22"/>
        <v>0</v>
      </c>
      <c r="AB132" s="301">
        <f t="shared" si="23"/>
        <v>0</v>
      </c>
      <c r="AC132" s="301">
        <f t="shared" si="24"/>
        <v>0</v>
      </c>
      <c r="AD132" s="301">
        <f t="shared" si="25"/>
        <v>0</v>
      </c>
      <c r="AE132" s="301">
        <f t="shared" si="26"/>
        <v>0</v>
      </c>
    </row>
    <row r="133" spans="1:31" x14ac:dyDescent="0.35">
      <c r="A133" s="321">
        <v>2028</v>
      </c>
      <c r="B133" s="326">
        <v>46784</v>
      </c>
      <c r="C133" s="323">
        <f t="shared" si="27"/>
        <v>546.76694513057612</v>
      </c>
      <c r="D133" s="314">
        <f t="shared" si="14"/>
        <v>546.76694513057612</v>
      </c>
      <c r="E133" s="243">
        <f>Residential!F133</f>
        <v>406.11223061538601</v>
      </c>
      <c r="F133" s="243">
        <f>'Exogenous Variables Monthly'!C130</f>
        <v>5937.8399932188277</v>
      </c>
      <c r="G133" s="244">
        <v>0</v>
      </c>
      <c r="H133" s="239">
        <v>0</v>
      </c>
      <c r="I133" s="239">
        <v>1</v>
      </c>
      <c r="J133" s="239">
        <v>0</v>
      </c>
      <c r="K133" s="239">
        <v>0</v>
      </c>
      <c r="L133" s="239">
        <v>0</v>
      </c>
      <c r="M133" s="239">
        <v>0</v>
      </c>
      <c r="N133" s="239">
        <v>0</v>
      </c>
      <c r="O133" s="239">
        <v>0</v>
      </c>
      <c r="P133" s="239">
        <v>0</v>
      </c>
      <c r="Q133" s="239">
        <v>0</v>
      </c>
      <c r="R133" s="239">
        <v>0</v>
      </c>
      <c r="S133" s="239">
        <v>0</v>
      </c>
      <c r="T133" s="301">
        <f t="shared" si="15"/>
        <v>0</v>
      </c>
      <c r="U133" s="301">
        <f t="shared" si="16"/>
        <v>406.11223061538601</v>
      </c>
      <c r="V133" s="301">
        <f t="shared" si="17"/>
        <v>0</v>
      </c>
      <c r="W133" s="301">
        <f t="shared" si="18"/>
        <v>0</v>
      </c>
      <c r="X133" s="301">
        <f t="shared" si="19"/>
        <v>0</v>
      </c>
      <c r="Y133" s="301">
        <f t="shared" si="20"/>
        <v>0</v>
      </c>
      <c r="Z133" s="301">
        <f t="shared" si="21"/>
        <v>0</v>
      </c>
      <c r="AA133" s="301">
        <f t="shared" si="22"/>
        <v>0</v>
      </c>
      <c r="AB133" s="301">
        <f t="shared" si="23"/>
        <v>0</v>
      </c>
      <c r="AC133" s="301">
        <f t="shared" si="24"/>
        <v>0</v>
      </c>
      <c r="AD133" s="301">
        <f t="shared" si="25"/>
        <v>0</v>
      </c>
      <c r="AE133" s="301">
        <f t="shared" si="26"/>
        <v>0</v>
      </c>
    </row>
    <row r="134" spans="1:31" x14ac:dyDescent="0.35">
      <c r="A134" s="321">
        <v>2028</v>
      </c>
      <c r="B134" s="326">
        <v>46813</v>
      </c>
      <c r="C134" s="323">
        <f t="shared" si="27"/>
        <v>631.80883281229865</v>
      </c>
      <c r="D134" s="314">
        <f t="shared" ref="D134:D197" si="28">SUMPRODUCT($E$3:$AE$3,E134:AE134)</f>
        <v>631.80883281229865</v>
      </c>
      <c r="E134" s="243">
        <f>Residential!F134</f>
        <v>432.82907364105603</v>
      </c>
      <c r="F134" s="243">
        <f>'Exogenous Variables Monthly'!C131</f>
        <v>5942.008013172659</v>
      </c>
      <c r="G134" s="244">
        <v>0</v>
      </c>
      <c r="H134" s="239">
        <v>0</v>
      </c>
      <c r="I134" s="239">
        <v>0</v>
      </c>
      <c r="J134" s="239">
        <v>1</v>
      </c>
      <c r="K134" s="239">
        <v>0</v>
      </c>
      <c r="L134" s="239">
        <v>0</v>
      </c>
      <c r="M134" s="239">
        <v>0</v>
      </c>
      <c r="N134" s="239">
        <v>0</v>
      </c>
      <c r="O134" s="239">
        <v>0</v>
      </c>
      <c r="P134" s="239">
        <v>0</v>
      </c>
      <c r="Q134" s="239">
        <v>0</v>
      </c>
      <c r="R134" s="239">
        <v>0</v>
      </c>
      <c r="S134" s="239">
        <v>0</v>
      </c>
      <c r="T134" s="301">
        <f t="shared" ref="T134:T197" si="29">$E134*H134</f>
        <v>0</v>
      </c>
      <c r="U134" s="301">
        <f t="shared" ref="U134:U197" si="30">$E134*I134</f>
        <v>0</v>
      </c>
      <c r="V134" s="301">
        <f t="shared" ref="V134:V197" si="31">$E134*J134</f>
        <v>432.82907364105603</v>
      </c>
      <c r="W134" s="301">
        <f t="shared" ref="W134:W197" si="32">$E134*K134</f>
        <v>0</v>
      </c>
      <c r="X134" s="301">
        <f t="shared" ref="X134:X197" si="33">$E134*L134</f>
        <v>0</v>
      </c>
      <c r="Y134" s="301">
        <f t="shared" ref="Y134:Y197" si="34">$E134*M134</f>
        <v>0</v>
      </c>
      <c r="Z134" s="301">
        <f t="shared" ref="Z134:Z197" si="35">$E134*N134</f>
        <v>0</v>
      </c>
      <c r="AA134" s="301">
        <f t="shared" ref="AA134:AA197" si="36">$E134*O134</f>
        <v>0</v>
      </c>
      <c r="AB134" s="301">
        <f t="shared" ref="AB134:AB197" si="37">$E134*P134</f>
        <v>0</v>
      </c>
      <c r="AC134" s="301">
        <f t="shared" ref="AC134:AC197" si="38">$E134*Q134</f>
        <v>0</v>
      </c>
      <c r="AD134" s="301">
        <f t="shared" ref="AD134:AD197" si="39">$E134*R134</f>
        <v>0</v>
      </c>
      <c r="AE134" s="301">
        <f t="shared" ref="AE134:AE197" si="40">$E134*S134</f>
        <v>0</v>
      </c>
    </row>
    <row r="135" spans="1:31" x14ac:dyDescent="0.35">
      <c r="A135" s="321">
        <v>2028</v>
      </c>
      <c r="B135" s="326">
        <v>46844</v>
      </c>
      <c r="C135" s="323">
        <f t="shared" si="27"/>
        <v>620.00766230510283</v>
      </c>
      <c r="D135" s="314">
        <f t="shared" si="28"/>
        <v>620.00766230510283</v>
      </c>
      <c r="E135" s="243">
        <f>Residential!F135</f>
        <v>475.68326454470201</v>
      </c>
      <c r="F135" s="243">
        <f>'Exogenous Variables Monthly'!C132</f>
        <v>5946.1760331264904</v>
      </c>
      <c r="G135" s="244">
        <v>0</v>
      </c>
      <c r="H135" s="239">
        <v>0</v>
      </c>
      <c r="I135" s="239">
        <v>0</v>
      </c>
      <c r="J135" s="239">
        <v>0</v>
      </c>
      <c r="K135" s="239">
        <v>1</v>
      </c>
      <c r="L135" s="239">
        <v>0</v>
      </c>
      <c r="M135" s="239">
        <v>0</v>
      </c>
      <c r="N135" s="239">
        <v>0</v>
      </c>
      <c r="O135" s="239">
        <v>0</v>
      </c>
      <c r="P135" s="239">
        <v>0</v>
      </c>
      <c r="Q135" s="239">
        <v>0</v>
      </c>
      <c r="R135" s="239">
        <v>0</v>
      </c>
      <c r="S135" s="239">
        <v>0</v>
      </c>
      <c r="T135" s="301">
        <f t="shared" si="29"/>
        <v>0</v>
      </c>
      <c r="U135" s="301">
        <f t="shared" si="30"/>
        <v>0</v>
      </c>
      <c r="V135" s="301">
        <f t="shared" si="31"/>
        <v>0</v>
      </c>
      <c r="W135" s="301">
        <f t="shared" si="32"/>
        <v>475.68326454470201</v>
      </c>
      <c r="X135" s="301">
        <f t="shared" si="33"/>
        <v>0</v>
      </c>
      <c r="Y135" s="301">
        <f t="shared" si="34"/>
        <v>0</v>
      </c>
      <c r="Z135" s="301">
        <f t="shared" si="35"/>
        <v>0</v>
      </c>
      <c r="AA135" s="301">
        <f t="shared" si="36"/>
        <v>0</v>
      </c>
      <c r="AB135" s="301">
        <f t="shared" si="37"/>
        <v>0</v>
      </c>
      <c r="AC135" s="301">
        <f t="shared" si="38"/>
        <v>0</v>
      </c>
      <c r="AD135" s="301">
        <f t="shared" si="39"/>
        <v>0</v>
      </c>
      <c r="AE135" s="301">
        <f t="shared" si="40"/>
        <v>0</v>
      </c>
    </row>
    <row r="136" spans="1:31" x14ac:dyDescent="0.35">
      <c r="A136" s="321">
        <v>2028</v>
      </c>
      <c r="B136" s="326">
        <v>46874</v>
      </c>
      <c r="C136" s="323">
        <f t="shared" si="27"/>
        <v>668.54939817085847</v>
      </c>
      <c r="D136" s="314">
        <f t="shared" si="28"/>
        <v>668.54939817085847</v>
      </c>
      <c r="E136" s="243">
        <f>Residential!F136</f>
        <v>548.15703773016799</v>
      </c>
      <c r="F136" s="243">
        <f>'Exogenous Variables Monthly'!C133</f>
        <v>5950.3440530803218</v>
      </c>
      <c r="G136" s="244">
        <v>0</v>
      </c>
      <c r="H136" s="239">
        <v>0</v>
      </c>
      <c r="I136" s="239">
        <v>0</v>
      </c>
      <c r="J136" s="239">
        <v>0</v>
      </c>
      <c r="K136" s="239">
        <v>0</v>
      </c>
      <c r="L136" s="239">
        <v>1</v>
      </c>
      <c r="M136" s="239">
        <v>0</v>
      </c>
      <c r="N136" s="239">
        <v>0</v>
      </c>
      <c r="O136" s="239">
        <v>0</v>
      </c>
      <c r="P136" s="239">
        <v>0</v>
      </c>
      <c r="Q136" s="239">
        <v>0</v>
      </c>
      <c r="R136" s="239">
        <v>0</v>
      </c>
      <c r="S136" s="239">
        <v>0</v>
      </c>
      <c r="T136" s="301">
        <f t="shared" si="29"/>
        <v>0</v>
      </c>
      <c r="U136" s="301">
        <f t="shared" si="30"/>
        <v>0</v>
      </c>
      <c r="V136" s="301">
        <f t="shared" si="31"/>
        <v>0</v>
      </c>
      <c r="W136" s="301">
        <f t="shared" si="32"/>
        <v>0</v>
      </c>
      <c r="X136" s="301">
        <f t="shared" si="33"/>
        <v>548.15703773016799</v>
      </c>
      <c r="Y136" s="301">
        <f t="shared" si="34"/>
        <v>0</v>
      </c>
      <c r="Z136" s="301">
        <f t="shared" si="35"/>
        <v>0</v>
      </c>
      <c r="AA136" s="301">
        <f t="shared" si="36"/>
        <v>0</v>
      </c>
      <c r="AB136" s="301">
        <f t="shared" si="37"/>
        <v>0</v>
      </c>
      <c r="AC136" s="301">
        <f t="shared" si="38"/>
        <v>0</v>
      </c>
      <c r="AD136" s="301">
        <f t="shared" si="39"/>
        <v>0</v>
      </c>
      <c r="AE136" s="301">
        <f t="shared" si="40"/>
        <v>0</v>
      </c>
    </row>
    <row r="137" spans="1:31" x14ac:dyDescent="0.35">
      <c r="A137" s="321">
        <v>2028</v>
      </c>
      <c r="B137" s="326">
        <v>46905</v>
      </c>
      <c r="C137" s="323">
        <f t="shared" si="27"/>
        <v>658.46551100415343</v>
      </c>
      <c r="D137" s="314">
        <f t="shared" si="28"/>
        <v>658.46551100415343</v>
      </c>
      <c r="E137" s="243">
        <f>Residential!F137</f>
        <v>577.42955913398396</v>
      </c>
      <c r="F137" s="243">
        <f>'Exogenous Variables Monthly'!C134</f>
        <v>5954.5120730341532</v>
      </c>
      <c r="G137" s="244">
        <v>0</v>
      </c>
      <c r="H137" s="239">
        <v>0</v>
      </c>
      <c r="I137" s="239">
        <v>0</v>
      </c>
      <c r="J137" s="239">
        <v>0</v>
      </c>
      <c r="K137" s="239">
        <v>0</v>
      </c>
      <c r="L137" s="239">
        <v>0</v>
      </c>
      <c r="M137" s="239">
        <v>1</v>
      </c>
      <c r="N137" s="239">
        <v>0</v>
      </c>
      <c r="O137" s="239">
        <v>0</v>
      </c>
      <c r="P137" s="239">
        <v>0</v>
      </c>
      <c r="Q137" s="239">
        <v>0</v>
      </c>
      <c r="R137" s="239">
        <v>0</v>
      </c>
      <c r="S137" s="239">
        <v>0</v>
      </c>
      <c r="T137" s="301">
        <f t="shared" si="29"/>
        <v>0</v>
      </c>
      <c r="U137" s="301">
        <f t="shared" si="30"/>
        <v>0</v>
      </c>
      <c r="V137" s="301">
        <f t="shared" si="31"/>
        <v>0</v>
      </c>
      <c r="W137" s="301">
        <f t="shared" si="32"/>
        <v>0</v>
      </c>
      <c r="X137" s="301">
        <f t="shared" si="33"/>
        <v>0</v>
      </c>
      <c r="Y137" s="301">
        <f t="shared" si="34"/>
        <v>577.42955913398396</v>
      </c>
      <c r="Z137" s="301">
        <f t="shared" si="35"/>
        <v>0</v>
      </c>
      <c r="AA137" s="301">
        <f t="shared" si="36"/>
        <v>0</v>
      </c>
      <c r="AB137" s="301">
        <f t="shared" si="37"/>
        <v>0</v>
      </c>
      <c r="AC137" s="301">
        <f t="shared" si="38"/>
        <v>0</v>
      </c>
      <c r="AD137" s="301">
        <f t="shared" si="39"/>
        <v>0</v>
      </c>
      <c r="AE137" s="301">
        <f t="shared" si="40"/>
        <v>0</v>
      </c>
    </row>
    <row r="138" spans="1:31" x14ac:dyDescent="0.35">
      <c r="A138" s="321">
        <v>2029</v>
      </c>
      <c r="B138" s="326">
        <v>46935</v>
      </c>
      <c r="C138" s="323">
        <f t="shared" si="27"/>
        <v>690.15580401394129</v>
      </c>
      <c r="D138" s="314">
        <f t="shared" si="28"/>
        <v>690.15580401394129</v>
      </c>
      <c r="E138" s="243">
        <f>Residential!F138</f>
        <v>596.49800845405696</v>
      </c>
      <c r="F138" s="243">
        <f>'Exogenous Variables Monthly'!C135</f>
        <v>5955.2261083937519</v>
      </c>
      <c r="G138" s="244">
        <v>0</v>
      </c>
      <c r="H138" s="239">
        <v>0</v>
      </c>
      <c r="I138" s="239">
        <v>0</v>
      </c>
      <c r="J138" s="239">
        <v>0</v>
      </c>
      <c r="K138" s="239">
        <v>0</v>
      </c>
      <c r="L138" s="239">
        <v>0</v>
      </c>
      <c r="M138" s="239">
        <v>0</v>
      </c>
      <c r="N138" s="239">
        <v>1</v>
      </c>
      <c r="O138" s="239">
        <v>0</v>
      </c>
      <c r="P138" s="239">
        <v>0</v>
      </c>
      <c r="Q138" s="239">
        <v>0</v>
      </c>
      <c r="R138" s="239">
        <v>0</v>
      </c>
      <c r="S138" s="239">
        <v>0</v>
      </c>
      <c r="T138" s="301">
        <f t="shared" si="29"/>
        <v>0</v>
      </c>
      <c r="U138" s="301">
        <f t="shared" si="30"/>
        <v>0</v>
      </c>
      <c r="V138" s="301">
        <f t="shared" si="31"/>
        <v>0</v>
      </c>
      <c r="W138" s="301">
        <f t="shared" si="32"/>
        <v>0</v>
      </c>
      <c r="X138" s="301">
        <f t="shared" si="33"/>
        <v>0</v>
      </c>
      <c r="Y138" s="301">
        <f t="shared" si="34"/>
        <v>0</v>
      </c>
      <c r="Z138" s="301">
        <f t="shared" si="35"/>
        <v>596.49800845405696</v>
      </c>
      <c r="AA138" s="301">
        <f t="shared" si="36"/>
        <v>0</v>
      </c>
      <c r="AB138" s="301">
        <f t="shared" si="37"/>
        <v>0</v>
      </c>
      <c r="AC138" s="301">
        <f t="shared" si="38"/>
        <v>0</v>
      </c>
      <c r="AD138" s="301">
        <f t="shared" si="39"/>
        <v>0</v>
      </c>
      <c r="AE138" s="301">
        <f t="shared" si="40"/>
        <v>0</v>
      </c>
    </row>
    <row r="139" spans="1:31" x14ac:dyDescent="0.35">
      <c r="A139" s="321">
        <v>2029</v>
      </c>
      <c r="B139" s="326">
        <v>46966</v>
      </c>
      <c r="C139" s="323">
        <f t="shared" si="27"/>
        <v>682.137252948016</v>
      </c>
      <c r="D139" s="314">
        <f t="shared" si="28"/>
        <v>682.137252948016</v>
      </c>
      <c r="E139" s="243">
        <f>Residential!F139</f>
        <v>616.87898910413901</v>
      </c>
      <c r="F139" s="243">
        <f>'Exogenous Variables Monthly'!C136</f>
        <v>5955.9401437533506</v>
      </c>
      <c r="G139" s="244">
        <v>0</v>
      </c>
      <c r="H139" s="239">
        <v>0</v>
      </c>
      <c r="I139" s="239">
        <v>0</v>
      </c>
      <c r="J139" s="239">
        <v>0</v>
      </c>
      <c r="K139" s="239">
        <v>0</v>
      </c>
      <c r="L139" s="239">
        <v>0</v>
      </c>
      <c r="M139" s="239">
        <v>0</v>
      </c>
      <c r="N139" s="239">
        <v>0</v>
      </c>
      <c r="O139" s="239">
        <v>1</v>
      </c>
      <c r="P139" s="239">
        <v>0</v>
      </c>
      <c r="Q139" s="239">
        <v>0</v>
      </c>
      <c r="R139" s="239">
        <v>0</v>
      </c>
      <c r="S139" s="239">
        <v>0</v>
      </c>
      <c r="T139" s="301">
        <f t="shared" si="29"/>
        <v>0</v>
      </c>
      <c r="U139" s="301">
        <f t="shared" si="30"/>
        <v>0</v>
      </c>
      <c r="V139" s="301">
        <f t="shared" si="31"/>
        <v>0</v>
      </c>
      <c r="W139" s="301">
        <f t="shared" si="32"/>
        <v>0</v>
      </c>
      <c r="X139" s="301">
        <f t="shared" si="33"/>
        <v>0</v>
      </c>
      <c r="Y139" s="301">
        <f t="shared" si="34"/>
        <v>0</v>
      </c>
      <c r="Z139" s="301">
        <f t="shared" si="35"/>
        <v>0</v>
      </c>
      <c r="AA139" s="301">
        <f t="shared" si="36"/>
        <v>616.87898910413901</v>
      </c>
      <c r="AB139" s="301">
        <f t="shared" si="37"/>
        <v>0</v>
      </c>
      <c r="AC139" s="301">
        <f t="shared" si="38"/>
        <v>0</v>
      </c>
      <c r="AD139" s="301">
        <f t="shared" si="39"/>
        <v>0</v>
      </c>
      <c r="AE139" s="301">
        <f t="shared" si="40"/>
        <v>0</v>
      </c>
    </row>
    <row r="140" spans="1:31" x14ac:dyDescent="0.35">
      <c r="A140" s="321">
        <v>2029</v>
      </c>
      <c r="B140" s="326">
        <v>46997</v>
      </c>
      <c r="C140" s="323">
        <f t="shared" si="27"/>
        <v>688.55093713621523</v>
      </c>
      <c r="D140" s="314">
        <f t="shared" si="28"/>
        <v>688.55093713621523</v>
      </c>
      <c r="E140" s="243">
        <f>Residential!F140</f>
        <v>605.51025756408103</v>
      </c>
      <c r="F140" s="243">
        <f>'Exogenous Variables Monthly'!C137</f>
        <v>5956.6541791129494</v>
      </c>
      <c r="G140" s="244">
        <v>0</v>
      </c>
      <c r="H140" s="239">
        <v>0</v>
      </c>
      <c r="I140" s="239">
        <v>0</v>
      </c>
      <c r="J140" s="239">
        <v>0</v>
      </c>
      <c r="K140" s="239">
        <v>0</v>
      </c>
      <c r="L140" s="239">
        <v>0</v>
      </c>
      <c r="M140" s="239">
        <v>0</v>
      </c>
      <c r="N140" s="239">
        <v>0</v>
      </c>
      <c r="O140" s="239">
        <v>0</v>
      </c>
      <c r="P140" s="239">
        <v>1</v>
      </c>
      <c r="Q140" s="239">
        <v>0</v>
      </c>
      <c r="R140" s="239">
        <v>0</v>
      </c>
      <c r="S140" s="239">
        <v>0</v>
      </c>
      <c r="T140" s="301">
        <f t="shared" si="29"/>
        <v>0</v>
      </c>
      <c r="U140" s="301">
        <f t="shared" si="30"/>
        <v>0</v>
      </c>
      <c r="V140" s="301">
        <f t="shared" si="31"/>
        <v>0</v>
      </c>
      <c r="W140" s="301">
        <f t="shared" si="32"/>
        <v>0</v>
      </c>
      <c r="X140" s="301">
        <f t="shared" si="33"/>
        <v>0</v>
      </c>
      <c r="Y140" s="301">
        <f t="shared" si="34"/>
        <v>0</v>
      </c>
      <c r="Z140" s="301">
        <f t="shared" si="35"/>
        <v>0</v>
      </c>
      <c r="AA140" s="301">
        <f t="shared" si="36"/>
        <v>0</v>
      </c>
      <c r="AB140" s="301">
        <f t="shared" si="37"/>
        <v>605.51025756408103</v>
      </c>
      <c r="AC140" s="301">
        <f t="shared" si="38"/>
        <v>0</v>
      </c>
      <c r="AD140" s="301">
        <f t="shared" si="39"/>
        <v>0</v>
      </c>
      <c r="AE140" s="301">
        <f t="shared" si="40"/>
        <v>0</v>
      </c>
    </row>
    <row r="141" spans="1:31" x14ac:dyDescent="0.35">
      <c r="A141" s="321">
        <v>2029</v>
      </c>
      <c r="B141" s="326">
        <v>47027</v>
      </c>
      <c r="C141" s="323">
        <f t="shared" si="27"/>
        <v>714.12079012009156</v>
      </c>
      <c r="D141" s="314">
        <f t="shared" si="28"/>
        <v>714.12079012009156</v>
      </c>
      <c r="E141" s="243">
        <f>Residential!F141</f>
        <v>621.82894886837903</v>
      </c>
      <c r="F141" s="243">
        <f>'Exogenous Variables Monthly'!C138</f>
        <v>5957.3682144725481</v>
      </c>
      <c r="G141" s="244">
        <v>0</v>
      </c>
      <c r="H141" s="239">
        <v>0</v>
      </c>
      <c r="I141" s="239">
        <v>0</v>
      </c>
      <c r="J141" s="239">
        <v>0</v>
      </c>
      <c r="K141" s="239">
        <v>0</v>
      </c>
      <c r="L141" s="239">
        <v>0</v>
      </c>
      <c r="M141" s="239">
        <v>0</v>
      </c>
      <c r="N141" s="239">
        <v>0</v>
      </c>
      <c r="O141" s="239">
        <v>0</v>
      </c>
      <c r="P141" s="239">
        <v>0</v>
      </c>
      <c r="Q141" s="239">
        <v>1</v>
      </c>
      <c r="R141" s="239">
        <v>0</v>
      </c>
      <c r="S141" s="239">
        <v>0</v>
      </c>
      <c r="T141" s="301">
        <f t="shared" si="29"/>
        <v>0</v>
      </c>
      <c r="U141" s="301">
        <f t="shared" si="30"/>
        <v>0</v>
      </c>
      <c r="V141" s="301">
        <f t="shared" si="31"/>
        <v>0</v>
      </c>
      <c r="W141" s="301">
        <f t="shared" si="32"/>
        <v>0</v>
      </c>
      <c r="X141" s="301">
        <f t="shared" si="33"/>
        <v>0</v>
      </c>
      <c r="Y141" s="301">
        <f t="shared" si="34"/>
        <v>0</v>
      </c>
      <c r="Z141" s="301">
        <f t="shared" si="35"/>
        <v>0</v>
      </c>
      <c r="AA141" s="301">
        <f t="shared" si="36"/>
        <v>0</v>
      </c>
      <c r="AB141" s="301">
        <f t="shared" si="37"/>
        <v>0</v>
      </c>
      <c r="AC141" s="301">
        <f t="shared" si="38"/>
        <v>621.82894886837903</v>
      </c>
      <c r="AD141" s="301">
        <f t="shared" si="39"/>
        <v>0</v>
      </c>
      <c r="AE141" s="301">
        <f t="shared" si="40"/>
        <v>0</v>
      </c>
    </row>
    <row r="142" spans="1:31" x14ac:dyDescent="0.35">
      <c r="A142" s="321">
        <v>2029</v>
      </c>
      <c r="B142" s="326">
        <v>47058</v>
      </c>
      <c r="C142" s="323">
        <f t="shared" si="27"/>
        <v>647.84106879785872</v>
      </c>
      <c r="D142" s="314">
        <f t="shared" si="28"/>
        <v>647.84106879785872</v>
      </c>
      <c r="E142" s="243">
        <f>Residential!F142</f>
        <v>532.18749693114398</v>
      </c>
      <c r="F142" s="243">
        <f>'Exogenous Variables Monthly'!C139</f>
        <v>5958.0822498321468</v>
      </c>
      <c r="G142" s="244">
        <v>0</v>
      </c>
      <c r="H142" s="239">
        <v>0</v>
      </c>
      <c r="I142" s="239">
        <v>0</v>
      </c>
      <c r="J142" s="239">
        <v>0</v>
      </c>
      <c r="K142" s="239">
        <v>0</v>
      </c>
      <c r="L142" s="239">
        <v>0</v>
      </c>
      <c r="M142" s="239">
        <v>0</v>
      </c>
      <c r="N142" s="239">
        <v>0</v>
      </c>
      <c r="O142" s="239">
        <v>0</v>
      </c>
      <c r="P142" s="239">
        <v>0</v>
      </c>
      <c r="Q142" s="239">
        <v>0</v>
      </c>
      <c r="R142" s="239">
        <v>1</v>
      </c>
      <c r="S142" s="239">
        <v>0</v>
      </c>
      <c r="T142" s="301">
        <f t="shared" si="29"/>
        <v>0</v>
      </c>
      <c r="U142" s="301">
        <f t="shared" si="30"/>
        <v>0</v>
      </c>
      <c r="V142" s="301">
        <f t="shared" si="31"/>
        <v>0</v>
      </c>
      <c r="W142" s="301">
        <f t="shared" si="32"/>
        <v>0</v>
      </c>
      <c r="X142" s="301">
        <f t="shared" si="33"/>
        <v>0</v>
      </c>
      <c r="Y142" s="301">
        <f t="shared" si="34"/>
        <v>0</v>
      </c>
      <c r="Z142" s="301">
        <f t="shared" si="35"/>
        <v>0</v>
      </c>
      <c r="AA142" s="301">
        <f t="shared" si="36"/>
        <v>0</v>
      </c>
      <c r="AB142" s="301">
        <f t="shared" si="37"/>
        <v>0</v>
      </c>
      <c r="AC142" s="301">
        <f t="shared" si="38"/>
        <v>0</v>
      </c>
      <c r="AD142" s="301">
        <f t="shared" si="39"/>
        <v>532.18749693114398</v>
      </c>
      <c r="AE142" s="301">
        <f t="shared" si="40"/>
        <v>0</v>
      </c>
    </row>
    <row r="143" spans="1:31" x14ac:dyDescent="0.35">
      <c r="A143" s="321">
        <v>2029</v>
      </c>
      <c r="B143" s="326">
        <v>47088</v>
      </c>
      <c r="C143" s="323">
        <f t="shared" si="27"/>
        <v>638.4517700320954</v>
      </c>
      <c r="D143" s="314">
        <f t="shared" si="28"/>
        <v>638.4517700320954</v>
      </c>
      <c r="E143" s="243">
        <f>Residential!F143</f>
        <v>497.35104204931201</v>
      </c>
      <c r="F143" s="243">
        <f>'Exogenous Variables Monthly'!C140</f>
        <v>5958.7962851917455</v>
      </c>
      <c r="G143" s="244">
        <v>0</v>
      </c>
      <c r="H143" s="239">
        <v>0</v>
      </c>
      <c r="I143" s="239">
        <v>0</v>
      </c>
      <c r="J143" s="239">
        <v>0</v>
      </c>
      <c r="K143" s="239">
        <v>0</v>
      </c>
      <c r="L143" s="239">
        <v>0</v>
      </c>
      <c r="M143" s="239">
        <v>0</v>
      </c>
      <c r="N143" s="239">
        <v>0</v>
      </c>
      <c r="O143" s="239">
        <v>0</v>
      </c>
      <c r="P143" s="239">
        <v>0</v>
      </c>
      <c r="Q143" s="239">
        <v>0</v>
      </c>
      <c r="R143" s="239">
        <v>0</v>
      </c>
      <c r="S143" s="239">
        <v>1</v>
      </c>
      <c r="T143" s="301">
        <f t="shared" si="29"/>
        <v>0</v>
      </c>
      <c r="U143" s="301">
        <f t="shared" si="30"/>
        <v>0</v>
      </c>
      <c r="V143" s="301">
        <f t="shared" si="31"/>
        <v>0</v>
      </c>
      <c r="W143" s="301">
        <f t="shared" si="32"/>
        <v>0</v>
      </c>
      <c r="X143" s="301">
        <f t="shared" si="33"/>
        <v>0</v>
      </c>
      <c r="Y143" s="301">
        <f t="shared" si="34"/>
        <v>0</v>
      </c>
      <c r="Z143" s="301">
        <f t="shared" si="35"/>
        <v>0</v>
      </c>
      <c r="AA143" s="301">
        <f t="shared" si="36"/>
        <v>0</v>
      </c>
      <c r="AB143" s="301">
        <f t="shared" si="37"/>
        <v>0</v>
      </c>
      <c r="AC143" s="301">
        <f t="shared" si="38"/>
        <v>0</v>
      </c>
      <c r="AD143" s="301">
        <f t="shared" si="39"/>
        <v>0</v>
      </c>
      <c r="AE143" s="301">
        <f t="shared" si="40"/>
        <v>497.35104204931201</v>
      </c>
    </row>
    <row r="144" spans="1:31" x14ac:dyDescent="0.35">
      <c r="A144" s="321">
        <v>2029</v>
      </c>
      <c r="B144" s="326">
        <v>47119</v>
      </c>
      <c r="C144" s="323">
        <f t="shared" si="27"/>
        <v>583.31424861152027</v>
      </c>
      <c r="D144" s="314">
        <f t="shared" si="28"/>
        <v>583.31424861152027</v>
      </c>
      <c r="E144" s="243">
        <f>Residential!F144</f>
        <v>464.60998095798402</v>
      </c>
      <c r="F144" s="243">
        <f>'Exogenous Variables Monthly'!C141</f>
        <v>5959.5103205513442</v>
      </c>
      <c r="G144" s="244">
        <v>0</v>
      </c>
      <c r="H144" s="239">
        <v>1</v>
      </c>
      <c r="I144" s="239">
        <v>0</v>
      </c>
      <c r="J144" s="239">
        <v>0</v>
      </c>
      <c r="K144" s="239">
        <v>0</v>
      </c>
      <c r="L144" s="239">
        <v>0</v>
      </c>
      <c r="M144" s="239">
        <v>0</v>
      </c>
      <c r="N144" s="239">
        <v>0</v>
      </c>
      <c r="O144" s="239">
        <v>0</v>
      </c>
      <c r="P144" s="239">
        <v>0</v>
      </c>
      <c r="Q144" s="239">
        <v>0</v>
      </c>
      <c r="R144" s="239">
        <v>0</v>
      </c>
      <c r="S144" s="239">
        <v>0</v>
      </c>
      <c r="T144" s="301">
        <f t="shared" si="29"/>
        <v>464.60998095798402</v>
      </c>
      <c r="U144" s="301">
        <f t="shared" si="30"/>
        <v>0</v>
      </c>
      <c r="V144" s="301">
        <f t="shared" si="31"/>
        <v>0</v>
      </c>
      <c r="W144" s="301">
        <f t="shared" si="32"/>
        <v>0</v>
      </c>
      <c r="X144" s="301">
        <f t="shared" si="33"/>
        <v>0</v>
      </c>
      <c r="Y144" s="301">
        <f t="shared" si="34"/>
        <v>0</v>
      </c>
      <c r="Z144" s="301">
        <f t="shared" si="35"/>
        <v>0</v>
      </c>
      <c r="AA144" s="301">
        <f t="shared" si="36"/>
        <v>0</v>
      </c>
      <c r="AB144" s="301">
        <f t="shared" si="37"/>
        <v>0</v>
      </c>
      <c r="AC144" s="301">
        <f t="shared" si="38"/>
        <v>0</v>
      </c>
      <c r="AD144" s="301">
        <f t="shared" si="39"/>
        <v>0</v>
      </c>
      <c r="AE144" s="301">
        <f t="shared" si="40"/>
        <v>0</v>
      </c>
    </row>
    <row r="145" spans="1:31" x14ac:dyDescent="0.35">
      <c r="A145" s="321">
        <v>2029</v>
      </c>
      <c r="B145" s="326">
        <v>47150</v>
      </c>
      <c r="C145" s="323">
        <f t="shared" si="27"/>
        <v>549.43893451232134</v>
      </c>
      <c r="D145" s="314">
        <f t="shared" si="28"/>
        <v>549.43893451232134</v>
      </c>
      <c r="E145" s="243">
        <f>Residential!F145</f>
        <v>408.48286227499</v>
      </c>
      <c r="F145" s="243">
        <f>'Exogenous Variables Monthly'!C142</f>
        <v>5960.2243559109429</v>
      </c>
      <c r="G145" s="244">
        <v>0</v>
      </c>
      <c r="H145" s="239">
        <v>0</v>
      </c>
      <c r="I145" s="239">
        <v>1</v>
      </c>
      <c r="J145" s="239">
        <v>0</v>
      </c>
      <c r="K145" s="239">
        <v>0</v>
      </c>
      <c r="L145" s="239">
        <v>0</v>
      </c>
      <c r="M145" s="239">
        <v>0</v>
      </c>
      <c r="N145" s="239">
        <v>0</v>
      </c>
      <c r="O145" s="239">
        <v>0</v>
      </c>
      <c r="P145" s="239">
        <v>0</v>
      </c>
      <c r="Q145" s="239">
        <v>0</v>
      </c>
      <c r="R145" s="239">
        <v>0</v>
      </c>
      <c r="S145" s="239">
        <v>0</v>
      </c>
      <c r="T145" s="301">
        <f t="shared" si="29"/>
        <v>0</v>
      </c>
      <c r="U145" s="301">
        <f t="shared" si="30"/>
        <v>408.48286227499</v>
      </c>
      <c r="V145" s="301">
        <f t="shared" si="31"/>
        <v>0</v>
      </c>
      <c r="W145" s="301">
        <f t="shared" si="32"/>
        <v>0</v>
      </c>
      <c r="X145" s="301">
        <f t="shared" si="33"/>
        <v>0</v>
      </c>
      <c r="Y145" s="301">
        <f t="shared" si="34"/>
        <v>0</v>
      </c>
      <c r="Z145" s="301">
        <f t="shared" si="35"/>
        <v>0</v>
      </c>
      <c r="AA145" s="301">
        <f t="shared" si="36"/>
        <v>0</v>
      </c>
      <c r="AB145" s="301">
        <f t="shared" si="37"/>
        <v>0</v>
      </c>
      <c r="AC145" s="301">
        <f t="shared" si="38"/>
        <v>0</v>
      </c>
      <c r="AD145" s="301">
        <f t="shared" si="39"/>
        <v>0</v>
      </c>
      <c r="AE145" s="301">
        <f t="shared" si="40"/>
        <v>0</v>
      </c>
    </row>
    <row r="146" spans="1:31" x14ac:dyDescent="0.35">
      <c r="A146" s="321">
        <v>2029</v>
      </c>
      <c r="B146" s="326">
        <v>47178</v>
      </c>
      <c r="C146" s="323">
        <f t="shared" si="27"/>
        <v>634.64140984779885</v>
      </c>
      <c r="D146" s="314">
        <f t="shared" si="28"/>
        <v>634.64140984779885</v>
      </c>
      <c r="E146" s="243">
        <f>Residential!F146</f>
        <v>432.88094354206697</v>
      </c>
      <c r="F146" s="243">
        <f>'Exogenous Variables Monthly'!C143</f>
        <v>5960.9383912705416</v>
      </c>
      <c r="G146" s="244">
        <v>0</v>
      </c>
      <c r="H146" s="239">
        <v>0</v>
      </c>
      <c r="I146" s="239">
        <v>0</v>
      </c>
      <c r="J146" s="239">
        <v>1</v>
      </c>
      <c r="K146" s="239">
        <v>0</v>
      </c>
      <c r="L146" s="239">
        <v>0</v>
      </c>
      <c r="M146" s="239">
        <v>0</v>
      </c>
      <c r="N146" s="239">
        <v>0</v>
      </c>
      <c r="O146" s="239">
        <v>0</v>
      </c>
      <c r="P146" s="239">
        <v>0</v>
      </c>
      <c r="Q146" s="239">
        <v>0</v>
      </c>
      <c r="R146" s="239">
        <v>0</v>
      </c>
      <c r="S146" s="239">
        <v>0</v>
      </c>
      <c r="T146" s="301">
        <f t="shared" si="29"/>
        <v>0</v>
      </c>
      <c r="U146" s="301">
        <f t="shared" si="30"/>
        <v>0</v>
      </c>
      <c r="V146" s="301">
        <f t="shared" si="31"/>
        <v>432.88094354206697</v>
      </c>
      <c r="W146" s="301">
        <f t="shared" si="32"/>
        <v>0</v>
      </c>
      <c r="X146" s="301">
        <f t="shared" si="33"/>
        <v>0</v>
      </c>
      <c r="Y146" s="301">
        <f t="shared" si="34"/>
        <v>0</v>
      </c>
      <c r="Z146" s="301">
        <f t="shared" si="35"/>
        <v>0</v>
      </c>
      <c r="AA146" s="301">
        <f t="shared" si="36"/>
        <v>0</v>
      </c>
      <c r="AB146" s="301">
        <f t="shared" si="37"/>
        <v>0</v>
      </c>
      <c r="AC146" s="301">
        <f t="shared" si="38"/>
        <v>0</v>
      </c>
      <c r="AD146" s="301">
        <f t="shared" si="39"/>
        <v>0</v>
      </c>
      <c r="AE146" s="301">
        <f t="shared" si="40"/>
        <v>0</v>
      </c>
    </row>
    <row r="147" spans="1:31" x14ac:dyDescent="0.35">
      <c r="A147" s="321">
        <v>2029</v>
      </c>
      <c r="B147" s="326">
        <v>47209</v>
      </c>
      <c r="C147" s="323">
        <f t="shared" si="27"/>
        <v>622.58620432085831</v>
      </c>
      <c r="D147" s="314">
        <f t="shared" si="28"/>
        <v>622.58620432085831</v>
      </c>
      <c r="E147" s="243">
        <f>Residential!F147</f>
        <v>476.55180180743002</v>
      </c>
      <c r="F147" s="243">
        <f>'Exogenous Variables Monthly'!C144</f>
        <v>5961.6524266301403</v>
      </c>
      <c r="G147" s="244">
        <v>0</v>
      </c>
      <c r="H147" s="239">
        <v>0</v>
      </c>
      <c r="I147" s="239">
        <v>0</v>
      </c>
      <c r="J147" s="239">
        <v>0</v>
      </c>
      <c r="K147" s="239">
        <v>1</v>
      </c>
      <c r="L147" s="239">
        <v>0</v>
      </c>
      <c r="M147" s="239">
        <v>0</v>
      </c>
      <c r="N147" s="239">
        <v>0</v>
      </c>
      <c r="O147" s="239">
        <v>0</v>
      </c>
      <c r="P147" s="239">
        <v>0</v>
      </c>
      <c r="Q147" s="239">
        <v>0</v>
      </c>
      <c r="R147" s="239">
        <v>0</v>
      </c>
      <c r="S147" s="239">
        <v>0</v>
      </c>
      <c r="T147" s="301">
        <f t="shared" si="29"/>
        <v>0</v>
      </c>
      <c r="U147" s="301">
        <f t="shared" si="30"/>
        <v>0</v>
      </c>
      <c r="V147" s="301">
        <f t="shared" si="31"/>
        <v>0</v>
      </c>
      <c r="W147" s="301">
        <f t="shared" si="32"/>
        <v>476.55180180743002</v>
      </c>
      <c r="X147" s="301">
        <f t="shared" si="33"/>
        <v>0</v>
      </c>
      <c r="Y147" s="301">
        <f t="shared" si="34"/>
        <v>0</v>
      </c>
      <c r="Z147" s="301">
        <f t="shared" si="35"/>
        <v>0</v>
      </c>
      <c r="AA147" s="301">
        <f t="shared" si="36"/>
        <v>0</v>
      </c>
      <c r="AB147" s="301">
        <f t="shared" si="37"/>
        <v>0</v>
      </c>
      <c r="AC147" s="301">
        <f t="shared" si="38"/>
        <v>0</v>
      </c>
      <c r="AD147" s="301">
        <f t="shared" si="39"/>
        <v>0</v>
      </c>
      <c r="AE147" s="301">
        <f t="shared" si="40"/>
        <v>0</v>
      </c>
    </row>
    <row r="148" spans="1:31" x14ac:dyDescent="0.35">
      <c r="A148" s="321">
        <v>2029</v>
      </c>
      <c r="B148" s="326">
        <v>47239</v>
      </c>
      <c r="C148" s="323">
        <f t="shared" ref="C148:C211" si="41">D148</f>
        <v>670.54913882892026</v>
      </c>
      <c r="D148" s="314">
        <f t="shared" si="28"/>
        <v>670.54913882892026</v>
      </c>
      <c r="E148" s="243">
        <f>Residential!F148</f>
        <v>549.76894105640099</v>
      </c>
      <c r="F148" s="243">
        <f>'Exogenous Variables Monthly'!C145</f>
        <v>5962.366461989739</v>
      </c>
      <c r="G148" s="244">
        <v>0</v>
      </c>
      <c r="H148" s="239">
        <v>0</v>
      </c>
      <c r="I148" s="239">
        <v>0</v>
      </c>
      <c r="J148" s="239">
        <v>0</v>
      </c>
      <c r="K148" s="239">
        <v>0</v>
      </c>
      <c r="L148" s="239">
        <v>1</v>
      </c>
      <c r="M148" s="239">
        <v>0</v>
      </c>
      <c r="N148" s="239">
        <v>0</v>
      </c>
      <c r="O148" s="239">
        <v>0</v>
      </c>
      <c r="P148" s="239">
        <v>0</v>
      </c>
      <c r="Q148" s="239">
        <v>0</v>
      </c>
      <c r="R148" s="239">
        <v>0</v>
      </c>
      <c r="S148" s="239">
        <v>0</v>
      </c>
      <c r="T148" s="301">
        <f t="shared" si="29"/>
        <v>0</v>
      </c>
      <c r="U148" s="301">
        <f t="shared" si="30"/>
        <v>0</v>
      </c>
      <c r="V148" s="301">
        <f t="shared" si="31"/>
        <v>0</v>
      </c>
      <c r="W148" s="301">
        <f t="shared" si="32"/>
        <v>0</v>
      </c>
      <c r="X148" s="301">
        <f t="shared" si="33"/>
        <v>549.76894105640099</v>
      </c>
      <c r="Y148" s="301">
        <f t="shared" si="34"/>
        <v>0</v>
      </c>
      <c r="Z148" s="301">
        <f t="shared" si="35"/>
        <v>0</v>
      </c>
      <c r="AA148" s="301">
        <f t="shared" si="36"/>
        <v>0</v>
      </c>
      <c r="AB148" s="301">
        <f t="shared" si="37"/>
        <v>0</v>
      </c>
      <c r="AC148" s="301">
        <f t="shared" si="38"/>
        <v>0</v>
      </c>
      <c r="AD148" s="301">
        <f t="shared" si="39"/>
        <v>0</v>
      </c>
      <c r="AE148" s="301">
        <f t="shared" si="40"/>
        <v>0</v>
      </c>
    </row>
    <row r="149" spans="1:31" x14ac:dyDescent="0.35">
      <c r="A149" s="321">
        <v>2029</v>
      </c>
      <c r="B149" s="326">
        <v>47270</v>
      </c>
      <c r="C149" s="323">
        <f t="shared" si="41"/>
        <v>660.41992858455365</v>
      </c>
      <c r="D149" s="314">
        <f t="shared" si="28"/>
        <v>660.41992858455365</v>
      </c>
      <c r="E149" s="243">
        <f>Residential!F149</f>
        <v>579.25451656792404</v>
      </c>
      <c r="F149" s="243">
        <f>'Exogenous Variables Monthly'!C146</f>
        <v>5963.0804973493377</v>
      </c>
      <c r="G149" s="244">
        <v>0</v>
      </c>
      <c r="H149" s="239">
        <v>0</v>
      </c>
      <c r="I149" s="239">
        <v>0</v>
      </c>
      <c r="J149" s="239">
        <v>0</v>
      </c>
      <c r="K149" s="239">
        <v>0</v>
      </c>
      <c r="L149" s="239">
        <v>0</v>
      </c>
      <c r="M149" s="239">
        <v>1</v>
      </c>
      <c r="N149" s="239">
        <v>0</v>
      </c>
      <c r="O149" s="239">
        <v>0</v>
      </c>
      <c r="P149" s="239">
        <v>0</v>
      </c>
      <c r="Q149" s="239">
        <v>0</v>
      </c>
      <c r="R149" s="239">
        <v>0</v>
      </c>
      <c r="S149" s="239">
        <v>0</v>
      </c>
      <c r="T149" s="301">
        <f t="shared" si="29"/>
        <v>0</v>
      </c>
      <c r="U149" s="301">
        <f t="shared" si="30"/>
        <v>0</v>
      </c>
      <c r="V149" s="301">
        <f t="shared" si="31"/>
        <v>0</v>
      </c>
      <c r="W149" s="301">
        <f t="shared" si="32"/>
        <v>0</v>
      </c>
      <c r="X149" s="301">
        <f t="shared" si="33"/>
        <v>0</v>
      </c>
      <c r="Y149" s="301">
        <f t="shared" si="34"/>
        <v>579.25451656792404</v>
      </c>
      <c r="Z149" s="301">
        <f t="shared" si="35"/>
        <v>0</v>
      </c>
      <c r="AA149" s="301">
        <f t="shared" si="36"/>
        <v>0</v>
      </c>
      <c r="AB149" s="301">
        <f t="shared" si="37"/>
        <v>0</v>
      </c>
      <c r="AC149" s="301">
        <f t="shared" si="38"/>
        <v>0</v>
      </c>
      <c r="AD149" s="301">
        <f t="shared" si="39"/>
        <v>0</v>
      </c>
      <c r="AE149" s="301">
        <f t="shared" si="40"/>
        <v>0</v>
      </c>
    </row>
    <row r="150" spans="1:31" x14ac:dyDescent="0.35">
      <c r="A150" s="321">
        <v>2030</v>
      </c>
      <c r="B150" s="326">
        <v>47300</v>
      </c>
      <c r="C150" s="323">
        <f t="shared" si="41"/>
        <v>691.39097623315013</v>
      </c>
      <c r="D150" s="314">
        <f t="shared" si="28"/>
        <v>691.39097623315013</v>
      </c>
      <c r="E150" s="243">
        <f>Residential!F150</f>
        <v>597.99822722793601</v>
      </c>
      <c r="F150" s="243">
        <f>'Exogenous Variables Monthly'!C147</f>
        <v>5962.253079769036</v>
      </c>
      <c r="G150" s="244">
        <v>0</v>
      </c>
      <c r="H150" s="239">
        <v>0</v>
      </c>
      <c r="I150" s="239">
        <v>0</v>
      </c>
      <c r="J150" s="239">
        <v>0</v>
      </c>
      <c r="K150" s="239">
        <v>0</v>
      </c>
      <c r="L150" s="239">
        <v>0</v>
      </c>
      <c r="M150" s="239">
        <v>0</v>
      </c>
      <c r="N150" s="239">
        <v>1</v>
      </c>
      <c r="O150" s="239">
        <v>0</v>
      </c>
      <c r="P150" s="239">
        <v>0</v>
      </c>
      <c r="Q150" s="239">
        <v>0</v>
      </c>
      <c r="R150" s="239">
        <v>0</v>
      </c>
      <c r="S150" s="239">
        <v>0</v>
      </c>
      <c r="T150" s="301">
        <f t="shared" si="29"/>
        <v>0</v>
      </c>
      <c r="U150" s="301">
        <f t="shared" si="30"/>
        <v>0</v>
      </c>
      <c r="V150" s="301">
        <f t="shared" si="31"/>
        <v>0</v>
      </c>
      <c r="W150" s="301">
        <f t="shared" si="32"/>
        <v>0</v>
      </c>
      <c r="X150" s="301">
        <f t="shared" si="33"/>
        <v>0</v>
      </c>
      <c r="Y150" s="301">
        <f t="shared" si="34"/>
        <v>0</v>
      </c>
      <c r="Z150" s="301">
        <f t="shared" si="35"/>
        <v>597.99822722793601</v>
      </c>
      <c r="AA150" s="301">
        <f t="shared" si="36"/>
        <v>0</v>
      </c>
      <c r="AB150" s="301">
        <f t="shared" si="37"/>
        <v>0</v>
      </c>
      <c r="AC150" s="301">
        <f t="shared" si="38"/>
        <v>0</v>
      </c>
      <c r="AD150" s="301">
        <f t="shared" si="39"/>
        <v>0</v>
      </c>
      <c r="AE150" s="301">
        <f t="shared" si="40"/>
        <v>0</v>
      </c>
    </row>
    <row r="151" spans="1:31" x14ac:dyDescent="0.35">
      <c r="A151" s="321">
        <v>2030</v>
      </c>
      <c r="B151" s="326">
        <v>47331</v>
      </c>
      <c r="C151" s="323">
        <f t="shared" si="41"/>
        <v>683.55439332778735</v>
      </c>
      <c r="D151" s="314">
        <f t="shared" si="28"/>
        <v>683.55439332778735</v>
      </c>
      <c r="E151" s="243">
        <f>Residential!F151</f>
        <v>619.06064006658903</v>
      </c>
      <c r="F151" s="243">
        <f>'Exogenous Variables Monthly'!C148</f>
        <v>5961.4256621887343</v>
      </c>
      <c r="G151" s="244">
        <v>0</v>
      </c>
      <c r="H151" s="239">
        <v>0</v>
      </c>
      <c r="I151" s="239">
        <v>0</v>
      </c>
      <c r="J151" s="239">
        <v>0</v>
      </c>
      <c r="K151" s="239">
        <v>0</v>
      </c>
      <c r="L151" s="239">
        <v>0</v>
      </c>
      <c r="M151" s="239">
        <v>0</v>
      </c>
      <c r="N151" s="239">
        <v>0</v>
      </c>
      <c r="O151" s="239">
        <v>1</v>
      </c>
      <c r="P151" s="239">
        <v>0</v>
      </c>
      <c r="Q151" s="239">
        <v>0</v>
      </c>
      <c r="R151" s="239">
        <v>0</v>
      </c>
      <c r="S151" s="239">
        <v>0</v>
      </c>
      <c r="T151" s="301">
        <f t="shared" si="29"/>
        <v>0</v>
      </c>
      <c r="U151" s="301">
        <f t="shared" si="30"/>
        <v>0</v>
      </c>
      <c r="V151" s="301">
        <f t="shared" si="31"/>
        <v>0</v>
      </c>
      <c r="W151" s="301">
        <f t="shared" si="32"/>
        <v>0</v>
      </c>
      <c r="X151" s="301">
        <f t="shared" si="33"/>
        <v>0</v>
      </c>
      <c r="Y151" s="301">
        <f t="shared" si="34"/>
        <v>0</v>
      </c>
      <c r="Z151" s="301">
        <f t="shared" si="35"/>
        <v>0</v>
      </c>
      <c r="AA151" s="301">
        <f t="shared" si="36"/>
        <v>619.06064006658903</v>
      </c>
      <c r="AB151" s="301">
        <f t="shared" si="37"/>
        <v>0</v>
      </c>
      <c r="AC151" s="301">
        <f t="shared" si="38"/>
        <v>0</v>
      </c>
      <c r="AD151" s="301">
        <f t="shared" si="39"/>
        <v>0</v>
      </c>
      <c r="AE151" s="301">
        <f t="shared" si="40"/>
        <v>0</v>
      </c>
    </row>
    <row r="152" spans="1:31" x14ac:dyDescent="0.35">
      <c r="A152" s="321">
        <v>2030</v>
      </c>
      <c r="B152" s="326">
        <v>47362</v>
      </c>
      <c r="C152" s="323">
        <f t="shared" si="41"/>
        <v>689.95104871176829</v>
      </c>
      <c r="D152" s="314">
        <f t="shared" si="28"/>
        <v>689.95104871176829</v>
      </c>
      <c r="E152" s="243">
        <f>Residential!F152</f>
        <v>608.20383562988195</v>
      </c>
      <c r="F152" s="243">
        <f>'Exogenous Variables Monthly'!C149</f>
        <v>5960.5982446084327</v>
      </c>
      <c r="G152" s="244">
        <v>0</v>
      </c>
      <c r="H152" s="239">
        <v>0</v>
      </c>
      <c r="I152" s="239">
        <v>0</v>
      </c>
      <c r="J152" s="239">
        <v>0</v>
      </c>
      <c r="K152" s="239">
        <v>0</v>
      </c>
      <c r="L152" s="239">
        <v>0</v>
      </c>
      <c r="M152" s="239">
        <v>0</v>
      </c>
      <c r="N152" s="239">
        <v>0</v>
      </c>
      <c r="O152" s="239">
        <v>0</v>
      </c>
      <c r="P152" s="239">
        <v>1</v>
      </c>
      <c r="Q152" s="239">
        <v>0</v>
      </c>
      <c r="R152" s="239">
        <v>0</v>
      </c>
      <c r="S152" s="239">
        <v>0</v>
      </c>
      <c r="T152" s="301">
        <f t="shared" si="29"/>
        <v>0</v>
      </c>
      <c r="U152" s="301">
        <f t="shared" si="30"/>
        <v>0</v>
      </c>
      <c r="V152" s="301">
        <f t="shared" si="31"/>
        <v>0</v>
      </c>
      <c r="W152" s="301">
        <f t="shared" si="32"/>
        <v>0</v>
      </c>
      <c r="X152" s="301">
        <f t="shared" si="33"/>
        <v>0</v>
      </c>
      <c r="Y152" s="301">
        <f t="shared" si="34"/>
        <v>0</v>
      </c>
      <c r="Z152" s="301">
        <f t="shared" si="35"/>
        <v>0</v>
      </c>
      <c r="AA152" s="301">
        <f t="shared" si="36"/>
        <v>0</v>
      </c>
      <c r="AB152" s="301">
        <f t="shared" si="37"/>
        <v>608.20383562988195</v>
      </c>
      <c r="AC152" s="301">
        <f t="shared" si="38"/>
        <v>0</v>
      </c>
      <c r="AD152" s="301">
        <f t="shared" si="39"/>
        <v>0</v>
      </c>
      <c r="AE152" s="301">
        <f t="shared" si="40"/>
        <v>0</v>
      </c>
    </row>
    <row r="153" spans="1:31" x14ac:dyDescent="0.35">
      <c r="A153" s="321">
        <v>2030</v>
      </c>
      <c r="B153" s="326">
        <v>47392</v>
      </c>
      <c r="C153" s="323">
        <f t="shared" si="41"/>
        <v>715.88931180563793</v>
      </c>
      <c r="D153" s="314">
        <f t="shared" si="28"/>
        <v>715.88931180563793</v>
      </c>
      <c r="E153" s="243">
        <f>Residential!F153</f>
        <v>625.35784022073301</v>
      </c>
      <c r="F153" s="243">
        <f>'Exogenous Variables Monthly'!C150</f>
        <v>5959.770827028131</v>
      </c>
      <c r="G153" s="244">
        <v>0</v>
      </c>
      <c r="H153" s="239">
        <v>0</v>
      </c>
      <c r="I153" s="239">
        <v>0</v>
      </c>
      <c r="J153" s="239">
        <v>0</v>
      </c>
      <c r="K153" s="239">
        <v>0</v>
      </c>
      <c r="L153" s="239">
        <v>0</v>
      </c>
      <c r="M153" s="239">
        <v>0</v>
      </c>
      <c r="N153" s="239">
        <v>0</v>
      </c>
      <c r="O153" s="239">
        <v>0</v>
      </c>
      <c r="P153" s="239">
        <v>0</v>
      </c>
      <c r="Q153" s="239">
        <v>1</v>
      </c>
      <c r="R153" s="239">
        <v>0</v>
      </c>
      <c r="S153" s="239">
        <v>0</v>
      </c>
      <c r="T153" s="301">
        <f t="shared" si="29"/>
        <v>0</v>
      </c>
      <c r="U153" s="301">
        <f t="shared" si="30"/>
        <v>0</v>
      </c>
      <c r="V153" s="301">
        <f t="shared" si="31"/>
        <v>0</v>
      </c>
      <c r="W153" s="301">
        <f t="shared" si="32"/>
        <v>0</v>
      </c>
      <c r="X153" s="301">
        <f t="shared" si="33"/>
        <v>0</v>
      </c>
      <c r="Y153" s="301">
        <f t="shared" si="34"/>
        <v>0</v>
      </c>
      <c r="Z153" s="301">
        <f t="shared" si="35"/>
        <v>0</v>
      </c>
      <c r="AA153" s="301">
        <f t="shared" si="36"/>
        <v>0</v>
      </c>
      <c r="AB153" s="301">
        <f t="shared" si="37"/>
        <v>0</v>
      </c>
      <c r="AC153" s="301">
        <f t="shared" si="38"/>
        <v>625.35784022073301</v>
      </c>
      <c r="AD153" s="301">
        <f t="shared" si="39"/>
        <v>0</v>
      </c>
      <c r="AE153" s="301">
        <f t="shared" si="40"/>
        <v>0</v>
      </c>
    </row>
    <row r="154" spans="1:31" x14ac:dyDescent="0.35">
      <c r="A154" s="321">
        <v>2030</v>
      </c>
      <c r="B154" s="326">
        <v>47423</v>
      </c>
      <c r="C154" s="323">
        <f t="shared" si="41"/>
        <v>648.49865479748564</v>
      </c>
      <c r="D154" s="314">
        <f t="shared" si="28"/>
        <v>648.49865479748564</v>
      </c>
      <c r="E154" s="243">
        <f>Residential!F154</f>
        <v>535.56186045720301</v>
      </c>
      <c r="F154" s="243">
        <f>'Exogenous Variables Monthly'!C151</f>
        <v>5958.9434094478293</v>
      </c>
      <c r="G154" s="244">
        <v>0</v>
      </c>
      <c r="H154" s="239">
        <v>0</v>
      </c>
      <c r="I154" s="239">
        <v>0</v>
      </c>
      <c r="J154" s="239">
        <v>0</v>
      </c>
      <c r="K154" s="239">
        <v>0</v>
      </c>
      <c r="L154" s="239">
        <v>0</v>
      </c>
      <c r="M154" s="239">
        <v>0</v>
      </c>
      <c r="N154" s="239">
        <v>0</v>
      </c>
      <c r="O154" s="239">
        <v>0</v>
      </c>
      <c r="P154" s="239">
        <v>0</v>
      </c>
      <c r="Q154" s="239">
        <v>0</v>
      </c>
      <c r="R154" s="239">
        <v>1</v>
      </c>
      <c r="S154" s="239">
        <v>0</v>
      </c>
      <c r="T154" s="301">
        <f t="shared" si="29"/>
        <v>0</v>
      </c>
      <c r="U154" s="301">
        <f t="shared" si="30"/>
        <v>0</v>
      </c>
      <c r="V154" s="301">
        <f t="shared" si="31"/>
        <v>0</v>
      </c>
      <c r="W154" s="301">
        <f t="shared" si="32"/>
        <v>0</v>
      </c>
      <c r="X154" s="301">
        <f t="shared" si="33"/>
        <v>0</v>
      </c>
      <c r="Y154" s="301">
        <f t="shared" si="34"/>
        <v>0</v>
      </c>
      <c r="Z154" s="301">
        <f t="shared" si="35"/>
        <v>0</v>
      </c>
      <c r="AA154" s="301">
        <f t="shared" si="36"/>
        <v>0</v>
      </c>
      <c r="AB154" s="301">
        <f t="shared" si="37"/>
        <v>0</v>
      </c>
      <c r="AC154" s="301">
        <f t="shared" si="38"/>
        <v>0</v>
      </c>
      <c r="AD154" s="301">
        <f t="shared" si="39"/>
        <v>535.56186045720301</v>
      </c>
      <c r="AE154" s="301">
        <f t="shared" si="40"/>
        <v>0</v>
      </c>
    </row>
    <row r="155" spans="1:31" x14ac:dyDescent="0.35">
      <c r="A155" s="321">
        <v>2030</v>
      </c>
      <c r="B155" s="326">
        <v>47453</v>
      </c>
      <c r="C155" s="323">
        <f t="shared" si="41"/>
        <v>640.04585014510496</v>
      </c>
      <c r="D155" s="314">
        <f t="shared" si="28"/>
        <v>640.04585014510496</v>
      </c>
      <c r="E155" s="243">
        <f>Residential!F155</f>
        <v>501.10306588614498</v>
      </c>
      <c r="F155" s="243">
        <f>'Exogenous Variables Monthly'!C152</f>
        <v>5958.1159918675276</v>
      </c>
      <c r="G155" s="244">
        <v>0</v>
      </c>
      <c r="H155" s="239">
        <v>0</v>
      </c>
      <c r="I155" s="239">
        <v>0</v>
      </c>
      <c r="J155" s="239">
        <v>0</v>
      </c>
      <c r="K155" s="239">
        <v>0</v>
      </c>
      <c r="L155" s="239">
        <v>0</v>
      </c>
      <c r="M155" s="239">
        <v>0</v>
      </c>
      <c r="N155" s="239">
        <v>0</v>
      </c>
      <c r="O155" s="239">
        <v>0</v>
      </c>
      <c r="P155" s="239">
        <v>0</v>
      </c>
      <c r="Q155" s="239">
        <v>0</v>
      </c>
      <c r="R155" s="239">
        <v>0</v>
      </c>
      <c r="S155" s="239">
        <v>1</v>
      </c>
      <c r="T155" s="301">
        <f t="shared" si="29"/>
        <v>0</v>
      </c>
      <c r="U155" s="301">
        <f t="shared" si="30"/>
        <v>0</v>
      </c>
      <c r="V155" s="301">
        <f t="shared" si="31"/>
        <v>0</v>
      </c>
      <c r="W155" s="301">
        <f t="shared" si="32"/>
        <v>0</v>
      </c>
      <c r="X155" s="301">
        <f t="shared" si="33"/>
        <v>0</v>
      </c>
      <c r="Y155" s="301">
        <f t="shared" si="34"/>
        <v>0</v>
      </c>
      <c r="Z155" s="301">
        <f t="shared" si="35"/>
        <v>0</v>
      </c>
      <c r="AA155" s="301">
        <f t="shared" si="36"/>
        <v>0</v>
      </c>
      <c r="AB155" s="301">
        <f t="shared" si="37"/>
        <v>0</v>
      </c>
      <c r="AC155" s="301">
        <f t="shared" si="38"/>
        <v>0</v>
      </c>
      <c r="AD155" s="301">
        <f t="shared" si="39"/>
        <v>0</v>
      </c>
      <c r="AE155" s="301">
        <f t="shared" si="40"/>
        <v>501.10306588614498</v>
      </c>
    </row>
    <row r="156" spans="1:31" x14ac:dyDescent="0.35">
      <c r="A156" s="321">
        <v>2030</v>
      </c>
      <c r="B156" s="326">
        <v>47484</v>
      </c>
      <c r="C156" s="323">
        <f t="shared" si="41"/>
        <v>583.19029330296792</v>
      </c>
      <c r="D156" s="314">
        <f t="shared" si="28"/>
        <v>583.19029330296792</v>
      </c>
      <c r="E156" s="243">
        <f>Residential!F156</f>
        <v>468.37789335859202</v>
      </c>
      <c r="F156" s="243">
        <f>'Exogenous Variables Monthly'!C153</f>
        <v>5957.2885742872259</v>
      </c>
      <c r="G156" s="244">
        <v>0</v>
      </c>
      <c r="H156" s="239">
        <v>1</v>
      </c>
      <c r="I156" s="239">
        <v>0</v>
      </c>
      <c r="J156" s="239">
        <v>0</v>
      </c>
      <c r="K156" s="239">
        <v>0</v>
      </c>
      <c r="L156" s="239">
        <v>0</v>
      </c>
      <c r="M156" s="239">
        <v>0</v>
      </c>
      <c r="N156" s="239">
        <v>0</v>
      </c>
      <c r="O156" s="239">
        <v>0</v>
      </c>
      <c r="P156" s="239">
        <v>0</v>
      </c>
      <c r="Q156" s="239">
        <v>0</v>
      </c>
      <c r="R156" s="239">
        <v>0</v>
      </c>
      <c r="S156" s="239">
        <v>0</v>
      </c>
      <c r="T156" s="301">
        <f t="shared" si="29"/>
        <v>468.37789335859202</v>
      </c>
      <c r="U156" s="301">
        <f t="shared" si="30"/>
        <v>0</v>
      </c>
      <c r="V156" s="301">
        <f t="shared" si="31"/>
        <v>0</v>
      </c>
      <c r="W156" s="301">
        <f t="shared" si="32"/>
        <v>0</v>
      </c>
      <c r="X156" s="301">
        <f t="shared" si="33"/>
        <v>0</v>
      </c>
      <c r="Y156" s="301">
        <f t="shared" si="34"/>
        <v>0</v>
      </c>
      <c r="Z156" s="301">
        <f t="shared" si="35"/>
        <v>0</v>
      </c>
      <c r="AA156" s="301">
        <f t="shared" si="36"/>
        <v>0</v>
      </c>
      <c r="AB156" s="301">
        <f t="shared" si="37"/>
        <v>0</v>
      </c>
      <c r="AC156" s="301">
        <f t="shared" si="38"/>
        <v>0</v>
      </c>
      <c r="AD156" s="301">
        <f t="shared" si="39"/>
        <v>0</v>
      </c>
      <c r="AE156" s="301">
        <f t="shared" si="40"/>
        <v>0</v>
      </c>
    </row>
    <row r="157" spans="1:31" x14ac:dyDescent="0.35">
      <c r="A157" s="321">
        <v>2030</v>
      </c>
      <c r="B157" s="326">
        <v>47515</v>
      </c>
      <c r="C157" s="323">
        <f t="shared" si="41"/>
        <v>548.23686775205351</v>
      </c>
      <c r="D157" s="314">
        <f t="shared" si="28"/>
        <v>548.23686775205351</v>
      </c>
      <c r="E157" s="243">
        <f>Residential!F157</f>
        <v>410.867332213873</v>
      </c>
      <c r="F157" s="243">
        <f>'Exogenous Variables Monthly'!C154</f>
        <v>5956.4611567069242</v>
      </c>
      <c r="G157" s="244">
        <v>0</v>
      </c>
      <c r="H157" s="239">
        <v>0</v>
      </c>
      <c r="I157" s="239">
        <v>1</v>
      </c>
      <c r="J157" s="239">
        <v>0</v>
      </c>
      <c r="K157" s="239">
        <v>0</v>
      </c>
      <c r="L157" s="239">
        <v>0</v>
      </c>
      <c r="M157" s="239">
        <v>0</v>
      </c>
      <c r="N157" s="239">
        <v>0</v>
      </c>
      <c r="O157" s="239">
        <v>0</v>
      </c>
      <c r="P157" s="239">
        <v>0</v>
      </c>
      <c r="Q157" s="239">
        <v>0</v>
      </c>
      <c r="R157" s="239">
        <v>0</v>
      </c>
      <c r="S157" s="239">
        <v>0</v>
      </c>
      <c r="T157" s="301">
        <f t="shared" si="29"/>
        <v>0</v>
      </c>
      <c r="U157" s="301">
        <f t="shared" si="30"/>
        <v>410.867332213873</v>
      </c>
      <c r="V157" s="301">
        <f t="shared" si="31"/>
        <v>0</v>
      </c>
      <c r="W157" s="301">
        <f t="shared" si="32"/>
        <v>0</v>
      </c>
      <c r="X157" s="301">
        <f t="shared" si="33"/>
        <v>0</v>
      </c>
      <c r="Y157" s="301">
        <f t="shared" si="34"/>
        <v>0</v>
      </c>
      <c r="Z157" s="301">
        <f t="shared" si="35"/>
        <v>0</v>
      </c>
      <c r="AA157" s="301">
        <f t="shared" si="36"/>
        <v>0</v>
      </c>
      <c r="AB157" s="301">
        <f t="shared" si="37"/>
        <v>0</v>
      </c>
      <c r="AC157" s="301">
        <f t="shared" si="38"/>
        <v>0</v>
      </c>
      <c r="AD157" s="301">
        <f t="shared" si="39"/>
        <v>0</v>
      </c>
      <c r="AE157" s="301">
        <f t="shared" si="40"/>
        <v>0</v>
      </c>
    </row>
    <row r="158" spans="1:31" x14ac:dyDescent="0.35">
      <c r="A158" s="321">
        <v>2030</v>
      </c>
      <c r="B158" s="326">
        <v>47543</v>
      </c>
      <c r="C158" s="323">
        <f t="shared" si="41"/>
        <v>633.88676723806657</v>
      </c>
      <c r="D158" s="314">
        <f t="shared" si="28"/>
        <v>633.88676723806657</v>
      </c>
      <c r="E158" s="243">
        <f>Residential!F158</f>
        <v>432.93281965912598</v>
      </c>
      <c r="F158" s="243">
        <f>'Exogenous Variables Monthly'!C155</f>
        <v>5955.6337391266225</v>
      </c>
      <c r="G158" s="244">
        <v>0</v>
      </c>
      <c r="H158" s="239">
        <v>0</v>
      </c>
      <c r="I158" s="239">
        <v>0</v>
      </c>
      <c r="J158" s="239">
        <v>1</v>
      </c>
      <c r="K158" s="239">
        <v>0</v>
      </c>
      <c r="L158" s="239">
        <v>0</v>
      </c>
      <c r="M158" s="239">
        <v>0</v>
      </c>
      <c r="N158" s="239">
        <v>0</v>
      </c>
      <c r="O158" s="239">
        <v>0</v>
      </c>
      <c r="P158" s="239">
        <v>0</v>
      </c>
      <c r="Q158" s="239">
        <v>0</v>
      </c>
      <c r="R158" s="239">
        <v>0</v>
      </c>
      <c r="S158" s="239">
        <v>0</v>
      </c>
      <c r="T158" s="301">
        <f t="shared" si="29"/>
        <v>0</v>
      </c>
      <c r="U158" s="301">
        <f t="shared" si="30"/>
        <v>0</v>
      </c>
      <c r="V158" s="301">
        <f t="shared" si="31"/>
        <v>432.93281965912598</v>
      </c>
      <c r="W158" s="301">
        <f t="shared" si="32"/>
        <v>0</v>
      </c>
      <c r="X158" s="301">
        <f t="shared" si="33"/>
        <v>0</v>
      </c>
      <c r="Y158" s="301">
        <f t="shared" si="34"/>
        <v>0</v>
      </c>
      <c r="Z158" s="301">
        <f t="shared" si="35"/>
        <v>0</v>
      </c>
      <c r="AA158" s="301">
        <f t="shared" si="36"/>
        <v>0</v>
      </c>
      <c r="AB158" s="301">
        <f t="shared" si="37"/>
        <v>0</v>
      </c>
      <c r="AC158" s="301">
        <f t="shared" si="38"/>
        <v>0</v>
      </c>
      <c r="AD158" s="301">
        <f t="shared" si="39"/>
        <v>0</v>
      </c>
      <c r="AE158" s="301">
        <f t="shared" si="40"/>
        <v>0</v>
      </c>
    </row>
    <row r="159" spans="1:31" x14ac:dyDescent="0.35">
      <c r="A159" s="321">
        <v>2030</v>
      </c>
      <c r="B159" s="326">
        <v>47574</v>
      </c>
      <c r="C159" s="323">
        <f t="shared" si="41"/>
        <v>621.8611377522725</v>
      </c>
      <c r="D159" s="314">
        <f t="shared" si="28"/>
        <v>621.8611377522725</v>
      </c>
      <c r="E159" s="243">
        <f>Residential!F159</f>
        <v>477.42192490895599</v>
      </c>
      <c r="F159" s="243">
        <f>'Exogenous Variables Monthly'!C156</f>
        <v>5954.8063215463208</v>
      </c>
      <c r="G159" s="244">
        <v>0</v>
      </c>
      <c r="H159" s="239">
        <v>0</v>
      </c>
      <c r="I159" s="239">
        <v>0</v>
      </c>
      <c r="J159" s="239">
        <v>0</v>
      </c>
      <c r="K159" s="239">
        <v>1</v>
      </c>
      <c r="L159" s="239">
        <v>0</v>
      </c>
      <c r="M159" s="239">
        <v>0</v>
      </c>
      <c r="N159" s="239">
        <v>0</v>
      </c>
      <c r="O159" s="239">
        <v>0</v>
      </c>
      <c r="P159" s="239">
        <v>0</v>
      </c>
      <c r="Q159" s="239">
        <v>0</v>
      </c>
      <c r="R159" s="239">
        <v>0</v>
      </c>
      <c r="S159" s="239">
        <v>0</v>
      </c>
      <c r="T159" s="301">
        <f t="shared" si="29"/>
        <v>0</v>
      </c>
      <c r="U159" s="301">
        <f t="shared" si="30"/>
        <v>0</v>
      </c>
      <c r="V159" s="301">
        <f t="shared" si="31"/>
        <v>0</v>
      </c>
      <c r="W159" s="301">
        <f t="shared" si="32"/>
        <v>477.42192490895599</v>
      </c>
      <c r="X159" s="301">
        <f t="shared" si="33"/>
        <v>0</v>
      </c>
      <c r="Y159" s="301">
        <f t="shared" si="34"/>
        <v>0</v>
      </c>
      <c r="Z159" s="301">
        <f t="shared" si="35"/>
        <v>0</v>
      </c>
      <c r="AA159" s="301">
        <f t="shared" si="36"/>
        <v>0</v>
      </c>
      <c r="AB159" s="301">
        <f t="shared" si="37"/>
        <v>0</v>
      </c>
      <c r="AC159" s="301">
        <f t="shared" si="38"/>
        <v>0</v>
      </c>
      <c r="AD159" s="301">
        <f t="shared" si="39"/>
        <v>0</v>
      </c>
      <c r="AE159" s="301">
        <f t="shared" si="40"/>
        <v>0</v>
      </c>
    </row>
    <row r="160" spans="1:31" x14ac:dyDescent="0.35">
      <c r="A160" s="321">
        <v>2030</v>
      </c>
      <c r="B160" s="326">
        <v>47604</v>
      </c>
      <c r="C160" s="323">
        <f t="shared" si="41"/>
        <v>669.52848234918815</v>
      </c>
      <c r="D160" s="314">
        <f t="shared" si="28"/>
        <v>669.52848234918815</v>
      </c>
      <c r="E160" s="243">
        <f>Residential!F160</f>
        <v>551.38558432420996</v>
      </c>
      <c r="F160" s="243">
        <f>'Exogenous Variables Monthly'!C157</f>
        <v>5953.9789039660191</v>
      </c>
      <c r="G160" s="244">
        <v>0</v>
      </c>
      <c r="H160" s="239">
        <v>0</v>
      </c>
      <c r="I160" s="239">
        <v>0</v>
      </c>
      <c r="J160" s="239">
        <v>0</v>
      </c>
      <c r="K160" s="239">
        <v>0</v>
      </c>
      <c r="L160" s="239">
        <v>1</v>
      </c>
      <c r="M160" s="239">
        <v>0</v>
      </c>
      <c r="N160" s="239">
        <v>0</v>
      </c>
      <c r="O160" s="239">
        <v>0</v>
      </c>
      <c r="P160" s="239">
        <v>0</v>
      </c>
      <c r="Q160" s="239">
        <v>0</v>
      </c>
      <c r="R160" s="239">
        <v>0</v>
      </c>
      <c r="S160" s="239">
        <v>0</v>
      </c>
      <c r="T160" s="301">
        <f t="shared" si="29"/>
        <v>0</v>
      </c>
      <c r="U160" s="301">
        <f t="shared" si="30"/>
        <v>0</v>
      </c>
      <c r="V160" s="301">
        <f t="shared" si="31"/>
        <v>0</v>
      </c>
      <c r="W160" s="301">
        <f t="shared" si="32"/>
        <v>0</v>
      </c>
      <c r="X160" s="301">
        <f t="shared" si="33"/>
        <v>551.38558432420996</v>
      </c>
      <c r="Y160" s="301">
        <f t="shared" si="34"/>
        <v>0</v>
      </c>
      <c r="Z160" s="301">
        <f t="shared" si="35"/>
        <v>0</v>
      </c>
      <c r="AA160" s="301">
        <f t="shared" si="36"/>
        <v>0</v>
      </c>
      <c r="AB160" s="301">
        <f t="shared" si="37"/>
        <v>0</v>
      </c>
      <c r="AC160" s="301">
        <f t="shared" si="38"/>
        <v>0</v>
      </c>
      <c r="AD160" s="301">
        <f t="shared" si="39"/>
        <v>0</v>
      </c>
      <c r="AE160" s="301">
        <f t="shared" si="40"/>
        <v>0</v>
      </c>
    </row>
    <row r="161" spans="1:31" x14ac:dyDescent="0.35">
      <c r="A161" s="321">
        <v>2030</v>
      </c>
      <c r="B161" s="326">
        <v>47635</v>
      </c>
      <c r="C161" s="323">
        <f t="shared" si="41"/>
        <v>659.63855932781826</v>
      </c>
      <c r="D161" s="314">
        <f t="shared" si="28"/>
        <v>659.63855932781826</v>
      </c>
      <c r="E161" s="243">
        <f>Residential!F161</f>
        <v>581.08524175237596</v>
      </c>
      <c r="F161" s="243">
        <f>'Exogenous Variables Monthly'!C158</f>
        <v>5953.1514863857174</v>
      </c>
      <c r="G161" s="244">
        <v>0</v>
      </c>
      <c r="H161" s="239">
        <v>0</v>
      </c>
      <c r="I161" s="239">
        <v>0</v>
      </c>
      <c r="J161" s="239">
        <v>0</v>
      </c>
      <c r="K161" s="239">
        <v>0</v>
      </c>
      <c r="L161" s="239">
        <v>0</v>
      </c>
      <c r="M161" s="239">
        <v>1</v>
      </c>
      <c r="N161" s="239">
        <v>0</v>
      </c>
      <c r="O161" s="239">
        <v>0</v>
      </c>
      <c r="P161" s="239">
        <v>0</v>
      </c>
      <c r="Q161" s="239">
        <v>0</v>
      </c>
      <c r="R161" s="239">
        <v>0</v>
      </c>
      <c r="S161" s="239">
        <v>0</v>
      </c>
      <c r="T161" s="301">
        <f t="shared" si="29"/>
        <v>0</v>
      </c>
      <c r="U161" s="301">
        <f t="shared" si="30"/>
        <v>0</v>
      </c>
      <c r="V161" s="301">
        <f t="shared" si="31"/>
        <v>0</v>
      </c>
      <c r="W161" s="301">
        <f t="shared" si="32"/>
        <v>0</v>
      </c>
      <c r="X161" s="301">
        <f t="shared" si="33"/>
        <v>0</v>
      </c>
      <c r="Y161" s="301">
        <f t="shared" si="34"/>
        <v>581.08524175237596</v>
      </c>
      <c r="Z161" s="301">
        <f t="shared" si="35"/>
        <v>0</v>
      </c>
      <c r="AA161" s="301">
        <f t="shared" si="36"/>
        <v>0</v>
      </c>
      <c r="AB161" s="301">
        <f t="shared" si="37"/>
        <v>0</v>
      </c>
      <c r="AC161" s="301">
        <f t="shared" si="38"/>
        <v>0</v>
      </c>
      <c r="AD161" s="301">
        <f t="shared" si="39"/>
        <v>0</v>
      </c>
      <c r="AE161" s="301">
        <f t="shared" si="40"/>
        <v>0</v>
      </c>
    </row>
    <row r="162" spans="1:31" x14ac:dyDescent="0.35">
      <c r="A162" s="321">
        <v>2031</v>
      </c>
      <c r="B162" s="326">
        <v>47665</v>
      </c>
      <c r="C162" s="323">
        <f t="shared" si="41"/>
        <v>690.19779664020848</v>
      </c>
      <c r="D162" s="314">
        <f t="shared" si="28"/>
        <v>690.19779664020848</v>
      </c>
      <c r="E162" s="243">
        <f>Residential!F162</f>
        <v>599.50221911813196</v>
      </c>
      <c r="F162" s="243">
        <f>'Exogenous Variables Monthly'!C159</f>
        <v>5952.8709615732587</v>
      </c>
      <c r="G162" s="244">
        <v>0</v>
      </c>
      <c r="H162" s="239">
        <v>0</v>
      </c>
      <c r="I162" s="239">
        <v>0</v>
      </c>
      <c r="J162" s="239">
        <v>0</v>
      </c>
      <c r="K162" s="239">
        <v>0</v>
      </c>
      <c r="L162" s="239">
        <v>0</v>
      </c>
      <c r="M162" s="239">
        <v>0</v>
      </c>
      <c r="N162" s="239">
        <v>1</v>
      </c>
      <c r="O162" s="239">
        <v>0</v>
      </c>
      <c r="P162" s="239">
        <v>0</v>
      </c>
      <c r="Q162" s="239">
        <v>0</v>
      </c>
      <c r="R162" s="239">
        <v>0</v>
      </c>
      <c r="S162" s="239">
        <v>0</v>
      </c>
      <c r="T162" s="301">
        <f t="shared" si="29"/>
        <v>0</v>
      </c>
      <c r="U162" s="301">
        <f t="shared" si="30"/>
        <v>0</v>
      </c>
      <c r="V162" s="301">
        <f t="shared" si="31"/>
        <v>0</v>
      </c>
      <c r="W162" s="301">
        <f t="shared" si="32"/>
        <v>0</v>
      </c>
      <c r="X162" s="301">
        <f t="shared" si="33"/>
        <v>0</v>
      </c>
      <c r="Y162" s="301">
        <f t="shared" si="34"/>
        <v>0</v>
      </c>
      <c r="Z162" s="301">
        <f t="shared" si="35"/>
        <v>599.50221911813196</v>
      </c>
      <c r="AA162" s="301">
        <f t="shared" si="36"/>
        <v>0</v>
      </c>
      <c r="AB162" s="301">
        <f t="shared" si="37"/>
        <v>0</v>
      </c>
      <c r="AC162" s="301">
        <f t="shared" si="38"/>
        <v>0</v>
      </c>
      <c r="AD162" s="301">
        <f t="shared" si="39"/>
        <v>0</v>
      </c>
      <c r="AE162" s="301">
        <f t="shared" si="40"/>
        <v>0</v>
      </c>
    </row>
    <row r="163" spans="1:31" x14ac:dyDescent="0.35">
      <c r="A163" s="321">
        <v>2031</v>
      </c>
      <c r="B163" s="326">
        <v>47696</v>
      </c>
      <c r="C163" s="323">
        <f t="shared" si="41"/>
        <v>682.85394459853603</v>
      </c>
      <c r="D163" s="314">
        <f t="shared" si="28"/>
        <v>682.85394459853603</v>
      </c>
      <c r="E163" s="243">
        <f>Residential!F163</f>
        <v>621.25000664426796</v>
      </c>
      <c r="F163" s="243">
        <f>'Exogenous Variables Monthly'!C160</f>
        <v>5952.5904367608</v>
      </c>
      <c r="G163" s="244">
        <v>0</v>
      </c>
      <c r="H163" s="239">
        <v>0</v>
      </c>
      <c r="I163" s="239">
        <v>0</v>
      </c>
      <c r="J163" s="239">
        <v>0</v>
      </c>
      <c r="K163" s="239">
        <v>0</v>
      </c>
      <c r="L163" s="239">
        <v>0</v>
      </c>
      <c r="M163" s="239">
        <v>0</v>
      </c>
      <c r="N163" s="239">
        <v>0</v>
      </c>
      <c r="O163" s="239">
        <v>1</v>
      </c>
      <c r="P163" s="239">
        <v>0</v>
      </c>
      <c r="Q163" s="239">
        <v>0</v>
      </c>
      <c r="R163" s="239">
        <v>0</v>
      </c>
      <c r="S163" s="239">
        <v>0</v>
      </c>
      <c r="T163" s="301">
        <f t="shared" si="29"/>
        <v>0</v>
      </c>
      <c r="U163" s="301">
        <f t="shared" si="30"/>
        <v>0</v>
      </c>
      <c r="V163" s="301">
        <f t="shared" si="31"/>
        <v>0</v>
      </c>
      <c r="W163" s="301">
        <f t="shared" si="32"/>
        <v>0</v>
      </c>
      <c r="X163" s="301">
        <f t="shared" si="33"/>
        <v>0</v>
      </c>
      <c r="Y163" s="301">
        <f t="shared" si="34"/>
        <v>0</v>
      </c>
      <c r="Z163" s="301">
        <f t="shared" si="35"/>
        <v>0</v>
      </c>
      <c r="AA163" s="301">
        <f t="shared" si="36"/>
        <v>621.25000664426796</v>
      </c>
      <c r="AB163" s="301">
        <f t="shared" si="37"/>
        <v>0</v>
      </c>
      <c r="AC163" s="301">
        <f t="shared" si="38"/>
        <v>0</v>
      </c>
      <c r="AD163" s="301">
        <f t="shared" si="39"/>
        <v>0</v>
      </c>
      <c r="AE163" s="301">
        <f t="shared" si="40"/>
        <v>0</v>
      </c>
    </row>
    <row r="164" spans="1:31" x14ac:dyDescent="0.35">
      <c r="A164" s="321">
        <v>2031</v>
      </c>
      <c r="B164" s="326">
        <v>47727</v>
      </c>
      <c r="C164" s="323">
        <f t="shared" si="41"/>
        <v>689.54417521195262</v>
      </c>
      <c r="D164" s="314">
        <f t="shared" si="28"/>
        <v>689.54417521195262</v>
      </c>
      <c r="E164" s="243">
        <f>Residential!F164</f>
        <v>610.90939592506197</v>
      </c>
      <c r="F164" s="243">
        <f>'Exogenous Variables Monthly'!C161</f>
        <v>5952.3099119483413</v>
      </c>
      <c r="G164" s="244">
        <v>0</v>
      </c>
      <c r="H164" s="239">
        <v>0</v>
      </c>
      <c r="I164" s="239">
        <v>0</v>
      </c>
      <c r="J164" s="239">
        <v>0</v>
      </c>
      <c r="K164" s="239">
        <v>0</v>
      </c>
      <c r="L164" s="239">
        <v>0</v>
      </c>
      <c r="M164" s="239">
        <v>0</v>
      </c>
      <c r="N164" s="239">
        <v>0</v>
      </c>
      <c r="O164" s="239">
        <v>0</v>
      </c>
      <c r="P164" s="239">
        <v>1</v>
      </c>
      <c r="Q164" s="239">
        <v>0</v>
      </c>
      <c r="R164" s="239">
        <v>0</v>
      </c>
      <c r="S164" s="239">
        <v>0</v>
      </c>
      <c r="T164" s="301">
        <f t="shared" si="29"/>
        <v>0</v>
      </c>
      <c r="U164" s="301">
        <f t="shared" si="30"/>
        <v>0</v>
      </c>
      <c r="V164" s="301">
        <f t="shared" si="31"/>
        <v>0</v>
      </c>
      <c r="W164" s="301">
        <f t="shared" si="32"/>
        <v>0</v>
      </c>
      <c r="X164" s="301">
        <f t="shared" si="33"/>
        <v>0</v>
      </c>
      <c r="Y164" s="301">
        <f t="shared" si="34"/>
        <v>0</v>
      </c>
      <c r="Z164" s="301">
        <f t="shared" si="35"/>
        <v>0</v>
      </c>
      <c r="AA164" s="301">
        <f t="shared" si="36"/>
        <v>0</v>
      </c>
      <c r="AB164" s="301">
        <f t="shared" si="37"/>
        <v>610.90939592506197</v>
      </c>
      <c r="AC164" s="301">
        <f t="shared" si="38"/>
        <v>0</v>
      </c>
      <c r="AD164" s="301">
        <f t="shared" si="39"/>
        <v>0</v>
      </c>
      <c r="AE164" s="301">
        <f t="shared" si="40"/>
        <v>0</v>
      </c>
    </row>
    <row r="165" spans="1:31" x14ac:dyDescent="0.35">
      <c r="A165" s="321">
        <v>2031</v>
      </c>
      <c r="B165" s="326">
        <v>47757</v>
      </c>
      <c r="C165" s="323">
        <f t="shared" si="41"/>
        <v>716.16434823508189</v>
      </c>
      <c r="D165" s="314">
        <f t="shared" si="28"/>
        <v>716.16434823508189</v>
      </c>
      <c r="E165" s="243">
        <f>Residential!F165</f>
        <v>628.90675809999595</v>
      </c>
      <c r="F165" s="243">
        <f>'Exogenous Variables Monthly'!C162</f>
        <v>5952.0293871358826</v>
      </c>
      <c r="G165" s="244">
        <v>0</v>
      </c>
      <c r="H165" s="239">
        <v>0</v>
      </c>
      <c r="I165" s="239">
        <v>0</v>
      </c>
      <c r="J165" s="239">
        <v>0</v>
      </c>
      <c r="K165" s="239">
        <v>0</v>
      </c>
      <c r="L165" s="239">
        <v>0</v>
      </c>
      <c r="M165" s="239">
        <v>0</v>
      </c>
      <c r="N165" s="239">
        <v>0</v>
      </c>
      <c r="O165" s="239">
        <v>0</v>
      </c>
      <c r="P165" s="239">
        <v>0</v>
      </c>
      <c r="Q165" s="239">
        <v>1</v>
      </c>
      <c r="R165" s="239">
        <v>0</v>
      </c>
      <c r="S165" s="239">
        <v>0</v>
      </c>
      <c r="T165" s="301">
        <f t="shared" si="29"/>
        <v>0</v>
      </c>
      <c r="U165" s="301">
        <f t="shared" si="30"/>
        <v>0</v>
      </c>
      <c r="V165" s="301">
        <f t="shared" si="31"/>
        <v>0</v>
      </c>
      <c r="W165" s="301">
        <f t="shared" si="32"/>
        <v>0</v>
      </c>
      <c r="X165" s="301">
        <f t="shared" si="33"/>
        <v>0</v>
      </c>
      <c r="Y165" s="301">
        <f t="shared" si="34"/>
        <v>0</v>
      </c>
      <c r="Z165" s="301">
        <f t="shared" si="35"/>
        <v>0</v>
      </c>
      <c r="AA165" s="301">
        <f t="shared" si="36"/>
        <v>0</v>
      </c>
      <c r="AB165" s="301">
        <f t="shared" si="37"/>
        <v>0</v>
      </c>
      <c r="AC165" s="301">
        <f t="shared" si="38"/>
        <v>628.90675809999595</v>
      </c>
      <c r="AD165" s="301">
        <f t="shared" si="39"/>
        <v>0</v>
      </c>
      <c r="AE165" s="301">
        <f t="shared" si="40"/>
        <v>0</v>
      </c>
    </row>
    <row r="166" spans="1:31" x14ac:dyDescent="0.35">
      <c r="A166" s="321">
        <v>2031</v>
      </c>
      <c r="B166" s="326">
        <v>47788</v>
      </c>
      <c r="C166" s="323">
        <f t="shared" si="41"/>
        <v>647.9672115798254</v>
      </c>
      <c r="D166" s="314">
        <f t="shared" si="28"/>
        <v>647.9672115798254</v>
      </c>
      <c r="E166" s="243">
        <f>Residential!F166</f>
        <v>538.95761931718403</v>
      </c>
      <c r="F166" s="243">
        <f>'Exogenous Variables Monthly'!C163</f>
        <v>5951.748862323424</v>
      </c>
      <c r="G166" s="244">
        <v>0</v>
      </c>
      <c r="H166" s="239">
        <v>0</v>
      </c>
      <c r="I166" s="239">
        <v>0</v>
      </c>
      <c r="J166" s="239">
        <v>0</v>
      </c>
      <c r="K166" s="239">
        <v>0</v>
      </c>
      <c r="L166" s="239">
        <v>0</v>
      </c>
      <c r="M166" s="239">
        <v>0</v>
      </c>
      <c r="N166" s="239">
        <v>0</v>
      </c>
      <c r="O166" s="239">
        <v>0</v>
      </c>
      <c r="P166" s="239">
        <v>0</v>
      </c>
      <c r="Q166" s="239">
        <v>0</v>
      </c>
      <c r="R166" s="239">
        <v>1</v>
      </c>
      <c r="S166" s="239">
        <v>0</v>
      </c>
      <c r="T166" s="301">
        <f t="shared" si="29"/>
        <v>0</v>
      </c>
      <c r="U166" s="301">
        <f t="shared" si="30"/>
        <v>0</v>
      </c>
      <c r="V166" s="301">
        <f t="shared" si="31"/>
        <v>0</v>
      </c>
      <c r="W166" s="301">
        <f t="shared" si="32"/>
        <v>0</v>
      </c>
      <c r="X166" s="301">
        <f t="shared" si="33"/>
        <v>0</v>
      </c>
      <c r="Y166" s="301">
        <f t="shared" si="34"/>
        <v>0</v>
      </c>
      <c r="Z166" s="301">
        <f t="shared" si="35"/>
        <v>0</v>
      </c>
      <c r="AA166" s="301">
        <f t="shared" si="36"/>
        <v>0</v>
      </c>
      <c r="AB166" s="301">
        <f t="shared" si="37"/>
        <v>0</v>
      </c>
      <c r="AC166" s="301">
        <f t="shared" si="38"/>
        <v>0</v>
      </c>
      <c r="AD166" s="301">
        <f t="shared" si="39"/>
        <v>538.95761931718403</v>
      </c>
      <c r="AE166" s="301">
        <f t="shared" si="40"/>
        <v>0</v>
      </c>
    </row>
    <row r="167" spans="1:31" x14ac:dyDescent="0.35">
      <c r="A167" s="321">
        <v>2031</v>
      </c>
      <c r="B167" s="326">
        <v>47818</v>
      </c>
      <c r="C167" s="323">
        <f t="shared" si="41"/>
        <v>640.76943818775771</v>
      </c>
      <c r="D167" s="314">
        <f t="shared" si="28"/>
        <v>640.76943818775771</v>
      </c>
      <c r="E167" s="243">
        <f>Residential!F167</f>
        <v>504.883395047953</v>
      </c>
      <c r="F167" s="243">
        <f>'Exogenous Variables Monthly'!C164</f>
        <v>5951.4683375109653</v>
      </c>
      <c r="G167" s="244">
        <v>0</v>
      </c>
      <c r="H167" s="239">
        <v>0</v>
      </c>
      <c r="I167" s="239">
        <v>0</v>
      </c>
      <c r="J167" s="239">
        <v>0</v>
      </c>
      <c r="K167" s="239">
        <v>0</v>
      </c>
      <c r="L167" s="239">
        <v>0</v>
      </c>
      <c r="M167" s="239">
        <v>0</v>
      </c>
      <c r="N167" s="239">
        <v>0</v>
      </c>
      <c r="O167" s="239">
        <v>0</v>
      </c>
      <c r="P167" s="239">
        <v>0</v>
      </c>
      <c r="Q167" s="239">
        <v>0</v>
      </c>
      <c r="R167" s="239">
        <v>0</v>
      </c>
      <c r="S167" s="239">
        <v>1</v>
      </c>
      <c r="T167" s="301">
        <f t="shared" si="29"/>
        <v>0</v>
      </c>
      <c r="U167" s="301">
        <f t="shared" si="30"/>
        <v>0</v>
      </c>
      <c r="V167" s="301">
        <f t="shared" si="31"/>
        <v>0</v>
      </c>
      <c r="W167" s="301">
        <f t="shared" si="32"/>
        <v>0</v>
      </c>
      <c r="X167" s="301">
        <f t="shared" si="33"/>
        <v>0</v>
      </c>
      <c r="Y167" s="301">
        <f t="shared" si="34"/>
        <v>0</v>
      </c>
      <c r="Z167" s="301">
        <f t="shared" si="35"/>
        <v>0</v>
      </c>
      <c r="AA167" s="301">
        <f t="shared" si="36"/>
        <v>0</v>
      </c>
      <c r="AB167" s="301">
        <f t="shared" si="37"/>
        <v>0</v>
      </c>
      <c r="AC167" s="301">
        <f t="shared" si="38"/>
        <v>0</v>
      </c>
      <c r="AD167" s="301">
        <f t="shared" si="39"/>
        <v>0</v>
      </c>
      <c r="AE167" s="301">
        <f t="shared" si="40"/>
        <v>504.883395047953</v>
      </c>
    </row>
    <row r="168" spans="1:31" x14ac:dyDescent="0.35">
      <c r="A168" s="321">
        <v>2031</v>
      </c>
      <c r="B168" s="326">
        <v>47849</v>
      </c>
      <c r="C168" s="323">
        <f t="shared" si="41"/>
        <v>582.49383522161361</v>
      </c>
      <c r="D168" s="314">
        <f t="shared" si="28"/>
        <v>582.49383522161361</v>
      </c>
      <c r="E168" s="243">
        <f>Residential!F168</f>
        <v>472.17636292421997</v>
      </c>
      <c r="F168" s="243">
        <f>'Exogenous Variables Monthly'!C165</f>
        <v>5951.1878126985066</v>
      </c>
      <c r="G168" s="244">
        <v>0</v>
      </c>
      <c r="H168" s="239">
        <v>1</v>
      </c>
      <c r="I168" s="239">
        <v>0</v>
      </c>
      <c r="J168" s="239">
        <v>0</v>
      </c>
      <c r="K168" s="239">
        <v>0</v>
      </c>
      <c r="L168" s="239">
        <v>0</v>
      </c>
      <c r="M168" s="239">
        <v>0</v>
      </c>
      <c r="N168" s="239">
        <v>0</v>
      </c>
      <c r="O168" s="239">
        <v>0</v>
      </c>
      <c r="P168" s="239">
        <v>0</v>
      </c>
      <c r="Q168" s="239">
        <v>0</v>
      </c>
      <c r="R168" s="239">
        <v>0</v>
      </c>
      <c r="S168" s="239">
        <v>0</v>
      </c>
      <c r="T168" s="301">
        <f t="shared" si="29"/>
        <v>472.17636292421997</v>
      </c>
      <c r="U168" s="301">
        <f t="shared" si="30"/>
        <v>0</v>
      </c>
      <c r="V168" s="301">
        <f t="shared" si="31"/>
        <v>0</v>
      </c>
      <c r="W168" s="301">
        <f t="shared" si="32"/>
        <v>0</v>
      </c>
      <c r="X168" s="301">
        <f t="shared" si="33"/>
        <v>0</v>
      </c>
      <c r="Y168" s="301">
        <f t="shared" si="34"/>
        <v>0</v>
      </c>
      <c r="Z168" s="301">
        <f t="shared" si="35"/>
        <v>0</v>
      </c>
      <c r="AA168" s="301">
        <f t="shared" si="36"/>
        <v>0</v>
      </c>
      <c r="AB168" s="301">
        <f t="shared" si="37"/>
        <v>0</v>
      </c>
      <c r="AC168" s="301">
        <f t="shared" si="38"/>
        <v>0</v>
      </c>
      <c r="AD168" s="301">
        <f t="shared" si="39"/>
        <v>0</v>
      </c>
      <c r="AE168" s="301">
        <f t="shared" si="40"/>
        <v>0</v>
      </c>
    </row>
    <row r="169" spans="1:31" x14ac:dyDescent="0.35">
      <c r="A169" s="321">
        <v>2031</v>
      </c>
      <c r="B169" s="326">
        <v>47880</v>
      </c>
      <c r="C169" s="323">
        <f t="shared" si="41"/>
        <v>546.76598409046073</v>
      </c>
      <c r="D169" s="314">
        <f t="shared" si="28"/>
        <v>546.76598409046073</v>
      </c>
      <c r="E169" s="243">
        <f>Residential!F169</f>
        <v>413.26572121133597</v>
      </c>
      <c r="F169" s="243">
        <f>'Exogenous Variables Monthly'!C166</f>
        <v>5950.9072878860479</v>
      </c>
      <c r="G169" s="244">
        <v>0</v>
      </c>
      <c r="H169" s="239">
        <v>0</v>
      </c>
      <c r="I169" s="239">
        <v>1</v>
      </c>
      <c r="J169" s="239">
        <v>0</v>
      </c>
      <c r="K169" s="239">
        <v>0</v>
      </c>
      <c r="L169" s="239">
        <v>0</v>
      </c>
      <c r="M169" s="239">
        <v>0</v>
      </c>
      <c r="N169" s="239">
        <v>0</v>
      </c>
      <c r="O169" s="239">
        <v>0</v>
      </c>
      <c r="P169" s="239">
        <v>0</v>
      </c>
      <c r="Q169" s="239">
        <v>0</v>
      </c>
      <c r="R169" s="239">
        <v>0</v>
      </c>
      <c r="S169" s="239">
        <v>0</v>
      </c>
      <c r="T169" s="301">
        <f t="shared" si="29"/>
        <v>0</v>
      </c>
      <c r="U169" s="301">
        <f t="shared" si="30"/>
        <v>413.26572121133597</v>
      </c>
      <c r="V169" s="301">
        <f t="shared" si="31"/>
        <v>0</v>
      </c>
      <c r="W169" s="301">
        <f t="shared" si="32"/>
        <v>0</v>
      </c>
      <c r="X169" s="301">
        <f t="shared" si="33"/>
        <v>0</v>
      </c>
      <c r="Y169" s="301">
        <f t="shared" si="34"/>
        <v>0</v>
      </c>
      <c r="Z169" s="301">
        <f t="shared" si="35"/>
        <v>0</v>
      </c>
      <c r="AA169" s="301">
        <f t="shared" si="36"/>
        <v>0</v>
      </c>
      <c r="AB169" s="301">
        <f t="shared" si="37"/>
        <v>0</v>
      </c>
      <c r="AC169" s="301">
        <f t="shared" si="38"/>
        <v>0</v>
      </c>
      <c r="AD169" s="301">
        <f t="shared" si="39"/>
        <v>0</v>
      </c>
      <c r="AE169" s="301">
        <f t="shared" si="40"/>
        <v>0</v>
      </c>
    </row>
    <row r="170" spans="1:31" x14ac:dyDescent="0.35">
      <c r="A170" s="321">
        <v>2031</v>
      </c>
      <c r="B170" s="326">
        <v>47908</v>
      </c>
      <c r="C170" s="323">
        <f t="shared" si="41"/>
        <v>633.17618973999902</v>
      </c>
      <c r="D170" s="314">
        <f t="shared" si="28"/>
        <v>633.17618973999902</v>
      </c>
      <c r="E170" s="243">
        <f>Residential!F170</f>
        <v>432.98470199297998</v>
      </c>
      <c r="F170" s="243">
        <f>'Exogenous Variables Monthly'!C167</f>
        <v>5950.6267630735892</v>
      </c>
      <c r="G170" s="244">
        <v>0</v>
      </c>
      <c r="H170" s="239">
        <v>0</v>
      </c>
      <c r="I170" s="239">
        <v>0</v>
      </c>
      <c r="J170" s="239">
        <v>1</v>
      </c>
      <c r="K170" s="239">
        <v>0</v>
      </c>
      <c r="L170" s="239">
        <v>0</v>
      </c>
      <c r="M170" s="239">
        <v>0</v>
      </c>
      <c r="N170" s="239">
        <v>0</v>
      </c>
      <c r="O170" s="239">
        <v>0</v>
      </c>
      <c r="P170" s="239">
        <v>0</v>
      </c>
      <c r="Q170" s="239">
        <v>0</v>
      </c>
      <c r="R170" s="239">
        <v>0</v>
      </c>
      <c r="S170" s="239">
        <v>0</v>
      </c>
      <c r="T170" s="301">
        <f t="shared" si="29"/>
        <v>0</v>
      </c>
      <c r="U170" s="301">
        <f t="shared" si="30"/>
        <v>0</v>
      </c>
      <c r="V170" s="301">
        <f t="shared" si="31"/>
        <v>432.98470199297998</v>
      </c>
      <c r="W170" s="301">
        <f t="shared" si="32"/>
        <v>0</v>
      </c>
      <c r="X170" s="301">
        <f t="shared" si="33"/>
        <v>0</v>
      </c>
      <c r="Y170" s="301">
        <f t="shared" si="34"/>
        <v>0</v>
      </c>
      <c r="Z170" s="301">
        <f t="shared" si="35"/>
        <v>0</v>
      </c>
      <c r="AA170" s="301">
        <f t="shared" si="36"/>
        <v>0</v>
      </c>
      <c r="AB170" s="301">
        <f t="shared" si="37"/>
        <v>0</v>
      </c>
      <c r="AC170" s="301">
        <f t="shared" si="38"/>
        <v>0</v>
      </c>
      <c r="AD170" s="301">
        <f t="shared" si="39"/>
        <v>0</v>
      </c>
      <c r="AE170" s="301">
        <f t="shared" si="40"/>
        <v>0</v>
      </c>
    </row>
    <row r="171" spans="1:31" x14ac:dyDescent="0.35">
      <c r="A171" s="321">
        <v>2031</v>
      </c>
      <c r="B171" s="326">
        <v>47939</v>
      </c>
      <c r="C171" s="323">
        <f t="shared" si="41"/>
        <v>621.48977197853537</v>
      </c>
      <c r="D171" s="314">
        <f t="shared" si="28"/>
        <v>621.48977197853537</v>
      </c>
      <c r="E171" s="243">
        <f>Residential!F171</f>
        <v>478.29363674482101</v>
      </c>
      <c r="F171" s="243">
        <f>'Exogenous Variables Monthly'!C168</f>
        <v>5950.3462382611306</v>
      </c>
      <c r="G171" s="244">
        <v>0</v>
      </c>
      <c r="H171" s="239">
        <v>0</v>
      </c>
      <c r="I171" s="239">
        <v>0</v>
      </c>
      <c r="J171" s="239">
        <v>0</v>
      </c>
      <c r="K171" s="239">
        <v>1</v>
      </c>
      <c r="L171" s="239">
        <v>0</v>
      </c>
      <c r="M171" s="239">
        <v>0</v>
      </c>
      <c r="N171" s="239">
        <v>0</v>
      </c>
      <c r="O171" s="239">
        <v>0</v>
      </c>
      <c r="P171" s="239">
        <v>0</v>
      </c>
      <c r="Q171" s="239">
        <v>0</v>
      </c>
      <c r="R171" s="239">
        <v>0</v>
      </c>
      <c r="S171" s="239">
        <v>0</v>
      </c>
      <c r="T171" s="301">
        <f t="shared" si="29"/>
        <v>0</v>
      </c>
      <c r="U171" s="301">
        <f t="shared" si="30"/>
        <v>0</v>
      </c>
      <c r="V171" s="301">
        <f t="shared" si="31"/>
        <v>0</v>
      </c>
      <c r="W171" s="301">
        <f t="shared" si="32"/>
        <v>478.29363674482101</v>
      </c>
      <c r="X171" s="301">
        <f t="shared" si="33"/>
        <v>0</v>
      </c>
      <c r="Y171" s="301">
        <f t="shared" si="34"/>
        <v>0</v>
      </c>
      <c r="Z171" s="301">
        <f t="shared" si="35"/>
        <v>0</v>
      </c>
      <c r="AA171" s="301">
        <f t="shared" si="36"/>
        <v>0</v>
      </c>
      <c r="AB171" s="301">
        <f t="shared" si="37"/>
        <v>0</v>
      </c>
      <c r="AC171" s="301">
        <f t="shared" si="38"/>
        <v>0</v>
      </c>
      <c r="AD171" s="301">
        <f t="shared" si="39"/>
        <v>0</v>
      </c>
      <c r="AE171" s="301">
        <f t="shared" si="40"/>
        <v>0</v>
      </c>
    </row>
    <row r="172" spans="1:31" x14ac:dyDescent="0.35">
      <c r="A172" s="321">
        <v>2031</v>
      </c>
      <c r="B172" s="326">
        <v>47969</v>
      </c>
      <c r="C172" s="323">
        <f t="shared" si="41"/>
        <v>669.17076271907399</v>
      </c>
      <c r="D172" s="314">
        <f t="shared" si="28"/>
        <v>669.17076271907399</v>
      </c>
      <c r="E172" s="243">
        <f>Residential!F172</f>
        <v>553.00698147180401</v>
      </c>
      <c r="F172" s="243">
        <f>'Exogenous Variables Monthly'!C169</f>
        <v>5950.0657134486719</v>
      </c>
      <c r="G172" s="244">
        <v>0</v>
      </c>
      <c r="H172" s="239">
        <v>0</v>
      </c>
      <c r="I172" s="239">
        <v>0</v>
      </c>
      <c r="J172" s="239">
        <v>0</v>
      </c>
      <c r="K172" s="239">
        <v>0</v>
      </c>
      <c r="L172" s="239">
        <v>1</v>
      </c>
      <c r="M172" s="239">
        <v>0</v>
      </c>
      <c r="N172" s="239">
        <v>0</v>
      </c>
      <c r="O172" s="239">
        <v>0</v>
      </c>
      <c r="P172" s="239">
        <v>0</v>
      </c>
      <c r="Q172" s="239">
        <v>0</v>
      </c>
      <c r="R172" s="239">
        <v>0</v>
      </c>
      <c r="S172" s="239">
        <v>0</v>
      </c>
      <c r="T172" s="301">
        <f t="shared" si="29"/>
        <v>0</v>
      </c>
      <c r="U172" s="301">
        <f t="shared" si="30"/>
        <v>0</v>
      </c>
      <c r="V172" s="301">
        <f t="shared" si="31"/>
        <v>0</v>
      </c>
      <c r="W172" s="301">
        <f t="shared" si="32"/>
        <v>0</v>
      </c>
      <c r="X172" s="301">
        <f t="shared" si="33"/>
        <v>553.00698147180401</v>
      </c>
      <c r="Y172" s="301">
        <f t="shared" si="34"/>
        <v>0</v>
      </c>
      <c r="Z172" s="301">
        <f t="shared" si="35"/>
        <v>0</v>
      </c>
      <c r="AA172" s="301">
        <f t="shared" si="36"/>
        <v>0</v>
      </c>
      <c r="AB172" s="301">
        <f t="shared" si="37"/>
        <v>0</v>
      </c>
      <c r="AC172" s="301">
        <f t="shared" si="38"/>
        <v>0</v>
      </c>
      <c r="AD172" s="301">
        <f t="shared" si="39"/>
        <v>0</v>
      </c>
      <c r="AE172" s="301">
        <f t="shared" si="40"/>
        <v>0</v>
      </c>
    </row>
    <row r="173" spans="1:31" x14ac:dyDescent="0.35">
      <c r="A173" s="321">
        <v>2031</v>
      </c>
      <c r="B173" s="326">
        <v>48000</v>
      </c>
      <c r="C173" s="323">
        <f t="shared" si="41"/>
        <v>659.83076583421166</v>
      </c>
      <c r="D173" s="314">
        <f t="shared" si="28"/>
        <v>659.83076583421166</v>
      </c>
      <c r="E173" s="243">
        <f>Residential!F173</f>
        <v>582.92175291622902</v>
      </c>
      <c r="F173" s="243">
        <f>'Exogenous Variables Monthly'!C170</f>
        <v>5949.7851886362132</v>
      </c>
      <c r="G173" s="244">
        <v>0</v>
      </c>
      <c r="H173" s="239">
        <v>0</v>
      </c>
      <c r="I173" s="239">
        <v>0</v>
      </c>
      <c r="J173" s="239">
        <v>0</v>
      </c>
      <c r="K173" s="239">
        <v>0</v>
      </c>
      <c r="L173" s="239">
        <v>0</v>
      </c>
      <c r="M173" s="239">
        <v>1</v>
      </c>
      <c r="N173" s="239">
        <v>0</v>
      </c>
      <c r="O173" s="239">
        <v>0</v>
      </c>
      <c r="P173" s="239">
        <v>0</v>
      </c>
      <c r="Q173" s="239">
        <v>0</v>
      </c>
      <c r="R173" s="239">
        <v>0</v>
      </c>
      <c r="S173" s="239">
        <v>0</v>
      </c>
      <c r="T173" s="301">
        <f t="shared" si="29"/>
        <v>0</v>
      </c>
      <c r="U173" s="301">
        <f t="shared" si="30"/>
        <v>0</v>
      </c>
      <c r="V173" s="301">
        <f t="shared" si="31"/>
        <v>0</v>
      </c>
      <c r="W173" s="301">
        <f t="shared" si="32"/>
        <v>0</v>
      </c>
      <c r="X173" s="301">
        <f t="shared" si="33"/>
        <v>0</v>
      </c>
      <c r="Y173" s="301">
        <f t="shared" si="34"/>
        <v>582.92175291622902</v>
      </c>
      <c r="Z173" s="301">
        <f t="shared" si="35"/>
        <v>0</v>
      </c>
      <c r="AA173" s="301">
        <f t="shared" si="36"/>
        <v>0</v>
      </c>
      <c r="AB173" s="301">
        <f t="shared" si="37"/>
        <v>0</v>
      </c>
      <c r="AC173" s="301">
        <f t="shared" si="38"/>
        <v>0</v>
      </c>
      <c r="AD173" s="301">
        <f t="shared" si="39"/>
        <v>0</v>
      </c>
      <c r="AE173" s="301">
        <f t="shared" si="40"/>
        <v>0</v>
      </c>
    </row>
    <row r="174" spans="1:31" x14ac:dyDescent="0.35">
      <c r="A174" s="321">
        <v>2032</v>
      </c>
      <c r="B174" s="326">
        <v>48030</v>
      </c>
      <c r="C174" s="323">
        <f t="shared" si="41"/>
        <v>689.47362179198569</v>
      </c>
      <c r="D174" s="314">
        <f t="shared" si="28"/>
        <v>689.47362179198569</v>
      </c>
      <c r="E174" s="243">
        <f>Residential!F174</f>
        <v>601.00999361420099</v>
      </c>
      <c r="F174" s="243">
        <f>'Exogenous Variables Monthly'!C171</f>
        <v>5946.6540841191108</v>
      </c>
      <c r="G174" s="244">
        <v>0</v>
      </c>
      <c r="H174" s="239">
        <v>0</v>
      </c>
      <c r="I174" s="239">
        <v>0</v>
      </c>
      <c r="J174" s="239">
        <v>0</v>
      </c>
      <c r="K174" s="239">
        <v>0</v>
      </c>
      <c r="L174" s="239">
        <v>0</v>
      </c>
      <c r="M174" s="239">
        <v>0</v>
      </c>
      <c r="N174" s="239">
        <v>1</v>
      </c>
      <c r="O174" s="239">
        <v>0</v>
      </c>
      <c r="P174" s="239">
        <v>0</v>
      </c>
      <c r="Q174" s="239">
        <v>0</v>
      </c>
      <c r="R174" s="239">
        <v>0</v>
      </c>
      <c r="S174" s="239">
        <v>0</v>
      </c>
      <c r="T174" s="301">
        <f t="shared" si="29"/>
        <v>0</v>
      </c>
      <c r="U174" s="301">
        <f t="shared" si="30"/>
        <v>0</v>
      </c>
      <c r="V174" s="301">
        <f t="shared" si="31"/>
        <v>0</v>
      </c>
      <c r="W174" s="301">
        <f t="shared" si="32"/>
        <v>0</v>
      </c>
      <c r="X174" s="301">
        <f t="shared" si="33"/>
        <v>0</v>
      </c>
      <c r="Y174" s="301">
        <f t="shared" si="34"/>
        <v>0</v>
      </c>
      <c r="Z174" s="301">
        <f t="shared" si="35"/>
        <v>601.00999361420099</v>
      </c>
      <c r="AA174" s="301">
        <f t="shared" si="36"/>
        <v>0</v>
      </c>
      <c r="AB174" s="301">
        <f t="shared" si="37"/>
        <v>0</v>
      </c>
      <c r="AC174" s="301">
        <f t="shared" si="38"/>
        <v>0</v>
      </c>
      <c r="AD174" s="301">
        <f t="shared" si="39"/>
        <v>0</v>
      </c>
      <c r="AE174" s="301">
        <f t="shared" si="40"/>
        <v>0</v>
      </c>
    </row>
    <row r="175" spans="1:31" x14ac:dyDescent="0.35">
      <c r="A175" s="321">
        <v>2032</v>
      </c>
      <c r="B175" s="326">
        <v>48061</v>
      </c>
      <c r="C175" s="323">
        <f t="shared" si="41"/>
        <v>682.12126922906066</v>
      </c>
      <c r="D175" s="314">
        <f t="shared" si="28"/>
        <v>682.12126922906066</v>
      </c>
      <c r="E175" s="243">
        <f>Residential!F175</f>
        <v>623.447116124177</v>
      </c>
      <c r="F175" s="243">
        <f>'Exogenous Variables Monthly'!C172</f>
        <v>5943.5229796020085</v>
      </c>
      <c r="G175" s="244">
        <v>0</v>
      </c>
      <c r="H175" s="239">
        <v>0</v>
      </c>
      <c r="I175" s="239">
        <v>0</v>
      </c>
      <c r="J175" s="239">
        <v>0</v>
      </c>
      <c r="K175" s="239">
        <v>0</v>
      </c>
      <c r="L175" s="239">
        <v>0</v>
      </c>
      <c r="M175" s="239">
        <v>0</v>
      </c>
      <c r="N175" s="239">
        <v>0</v>
      </c>
      <c r="O175" s="239">
        <v>1</v>
      </c>
      <c r="P175" s="239">
        <v>0</v>
      </c>
      <c r="Q175" s="239">
        <v>0</v>
      </c>
      <c r="R175" s="239">
        <v>0</v>
      </c>
      <c r="S175" s="239">
        <v>0</v>
      </c>
      <c r="T175" s="301">
        <f t="shared" si="29"/>
        <v>0</v>
      </c>
      <c r="U175" s="301">
        <f t="shared" si="30"/>
        <v>0</v>
      </c>
      <c r="V175" s="301">
        <f t="shared" si="31"/>
        <v>0</v>
      </c>
      <c r="W175" s="301">
        <f t="shared" si="32"/>
        <v>0</v>
      </c>
      <c r="X175" s="301">
        <f t="shared" si="33"/>
        <v>0</v>
      </c>
      <c r="Y175" s="301">
        <f t="shared" si="34"/>
        <v>0</v>
      </c>
      <c r="Z175" s="301">
        <f t="shared" si="35"/>
        <v>0</v>
      </c>
      <c r="AA175" s="301">
        <f t="shared" si="36"/>
        <v>623.447116124177</v>
      </c>
      <c r="AB175" s="301">
        <f t="shared" si="37"/>
        <v>0</v>
      </c>
      <c r="AC175" s="301">
        <f t="shared" si="38"/>
        <v>0</v>
      </c>
      <c r="AD175" s="301">
        <f t="shared" si="39"/>
        <v>0</v>
      </c>
      <c r="AE175" s="301">
        <f t="shared" si="40"/>
        <v>0</v>
      </c>
    </row>
    <row r="176" spans="1:31" x14ac:dyDescent="0.35">
      <c r="A176" s="321">
        <v>2032</v>
      </c>
      <c r="B176" s="326">
        <v>48092</v>
      </c>
      <c r="C176" s="323">
        <f t="shared" si="41"/>
        <v>688.6036872664472</v>
      </c>
      <c r="D176" s="314">
        <f t="shared" si="28"/>
        <v>688.6036872664472</v>
      </c>
      <c r="E176" s="243">
        <f>Residential!F176</f>
        <v>613.62699175188698</v>
      </c>
      <c r="F176" s="243">
        <f>'Exogenous Variables Monthly'!C173</f>
        <v>5940.3918750849061</v>
      </c>
      <c r="G176" s="244">
        <v>0</v>
      </c>
      <c r="H176" s="239">
        <v>0</v>
      </c>
      <c r="I176" s="239">
        <v>0</v>
      </c>
      <c r="J176" s="239">
        <v>0</v>
      </c>
      <c r="K176" s="239">
        <v>0</v>
      </c>
      <c r="L176" s="239">
        <v>0</v>
      </c>
      <c r="M176" s="239">
        <v>0</v>
      </c>
      <c r="N176" s="239">
        <v>0</v>
      </c>
      <c r="O176" s="239">
        <v>0</v>
      </c>
      <c r="P176" s="239">
        <v>1</v>
      </c>
      <c r="Q176" s="239">
        <v>0</v>
      </c>
      <c r="R176" s="239">
        <v>0</v>
      </c>
      <c r="S176" s="239">
        <v>0</v>
      </c>
      <c r="T176" s="301">
        <f t="shared" si="29"/>
        <v>0</v>
      </c>
      <c r="U176" s="301">
        <f t="shared" si="30"/>
        <v>0</v>
      </c>
      <c r="V176" s="301">
        <f t="shared" si="31"/>
        <v>0</v>
      </c>
      <c r="W176" s="301">
        <f t="shared" si="32"/>
        <v>0</v>
      </c>
      <c r="X176" s="301">
        <f t="shared" si="33"/>
        <v>0</v>
      </c>
      <c r="Y176" s="301">
        <f t="shared" si="34"/>
        <v>0</v>
      </c>
      <c r="Z176" s="301">
        <f t="shared" si="35"/>
        <v>0</v>
      </c>
      <c r="AA176" s="301">
        <f t="shared" si="36"/>
        <v>0</v>
      </c>
      <c r="AB176" s="301">
        <f t="shared" si="37"/>
        <v>613.62699175188698</v>
      </c>
      <c r="AC176" s="301">
        <f t="shared" si="38"/>
        <v>0</v>
      </c>
      <c r="AD176" s="301">
        <f t="shared" si="39"/>
        <v>0</v>
      </c>
      <c r="AE176" s="301">
        <f t="shared" si="40"/>
        <v>0</v>
      </c>
    </row>
    <row r="177" spans="1:31" x14ac:dyDescent="0.35">
      <c r="A177" s="321">
        <v>2032</v>
      </c>
      <c r="B177" s="326">
        <v>48122</v>
      </c>
      <c r="C177" s="323">
        <f t="shared" si="41"/>
        <v>715.40729896401399</v>
      </c>
      <c r="D177" s="314">
        <f t="shared" si="28"/>
        <v>715.40729896401399</v>
      </c>
      <c r="E177" s="243">
        <f>Residential!F177</f>
        <v>632.47581615709601</v>
      </c>
      <c r="F177" s="243">
        <f>'Exogenous Variables Monthly'!C174</f>
        <v>5937.2607705678038</v>
      </c>
      <c r="G177" s="244">
        <v>0</v>
      </c>
      <c r="H177" s="239">
        <v>0</v>
      </c>
      <c r="I177" s="239">
        <v>0</v>
      </c>
      <c r="J177" s="239">
        <v>0</v>
      </c>
      <c r="K177" s="239">
        <v>0</v>
      </c>
      <c r="L177" s="239">
        <v>0</v>
      </c>
      <c r="M177" s="239">
        <v>0</v>
      </c>
      <c r="N177" s="239">
        <v>0</v>
      </c>
      <c r="O177" s="239">
        <v>0</v>
      </c>
      <c r="P177" s="239">
        <v>0</v>
      </c>
      <c r="Q177" s="239">
        <v>1</v>
      </c>
      <c r="R177" s="239">
        <v>0</v>
      </c>
      <c r="S177" s="239">
        <v>0</v>
      </c>
      <c r="T177" s="301">
        <f t="shared" si="29"/>
        <v>0</v>
      </c>
      <c r="U177" s="301">
        <f t="shared" si="30"/>
        <v>0</v>
      </c>
      <c r="V177" s="301">
        <f t="shared" si="31"/>
        <v>0</v>
      </c>
      <c r="W177" s="301">
        <f t="shared" si="32"/>
        <v>0</v>
      </c>
      <c r="X177" s="301">
        <f t="shared" si="33"/>
        <v>0</v>
      </c>
      <c r="Y177" s="301">
        <f t="shared" si="34"/>
        <v>0</v>
      </c>
      <c r="Z177" s="301">
        <f t="shared" si="35"/>
        <v>0</v>
      </c>
      <c r="AA177" s="301">
        <f t="shared" si="36"/>
        <v>0</v>
      </c>
      <c r="AB177" s="301">
        <f t="shared" si="37"/>
        <v>0</v>
      </c>
      <c r="AC177" s="301">
        <f t="shared" si="38"/>
        <v>632.47581615709601</v>
      </c>
      <c r="AD177" s="301">
        <f t="shared" si="39"/>
        <v>0</v>
      </c>
      <c r="AE177" s="301">
        <f t="shared" si="40"/>
        <v>0</v>
      </c>
    </row>
    <row r="178" spans="1:31" x14ac:dyDescent="0.35">
      <c r="A178" s="321">
        <v>2032</v>
      </c>
      <c r="B178" s="326">
        <v>48153</v>
      </c>
      <c r="C178" s="323">
        <f t="shared" si="41"/>
        <v>645.89611408565418</v>
      </c>
      <c r="D178" s="314">
        <f t="shared" si="28"/>
        <v>645.89611408565418</v>
      </c>
      <c r="E178" s="243">
        <f>Residential!F178</f>
        <v>542.37490916935496</v>
      </c>
      <c r="F178" s="243">
        <f>'Exogenous Variables Monthly'!C175</f>
        <v>5934.1296660507014</v>
      </c>
      <c r="G178" s="244">
        <v>0</v>
      </c>
      <c r="H178" s="239">
        <v>0</v>
      </c>
      <c r="I178" s="239">
        <v>0</v>
      </c>
      <c r="J178" s="239">
        <v>0</v>
      </c>
      <c r="K178" s="239">
        <v>0</v>
      </c>
      <c r="L178" s="239">
        <v>0</v>
      </c>
      <c r="M178" s="239">
        <v>0</v>
      </c>
      <c r="N178" s="239">
        <v>0</v>
      </c>
      <c r="O178" s="239">
        <v>0</v>
      </c>
      <c r="P178" s="239">
        <v>0</v>
      </c>
      <c r="Q178" s="239">
        <v>0</v>
      </c>
      <c r="R178" s="239">
        <v>1</v>
      </c>
      <c r="S178" s="239">
        <v>0</v>
      </c>
      <c r="T178" s="301">
        <f t="shared" si="29"/>
        <v>0</v>
      </c>
      <c r="U178" s="301">
        <f t="shared" si="30"/>
        <v>0</v>
      </c>
      <c r="V178" s="301">
        <f t="shared" si="31"/>
        <v>0</v>
      </c>
      <c r="W178" s="301">
        <f t="shared" si="32"/>
        <v>0</v>
      </c>
      <c r="X178" s="301">
        <f t="shared" si="33"/>
        <v>0</v>
      </c>
      <c r="Y178" s="301">
        <f t="shared" si="34"/>
        <v>0</v>
      </c>
      <c r="Z178" s="301">
        <f t="shared" si="35"/>
        <v>0</v>
      </c>
      <c r="AA178" s="301">
        <f t="shared" si="36"/>
        <v>0</v>
      </c>
      <c r="AB178" s="301">
        <f t="shared" si="37"/>
        <v>0</v>
      </c>
      <c r="AC178" s="301">
        <f t="shared" si="38"/>
        <v>0</v>
      </c>
      <c r="AD178" s="301">
        <f t="shared" si="39"/>
        <v>542.37490916935496</v>
      </c>
      <c r="AE178" s="301">
        <f t="shared" si="40"/>
        <v>0</v>
      </c>
    </row>
    <row r="179" spans="1:31" x14ac:dyDescent="0.35">
      <c r="A179" s="321">
        <v>2032</v>
      </c>
      <c r="B179" s="326">
        <v>48183</v>
      </c>
      <c r="C179" s="323">
        <f t="shared" si="41"/>
        <v>639.45998381841332</v>
      </c>
      <c r="D179" s="314">
        <f t="shared" si="28"/>
        <v>639.45998381841332</v>
      </c>
      <c r="E179" s="243">
        <f>Residential!F179</f>
        <v>508.69224307053997</v>
      </c>
      <c r="F179" s="243">
        <f>'Exogenous Variables Monthly'!C176</f>
        <v>5930.9985615335991</v>
      </c>
      <c r="G179" s="244">
        <v>0</v>
      </c>
      <c r="H179" s="239">
        <v>0</v>
      </c>
      <c r="I179" s="239">
        <v>0</v>
      </c>
      <c r="J179" s="239">
        <v>0</v>
      </c>
      <c r="K179" s="239">
        <v>0</v>
      </c>
      <c r="L179" s="239">
        <v>0</v>
      </c>
      <c r="M179" s="239">
        <v>0</v>
      </c>
      <c r="N179" s="239">
        <v>0</v>
      </c>
      <c r="O179" s="239">
        <v>0</v>
      </c>
      <c r="P179" s="239">
        <v>0</v>
      </c>
      <c r="Q179" s="239">
        <v>0</v>
      </c>
      <c r="R179" s="239">
        <v>0</v>
      </c>
      <c r="S179" s="239">
        <v>1</v>
      </c>
      <c r="T179" s="301">
        <f t="shared" si="29"/>
        <v>0</v>
      </c>
      <c r="U179" s="301">
        <f t="shared" si="30"/>
        <v>0</v>
      </c>
      <c r="V179" s="301">
        <f t="shared" si="31"/>
        <v>0</v>
      </c>
      <c r="W179" s="301">
        <f t="shared" si="32"/>
        <v>0</v>
      </c>
      <c r="X179" s="301">
        <f t="shared" si="33"/>
        <v>0</v>
      </c>
      <c r="Y179" s="301">
        <f t="shared" si="34"/>
        <v>0</v>
      </c>
      <c r="Z179" s="301">
        <f t="shared" si="35"/>
        <v>0</v>
      </c>
      <c r="AA179" s="301">
        <f t="shared" si="36"/>
        <v>0</v>
      </c>
      <c r="AB179" s="301">
        <f t="shared" si="37"/>
        <v>0</v>
      </c>
      <c r="AC179" s="301">
        <f t="shared" si="38"/>
        <v>0</v>
      </c>
      <c r="AD179" s="301">
        <f t="shared" si="39"/>
        <v>0</v>
      </c>
      <c r="AE179" s="301">
        <f t="shared" si="40"/>
        <v>508.69224307053997</v>
      </c>
    </row>
    <row r="180" spans="1:31" x14ac:dyDescent="0.35">
      <c r="A180" s="321">
        <v>2032</v>
      </c>
      <c r="B180" s="326">
        <v>48214</v>
      </c>
      <c r="C180" s="323">
        <f t="shared" si="41"/>
        <v>579.25024062522937</v>
      </c>
      <c r="D180" s="314">
        <f t="shared" si="28"/>
        <v>579.25024062522937</v>
      </c>
      <c r="E180" s="243">
        <f>Residential!F180</f>
        <v>476.00563746857603</v>
      </c>
      <c r="F180" s="243">
        <f>'Exogenous Variables Monthly'!C177</f>
        <v>5927.8674570164967</v>
      </c>
      <c r="G180" s="244">
        <v>0</v>
      </c>
      <c r="H180" s="239">
        <v>1</v>
      </c>
      <c r="I180" s="239">
        <v>0</v>
      </c>
      <c r="J180" s="239">
        <v>0</v>
      </c>
      <c r="K180" s="239">
        <v>0</v>
      </c>
      <c r="L180" s="239">
        <v>0</v>
      </c>
      <c r="M180" s="239">
        <v>0</v>
      </c>
      <c r="N180" s="239">
        <v>0</v>
      </c>
      <c r="O180" s="239">
        <v>0</v>
      </c>
      <c r="P180" s="239">
        <v>0</v>
      </c>
      <c r="Q180" s="239">
        <v>0</v>
      </c>
      <c r="R180" s="239">
        <v>0</v>
      </c>
      <c r="S180" s="239">
        <v>0</v>
      </c>
      <c r="T180" s="301">
        <f t="shared" si="29"/>
        <v>476.00563746857603</v>
      </c>
      <c r="U180" s="301">
        <f t="shared" si="30"/>
        <v>0</v>
      </c>
      <c r="V180" s="301">
        <f t="shared" si="31"/>
        <v>0</v>
      </c>
      <c r="W180" s="301">
        <f t="shared" si="32"/>
        <v>0</v>
      </c>
      <c r="X180" s="301">
        <f t="shared" si="33"/>
        <v>0</v>
      </c>
      <c r="Y180" s="301">
        <f t="shared" si="34"/>
        <v>0</v>
      </c>
      <c r="Z180" s="301">
        <f t="shared" si="35"/>
        <v>0</v>
      </c>
      <c r="AA180" s="301">
        <f t="shared" si="36"/>
        <v>0</v>
      </c>
      <c r="AB180" s="301">
        <f t="shared" si="37"/>
        <v>0</v>
      </c>
      <c r="AC180" s="301">
        <f t="shared" si="38"/>
        <v>0</v>
      </c>
      <c r="AD180" s="301">
        <f t="shared" si="39"/>
        <v>0</v>
      </c>
      <c r="AE180" s="301">
        <f t="shared" si="40"/>
        <v>0</v>
      </c>
    </row>
    <row r="181" spans="1:31" x14ac:dyDescent="0.35">
      <c r="A181" s="321">
        <v>2032</v>
      </c>
      <c r="B181" s="326">
        <v>48245</v>
      </c>
      <c r="C181" s="323">
        <f t="shared" si="41"/>
        <v>542.23961390538659</v>
      </c>
      <c r="D181" s="314">
        <f t="shared" si="28"/>
        <v>542.23961390538659</v>
      </c>
      <c r="E181" s="243">
        <f>Residential!F181</f>
        <v>415.678110518224</v>
      </c>
      <c r="F181" s="243">
        <f>'Exogenous Variables Monthly'!C178</f>
        <v>5924.7363524993943</v>
      </c>
      <c r="G181" s="244">
        <v>0</v>
      </c>
      <c r="H181" s="239">
        <v>0</v>
      </c>
      <c r="I181" s="239">
        <v>1</v>
      </c>
      <c r="J181" s="239">
        <v>0</v>
      </c>
      <c r="K181" s="239">
        <v>0</v>
      </c>
      <c r="L181" s="239">
        <v>0</v>
      </c>
      <c r="M181" s="239">
        <v>0</v>
      </c>
      <c r="N181" s="239">
        <v>0</v>
      </c>
      <c r="O181" s="239">
        <v>0</v>
      </c>
      <c r="P181" s="239">
        <v>0</v>
      </c>
      <c r="Q181" s="239">
        <v>0</v>
      </c>
      <c r="R181" s="239">
        <v>0</v>
      </c>
      <c r="S181" s="239">
        <v>0</v>
      </c>
      <c r="T181" s="301">
        <f t="shared" si="29"/>
        <v>0</v>
      </c>
      <c r="U181" s="301">
        <f t="shared" si="30"/>
        <v>415.678110518224</v>
      </c>
      <c r="V181" s="301">
        <f t="shared" si="31"/>
        <v>0</v>
      </c>
      <c r="W181" s="301">
        <f t="shared" si="32"/>
        <v>0</v>
      </c>
      <c r="X181" s="301">
        <f t="shared" si="33"/>
        <v>0</v>
      </c>
      <c r="Y181" s="301">
        <f t="shared" si="34"/>
        <v>0</v>
      </c>
      <c r="Z181" s="301">
        <f t="shared" si="35"/>
        <v>0</v>
      </c>
      <c r="AA181" s="301">
        <f t="shared" si="36"/>
        <v>0</v>
      </c>
      <c r="AB181" s="301">
        <f t="shared" si="37"/>
        <v>0</v>
      </c>
      <c r="AC181" s="301">
        <f t="shared" si="38"/>
        <v>0</v>
      </c>
      <c r="AD181" s="301">
        <f t="shared" si="39"/>
        <v>0</v>
      </c>
      <c r="AE181" s="301">
        <f t="shared" si="40"/>
        <v>0</v>
      </c>
    </row>
    <row r="182" spans="1:31" x14ac:dyDescent="0.35">
      <c r="A182" s="321">
        <v>2032</v>
      </c>
      <c r="B182" s="326">
        <v>48274</v>
      </c>
      <c r="C182" s="323">
        <f t="shared" si="41"/>
        <v>628.91102928818327</v>
      </c>
      <c r="D182" s="314">
        <f t="shared" si="28"/>
        <v>628.91102928818327</v>
      </c>
      <c r="E182" s="243">
        <f>Residential!F182</f>
        <v>433.03659054437202</v>
      </c>
      <c r="F182" s="243">
        <f>'Exogenous Variables Monthly'!C179</f>
        <v>5921.605247982292</v>
      </c>
      <c r="G182" s="244">
        <v>0</v>
      </c>
      <c r="H182" s="239">
        <v>0</v>
      </c>
      <c r="I182" s="239">
        <v>0</v>
      </c>
      <c r="J182" s="239">
        <v>1</v>
      </c>
      <c r="K182" s="239">
        <v>0</v>
      </c>
      <c r="L182" s="239">
        <v>0</v>
      </c>
      <c r="M182" s="239">
        <v>0</v>
      </c>
      <c r="N182" s="239">
        <v>0</v>
      </c>
      <c r="O182" s="239">
        <v>0</v>
      </c>
      <c r="P182" s="239">
        <v>0</v>
      </c>
      <c r="Q182" s="239">
        <v>0</v>
      </c>
      <c r="R182" s="239">
        <v>0</v>
      </c>
      <c r="S182" s="239">
        <v>0</v>
      </c>
      <c r="T182" s="301">
        <f t="shared" si="29"/>
        <v>0</v>
      </c>
      <c r="U182" s="301">
        <f t="shared" si="30"/>
        <v>0</v>
      </c>
      <c r="V182" s="301">
        <f t="shared" si="31"/>
        <v>433.03659054437202</v>
      </c>
      <c r="W182" s="301">
        <f t="shared" si="32"/>
        <v>0</v>
      </c>
      <c r="X182" s="301">
        <f t="shared" si="33"/>
        <v>0</v>
      </c>
      <c r="Y182" s="301">
        <f t="shared" si="34"/>
        <v>0</v>
      </c>
      <c r="Z182" s="301">
        <f t="shared" si="35"/>
        <v>0</v>
      </c>
      <c r="AA182" s="301">
        <f t="shared" si="36"/>
        <v>0</v>
      </c>
      <c r="AB182" s="301">
        <f t="shared" si="37"/>
        <v>0</v>
      </c>
      <c r="AC182" s="301">
        <f t="shared" si="38"/>
        <v>0</v>
      </c>
      <c r="AD182" s="301">
        <f t="shared" si="39"/>
        <v>0</v>
      </c>
      <c r="AE182" s="301">
        <f t="shared" si="40"/>
        <v>0</v>
      </c>
    </row>
    <row r="183" spans="1:31" x14ac:dyDescent="0.35">
      <c r="A183" s="321">
        <v>2032</v>
      </c>
      <c r="B183" s="326">
        <v>48305</v>
      </c>
      <c r="C183" s="323">
        <f t="shared" si="41"/>
        <v>617.06145947125674</v>
      </c>
      <c r="D183" s="314">
        <f t="shared" si="28"/>
        <v>617.06145947125674</v>
      </c>
      <c r="E183" s="243">
        <f>Residential!F183</f>
        <v>479.166940215853</v>
      </c>
      <c r="F183" s="243">
        <f>'Exogenous Variables Monthly'!C180</f>
        <v>5918.4741434651896</v>
      </c>
      <c r="G183" s="244">
        <v>0</v>
      </c>
      <c r="H183" s="239">
        <v>0</v>
      </c>
      <c r="I183" s="239">
        <v>0</v>
      </c>
      <c r="J183" s="239">
        <v>0</v>
      </c>
      <c r="K183" s="239">
        <v>1</v>
      </c>
      <c r="L183" s="239">
        <v>0</v>
      </c>
      <c r="M183" s="239">
        <v>0</v>
      </c>
      <c r="N183" s="239">
        <v>0</v>
      </c>
      <c r="O183" s="239">
        <v>0</v>
      </c>
      <c r="P183" s="239">
        <v>0</v>
      </c>
      <c r="Q183" s="239">
        <v>0</v>
      </c>
      <c r="R183" s="239">
        <v>0</v>
      </c>
      <c r="S183" s="239">
        <v>0</v>
      </c>
      <c r="T183" s="301">
        <f t="shared" si="29"/>
        <v>0</v>
      </c>
      <c r="U183" s="301">
        <f t="shared" si="30"/>
        <v>0</v>
      </c>
      <c r="V183" s="301">
        <f t="shared" si="31"/>
        <v>0</v>
      </c>
      <c r="W183" s="301">
        <f t="shared" si="32"/>
        <v>479.166940215853</v>
      </c>
      <c r="X183" s="301">
        <f t="shared" si="33"/>
        <v>0</v>
      </c>
      <c r="Y183" s="301">
        <f t="shared" si="34"/>
        <v>0</v>
      </c>
      <c r="Z183" s="301">
        <f t="shared" si="35"/>
        <v>0</v>
      </c>
      <c r="AA183" s="301">
        <f t="shared" si="36"/>
        <v>0</v>
      </c>
      <c r="AB183" s="301">
        <f t="shared" si="37"/>
        <v>0</v>
      </c>
      <c r="AC183" s="301">
        <f t="shared" si="38"/>
        <v>0</v>
      </c>
      <c r="AD183" s="301">
        <f t="shared" si="39"/>
        <v>0</v>
      </c>
      <c r="AE183" s="301">
        <f t="shared" si="40"/>
        <v>0</v>
      </c>
    </row>
    <row r="184" spans="1:31" x14ac:dyDescent="0.35">
      <c r="A184" s="321">
        <v>2032</v>
      </c>
      <c r="B184" s="326">
        <v>48335</v>
      </c>
      <c r="C184" s="323">
        <f t="shared" si="41"/>
        <v>664.25333293523363</v>
      </c>
      <c r="D184" s="314">
        <f t="shared" si="28"/>
        <v>664.25333293523363</v>
      </c>
      <c r="E184" s="243">
        <f>Residential!F184</f>
        <v>554.63314647838001</v>
      </c>
      <c r="F184" s="243">
        <f>'Exogenous Variables Monthly'!C181</f>
        <v>5915.3430389480873</v>
      </c>
      <c r="G184" s="244">
        <v>0</v>
      </c>
      <c r="H184" s="239">
        <v>0</v>
      </c>
      <c r="I184" s="239">
        <v>0</v>
      </c>
      <c r="J184" s="239">
        <v>0</v>
      </c>
      <c r="K184" s="239">
        <v>0</v>
      </c>
      <c r="L184" s="239">
        <v>1</v>
      </c>
      <c r="M184" s="239">
        <v>0</v>
      </c>
      <c r="N184" s="239">
        <v>0</v>
      </c>
      <c r="O184" s="239">
        <v>0</v>
      </c>
      <c r="P184" s="239">
        <v>0</v>
      </c>
      <c r="Q184" s="239">
        <v>0</v>
      </c>
      <c r="R184" s="239">
        <v>0</v>
      </c>
      <c r="S184" s="239">
        <v>0</v>
      </c>
      <c r="T184" s="301">
        <f t="shared" si="29"/>
        <v>0</v>
      </c>
      <c r="U184" s="301">
        <f t="shared" si="30"/>
        <v>0</v>
      </c>
      <c r="V184" s="301">
        <f t="shared" si="31"/>
        <v>0</v>
      </c>
      <c r="W184" s="301">
        <f t="shared" si="32"/>
        <v>0</v>
      </c>
      <c r="X184" s="301">
        <f t="shared" si="33"/>
        <v>554.63314647838001</v>
      </c>
      <c r="Y184" s="301">
        <f t="shared" si="34"/>
        <v>0</v>
      </c>
      <c r="Z184" s="301">
        <f t="shared" si="35"/>
        <v>0</v>
      </c>
      <c r="AA184" s="301">
        <f t="shared" si="36"/>
        <v>0</v>
      </c>
      <c r="AB184" s="301">
        <f t="shared" si="37"/>
        <v>0</v>
      </c>
      <c r="AC184" s="301">
        <f t="shared" si="38"/>
        <v>0</v>
      </c>
      <c r="AD184" s="301">
        <f t="shared" si="39"/>
        <v>0</v>
      </c>
      <c r="AE184" s="301">
        <f t="shared" si="40"/>
        <v>0</v>
      </c>
    </row>
    <row r="185" spans="1:31" x14ac:dyDescent="0.35">
      <c r="A185" s="321">
        <v>2032</v>
      </c>
      <c r="B185" s="326">
        <v>48366</v>
      </c>
      <c r="C185" s="323">
        <f t="shared" si="41"/>
        <v>654.96190564227913</v>
      </c>
      <c r="D185" s="314">
        <f t="shared" si="28"/>
        <v>654.96190564227913</v>
      </c>
      <c r="E185" s="243">
        <f>Residential!F185</f>
        <v>584.76406834598504</v>
      </c>
      <c r="F185" s="243">
        <f>'Exogenous Variables Monthly'!C182</f>
        <v>5912.2119344309849</v>
      </c>
      <c r="G185" s="244">
        <v>0</v>
      </c>
      <c r="H185" s="239">
        <v>0</v>
      </c>
      <c r="I185" s="239">
        <v>0</v>
      </c>
      <c r="J185" s="239">
        <v>0</v>
      </c>
      <c r="K185" s="239">
        <v>0</v>
      </c>
      <c r="L185" s="239">
        <v>0</v>
      </c>
      <c r="M185" s="239">
        <v>1</v>
      </c>
      <c r="N185" s="239">
        <v>0</v>
      </c>
      <c r="O185" s="239">
        <v>0</v>
      </c>
      <c r="P185" s="239">
        <v>0</v>
      </c>
      <c r="Q185" s="239">
        <v>0</v>
      </c>
      <c r="R185" s="239">
        <v>0</v>
      </c>
      <c r="S185" s="239">
        <v>0</v>
      </c>
      <c r="T185" s="301">
        <f t="shared" si="29"/>
        <v>0</v>
      </c>
      <c r="U185" s="301">
        <f t="shared" si="30"/>
        <v>0</v>
      </c>
      <c r="V185" s="301">
        <f t="shared" si="31"/>
        <v>0</v>
      </c>
      <c r="W185" s="301">
        <f t="shared" si="32"/>
        <v>0</v>
      </c>
      <c r="X185" s="301">
        <f t="shared" si="33"/>
        <v>0</v>
      </c>
      <c r="Y185" s="301">
        <f t="shared" si="34"/>
        <v>584.76406834598504</v>
      </c>
      <c r="Z185" s="301">
        <f t="shared" si="35"/>
        <v>0</v>
      </c>
      <c r="AA185" s="301">
        <f t="shared" si="36"/>
        <v>0</v>
      </c>
      <c r="AB185" s="301">
        <f t="shared" si="37"/>
        <v>0</v>
      </c>
      <c r="AC185" s="301">
        <f t="shared" si="38"/>
        <v>0</v>
      </c>
      <c r="AD185" s="301">
        <f t="shared" si="39"/>
        <v>0</v>
      </c>
      <c r="AE185" s="301">
        <f t="shared" si="40"/>
        <v>0</v>
      </c>
    </row>
    <row r="186" spans="1:31" x14ac:dyDescent="0.35">
      <c r="A186" s="321">
        <v>2033</v>
      </c>
      <c r="B186" s="326">
        <v>48396</v>
      </c>
      <c r="C186" s="323">
        <f t="shared" si="41"/>
        <v>684.18239882850844</v>
      </c>
      <c r="D186" s="314">
        <f t="shared" si="28"/>
        <v>684.18239882850844</v>
      </c>
      <c r="E186" s="243">
        <f>Residential!F186</f>
        <v>602.52156022956206</v>
      </c>
      <c r="F186" s="243">
        <f>'Exogenous Variables Monthly'!C183</f>
        <v>5909.5792174700073</v>
      </c>
      <c r="G186" s="244">
        <v>0</v>
      </c>
      <c r="H186" s="239">
        <v>0</v>
      </c>
      <c r="I186" s="239">
        <v>0</v>
      </c>
      <c r="J186" s="239">
        <v>0</v>
      </c>
      <c r="K186" s="239">
        <v>0</v>
      </c>
      <c r="L186" s="239">
        <v>0</v>
      </c>
      <c r="M186" s="239">
        <v>0</v>
      </c>
      <c r="N186" s="239">
        <v>1</v>
      </c>
      <c r="O186" s="239">
        <v>0</v>
      </c>
      <c r="P186" s="239">
        <v>0</v>
      </c>
      <c r="Q186" s="239">
        <v>0</v>
      </c>
      <c r="R186" s="239">
        <v>0</v>
      </c>
      <c r="S186" s="239">
        <v>0</v>
      </c>
      <c r="T186" s="301">
        <f t="shared" si="29"/>
        <v>0</v>
      </c>
      <c r="U186" s="301">
        <f t="shared" si="30"/>
        <v>0</v>
      </c>
      <c r="V186" s="301">
        <f t="shared" si="31"/>
        <v>0</v>
      </c>
      <c r="W186" s="301">
        <f t="shared" si="32"/>
        <v>0</v>
      </c>
      <c r="X186" s="301">
        <f t="shared" si="33"/>
        <v>0</v>
      </c>
      <c r="Y186" s="301">
        <f t="shared" si="34"/>
        <v>0</v>
      </c>
      <c r="Z186" s="301">
        <f t="shared" si="35"/>
        <v>602.52156022956206</v>
      </c>
      <c r="AA186" s="301">
        <f t="shared" si="36"/>
        <v>0</v>
      </c>
      <c r="AB186" s="301">
        <f t="shared" si="37"/>
        <v>0</v>
      </c>
      <c r="AC186" s="301">
        <f t="shared" si="38"/>
        <v>0</v>
      </c>
      <c r="AD186" s="301">
        <f t="shared" si="39"/>
        <v>0</v>
      </c>
      <c r="AE186" s="301">
        <f t="shared" si="40"/>
        <v>0</v>
      </c>
    </row>
    <row r="187" spans="1:31" x14ac:dyDescent="0.35">
      <c r="A187" s="321">
        <v>2033</v>
      </c>
      <c r="B187" s="326">
        <v>48427</v>
      </c>
      <c r="C187" s="323">
        <f t="shared" si="41"/>
        <v>677.31891595842092</v>
      </c>
      <c r="D187" s="314">
        <f t="shared" si="28"/>
        <v>677.31891595842092</v>
      </c>
      <c r="E187" s="243">
        <f>Residential!F187</f>
        <v>625.651995889825</v>
      </c>
      <c r="F187" s="243">
        <f>'Exogenous Variables Monthly'!C184</f>
        <v>5906.9465005090296</v>
      </c>
      <c r="G187" s="244">
        <v>0</v>
      </c>
      <c r="H187" s="239">
        <v>0</v>
      </c>
      <c r="I187" s="239">
        <v>0</v>
      </c>
      <c r="J187" s="239">
        <v>0</v>
      </c>
      <c r="K187" s="239">
        <v>0</v>
      </c>
      <c r="L187" s="239">
        <v>0</v>
      </c>
      <c r="M187" s="239">
        <v>0</v>
      </c>
      <c r="N187" s="239">
        <v>0</v>
      </c>
      <c r="O187" s="239">
        <v>1</v>
      </c>
      <c r="P187" s="239">
        <v>0</v>
      </c>
      <c r="Q187" s="239">
        <v>0</v>
      </c>
      <c r="R187" s="239">
        <v>0</v>
      </c>
      <c r="S187" s="239">
        <v>0</v>
      </c>
      <c r="T187" s="301">
        <f t="shared" si="29"/>
        <v>0</v>
      </c>
      <c r="U187" s="301">
        <f t="shared" si="30"/>
        <v>0</v>
      </c>
      <c r="V187" s="301">
        <f t="shared" si="31"/>
        <v>0</v>
      </c>
      <c r="W187" s="301">
        <f t="shared" si="32"/>
        <v>0</v>
      </c>
      <c r="X187" s="301">
        <f t="shared" si="33"/>
        <v>0</v>
      </c>
      <c r="Y187" s="301">
        <f t="shared" si="34"/>
        <v>0</v>
      </c>
      <c r="Z187" s="301">
        <f t="shared" si="35"/>
        <v>0</v>
      </c>
      <c r="AA187" s="301">
        <f t="shared" si="36"/>
        <v>625.651995889825</v>
      </c>
      <c r="AB187" s="301">
        <f t="shared" si="37"/>
        <v>0</v>
      </c>
      <c r="AC187" s="301">
        <f t="shared" si="38"/>
        <v>0</v>
      </c>
      <c r="AD187" s="301">
        <f t="shared" si="39"/>
        <v>0</v>
      </c>
      <c r="AE187" s="301">
        <f t="shared" si="40"/>
        <v>0</v>
      </c>
    </row>
    <row r="188" spans="1:31" x14ac:dyDescent="0.35">
      <c r="A188" s="321">
        <v>2033</v>
      </c>
      <c r="B188" s="326">
        <v>48458</v>
      </c>
      <c r="C188" s="323">
        <f t="shared" si="41"/>
        <v>684.09073748371509</v>
      </c>
      <c r="D188" s="314">
        <f t="shared" si="28"/>
        <v>684.09073748371509</v>
      </c>
      <c r="E188" s="243">
        <f>Residential!F188</f>
        <v>616.35667664973801</v>
      </c>
      <c r="F188" s="243">
        <f>'Exogenous Variables Monthly'!C185</f>
        <v>5904.313783548052</v>
      </c>
      <c r="G188" s="244">
        <v>0</v>
      </c>
      <c r="H188" s="239">
        <v>0</v>
      </c>
      <c r="I188" s="239">
        <v>0</v>
      </c>
      <c r="J188" s="239">
        <v>0</v>
      </c>
      <c r="K188" s="239">
        <v>0</v>
      </c>
      <c r="L188" s="239">
        <v>0</v>
      </c>
      <c r="M188" s="239">
        <v>0</v>
      </c>
      <c r="N188" s="239">
        <v>0</v>
      </c>
      <c r="O188" s="239">
        <v>0</v>
      </c>
      <c r="P188" s="239">
        <v>1</v>
      </c>
      <c r="Q188" s="239">
        <v>0</v>
      </c>
      <c r="R188" s="239">
        <v>0</v>
      </c>
      <c r="S188" s="239">
        <v>0</v>
      </c>
      <c r="T188" s="301">
        <f t="shared" si="29"/>
        <v>0</v>
      </c>
      <c r="U188" s="301">
        <f t="shared" si="30"/>
        <v>0</v>
      </c>
      <c r="V188" s="301">
        <f t="shared" si="31"/>
        <v>0</v>
      </c>
      <c r="W188" s="301">
        <f t="shared" si="32"/>
        <v>0</v>
      </c>
      <c r="X188" s="301">
        <f t="shared" si="33"/>
        <v>0</v>
      </c>
      <c r="Y188" s="301">
        <f t="shared" si="34"/>
        <v>0</v>
      </c>
      <c r="Z188" s="301">
        <f t="shared" si="35"/>
        <v>0</v>
      </c>
      <c r="AA188" s="301">
        <f t="shared" si="36"/>
        <v>0</v>
      </c>
      <c r="AB188" s="301">
        <f t="shared" si="37"/>
        <v>616.35667664973801</v>
      </c>
      <c r="AC188" s="301">
        <f t="shared" si="38"/>
        <v>0</v>
      </c>
      <c r="AD188" s="301">
        <f t="shared" si="39"/>
        <v>0</v>
      </c>
      <c r="AE188" s="301">
        <f t="shared" si="40"/>
        <v>0</v>
      </c>
    </row>
    <row r="189" spans="1:31" x14ac:dyDescent="0.35">
      <c r="A189" s="321">
        <v>2033</v>
      </c>
      <c r="B189" s="326">
        <v>48488</v>
      </c>
      <c r="C189" s="323">
        <f t="shared" si="41"/>
        <v>711.57794137661756</v>
      </c>
      <c r="D189" s="314">
        <f t="shared" si="28"/>
        <v>711.57794137661756</v>
      </c>
      <c r="E189" s="243">
        <f>Residential!F189</f>
        <v>636.065128687933</v>
      </c>
      <c r="F189" s="243">
        <f>'Exogenous Variables Monthly'!C186</f>
        <v>5901.6810665870744</v>
      </c>
      <c r="G189" s="244">
        <v>0</v>
      </c>
      <c r="H189" s="239">
        <v>0</v>
      </c>
      <c r="I189" s="239">
        <v>0</v>
      </c>
      <c r="J189" s="239">
        <v>0</v>
      </c>
      <c r="K189" s="239">
        <v>0</v>
      </c>
      <c r="L189" s="239">
        <v>0</v>
      </c>
      <c r="M189" s="239">
        <v>0</v>
      </c>
      <c r="N189" s="239">
        <v>0</v>
      </c>
      <c r="O189" s="239">
        <v>0</v>
      </c>
      <c r="P189" s="239">
        <v>0</v>
      </c>
      <c r="Q189" s="239">
        <v>1</v>
      </c>
      <c r="R189" s="239">
        <v>0</v>
      </c>
      <c r="S189" s="239">
        <v>0</v>
      </c>
      <c r="T189" s="301">
        <f t="shared" si="29"/>
        <v>0</v>
      </c>
      <c r="U189" s="301">
        <f t="shared" si="30"/>
        <v>0</v>
      </c>
      <c r="V189" s="301">
        <f t="shared" si="31"/>
        <v>0</v>
      </c>
      <c r="W189" s="301">
        <f t="shared" si="32"/>
        <v>0</v>
      </c>
      <c r="X189" s="301">
        <f t="shared" si="33"/>
        <v>0</v>
      </c>
      <c r="Y189" s="301">
        <f t="shared" si="34"/>
        <v>0</v>
      </c>
      <c r="Z189" s="301">
        <f t="shared" si="35"/>
        <v>0</v>
      </c>
      <c r="AA189" s="301">
        <f t="shared" si="36"/>
        <v>0</v>
      </c>
      <c r="AB189" s="301">
        <f t="shared" si="37"/>
        <v>0</v>
      </c>
      <c r="AC189" s="301">
        <f t="shared" si="38"/>
        <v>636.065128687933</v>
      </c>
      <c r="AD189" s="301">
        <f t="shared" si="39"/>
        <v>0</v>
      </c>
      <c r="AE189" s="301">
        <f t="shared" si="40"/>
        <v>0</v>
      </c>
    </row>
    <row r="190" spans="1:31" x14ac:dyDescent="0.35">
      <c r="A190" s="321">
        <v>2033</v>
      </c>
      <c r="B190" s="326">
        <v>48519</v>
      </c>
      <c r="C190" s="323">
        <f t="shared" si="41"/>
        <v>641.24371062467503</v>
      </c>
      <c r="D190" s="314">
        <f t="shared" si="28"/>
        <v>641.24371062467503</v>
      </c>
      <c r="E190" s="243">
        <f>Residential!F190</f>
        <v>545.81386653213497</v>
      </c>
      <c r="F190" s="243">
        <f>'Exogenous Variables Monthly'!C187</f>
        <v>5899.0483496260968</v>
      </c>
      <c r="G190" s="244">
        <v>0</v>
      </c>
      <c r="H190" s="239">
        <v>0</v>
      </c>
      <c r="I190" s="239">
        <v>0</v>
      </c>
      <c r="J190" s="239">
        <v>0</v>
      </c>
      <c r="K190" s="239">
        <v>0</v>
      </c>
      <c r="L190" s="239">
        <v>0</v>
      </c>
      <c r="M190" s="239">
        <v>0</v>
      </c>
      <c r="N190" s="239">
        <v>0</v>
      </c>
      <c r="O190" s="239">
        <v>0</v>
      </c>
      <c r="P190" s="239">
        <v>0</v>
      </c>
      <c r="Q190" s="239">
        <v>0</v>
      </c>
      <c r="R190" s="239">
        <v>1</v>
      </c>
      <c r="S190" s="239">
        <v>0</v>
      </c>
      <c r="T190" s="301">
        <f t="shared" si="29"/>
        <v>0</v>
      </c>
      <c r="U190" s="301">
        <f t="shared" si="30"/>
        <v>0</v>
      </c>
      <c r="V190" s="301">
        <f t="shared" si="31"/>
        <v>0</v>
      </c>
      <c r="W190" s="301">
        <f t="shared" si="32"/>
        <v>0</v>
      </c>
      <c r="X190" s="301">
        <f t="shared" si="33"/>
        <v>0</v>
      </c>
      <c r="Y190" s="301">
        <f t="shared" si="34"/>
        <v>0</v>
      </c>
      <c r="Z190" s="301">
        <f t="shared" si="35"/>
        <v>0</v>
      </c>
      <c r="AA190" s="301">
        <f t="shared" si="36"/>
        <v>0</v>
      </c>
      <c r="AB190" s="301">
        <f t="shared" si="37"/>
        <v>0</v>
      </c>
      <c r="AC190" s="301">
        <f t="shared" si="38"/>
        <v>0</v>
      </c>
      <c r="AD190" s="301">
        <f t="shared" si="39"/>
        <v>545.81386653213497</v>
      </c>
      <c r="AE190" s="301">
        <f t="shared" si="40"/>
        <v>0</v>
      </c>
    </row>
    <row r="191" spans="1:31" x14ac:dyDescent="0.35">
      <c r="A191" s="321">
        <v>2033</v>
      </c>
      <c r="B191" s="326">
        <v>48549</v>
      </c>
      <c r="C191" s="323">
        <f t="shared" si="41"/>
        <v>636.07450632030634</v>
      </c>
      <c r="D191" s="314">
        <f t="shared" si="28"/>
        <v>636.07450632030634</v>
      </c>
      <c r="E191" s="243">
        <f>Residential!F191</f>
        <v>512.52982510062498</v>
      </c>
      <c r="F191" s="243">
        <f>'Exogenous Variables Monthly'!C188</f>
        <v>5896.4156326651191</v>
      </c>
      <c r="G191" s="244">
        <v>0</v>
      </c>
      <c r="H191" s="239">
        <v>0</v>
      </c>
      <c r="I191" s="239">
        <v>0</v>
      </c>
      <c r="J191" s="239">
        <v>0</v>
      </c>
      <c r="K191" s="239">
        <v>0</v>
      </c>
      <c r="L191" s="239">
        <v>0</v>
      </c>
      <c r="M191" s="239">
        <v>0</v>
      </c>
      <c r="N191" s="239">
        <v>0</v>
      </c>
      <c r="O191" s="239">
        <v>0</v>
      </c>
      <c r="P191" s="239">
        <v>0</v>
      </c>
      <c r="Q191" s="239">
        <v>0</v>
      </c>
      <c r="R191" s="239">
        <v>0</v>
      </c>
      <c r="S191" s="239">
        <v>1</v>
      </c>
      <c r="T191" s="301">
        <f t="shared" si="29"/>
        <v>0</v>
      </c>
      <c r="U191" s="301">
        <f t="shared" si="30"/>
        <v>0</v>
      </c>
      <c r="V191" s="301">
        <f t="shared" si="31"/>
        <v>0</v>
      </c>
      <c r="W191" s="301">
        <f t="shared" si="32"/>
        <v>0</v>
      </c>
      <c r="X191" s="301">
        <f t="shared" si="33"/>
        <v>0</v>
      </c>
      <c r="Y191" s="301">
        <f t="shared" si="34"/>
        <v>0</v>
      </c>
      <c r="Z191" s="301">
        <f t="shared" si="35"/>
        <v>0</v>
      </c>
      <c r="AA191" s="301">
        <f t="shared" si="36"/>
        <v>0</v>
      </c>
      <c r="AB191" s="301">
        <f t="shared" si="37"/>
        <v>0</v>
      </c>
      <c r="AC191" s="301">
        <f t="shared" si="38"/>
        <v>0</v>
      </c>
      <c r="AD191" s="301">
        <f t="shared" si="39"/>
        <v>0</v>
      </c>
      <c r="AE191" s="301">
        <f t="shared" si="40"/>
        <v>512.52982510062498</v>
      </c>
    </row>
    <row r="192" spans="1:31" x14ac:dyDescent="0.35">
      <c r="A192" s="321">
        <v>2033</v>
      </c>
      <c r="B192" s="326">
        <v>48580</v>
      </c>
      <c r="C192" s="323">
        <f t="shared" si="41"/>
        <v>574.41504044154317</v>
      </c>
      <c r="D192" s="314">
        <f t="shared" si="28"/>
        <v>574.41504044154317</v>
      </c>
      <c r="E192" s="243">
        <f>Residential!F192</f>
        <v>479.86596681509297</v>
      </c>
      <c r="F192" s="243">
        <f>'Exogenous Variables Monthly'!C189</f>
        <v>5893.7829157041415</v>
      </c>
      <c r="G192" s="244">
        <v>0</v>
      </c>
      <c r="H192" s="239">
        <v>1</v>
      </c>
      <c r="I192" s="239">
        <v>0</v>
      </c>
      <c r="J192" s="239">
        <v>0</v>
      </c>
      <c r="K192" s="239">
        <v>0</v>
      </c>
      <c r="L192" s="239">
        <v>0</v>
      </c>
      <c r="M192" s="239">
        <v>0</v>
      </c>
      <c r="N192" s="239">
        <v>0</v>
      </c>
      <c r="O192" s="239">
        <v>0</v>
      </c>
      <c r="P192" s="239">
        <v>0</v>
      </c>
      <c r="Q192" s="239">
        <v>0</v>
      </c>
      <c r="R192" s="239">
        <v>0</v>
      </c>
      <c r="S192" s="239">
        <v>0</v>
      </c>
      <c r="T192" s="301">
        <f t="shared" si="29"/>
        <v>479.86596681509297</v>
      </c>
      <c r="U192" s="301">
        <f t="shared" si="30"/>
        <v>0</v>
      </c>
      <c r="V192" s="301">
        <f t="shared" si="31"/>
        <v>0</v>
      </c>
      <c r="W192" s="301">
        <f t="shared" si="32"/>
        <v>0</v>
      </c>
      <c r="X192" s="301">
        <f t="shared" si="33"/>
        <v>0</v>
      </c>
      <c r="Y192" s="301">
        <f t="shared" si="34"/>
        <v>0</v>
      </c>
      <c r="Z192" s="301">
        <f t="shared" si="35"/>
        <v>0</v>
      </c>
      <c r="AA192" s="301">
        <f t="shared" si="36"/>
        <v>0</v>
      </c>
      <c r="AB192" s="301">
        <f t="shared" si="37"/>
        <v>0</v>
      </c>
      <c r="AC192" s="301">
        <f t="shared" si="38"/>
        <v>0</v>
      </c>
      <c r="AD192" s="301">
        <f t="shared" si="39"/>
        <v>0</v>
      </c>
      <c r="AE192" s="301">
        <f t="shared" si="40"/>
        <v>0</v>
      </c>
    </row>
    <row r="193" spans="1:31" x14ac:dyDescent="0.35">
      <c r="A193" s="321">
        <v>2033</v>
      </c>
      <c r="B193" s="326">
        <v>48611</v>
      </c>
      <c r="C193" s="323">
        <f t="shared" si="41"/>
        <v>536.61184767047087</v>
      </c>
      <c r="D193" s="314">
        <f t="shared" si="28"/>
        <v>536.61184767047087</v>
      </c>
      <c r="E193" s="243">
        <f>Residential!F193</f>
        <v>418.10458185967002</v>
      </c>
      <c r="F193" s="243">
        <f>'Exogenous Variables Monthly'!C190</f>
        <v>5891.1501987431639</v>
      </c>
      <c r="G193" s="244">
        <v>0</v>
      </c>
      <c r="H193" s="239">
        <v>0</v>
      </c>
      <c r="I193" s="239">
        <v>1</v>
      </c>
      <c r="J193" s="239">
        <v>0</v>
      </c>
      <c r="K193" s="239">
        <v>0</v>
      </c>
      <c r="L193" s="239">
        <v>0</v>
      </c>
      <c r="M193" s="239">
        <v>0</v>
      </c>
      <c r="N193" s="239">
        <v>0</v>
      </c>
      <c r="O193" s="239">
        <v>0</v>
      </c>
      <c r="P193" s="239">
        <v>0</v>
      </c>
      <c r="Q193" s="239">
        <v>0</v>
      </c>
      <c r="R193" s="239">
        <v>0</v>
      </c>
      <c r="S193" s="239">
        <v>0</v>
      </c>
      <c r="T193" s="301">
        <f t="shared" si="29"/>
        <v>0</v>
      </c>
      <c r="U193" s="301">
        <f t="shared" si="30"/>
        <v>418.10458185967002</v>
      </c>
      <c r="V193" s="301">
        <f t="shared" si="31"/>
        <v>0</v>
      </c>
      <c r="W193" s="301">
        <f t="shared" si="32"/>
        <v>0</v>
      </c>
      <c r="X193" s="301">
        <f t="shared" si="33"/>
        <v>0</v>
      </c>
      <c r="Y193" s="301">
        <f t="shared" si="34"/>
        <v>0</v>
      </c>
      <c r="Z193" s="301">
        <f t="shared" si="35"/>
        <v>0</v>
      </c>
      <c r="AA193" s="301">
        <f t="shared" si="36"/>
        <v>0</v>
      </c>
      <c r="AB193" s="301">
        <f t="shared" si="37"/>
        <v>0</v>
      </c>
      <c r="AC193" s="301">
        <f t="shared" si="38"/>
        <v>0</v>
      </c>
      <c r="AD193" s="301">
        <f t="shared" si="39"/>
        <v>0</v>
      </c>
      <c r="AE193" s="301">
        <f t="shared" si="40"/>
        <v>0</v>
      </c>
    </row>
    <row r="194" spans="1:31" x14ac:dyDescent="0.35">
      <c r="A194" s="321">
        <v>2033</v>
      </c>
      <c r="B194" s="326">
        <v>48639</v>
      </c>
      <c r="C194" s="323">
        <f t="shared" si="41"/>
        <v>624.04399370474493</v>
      </c>
      <c r="D194" s="314">
        <f t="shared" si="28"/>
        <v>624.04399370474493</v>
      </c>
      <c r="E194" s="243">
        <f>Residential!F194</f>
        <v>433.088485314048</v>
      </c>
      <c r="F194" s="243">
        <f>'Exogenous Variables Monthly'!C191</f>
        <v>5888.5174817821862</v>
      </c>
      <c r="G194" s="244">
        <v>0</v>
      </c>
      <c r="H194" s="239">
        <v>0</v>
      </c>
      <c r="I194" s="239">
        <v>0</v>
      </c>
      <c r="J194" s="239">
        <v>1</v>
      </c>
      <c r="K194" s="239">
        <v>0</v>
      </c>
      <c r="L194" s="239">
        <v>0</v>
      </c>
      <c r="M194" s="239">
        <v>0</v>
      </c>
      <c r="N194" s="239">
        <v>0</v>
      </c>
      <c r="O194" s="239">
        <v>0</v>
      </c>
      <c r="P194" s="239">
        <v>0</v>
      </c>
      <c r="Q194" s="239">
        <v>0</v>
      </c>
      <c r="R194" s="239">
        <v>0</v>
      </c>
      <c r="S194" s="239">
        <v>0</v>
      </c>
      <c r="T194" s="301">
        <f t="shared" si="29"/>
        <v>0</v>
      </c>
      <c r="U194" s="301">
        <f t="shared" si="30"/>
        <v>0</v>
      </c>
      <c r="V194" s="301">
        <f t="shared" si="31"/>
        <v>433.088485314048</v>
      </c>
      <c r="W194" s="301">
        <f t="shared" si="32"/>
        <v>0</v>
      </c>
      <c r="X194" s="301">
        <f t="shared" si="33"/>
        <v>0</v>
      </c>
      <c r="Y194" s="301">
        <f t="shared" si="34"/>
        <v>0</v>
      </c>
      <c r="Z194" s="301">
        <f t="shared" si="35"/>
        <v>0</v>
      </c>
      <c r="AA194" s="301">
        <f t="shared" si="36"/>
        <v>0</v>
      </c>
      <c r="AB194" s="301">
        <f t="shared" si="37"/>
        <v>0</v>
      </c>
      <c r="AC194" s="301">
        <f t="shared" si="38"/>
        <v>0</v>
      </c>
      <c r="AD194" s="301">
        <f t="shared" si="39"/>
        <v>0</v>
      </c>
      <c r="AE194" s="301">
        <f t="shared" si="40"/>
        <v>0</v>
      </c>
    </row>
    <row r="195" spans="1:31" x14ac:dyDescent="0.35">
      <c r="A195" s="321">
        <v>2033</v>
      </c>
      <c r="B195" s="326">
        <v>48670</v>
      </c>
      <c r="C195" s="323">
        <f t="shared" si="41"/>
        <v>612.527504254772</v>
      </c>
      <c r="D195" s="314">
        <f t="shared" si="28"/>
        <v>612.527504254772</v>
      </c>
      <c r="E195" s="243">
        <f>Residential!F195</f>
        <v>480.04183822817498</v>
      </c>
      <c r="F195" s="243">
        <f>'Exogenous Variables Monthly'!C192</f>
        <v>5885.8847648212086</v>
      </c>
      <c r="G195" s="244">
        <v>0</v>
      </c>
      <c r="H195" s="239">
        <v>0</v>
      </c>
      <c r="I195" s="239">
        <v>0</v>
      </c>
      <c r="J195" s="239">
        <v>0</v>
      </c>
      <c r="K195" s="239">
        <v>1</v>
      </c>
      <c r="L195" s="239">
        <v>0</v>
      </c>
      <c r="M195" s="239">
        <v>0</v>
      </c>
      <c r="N195" s="239">
        <v>0</v>
      </c>
      <c r="O195" s="239">
        <v>0</v>
      </c>
      <c r="P195" s="239">
        <v>0</v>
      </c>
      <c r="Q195" s="239">
        <v>0</v>
      </c>
      <c r="R195" s="239">
        <v>0</v>
      </c>
      <c r="S195" s="239">
        <v>0</v>
      </c>
      <c r="T195" s="301">
        <f t="shared" si="29"/>
        <v>0</v>
      </c>
      <c r="U195" s="301">
        <f t="shared" si="30"/>
        <v>0</v>
      </c>
      <c r="V195" s="301">
        <f t="shared" si="31"/>
        <v>0</v>
      </c>
      <c r="W195" s="301">
        <f t="shared" si="32"/>
        <v>480.04183822817498</v>
      </c>
      <c r="X195" s="301">
        <f t="shared" si="33"/>
        <v>0</v>
      </c>
      <c r="Y195" s="301">
        <f t="shared" si="34"/>
        <v>0</v>
      </c>
      <c r="Z195" s="301">
        <f t="shared" si="35"/>
        <v>0</v>
      </c>
      <c r="AA195" s="301">
        <f t="shared" si="36"/>
        <v>0</v>
      </c>
      <c r="AB195" s="301">
        <f t="shared" si="37"/>
        <v>0</v>
      </c>
      <c r="AC195" s="301">
        <f t="shared" si="38"/>
        <v>0</v>
      </c>
      <c r="AD195" s="301">
        <f t="shared" si="39"/>
        <v>0</v>
      </c>
      <c r="AE195" s="301">
        <f t="shared" si="40"/>
        <v>0</v>
      </c>
    </row>
    <row r="196" spans="1:31" x14ac:dyDescent="0.35">
      <c r="A196" s="321">
        <v>2033</v>
      </c>
      <c r="B196" s="326">
        <v>48700</v>
      </c>
      <c r="C196" s="323">
        <f t="shared" si="41"/>
        <v>659.72609321434436</v>
      </c>
      <c r="D196" s="314">
        <f t="shared" si="28"/>
        <v>659.72609321434436</v>
      </c>
      <c r="E196" s="243">
        <f>Residential!F196</f>
        <v>556.26409336423899</v>
      </c>
      <c r="F196" s="243">
        <f>'Exogenous Variables Monthly'!C193</f>
        <v>5883.252047860231</v>
      </c>
      <c r="G196" s="244">
        <v>0</v>
      </c>
      <c r="H196" s="239">
        <v>0</v>
      </c>
      <c r="I196" s="239">
        <v>0</v>
      </c>
      <c r="J196" s="239">
        <v>0</v>
      </c>
      <c r="K196" s="239">
        <v>0</v>
      </c>
      <c r="L196" s="239">
        <v>1</v>
      </c>
      <c r="M196" s="239">
        <v>0</v>
      </c>
      <c r="N196" s="239">
        <v>0</v>
      </c>
      <c r="O196" s="239">
        <v>0</v>
      </c>
      <c r="P196" s="239">
        <v>0</v>
      </c>
      <c r="Q196" s="239">
        <v>0</v>
      </c>
      <c r="R196" s="239">
        <v>0</v>
      </c>
      <c r="S196" s="239">
        <v>0</v>
      </c>
      <c r="T196" s="301">
        <f t="shared" si="29"/>
        <v>0</v>
      </c>
      <c r="U196" s="301">
        <f t="shared" si="30"/>
        <v>0</v>
      </c>
      <c r="V196" s="301">
        <f t="shared" si="31"/>
        <v>0</v>
      </c>
      <c r="W196" s="301">
        <f t="shared" si="32"/>
        <v>0</v>
      </c>
      <c r="X196" s="301">
        <f t="shared" si="33"/>
        <v>556.26409336423899</v>
      </c>
      <c r="Y196" s="301">
        <f t="shared" si="34"/>
        <v>0</v>
      </c>
      <c r="Z196" s="301">
        <f t="shared" si="35"/>
        <v>0</v>
      </c>
      <c r="AA196" s="301">
        <f t="shared" si="36"/>
        <v>0</v>
      </c>
      <c r="AB196" s="301">
        <f t="shared" si="37"/>
        <v>0</v>
      </c>
      <c r="AC196" s="301">
        <f t="shared" si="38"/>
        <v>0</v>
      </c>
      <c r="AD196" s="301">
        <f t="shared" si="39"/>
        <v>0</v>
      </c>
      <c r="AE196" s="301">
        <f t="shared" si="40"/>
        <v>0</v>
      </c>
    </row>
    <row r="197" spans="1:31" x14ac:dyDescent="0.35">
      <c r="A197" s="321">
        <v>2033</v>
      </c>
      <c r="B197" s="326">
        <v>48731</v>
      </c>
      <c r="C197" s="323">
        <f t="shared" si="41"/>
        <v>650.98047919013527</v>
      </c>
      <c r="D197" s="314">
        <f t="shared" si="28"/>
        <v>650.98047919013527</v>
      </c>
      <c r="E197" s="243">
        <f>Residential!F197</f>
        <v>586.61220638593795</v>
      </c>
      <c r="F197" s="243">
        <f>'Exogenous Variables Monthly'!C194</f>
        <v>5880.6193308992533</v>
      </c>
      <c r="G197" s="244">
        <v>0</v>
      </c>
      <c r="H197" s="239">
        <v>0</v>
      </c>
      <c r="I197" s="239">
        <v>0</v>
      </c>
      <c r="J197" s="239">
        <v>0</v>
      </c>
      <c r="K197" s="239">
        <v>0</v>
      </c>
      <c r="L197" s="239">
        <v>0</v>
      </c>
      <c r="M197" s="239">
        <v>1</v>
      </c>
      <c r="N197" s="239">
        <v>0</v>
      </c>
      <c r="O197" s="239">
        <v>0</v>
      </c>
      <c r="P197" s="239">
        <v>0</v>
      </c>
      <c r="Q197" s="239">
        <v>0</v>
      </c>
      <c r="R197" s="239">
        <v>0</v>
      </c>
      <c r="S197" s="239">
        <v>0</v>
      </c>
      <c r="T197" s="301">
        <f t="shared" si="29"/>
        <v>0</v>
      </c>
      <c r="U197" s="301">
        <f t="shared" si="30"/>
        <v>0</v>
      </c>
      <c r="V197" s="301">
        <f t="shared" si="31"/>
        <v>0</v>
      </c>
      <c r="W197" s="301">
        <f t="shared" si="32"/>
        <v>0</v>
      </c>
      <c r="X197" s="301">
        <f t="shared" si="33"/>
        <v>0</v>
      </c>
      <c r="Y197" s="301">
        <f t="shared" si="34"/>
        <v>586.61220638593795</v>
      </c>
      <c r="Z197" s="301">
        <f t="shared" si="35"/>
        <v>0</v>
      </c>
      <c r="AA197" s="301">
        <f t="shared" si="36"/>
        <v>0</v>
      </c>
      <c r="AB197" s="301">
        <f t="shared" si="37"/>
        <v>0</v>
      </c>
      <c r="AC197" s="301">
        <f t="shared" si="38"/>
        <v>0</v>
      </c>
      <c r="AD197" s="301">
        <f t="shared" si="39"/>
        <v>0</v>
      </c>
      <c r="AE197" s="301">
        <f t="shared" si="40"/>
        <v>0</v>
      </c>
    </row>
    <row r="198" spans="1:31" x14ac:dyDescent="0.35">
      <c r="A198" s="321">
        <v>2034</v>
      </c>
      <c r="B198" s="326">
        <v>48761</v>
      </c>
      <c r="C198" s="323">
        <f t="shared" si="41"/>
        <v>679.72316450317896</v>
      </c>
      <c r="D198" s="314">
        <f t="shared" ref="D198:D261" si="42">SUMPRODUCT($E$3:$AE$3,E198:AE198)</f>
        <v>679.72316450317896</v>
      </c>
      <c r="E198" s="243">
        <f>Residential!F198</f>
        <v>604.03692850156301</v>
      </c>
      <c r="F198" s="243">
        <f>'Exogenous Variables Monthly'!C195</f>
        <v>5878.1218686745769</v>
      </c>
      <c r="G198" s="244">
        <v>0</v>
      </c>
      <c r="H198" s="239">
        <v>0</v>
      </c>
      <c r="I198" s="239">
        <v>0</v>
      </c>
      <c r="J198" s="239">
        <v>0</v>
      </c>
      <c r="K198" s="239">
        <v>0</v>
      </c>
      <c r="L198" s="239">
        <v>0</v>
      </c>
      <c r="M198" s="239">
        <v>0</v>
      </c>
      <c r="N198" s="239">
        <v>1</v>
      </c>
      <c r="O198" s="239">
        <v>0</v>
      </c>
      <c r="P198" s="239">
        <v>0</v>
      </c>
      <c r="Q198" s="239">
        <v>0</v>
      </c>
      <c r="R198" s="239">
        <v>0</v>
      </c>
      <c r="S198" s="239">
        <v>0</v>
      </c>
      <c r="T198" s="301">
        <f t="shared" ref="T198:T261" si="43">$E198*H198</f>
        <v>0</v>
      </c>
      <c r="U198" s="301">
        <f t="shared" ref="U198:U261" si="44">$E198*I198</f>
        <v>0</v>
      </c>
      <c r="V198" s="301">
        <f t="shared" ref="V198:V261" si="45">$E198*J198</f>
        <v>0</v>
      </c>
      <c r="W198" s="301">
        <f t="shared" ref="W198:W261" si="46">$E198*K198</f>
        <v>0</v>
      </c>
      <c r="X198" s="301">
        <f t="shared" ref="X198:X261" si="47">$E198*L198</f>
        <v>0</v>
      </c>
      <c r="Y198" s="301">
        <f t="shared" ref="Y198:Y261" si="48">$E198*M198</f>
        <v>0</v>
      </c>
      <c r="Z198" s="301">
        <f t="shared" ref="Z198:Z261" si="49">$E198*N198</f>
        <v>604.03692850156301</v>
      </c>
      <c r="AA198" s="301">
        <f t="shared" ref="AA198:AA261" si="50">$E198*O198</f>
        <v>0</v>
      </c>
      <c r="AB198" s="301">
        <f t="shared" ref="AB198:AB261" si="51">$E198*P198</f>
        <v>0</v>
      </c>
      <c r="AC198" s="301">
        <f t="shared" ref="AC198:AC261" si="52">$E198*Q198</f>
        <v>0</v>
      </c>
      <c r="AD198" s="301">
        <f t="shared" ref="AD198:AD261" si="53">$E198*R198</f>
        <v>0</v>
      </c>
      <c r="AE198" s="301">
        <f t="shared" ref="AE198:AE261" si="54">$E198*S198</f>
        <v>0</v>
      </c>
    </row>
    <row r="199" spans="1:31" x14ac:dyDescent="0.35">
      <c r="A199" s="321">
        <v>2034</v>
      </c>
      <c r="B199" s="326">
        <v>48792</v>
      </c>
      <c r="C199" s="323">
        <f t="shared" si="41"/>
        <v>673.29646989522769</v>
      </c>
      <c r="D199" s="314">
        <f t="shared" si="42"/>
        <v>673.29646989522769</v>
      </c>
      <c r="E199" s="243">
        <f>Residential!F199</f>
        <v>627.864673421563</v>
      </c>
      <c r="F199" s="243">
        <f>'Exogenous Variables Monthly'!C196</f>
        <v>5875.6244064499006</v>
      </c>
      <c r="G199" s="244">
        <v>0</v>
      </c>
      <c r="H199" s="239">
        <v>0</v>
      </c>
      <c r="I199" s="239">
        <v>0</v>
      </c>
      <c r="J199" s="239">
        <v>0</v>
      </c>
      <c r="K199" s="239">
        <v>0</v>
      </c>
      <c r="L199" s="239">
        <v>0</v>
      </c>
      <c r="M199" s="239">
        <v>0</v>
      </c>
      <c r="N199" s="239">
        <v>0</v>
      </c>
      <c r="O199" s="239">
        <v>1</v>
      </c>
      <c r="P199" s="239">
        <v>0</v>
      </c>
      <c r="Q199" s="239">
        <v>0</v>
      </c>
      <c r="R199" s="239">
        <v>0</v>
      </c>
      <c r="S199" s="239">
        <v>0</v>
      </c>
      <c r="T199" s="301">
        <f t="shared" si="43"/>
        <v>0</v>
      </c>
      <c r="U199" s="301">
        <f t="shared" si="44"/>
        <v>0</v>
      </c>
      <c r="V199" s="301">
        <f t="shared" si="45"/>
        <v>0</v>
      </c>
      <c r="W199" s="301">
        <f t="shared" si="46"/>
        <v>0</v>
      </c>
      <c r="X199" s="301">
        <f t="shared" si="47"/>
        <v>0</v>
      </c>
      <c r="Y199" s="301">
        <f t="shared" si="48"/>
        <v>0</v>
      </c>
      <c r="Z199" s="301">
        <f t="shared" si="49"/>
        <v>0</v>
      </c>
      <c r="AA199" s="301">
        <f t="shared" si="50"/>
        <v>627.864673421563</v>
      </c>
      <c r="AB199" s="301">
        <f t="shared" si="51"/>
        <v>0</v>
      </c>
      <c r="AC199" s="301">
        <f t="shared" si="52"/>
        <v>0</v>
      </c>
      <c r="AD199" s="301">
        <f t="shared" si="53"/>
        <v>0</v>
      </c>
      <c r="AE199" s="301">
        <f t="shared" si="54"/>
        <v>0</v>
      </c>
    </row>
    <row r="200" spans="1:31" x14ac:dyDescent="0.35">
      <c r="A200" s="321">
        <v>2034</v>
      </c>
      <c r="B200" s="326">
        <v>48823</v>
      </c>
      <c r="C200" s="323">
        <f t="shared" si="41"/>
        <v>680.30546161951031</v>
      </c>
      <c r="D200" s="314">
        <f t="shared" si="42"/>
        <v>680.30546161951031</v>
      </c>
      <c r="E200" s="243">
        <f>Residential!F200</f>
        <v>619.09850439616298</v>
      </c>
      <c r="F200" s="243">
        <f>'Exogenous Variables Monthly'!C197</f>
        <v>5873.1269442252242</v>
      </c>
      <c r="G200" s="244">
        <v>0</v>
      </c>
      <c r="H200" s="239">
        <v>0</v>
      </c>
      <c r="I200" s="239">
        <v>0</v>
      </c>
      <c r="J200" s="239">
        <v>0</v>
      </c>
      <c r="K200" s="239">
        <v>0</v>
      </c>
      <c r="L200" s="239">
        <v>0</v>
      </c>
      <c r="M200" s="239">
        <v>0</v>
      </c>
      <c r="N200" s="239">
        <v>0</v>
      </c>
      <c r="O200" s="239">
        <v>0</v>
      </c>
      <c r="P200" s="239">
        <v>1</v>
      </c>
      <c r="Q200" s="239">
        <v>0</v>
      </c>
      <c r="R200" s="239">
        <v>0</v>
      </c>
      <c r="S200" s="239">
        <v>0</v>
      </c>
      <c r="T200" s="301">
        <f t="shared" si="43"/>
        <v>0</v>
      </c>
      <c r="U200" s="301">
        <f t="shared" si="44"/>
        <v>0</v>
      </c>
      <c r="V200" s="301">
        <f t="shared" si="45"/>
        <v>0</v>
      </c>
      <c r="W200" s="301">
        <f t="shared" si="46"/>
        <v>0</v>
      </c>
      <c r="X200" s="301">
        <f t="shared" si="47"/>
        <v>0</v>
      </c>
      <c r="Y200" s="301">
        <f t="shared" si="48"/>
        <v>0</v>
      </c>
      <c r="Z200" s="301">
        <f t="shared" si="49"/>
        <v>0</v>
      </c>
      <c r="AA200" s="301">
        <f t="shared" si="50"/>
        <v>0</v>
      </c>
      <c r="AB200" s="301">
        <f t="shared" si="51"/>
        <v>619.09850439616298</v>
      </c>
      <c r="AC200" s="301">
        <f t="shared" si="52"/>
        <v>0</v>
      </c>
      <c r="AD200" s="301">
        <f t="shared" si="53"/>
        <v>0</v>
      </c>
      <c r="AE200" s="301">
        <f t="shared" si="54"/>
        <v>0</v>
      </c>
    </row>
    <row r="201" spans="1:31" x14ac:dyDescent="0.35">
      <c r="A201" s="321">
        <v>2034</v>
      </c>
      <c r="B201" s="326">
        <v>48853</v>
      </c>
      <c r="C201" s="323">
        <f t="shared" si="41"/>
        <v>708.42698292430816</v>
      </c>
      <c r="D201" s="314">
        <f t="shared" si="42"/>
        <v>708.42698292430816</v>
      </c>
      <c r="E201" s="243">
        <f>Residential!F201</f>
        <v>639.67481063703804</v>
      </c>
      <c r="F201" s="243">
        <f>'Exogenous Variables Monthly'!C198</f>
        <v>5870.6294820005478</v>
      </c>
      <c r="G201" s="244">
        <v>0</v>
      </c>
      <c r="H201" s="239">
        <v>0</v>
      </c>
      <c r="I201" s="239">
        <v>0</v>
      </c>
      <c r="J201" s="239">
        <v>0</v>
      </c>
      <c r="K201" s="239">
        <v>0</v>
      </c>
      <c r="L201" s="239">
        <v>0</v>
      </c>
      <c r="M201" s="239">
        <v>0</v>
      </c>
      <c r="N201" s="239">
        <v>0</v>
      </c>
      <c r="O201" s="239">
        <v>0</v>
      </c>
      <c r="P201" s="239">
        <v>0</v>
      </c>
      <c r="Q201" s="239">
        <v>1</v>
      </c>
      <c r="R201" s="239">
        <v>0</v>
      </c>
      <c r="S201" s="239">
        <v>0</v>
      </c>
      <c r="T201" s="301">
        <f t="shared" si="43"/>
        <v>0</v>
      </c>
      <c r="U201" s="301">
        <f t="shared" si="44"/>
        <v>0</v>
      </c>
      <c r="V201" s="301">
        <f t="shared" si="45"/>
        <v>0</v>
      </c>
      <c r="W201" s="301">
        <f t="shared" si="46"/>
        <v>0</v>
      </c>
      <c r="X201" s="301">
        <f t="shared" si="47"/>
        <v>0</v>
      </c>
      <c r="Y201" s="301">
        <f t="shared" si="48"/>
        <v>0</v>
      </c>
      <c r="Z201" s="301">
        <f t="shared" si="49"/>
        <v>0</v>
      </c>
      <c r="AA201" s="301">
        <f t="shared" si="50"/>
        <v>0</v>
      </c>
      <c r="AB201" s="301">
        <f t="shared" si="51"/>
        <v>0</v>
      </c>
      <c r="AC201" s="301">
        <f t="shared" si="52"/>
        <v>639.67481063703804</v>
      </c>
      <c r="AD201" s="301">
        <f t="shared" si="53"/>
        <v>0</v>
      </c>
      <c r="AE201" s="301">
        <f t="shared" si="54"/>
        <v>0</v>
      </c>
    </row>
    <row r="202" spans="1:31" x14ac:dyDescent="0.35">
      <c r="A202" s="321">
        <v>2034</v>
      </c>
      <c r="B202" s="326">
        <v>48884</v>
      </c>
      <c r="C202" s="323">
        <f t="shared" si="41"/>
        <v>637.21122618253457</v>
      </c>
      <c r="D202" s="314">
        <f t="shared" si="42"/>
        <v>637.21122618253457</v>
      </c>
      <c r="E202" s="243">
        <f>Residential!F202</f>
        <v>549.27462878954202</v>
      </c>
      <c r="F202" s="243">
        <f>'Exogenous Variables Monthly'!C199</f>
        <v>5868.1320197758714</v>
      </c>
      <c r="G202" s="244">
        <v>0</v>
      </c>
      <c r="H202" s="239">
        <v>0</v>
      </c>
      <c r="I202" s="239">
        <v>0</v>
      </c>
      <c r="J202" s="239">
        <v>0</v>
      </c>
      <c r="K202" s="239">
        <v>0</v>
      </c>
      <c r="L202" s="239">
        <v>0</v>
      </c>
      <c r="M202" s="239">
        <v>0</v>
      </c>
      <c r="N202" s="239">
        <v>0</v>
      </c>
      <c r="O202" s="239">
        <v>0</v>
      </c>
      <c r="P202" s="239">
        <v>0</v>
      </c>
      <c r="Q202" s="239">
        <v>0</v>
      </c>
      <c r="R202" s="239">
        <v>1</v>
      </c>
      <c r="S202" s="239">
        <v>0</v>
      </c>
      <c r="T202" s="301">
        <f t="shared" si="43"/>
        <v>0</v>
      </c>
      <c r="U202" s="301">
        <f t="shared" si="44"/>
        <v>0</v>
      </c>
      <c r="V202" s="301">
        <f t="shared" si="45"/>
        <v>0</v>
      </c>
      <c r="W202" s="301">
        <f t="shared" si="46"/>
        <v>0</v>
      </c>
      <c r="X202" s="301">
        <f t="shared" si="47"/>
        <v>0</v>
      </c>
      <c r="Y202" s="301">
        <f t="shared" si="48"/>
        <v>0</v>
      </c>
      <c r="Z202" s="301">
        <f t="shared" si="49"/>
        <v>0</v>
      </c>
      <c r="AA202" s="301">
        <f t="shared" si="50"/>
        <v>0</v>
      </c>
      <c r="AB202" s="301">
        <f t="shared" si="51"/>
        <v>0</v>
      </c>
      <c r="AC202" s="301">
        <f t="shared" si="52"/>
        <v>0</v>
      </c>
      <c r="AD202" s="301">
        <f t="shared" si="53"/>
        <v>549.27462878954202</v>
      </c>
      <c r="AE202" s="301">
        <f t="shared" si="54"/>
        <v>0</v>
      </c>
    </row>
    <row r="203" spans="1:31" x14ac:dyDescent="0.35">
      <c r="A203" s="321">
        <v>2034</v>
      </c>
      <c r="B203" s="326">
        <v>48914</v>
      </c>
      <c r="C203" s="323">
        <f t="shared" si="41"/>
        <v>633.26484898218644</v>
      </c>
      <c r="D203" s="314">
        <f t="shared" si="42"/>
        <v>633.26484898218644</v>
      </c>
      <c r="E203" s="243">
        <f>Residential!F203</f>
        <v>516.396357907999</v>
      </c>
      <c r="F203" s="243">
        <f>'Exogenous Variables Monthly'!C200</f>
        <v>5865.634557551195</v>
      </c>
      <c r="G203" s="244">
        <v>0</v>
      </c>
      <c r="H203" s="239">
        <v>0</v>
      </c>
      <c r="I203" s="239">
        <v>0</v>
      </c>
      <c r="J203" s="239">
        <v>0</v>
      </c>
      <c r="K203" s="239">
        <v>0</v>
      </c>
      <c r="L203" s="239">
        <v>0</v>
      </c>
      <c r="M203" s="239">
        <v>0</v>
      </c>
      <c r="N203" s="239">
        <v>0</v>
      </c>
      <c r="O203" s="239">
        <v>0</v>
      </c>
      <c r="P203" s="239">
        <v>0</v>
      </c>
      <c r="Q203" s="239">
        <v>0</v>
      </c>
      <c r="R203" s="239">
        <v>0</v>
      </c>
      <c r="S203" s="239">
        <v>1</v>
      </c>
      <c r="T203" s="301">
        <f t="shared" si="43"/>
        <v>0</v>
      </c>
      <c r="U203" s="301">
        <f t="shared" si="44"/>
        <v>0</v>
      </c>
      <c r="V203" s="301">
        <f t="shared" si="45"/>
        <v>0</v>
      </c>
      <c r="W203" s="301">
        <f t="shared" si="46"/>
        <v>0</v>
      </c>
      <c r="X203" s="301">
        <f t="shared" si="47"/>
        <v>0</v>
      </c>
      <c r="Y203" s="301">
        <f t="shared" si="48"/>
        <v>0</v>
      </c>
      <c r="Z203" s="301">
        <f t="shared" si="49"/>
        <v>0</v>
      </c>
      <c r="AA203" s="301">
        <f t="shared" si="50"/>
        <v>0</v>
      </c>
      <c r="AB203" s="301">
        <f t="shared" si="51"/>
        <v>0</v>
      </c>
      <c r="AC203" s="301">
        <f t="shared" si="52"/>
        <v>0</v>
      </c>
      <c r="AD203" s="301">
        <f t="shared" si="53"/>
        <v>0</v>
      </c>
      <c r="AE203" s="301">
        <f t="shared" si="54"/>
        <v>516.396357907999</v>
      </c>
    </row>
    <row r="204" spans="1:31" x14ac:dyDescent="0.35">
      <c r="A204" s="321">
        <v>2034</v>
      </c>
      <c r="B204" s="326">
        <v>48945</v>
      </c>
      <c r="C204" s="323">
        <f t="shared" si="41"/>
        <v>570.09053571326456</v>
      </c>
      <c r="D204" s="314">
        <f t="shared" si="42"/>
        <v>570.09053571326456</v>
      </c>
      <c r="E204" s="243">
        <f>Residential!F204</f>
        <v>483.757602813235</v>
      </c>
      <c r="F204" s="243">
        <f>'Exogenous Variables Monthly'!C201</f>
        <v>5863.1370953265186</v>
      </c>
      <c r="G204" s="244">
        <v>0</v>
      </c>
      <c r="H204" s="239">
        <v>1</v>
      </c>
      <c r="I204" s="239">
        <v>0</v>
      </c>
      <c r="J204" s="239">
        <v>0</v>
      </c>
      <c r="K204" s="239">
        <v>0</v>
      </c>
      <c r="L204" s="239">
        <v>0</v>
      </c>
      <c r="M204" s="239">
        <v>0</v>
      </c>
      <c r="N204" s="239">
        <v>0</v>
      </c>
      <c r="O204" s="239">
        <v>0</v>
      </c>
      <c r="P204" s="239">
        <v>0</v>
      </c>
      <c r="Q204" s="239">
        <v>0</v>
      </c>
      <c r="R204" s="239">
        <v>0</v>
      </c>
      <c r="S204" s="239">
        <v>0</v>
      </c>
      <c r="T204" s="301">
        <f t="shared" si="43"/>
        <v>483.757602813235</v>
      </c>
      <c r="U204" s="301">
        <f t="shared" si="44"/>
        <v>0</v>
      </c>
      <c r="V204" s="301">
        <f t="shared" si="45"/>
        <v>0</v>
      </c>
      <c r="W204" s="301">
        <f t="shared" si="46"/>
        <v>0</v>
      </c>
      <c r="X204" s="301">
        <f t="shared" si="47"/>
        <v>0</v>
      </c>
      <c r="Y204" s="301">
        <f t="shared" si="48"/>
        <v>0</v>
      </c>
      <c r="Z204" s="301">
        <f t="shared" si="49"/>
        <v>0</v>
      </c>
      <c r="AA204" s="301">
        <f t="shared" si="50"/>
        <v>0</v>
      </c>
      <c r="AB204" s="301">
        <f t="shared" si="51"/>
        <v>0</v>
      </c>
      <c r="AC204" s="301">
        <f t="shared" si="52"/>
        <v>0</v>
      </c>
      <c r="AD204" s="301">
        <f t="shared" si="53"/>
        <v>0</v>
      </c>
      <c r="AE204" s="301">
        <f t="shared" si="54"/>
        <v>0</v>
      </c>
    </row>
    <row r="205" spans="1:31" x14ac:dyDescent="0.35">
      <c r="A205" s="321">
        <v>2034</v>
      </c>
      <c r="B205" s="326">
        <v>48976</v>
      </c>
      <c r="C205" s="323">
        <f t="shared" si="41"/>
        <v>531.43549246752457</v>
      </c>
      <c r="D205" s="314">
        <f t="shared" si="42"/>
        <v>531.43549246752457</v>
      </c>
      <c r="E205" s="243">
        <f>Residential!F205</f>
        <v>420.54521743787001</v>
      </c>
      <c r="F205" s="243">
        <f>'Exogenous Variables Monthly'!C202</f>
        <v>5860.6396331018423</v>
      </c>
      <c r="G205" s="244">
        <v>0</v>
      </c>
      <c r="H205" s="239">
        <v>0</v>
      </c>
      <c r="I205" s="239">
        <v>1</v>
      </c>
      <c r="J205" s="239">
        <v>0</v>
      </c>
      <c r="K205" s="239">
        <v>0</v>
      </c>
      <c r="L205" s="239">
        <v>0</v>
      </c>
      <c r="M205" s="239">
        <v>0</v>
      </c>
      <c r="N205" s="239">
        <v>0</v>
      </c>
      <c r="O205" s="239">
        <v>0</v>
      </c>
      <c r="P205" s="239">
        <v>0</v>
      </c>
      <c r="Q205" s="239">
        <v>0</v>
      </c>
      <c r="R205" s="239">
        <v>0</v>
      </c>
      <c r="S205" s="239">
        <v>0</v>
      </c>
      <c r="T205" s="301">
        <f t="shared" si="43"/>
        <v>0</v>
      </c>
      <c r="U205" s="301">
        <f t="shared" si="44"/>
        <v>420.54521743787001</v>
      </c>
      <c r="V205" s="301">
        <f t="shared" si="45"/>
        <v>0</v>
      </c>
      <c r="W205" s="301">
        <f t="shared" si="46"/>
        <v>0</v>
      </c>
      <c r="X205" s="301">
        <f t="shared" si="47"/>
        <v>0</v>
      </c>
      <c r="Y205" s="301">
        <f t="shared" si="48"/>
        <v>0</v>
      </c>
      <c r="Z205" s="301">
        <f t="shared" si="49"/>
        <v>0</v>
      </c>
      <c r="AA205" s="301">
        <f t="shared" si="50"/>
        <v>0</v>
      </c>
      <c r="AB205" s="301">
        <f t="shared" si="51"/>
        <v>0</v>
      </c>
      <c r="AC205" s="301">
        <f t="shared" si="52"/>
        <v>0</v>
      </c>
      <c r="AD205" s="301">
        <f t="shared" si="53"/>
        <v>0</v>
      </c>
      <c r="AE205" s="301">
        <f t="shared" si="54"/>
        <v>0</v>
      </c>
    </row>
    <row r="206" spans="1:31" x14ac:dyDescent="0.35">
      <c r="A206" s="321">
        <v>2034</v>
      </c>
      <c r="B206" s="326">
        <v>49004</v>
      </c>
      <c r="C206" s="323">
        <f t="shared" si="41"/>
        <v>619.57845428145674</v>
      </c>
      <c r="D206" s="314">
        <f t="shared" si="42"/>
        <v>619.57845428145674</v>
      </c>
      <c r="E206" s="243">
        <f>Residential!F206</f>
        <v>433.14038630275297</v>
      </c>
      <c r="F206" s="243">
        <f>'Exogenous Variables Monthly'!C203</f>
        <v>5858.1421708771659</v>
      </c>
      <c r="G206" s="244">
        <v>0</v>
      </c>
      <c r="H206" s="239">
        <v>0</v>
      </c>
      <c r="I206" s="239">
        <v>0</v>
      </c>
      <c r="J206" s="239">
        <v>1</v>
      </c>
      <c r="K206" s="239">
        <v>0</v>
      </c>
      <c r="L206" s="239">
        <v>0</v>
      </c>
      <c r="M206" s="239">
        <v>0</v>
      </c>
      <c r="N206" s="239">
        <v>0</v>
      </c>
      <c r="O206" s="239">
        <v>0</v>
      </c>
      <c r="P206" s="239">
        <v>0</v>
      </c>
      <c r="Q206" s="239">
        <v>0</v>
      </c>
      <c r="R206" s="239">
        <v>0</v>
      </c>
      <c r="S206" s="239">
        <v>0</v>
      </c>
      <c r="T206" s="301">
        <f t="shared" si="43"/>
        <v>0</v>
      </c>
      <c r="U206" s="301">
        <f t="shared" si="44"/>
        <v>0</v>
      </c>
      <c r="V206" s="301">
        <f t="shared" si="45"/>
        <v>433.14038630275297</v>
      </c>
      <c r="W206" s="301">
        <f t="shared" si="46"/>
        <v>0</v>
      </c>
      <c r="X206" s="301">
        <f t="shared" si="47"/>
        <v>0</v>
      </c>
      <c r="Y206" s="301">
        <f t="shared" si="48"/>
        <v>0</v>
      </c>
      <c r="Z206" s="301">
        <f t="shared" si="49"/>
        <v>0</v>
      </c>
      <c r="AA206" s="301">
        <f t="shared" si="50"/>
        <v>0</v>
      </c>
      <c r="AB206" s="301">
        <f t="shared" si="51"/>
        <v>0</v>
      </c>
      <c r="AC206" s="301">
        <f t="shared" si="52"/>
        <v>0</v>
      </c>
      <c r="AD206" s="301">
        <f t="shared" si="53"/>
        <v>0</v>
      </c>
      <c r="AE206" s="301">
        <f t="shared" si="54"/>
        <v>0</v>
      </c>
    </row>
    <row r="207" spans="1:31" x14ac:dyDescent="0.35">
      <c r="A207" s="321">
        <v>2034</v>
      </c>
      <c r="B207" s="326">
        <v>49035</v>
      </c>
      <c r="C207" s="323">
        <f t="shared" si="41"/>
        <v>608.34182055724546</v>
      </c>
      <c r="D207" s="314">
        <f t="shared" si="42"/>
        <v>608.34182055724546</v>
      </c>
      <c r="E207" s="243">
        <f>Residential!F207</f>
        <v>480.91833369321603</v>
      </c>
      <c r="F207" s="243">
        <f>'Exogenous Variables Monthly'!C204</f>
        <v>5855.6447086524895</v>
      </c>
      <c r="G207" s="244">
        <v>0</v>
      </c>
      <c r="H207" s="239">
        <v>0</v>
      </c>
      <c r="I207" s="239">
        <v>0</v>
      </c>
      <c r="J207" s="239">
        <v>0</v>
      </c>
      <c r="K207" s="239">
        <v>1</v>
      </c>
      <c r="L207" s="239">
        <v>0</v>
      </c>
      <c r="M207" s="239">
        <v>0</v>
      </c>
      <c r="N207" s="239">
        <v>0</v>
      </c>
      <c r="O207" s="239">
        <v>0</v>
      </c>
      <c r="P207" s="239">
        <v>0</v>
      </c>
      <c r="Q207" s="239">
        <v>0</v>
      </c>
      <c r="R207" s="239">
        <v>0</v>
      </c>
      <c r="S207" s="239">
        <v>0</v>
      </c>
      <c r="T207" s="301">
        <f t="shared" si="43"/>
        <v>0</v>
      </c>
      <c r="U207" s="301">
        <f t="shared" si="44"/>
        <v>0</v>
      </c>
      <c r="V207" s="301">
        <f t="shared" si="45"/>
        <v>0</v>
      </c>
      <c r="W207" s="301">
        <f t="shared" si="46"/>
        <v>480.91833369321603</v>
      </c>
      <c r="X207" s="301">
        <f t="shared" si="47"/>
        <v>0</v>
      </c>
      <c r="Y207" s="301">
        <f t="shared" si="48"/>
        <v>0</v>
      </c>
      <c r="Z207" s="301">
        <f t="shared" si="49"/>
        <v>0</v>
      </c>
      <c r="AA207" s="301">
        <f t="shared" si="50"/>
        <v>0</v>
      </c>
      <c r="AB207" s="301">
        <f t="shared" si="51"/>
        <v>0</v>
      </c>
      <c r="AC207" s="301">
        <f t="shared" si="52"/>
        <v>0</v>
      </c>
      <c r="AD207" s="301">
        <f t="shared" si="53"/>
        <v>0</v>
      </c>
      <c r="AE207" s="301">
        <f t="shared" si="54"/>
        <v>0</v>
      </c>
    </row>
    <row r="208" spans="1:31" x14ac:dyDescent="0.35">
      <c r="A208" s="321">
        <v>2034</v>
      </c>
      <c r="B208" s="326">
        <v>49065</v>
      </c>
      <c r="C208" s="323">
        <f t="shared" si="41"/>
        <v>655.49350071321021</v>
      </c>
      <c r="D208" s="314">
        <f t="shared" si="42"/>
        <v>655.49350071321021</v>
      </c>
      <c r="E208" s="243">
        <f>Residential!F208</f>
        <v>557.89983619091299</v>
      </c>
      <c r="F208" s="243">
        <f>'Exogenous Variables Monthly'!C205</f>
        <v>5853.1472464278131</v>
      </c>
      <c r="G208" s="244">
        <v>0</v>
      </c>
      <c r="H208" s="239">
        <v>0</v>
      </c>
      <c r="I208" s="239">
        <v>0</v>
      </c>
      <c r="J208" s="239">
        <v>0</v>
      </c>
      <c r="K208" s="239">
        <v>0</v>
      </c>
      <c r="L208" s="239">
        <v>1</v>
      </c>
      <c r="M208" s="239">
        <v>0</v>
      </c>
      <c r="N208" s="239">
        <v>0</v>
      </c>
      <c r="O208" s="239">
        <v>0</v>
      </c>
      <c r="P208" s="239">
        <v>0</v>
      </c>
      <c r="Q208" s="239">
        <v>0</v>
      </c>
      <c r="R208" s="239">
        <v>0</v>
      </c>
      <c r="S208" s="239">
        <v>0</v>
      </c>
      <c r="T208" s="301">
        <f t="shared" si="43"/>
        <v>0</v>
      </c>
      <c r="U208" s="301">
        <f t="shared" si="44"/>
        <v>0</v>
      </c>
      <c r="V208" s="301">
        <f t="shared" si="45"/>
        <v>0</v>
      </c>
      <c r="W208" s="301">
        <f t="shared" si="46"/>
        <v>0</v>
      </c>
      <c r="X208" s="301">
        <f t="shared" si="47"/>
        <v>557.89983619091299</v>
      </c>
      <c r="Y208" s="301">
        <f t="shared" si="48"/>
        <v>0</v>
      </c>
      <c r="Z208" s="301">
        <f t="shared" si="49"/>
        <v>0</v>
      </c>
      <c r="AA208" s="301">
        <f t="shared" si="50"/>
        <v>0</v>
      </c>
      <c r="AB208" s="301">
        <f t="shared" si="51"/>
        <v>0</v>
      </c>
      <c r="AC208" s="301">
        <f t="shared" si="52"/>
        <v>0</v>
      </c>
      <c r="AD208" s="301">
        <f t="shared" si="53"/>
        <v>0</v>
      </c>
      <c r="AE208" s="301">
        <f t="shared" si="54"/>
        <v>0</v>
      </c>
    </row>
    <row r="209" spans="1:31" x14ac:dyDescent="0.35">
      <c r="A209" s="321">
        <v>2034</v>
      </c>
      <c r="B209" s="326">
        <v>49096</v>
      </c>
      <c r="C209" s="323">
        <f t="shared" si="41"/>
        <v>647.24149060461059</v>
      </c>
      <c r="D209" s="314">
        <f t="shared" si="42"/>
        <v>647.24149060461059</v>
      </c>
      <c r="E209" s="243">
        <f>Residential!F209</f>
        <v>588.46618543835996</v>
      </c>
      <c r="F209" s="243">
        <f>'Exogenous Variables Monthly'!C206</f>
        <v>5850.6497842031367</v>
      </c>
      <c r="G209" s="244">
        <v>0</v>
      </c>
      <c r="H209" s="239">
        <v>0</v>
      </c>
      <c r="I209" s="239">
        <v>0</v>
      </c>
      <c r="J209" s="239">
        <v>0</v>
      </c>
      <c r="K209" s="239">
        <v>0</v>
      </c>
      <c r="L209" s="239">
        <v>0</v>
      </c>
      <c r="M209" s="239">
        <v>1</v>
      </c>
      <c r="N209" s="239">
        <v>0</v>
      </c>
      <c r="O209" s="239">
        <v>0</v>
      </c>
      <c r="P209" s="239">
        <v>0</v>
      </c>
      <c r="Q209" s="239">
        <v>0</v>
      </c>
      <c r="R209" s="239">
        <v>0</v>
      </c>
      <c r="S209" s="239">
        <v>0</v>
      </c>
      <c r="T209" s="301">
        <f t="shared" si="43"/>
        <v>0</v>
      </c>
      <c r="U209" s="301">
        <f t="shared" si="44"/>
        <v>0</v>
      </c>
      <c r="V209" s="301">
        <f t="shared" si="45"/>
        <v>0</v>
      </c>
      <c r="W209" s="301">
        <f t="shared" si="46"/>
        <v>0</v>
      </c>
      <c r="X209" s="301">
        <f t="shared" si="47"/>
        <v>0</v>
      </c>
      <c r="Y209" s="301">
        <f t="shared" si="48"/>
        <v>588.46618543835996</v>
      </c>
      <c r="Z209" s="301">
        <f t="shared" si="49"/>
        <v>0</v>
      </c>
      <c r="AA209" s="301">
        <f t="shared" si="50"/>
        <v>0</v>
      </c>
      <c r="AB209" s="301">
        <f t="shared" si="51"/>
        <v>0</v>
      </c>
      <c r="AC209" s="301">
        <f t="shared" si="52"/>
        <v>0</v>
      </c>
      <c r="AD209" s="301">
        <f t="shared" si="53"/>
        <v>0</v>
      </c>
      <c r="AE209" s="301">
        <f t="shared" si="54"/>
        <v>0</v>
      </c>
    </row>
    <row r="210" spans="1:31" x14ac:dyDescent="0.35">
      <c r="A210" s="321">
        <v>2035</v>
      </c>
      <c r="B210" s="326">
        <v>49126</v>
      </c>
      <c r="C210" s="323">
        <f t="shared" si="41"/>
        <v>675.49415712817711</v>
      </c>
      <c r="D210" s="314">
        <f t="shared" si="42"/>
        <v>675.49415712817711</v>
      </c>
      <c r="E210" s="243">
        <f>Residential!F210</f>
        <v>605.55610799153703</v>
      </c>
      <c r="F210" s="243">
        <f>'Exogenous Variables Monthly'!C207</f>
        <v>5848.2165693773914</v>
      </c>
      <c r="G210" s="244">
        <v>0</v>
      </c>
      <c r="H210" s="239">
        <v>0</v>
      </c>
      <c r="I210" s="239">
        <v>0</v>
      </c>
      <c r="J210" s="239">
        <v>0</v>
      </c>
      <c r="K210" s="239">
        <v>0</v>
      </c>
      <c r="L210" s="239">
        <v>0</v>
      </c>
      <c r="M210" s="239">
        <v>0</v>
      </c>
      <c r="N210" s="239">
        <v>1</v>
      </c>
      <c r="O210" s="239">
        <v>0</v>
      </c>
      <c r="P210" s="239">
        <v>0</v>
      </c>
      <c r="Q210" s="239">
        <v>0</v>
      </c>
      <c r="R210" s="239">
        <v>0</v>
      </c>
      <c r="S210" s="239">
        <v>0</v>
      </c>
      <c r="T210" s="301">
        <f t="shared" si="43"/>
        <v>0</v>
      </c>
      <c r="U210" s="301">
        <f t="shared" si="44"/>
        <v>0</v>
      </c>
      <c r="V210" s="301">
        <f t="shared" si="45"/>
        <v>0</v>
      </c>
      <c r="W210" s="301">
        <f t="shared" si="46"/>
        <v>0</v>
      </c>
      <c r="X210" s="301">
        <f t="shared" si="47"/>
        <v>0</v>
      </c>
      <c r="Y210" s="301">
        <f t="shared" si="48"/>
        <v>0</v>
      </c>
      <c r="Z210" s="301">
        <f t="shared" si="49"/>
        <v>605.55610799153703</v>
      </c>
      <c r="AA210" s="301">
        <f t="shared" si="50"/>
        <v>0</v>
      </c>
      <c r="AB210" s="301">
        <f t="shared" si="51"/>
        <v>0</v>
      </c>
      <c r="AC210" s="301">
        <f t="shared" si="52"/>
        <v>0</v>
      </c>
      <c r="AD210" s="301">
        <f t="shared" si="53"/>
        <v>0</v>
      </c>
      <c r="AE210" s="301">
        <f t="shared" si="54"/>
        <v>0</v>
      </c>
    </row>
    <row r="211" spans="1:31" x14ac:dyDescent="0.35">
      <c r="A211" s="321">
        <v>2035</v>
      </c>
      <c r="B211" s="326">
        <v>49157</v>
      </c>
      <c r="C211" s="323">
        <f t="shared" si="41"/>
        <v>669.49541561945182</v>
      </c>
      <c r="D211" s="314">
        <f t="shared" si="42"/>
        <v>669.49541561945182</v>
      </c>
      <c r="E211" s="243">
        <f>Residential!F211</f>
        <v>630.08517629692903</v>
      </c>
      <c r="F211" s="243">
        <f>'Exogenous Variables Monthly'!C208</f>
        <v>5845.783354551646</v>
      </c>
      <c r="G211" s="244">
        <v>0</v>
      </c>
      <c r="H211" s="239">
        <v>0</v>
      </c>
      <c r="I211" s="239">
        <v>0</v>
      </c>
      <c r="J211" s="239">
        <v>0</v>
      </c>
      <c r="K211" s="239">
        <v>0</v>
      </c>
      <c r="L211" s="239">
        <v>0</v>
      </c>
      <c r="M211" s="239">
        <v>0</v>
      </c>
      <c r="N211" s="239">
        <v>0</v>
      </c>
      <c r="O211" s="239">
        <v>1</v>
      </c>
      <c r="P211" s="239">
        <v>0</v>
      </c>
      <c r="Q211" s="239">
        <v>0</v>
      </c>
      <c r="R211" s="239">
        <v>0</v>
      </c>
      <c r="S211" s="239">
        <v>0</v>
      </c>
      <c r="T211" s="301">
        <f t="shared" si="43"/>
        <v>0</v>
      </c>
      <c r="U211" s="301">
        <f t="shared" si="44"/>
        <v>0</v>
      </c>
      <c r="V211" s="301">
        <f t="shared" si="45"/>
        <v>0</v>
      </c>
      <c r="W211" s="301">
        <f t="shared" si="46"/>
        <v>0</v>
      </c>
      <c r="X211" s="301">
        <f t="shared" si="47"/>
        <v>0</v>
      </c>
      <c r="Y211" s="301">
        <f t="shared" si="48"/>
        <v>0</v>
      </c>
      <c r="Z211" s="301">
        <f t="shared" si="49"/>
        <v>0</v>
      </c>
      <c r="AA211" s="301">
        <f t="shared" si="50"/>
        <v>630.08517629692903</v>
      </c>
      <c r="AB211" s="301">
        <f t="shared" si="51"/>
        <v>0</v>
      </c>
      <c r="AC211" s="301">
        <f t="shared" si="52"/>
        <v>0</v>
      </c>
      <c r="AD211" s="301">
        <f t="shared" si="53"/>
        <v>0</v>
      </c>
      <c r="AE211" s="301">
        <f t="shared" si="54"/>
        <v>0</v>
      </c>
    </row>
    <row r="212" spans="1:31" x14ac:dyDescent="0.35">
      <c r="A212" s="321">
        <v>2035</v>
      </c>
      <c r="B212" s="326">
        <v>49188</v>
      </c>
      <c r="C212" s="323">
        <f t="shared" ref="C212:C275" si="55">D212</f>
        <v>676.73259283522771</v>
      </c>
      <c r="D212" s="314">
        <f t="shared" si="42"/>
        <v>676.73259283522771</v>
      </c>
      <c r="E212" s="243">
        <f>Residential!F212</f>
        <v>621.852529007935</v>
      </c>
      <c r="F212" s="243">
        <f>'Exogenous Variables Monthly'!C209</f>
        <v>5843.3501397259006</v>
      </c>
      <c r="G212" s="244">
        <v>0</v>
      </c>
      <c r="H212" s="239">
        <v>0</v>
      </c>
      <c r="I212" s="239">
        <v>0</v>
      </c>
      <c r="J212" s="239">
        <v>0</v>
      </c>
      <c r="K212" s="239">
        <v>0</v>
      </c>
      <c r="L212" s="239">
        <v>0</v>
      </c>
      <c r="M212" s="239">
        <v>0</v>
      </c>
      <c r="N212" s="239">
        <v>0</v>
      </c>
      <c r="O212" s="239">
        <v>0</v>
      </c>
      <c r="P212" s="239">
        <v>1</v>
      </c>
      <c r="Q212" s="239">
        <v>0</v>
      </c>
      <c r="R212" s="239">
        <v>0</v>
      </c>
      <c r="S212" s="239">
        <v>0</v>
      </c>
      <c r="T212" s="301">
        <f t="shared" si="43"/>
        <v>0</v>
      </c>
      <c r="U212" s="301">
        <f t="shared" si="44"/>
        <v>0</v>
      </c>
      <c r="V212" s="301">
        <f t="shared" si="45"/>
        <v>0</v>
      </c>
      <c r="W212" s="301">
        <f t="shared" si="46"/>
        <v>0</v>
      </c>
      <c r="X212" s="301">
        <f t="shared" si="47"/>
        <v>0</v>
      </c>
      <c r="Y212" s="301">
        <f t="shared" si="48"/>
        <v>0</v>
      </c>
      <c r="Z212" s="301">
        <f t="shared" si="49"/>
        <v>0</v>
      </c>
      <c r="AA212" s="301">
        <f t="shared" si="50"/>
        <v>0</v>
      </c>
      <c r="AB212" s="301">
        <f t="shared" si="51"/>
        <v>621.852529007935</v>
      </c>
      <c r="AC212" s="301">
        <f t="shared" si="52"/>
        <v>0</v>
      </c>
      <c r="AD212" s="301">
        <f t="shared" si="53"/>
        <v>0</v>
      </c>
      <c r="AE212" s="301">
        <f t="shared" si="54"/>
        <v>0</v>
      </c>
    </row>
    <row r="213" spans="1:31" x14ac:dyDescent="0.35">
      <c r="A213" s="321">
        <v>2035</v>
      </c>
      <c r="B213" s="326">
        <v>49218</v>
      </c>
      <c r="C213" s="323">
        <f t="shared" si="55"/>
        <v>705.48242654155638</v>
      </c>
      <c r="D213" s="314">
        <f t="shared" si="42"/>
        <v>705.48242654155638</v>
      </c>
      <c r="E213" s="243">
        <f>Residential!F213</f>
        <v>643.30497760125604</v>
      </c>
      <c r="F213" s="243">
        <f>'Exogenous Variables Monthly'!C210</f>
        <v>5840.9169249001552</v>
      </c>
      <c r="G213" s="244">
        <v>0</v>
      </c>
      <c r="H213" s="239">
        <v>0</v>
      </c>
      <c r="I213" s="239">
        <v>0</v>
      </c>
      <c r="J213" s="239">
        <v>0</v>
      </c>
      <c r="K213" s="239">
        <v>0</v>
      </c>
      <c r="L213" s="239">
        <v>0</v>
      </c>
      <c r="M213" s="239">
        <v>0</v>
      </c>
      <c r="N213" s="239">
        <v>0</v>
      </c>
      <c r="O213" s="239">
        <v>0</v>
      </c>
      <c r="P213" s="239">
        <v>0</v>
      </c>
      <c r="Q213" s="239">
        <v>1</v>
      </c>
      <c r="R213" s="239">
        <v>0</v>
      </c>
      <c r="S213" s="239">
        <v>0</v>
      </c>
      <c r="T213" s="301">
        <f t="shared" si="43"/>
        <v>0</v>
      </c>
      <c r="U213" s="301">
        <f t="shared" si="44"/>
        <v>0</v>
      </c>
      <c r="V213" s="301">
        <f t="shared" si="45"/>
        <v>0</v>
      </c>
      <c r="W213" s="301">
        <f t="shared" si="46"/>
        <v>0</v>
      </c>
      <c r="X213" s="301">
        <f t="shared" si="47"/>
        <v>0</v>
      </c>
      <c r="Y213" s="301">
        <f t="shared" si="48"/>
        <v>0</v>
      </c>
      <c r="Z213" s="301">
        <f t="shared" si="49"/>
        <v>0</v>
      </c>
      <c r="AA213" s="301">
        <f t="shared" si="50"/>
        <v>0</v>
      </c>
      <c r="AB213" s="301">
        <f t="shared" si="51"/>
        <v>0</v>
      </c>
      <c r="AC213" s="301">
        <f t="shared" si="52"/>
        <v>643.30497760125604</v>
      </c>
      <c r="AD213" s="301">
        <f t="shared" si="53"/>
        <v>0</v>
      </c>
      <c r="AE213" s="301">
        <f t="shared" si="54"/>
        <v>0</v>
      </c>
    </row>
    <row r="214" spans="1:31" x14ac:dyDescent="0.35">
      <c r="A214" s="321">
        <v>2035</v>
      </c>
      <c r="B214" s="326">
        <v>49249</v>
      </c>
      <c r="C214" s="323">
        <f t="shared" si="55"/>
        <v>633.36987899235532</v>
      </c>
      <c r="D214" s="314">
        <f t="shared" si="42"/>
        <v>633.36987899235532</v>
      </c>
      <c r="E214" s="243">
        <f>Residential!F214</f>
        <v>552.757334196687</v>
      </c>
      <c r="F214" s="243">
        <f>'Exogenous Variables Monthly'!C211</f>
        <v>5838.4837100744098</v>
      </c>
      <c r="G214" s="244">
        <v>0</v>
      </c>
      <c r="H214" s="239">
        <v>0</v>
      </c>
      <c r="I214" s="239">
        <v>0</v>
      </c>
      <c r="J214" s="239">
        <v>0</v>
      </c>
      <c r="K214" s="239">
        <v>0</v>
      </c>
      <c r="L214" s="239">
        <v>0</v>
      </c>
      <c r="M214" s="239">
        <v>0</v>
      </c>
      <c r="N214" s="239">
        <v>0</v>
      </c>
      <c r="O214" s="239">
        <v>0</v>
      </c>
      <c r="P214" s="239">
        <v>0</v>
      </c>
      <c r="Q214" s="239">
        <v>0</v>
      </c>
      <c r="R214" s="239">
        <v>1</v>
      </c>
      <c r="S214" s="239">
        <v>0</v>
      </c>
      <c r="T214" s="301">
        <f t="shared" si="43"/>
        <v>0</v>
      </c>
      <c r="U214" s="301">
        <f t="shared" si="44"/>
        <v>0</v>
      </c>
      <c r="V214" s="301">
        <f t="shared" si="45"/>
        <v>0</v>
      </c>
      <c r="W214" s="301">
        <f t="shared" si="46"/>
        <v>0</v>
      </c>
      <c r="X214" s="301">
        <f t="shared" si="47"/>
        <v>0</v>
      </c>
      <c r="Y214" s="301">
        <f t="shared" si="48"/>
        <v>0</v>
      </c>
      <c r="Z214" s="301">
        <f t="shared" si="49"/>
        <v>0</v>
      </c>
      <c r="AA214" s="301">
        <f t="shared" si="50"/>
        <v>0</v>
      </c>
      <c r="AB214" s="301">
        <f t="shared" si="51"/>
        <v>0</v>
      </c>
      <c r="AC214" s="301">
        <f t="shared" si="52"/>
        <v>0</v>
      </c>
      <c r="AD214" s="301">
        <f t="shared" si="53"/>
        <v>552.757334196687</v>
      </c>
      <c r="AE214" s="301">
        <f t="shared" si="54"/>
        <v>0</v>
      </c>
    </row>
    <row r="215" spans="1:31" x14ac:dyDescent="0.35">
      <c r="A215" s="321">
        <v>2035</v>
      </c>
      <c r="B215" s="326">
        <v>49279</v>
      </c>
      <c r="C215" s="323">
        <f t="shared" si="55"/>
        <v>630.64554683083679</v>
      </c>
      <c r="D215" s="314">
        <f t="shared" si="42"/>
        <v>630.64554683083679</v>
      </c>
      <c r="E215" s="243">
        <f>Residential!F215</f>
        <v>520.29205989776699</v>
      </c>
      <c r="F215" s="243">
        <f>'Exogenous Variables Monthly'!C212</f>
        <v>5836.0504952486644</v>
      </c>
      <c r="G215" s="244">
        <v>0</v>
      </c>
      <c r="H215" s="239">
        <v>0</v>
      </c>
      <c r="I215" s="239">
        <v>0</v>
      </c>
      <c r="J215" s="239">
        <v>0</v>
      </c>
      <c r="K215" s="239">
        <v>0</v>
      </c>
      <c r="L215" s="239">
        <v>0</v>
      </c>
      <c r="M215" s="239">
        <v>0</v>
      </c>
      <c r="N215" s="239">
        <v>0</v>
      </c>
      <c r="O215" s="239">
        <v>0</v>
      </c>
      <c r="P215" s="239">
        <v>0</v>
      </c>
      <c r="Q215" s="239">
        <v>0</v>
      </c>
      <c r="R215" s="239">
        <v>0</v>
      </c>
      <c r="S215" s="239">
        <v>1</v>
      </c>
      <c r="T215" s="301">
        <f t="shared" si="43"/>
        <v>0</v>
      </c>
      <c r="U215" s="301">
        <f t="shared" si="44"/>
        <v>0</v>
      </c>
      <c r="V215" s="301">
        <f t="shared" si="45"/>
        <v>0</v>
      </c>
      <c r="W215" s="301">
        <f t="shared" si="46"/>
        <v>0</v>
      </c>
      <c r="X215" s="301">
        <f t="shared" si="47"/>
        <v>0</v>
      </c>
      <c r="Y215" s="301">
        <f t="shared" si="48"/>
        <v>0</v>
      </c>
      <c r="Z215" s="301">
        <f t="shared" si="49"/>
        <v>0</v>
      </c>
      <c r="AA215" s="301">
        <f t="shared" si="50"/>
        <v>0</v>
      </c>
      <c r="AB215" s="301">
        <f t="shared" si="51"/>
        <v>0</v>
      </c>
      <c r="AC215" s="301">
        <f t="shared" si="52"/>
        <v>0</v>
      </c>
      <c r="AD215" s="301">
        <f t="shared" si="53"/>
        <v>0</v>
      </c>
      <c r="AE215" s="301">
        <f t="shared" si="54"/>
        <v>520.29205989776699</v>
      </c>
    </row>
    <row r="216" spans="1:31" x14ac:dyDescent="0.35">
      <c r="A216" s="321">
        <v>2035</v>
      </c>
      <c r="B216" s="326">
        <v>49310</v>
      </c>
      <c r="C216" s="323">
        <f t="shared" si="55"/>
        <v>565.93441648228236</v>
      </c>
      <c r="D216" s="314">
        <f t="shared" si="42"/>
        <v>565.93441648228236</v>
      </c>
      <c r="E216" s="243">
        <f>Residential!F216</f>
        <v>487.68079935492301</v>
      </c>
      <c r="F216" s="243">
        <f>'Exogenous Variables Monthly'!C213</f>
        <v>5833.6172804229191</v>
      </c>
      <c r="G216" s="244">
        <v>0</v>
      </c>
      <c r="H216" s="239">
        <v>1</v>
      </c>
      <c r="I216" s="239">
        <v>0</v>
      </c>
      <c r="J216" s="239">
        <v>0</v>
      </c>
      <c r="K216" s="239">
        <v>0</v>
      </c>
      <c r="L216" s="239">
        <v>0</v>
      </c>
      <c r="M216" s="239">
        <v>0</v>
      </c>
      <c r="N216" s="239">
        <v>0</v>
      </c>
      <c r="O216" s="239">
        <v>0</v>
      </c>
      <c r="P216" s="239">
        <v>0</v>
      </c>
      <c r="Q216" s="239">
        <v>0</v>
      </c>
      <c r="R216" s="239">
        <v>0</v>
      </c>
      <c r="S216" s="239">
        <v>0</v>
      </c>
      <c r="T216" s="301">
        <f t="shared" si="43"/>
        <v>487.68079935492301</v>
      </c>
      <c r="U216" s="301">
        <f t="shared" si="44"/>
        <v>0</v>
      </c>
      <c r="V216" s="301">
        <f t="shared" si="45"/>
        <v>0</v>
      </c>
      <c r="W216" s="301">
        <f t="shared" si="46"/>
        <v>0</v>
      </c>
      <c r="X216" s="301">
        <f t="shared" si="47"/>
        <v>0</v>
      </c>
      <c r="Y216" s="301">
        <f t="shared" si="48"/>
        <v>0</v>
      </c>
      <c r="Z216" s="301">
        <f t="shared" si="49"/>
        <v>0</v>
      </c>
      <c r="AA216" s="301">
        <f t="shared" si="50"/>
        <v>0</v>
      </c>
      <c r="AB216" s="301">
        <f t="shared" si="51"/>
        <v>0</v>
      </c>
      <c r="AC216" s="301">
        <f t="shared" si="52"/>
        <v>0</v>
      </c>
      <c r="AD216" s="301">
        <f t="shared" si="53"/>
        <v>0</v>
      </c>
      <c r="AE216" s="301">
        <f t="shared" si="54"/>
        <v>0</v>
      </c>
    </row>
    <row r="217" spans="1:31" x14ac:dyDescent="0.35">
      <c r="A217" s="321">
        <v>2035</v>
      </c>
      <c r="B217" s="326">
        <v>49341</v>
      </c>
      <c r="C217" s="323">
        <f t="shared" si="55"/>
        <v>526.41144202540193</v>
      </c>
      <c r="D217" s="314">
        <f t="shared" si="42"/>
        <v>526.41144202540193</v>
      </c>
      <c r="E217" s="243">
        <f>Residential!F217</f>
        <v>423.00009993486498</v>
      </c>
      <c r="F217" s="243">
        <f>'Exogenous Variables Monthly'!C214</f>
        <v>5831.1840655971737</v>
      </c>
      <c r="G217" s="244">
        <v>0</v>
      </c>
      <c r="H217" s="239">
        <v>0</v>
      </c>
      <c r="I217" s="239">
        <v>1</v>
      </c>
      <c r="J217" s="239">
        <v>0</v>
      </c>
      <c r="K217" s="239">
        <v>0</v>
      </c>
      <c r="L217" s="239">
        <v>0</v>
      </c>
      <c r="M217" s="239">
        <v>0</v>
      </c>
      <c r="N217" s="239">
        <v>0</v>
      </c>
      <c r="O217" s="239">
        <v>0</v>
      </c>
      <c r="P217" s="239">
        <v>0</v>
      </c>
      <c r="Q217" s="239">
        <v>0</v>
      </c>
      <c r="R217" s="239">
        <v>0</v>
      </c>
      <c r="S217" s="239">
        <v>0</v>
      </c>
      <c r="T217" s="301">
        <f t="shared" si="43"/>
        <v>0</v>
      </c>
      <c r="U217" s="301">
        <f t="shared" si="44"/>
        <v>423.00009993486498</v>
      </c>
      <c r="V217" s="301">
        <f t="shared" si="45"/>
        <v>0</v>
      </c>
      <c r="W217" s="301">
        <f t="shared" si="46"/>
        <v>0</v>
      </c>
      <c r="X217" s="301">
        <f t="shared" si="47"/>
        <v>0</v>
      </c>
      <c r="Y217" s="301">
        <f t="shared" si="48"/>
        <v>0</v>
      </c>
      <c r="Z217" s="301">
        <f t="shared" si="49"/>
        <v>0</v>
      </c>
      <c r="AA217" s="301">
        <f t="shared" si="50"/>
        <v>0</v>
      </c>
      <c r="AB217" s="301">
        <f t="shared" si="51"/>
        <v>0</v>
      </c>
      <c r="AC217" s="301">
        <f t="shared" si="52"/>
        <v>0</v>
      </c>
      <c r="AD217" s="301">
        <f t="shared" si="53"/>
        <v>0</v>
      </c>
      <c r="AE217" s="301">
        <f t="shared" si="54"/>
        <v>0</v>
      </c>
    </row>
    <row r="218" spans="1:31" x14ac:dyDescent="0.35">
      <c r="A218" s="321">
        <v>2035</v>
      </c>
      <c r="B218" s="326">
        <v>49369</v>
      </c>
      <c r="C218" s="323">
        <f t="shared" si="55"/>
        <v>615.25856697568406</v>
      </c>
      <c r="D218" s="314">
        <f t="shared" si="42"/>
        <v>615.25856697568406</v>
      </c>
      <c r="E218" s="243">
        <f>Residential!F218</f>
        <v>433.19229351123198</v>
      </c>
      <c r="F218" s="243">
        <f>'Exogenous Variables Monthly'!C215</f>
        <v>5828.7508507714283</v>
      </c>
      <c r="G218" s="244">
        <v>0</v>
      </c>
      <c r="H218" s="239">
        <v>0</v>
      </c>
      <c r="I218" s="239">
        <v>0</v>
      </c>
      <c r="J218" s="239">
        <v>1</v>
      </c>
      <c r="K218" s="239">
        <v>0</v>
      </c>
      <c r="L218" s="239">
        <v>0</v>
      </c>
      <c r="M218" s="239">
        <v>0</v>
      </c>
      <c r="N218" s="239">
        <v>0</v>
      </c>
      <c r="O218" s="239">
        <v>0</v>
      </c>
      <c r="P218" s="239">
        <v>0</v>
      </c>
      <c r="Q218" s="239">
        <v>0</v>
      </c>
      <c r="R218" s="239">
        <v>0</v>
      </c>
      <c r="S218" s="239">
        <v>0</v>
      </c>
      <c r="T218" s="301">
        <f t="shared" si="43"/>
        <v>0</v>
      </c>
      <c r="U218" s="301">
        <f t="shared" si="44"/>
        <v>0</v>
      </c>
      <c r="V218" s="301">
        <f t="shared" si="45"/>
        <v>433.19229351123198</v>
      </c>
      <c r="W218" s="301">
        <f t="shared" si="46"/>
        <v>0</v>
      </c>
      <c r="X218" s="301">
        <f t="shared" si="47"/>
        <v>0</v>
      </c>
      <c r="Y218" s="301">
        <f t="shared" si="48"/>
        <v>0</v>
      </c>
      <c r="Z218" s="301">
        <f t="shared" si="49"/>
        <v>0</v>
      </c>
      <c r="AA218" s="301">
        <f t="shared" si="50"/>
        <v>0</v>
      </c>
      <c r="AB218" s="301">
        <f t="shared" si="51"/>
        <v>0</v>
      </c>
      <c r="AC218" s="301">
        <f t="shared" si="52"/>
        <v>0</v>
      </c>
      <c r="AD218" s="301">
        <f t="shared" si="53"/>
        <v>0</v>
      </c>
      <c r="AE218" s="301">
        <f t="shared" si="54"/>
        <v>0</v>
      </c>
    </row>
    <row r="219" spans="1:31" x14ac:dyDescent="0.35">
      <c r="A219" s="321">
        <v>2035</v>
      </c>
      <c r="B219" s="326">
        <v>49400</v>
      </c>
      <c r="C219" s="323">
        <f t="shared" si="55"/>
        <v>604.29180516293832</v>
      </c>
      <c r="D219" s="314">
        <f t="shared" si="42"/>
        <v>604.29180516293832</v>
      </c>
      <c r="E219" s="243">
        <f>Residential!F219</f>
        <v>481.796429527724</v>
      </c>
      <c r="F219" s="243">
        <f>'Exogenous Variables Monthly'!C216</f>
        <v>5826.3176359456829</v>
      </c>
      <c r="G219" s="244">
        <v>0</v>
      </c>
      <c r="H219" s="239">
        <v>0</v>
      </c>
      <c r="I219" s="239">
        <v>0</v>
      </c>
      <c r="J219" s="239">
        <v>0</v>
      </c>
      <c r="K219" s="239">
        <v>1</v>
      </c>
      <c r="L219" s="239">
        <v>0</v>
      </c>
      <c r="M219" s="239">
        <v>0</v>
      </c>
      <c r="N219" s="239">
        <v>0</v>
      </c>
      <c r="O219" s="239">
        <v>0</v>
      </c>
      <c r="P219" s="239">
        <v>0</v>
      </c>
      <c r="Q219" s="239">
        <v>0</v>
      </c>
      <c r="R219" s="239">
        <v>0</v>
      </c>
      <c r="S219" s="239">
        <v>0</v>
      </c>
      <c r="T219" s="301">
        <f t="shared" si="43"/>
        <v>0</v>
      </c>
      <c r="U219" s="301">
        <f t="shared" si="44"/>
        <v>0</v>
      </c>
      <c r="V219" s="301">
        <f t="shared" si="45"/>
        <v>0</v>
      </c>
      <c r="W219" s="301">
        <f t="shared" si="46"/>
        <v>481.796429527724</v>
      </c>
      <c r="X219" s="301">
        <f t="shared" si="47"/>
        <v>0</v>
      </c>
      <c r="Y219" s="301">
        <f t="shared" si="48"/>
        <v>0</v>
      </c>
      <c r="Z219" s="301">
        <f t="shared" si="49"/>
        <v>0</v>
      </c>
      <c r="AA219" s="301">
        <f t="shared" si="50"/>
        <v>0</v>
      </c>
      <c r="AB219" s="301">
        <f t="shared" si="51"/>
        <v>0</v>
      </c>
      <c r="AC219" s="301">
        <f t="shared" si="52"/>
        <v>0</v>
      </c>
      <c r="AD219" s="301">
        <f t="shared" si="53"/>
        <v>0</v>
      </c>
      <c r="AE219" s="301">
        <f t="shared" si="54"/>
        <v>0</v>
      </c>
    </row>
    <row r="220" spans="1:31" x14ac:dyDescent="0.35">
      <c r="A220" s="321">
        <v>2035</v>
      </c>
      <c r="B220" s="326">
        <v>49430</v>
      </c>
      <c r="C220" s="323">
        <f t="shared" si="55"/>
        <v>651.38619303736016</v>
      </c>
      <c r="D220" s="314">
        <f t="shared" si="42"/>
        <v>651.38619303736016</v>
      </c>
      <c r="E220" s="243">
        <f>Residential!F220</f>
        <v>559.54038906128199</v>
      </c>
      <c r="F220" s="243">
        <f>'Exogenous Variables Monthly'!C217</f>
        <v>5823.8844211199375</v>
      </c>
      <c r="G220" s="244">
        <v>0</v>
      </c>
      <c r="H220" s="239">
        <v>0</v>
      </c>
      <c r="I220" s="239">
        <v>0</v>
      </c>
      <c r="J220" s="239">
        <v>0</v>
      </c>
      <c r="K220" s="239">
        <v>0</v>
      </c>
      <c r="L220" s="239">
        <v>1</v>
      </c>
      <c r="M220" s="239">
        <v>0</v>
      </c>
      <c r="N220" s="239">
        <v>0</v>
      </c>
      <c r="O220" s="239">
        <v>0</v>
      </c>
      <c r="P220" s="239">
        <v>0</v>
      </c>
      <c r="Q220" s="239">
        <v>0</v>
      </c>
      <c r="R220" s="239">
        <v>0</v>
      </c>
      <c r="S220" s="239">
        <v>0</v>
      </c>
      <c r="T220" s="301">
        <f t="shared" si="43"/>
        <v>0</v>
      </c>
      <c r="U220" s="301">
        <f t="shared" si="44"/>
        <v>0</v>
      </c>
      <c r="V220" s="301">
        <f t="shared" si="45"/>
        <v>0</v>
      </c>
      <c r="W220" s="301">
        <f t="shared" si="46"/>
        <v>0</v>
      </c>
      <c r="X220" s="301">
        <f t="shared" si="47"/>
        <v>559.54038906128199</v>
      </c>
      <c r="Y220" s="301">
        <f t="shared" si="48"/>
        <v>0</v>
      </c>
      <c r="Z220" s="301">
        <f t="shared" si="49"/>
        <v>0</v>
      </c>
      <c r="AA220" s="301">
        <f t="shared" si="50"/>
        <v>0</v>
      </c>
      <c r="AB220" s="301">
        <f t="shared" si="51"/>
        <v>0</v>
      </c>
      <c r="AC220" s="301">
        <f t="shared" si="52"/>
        <v>0</v>
      </c>
      <c r="AD220" s="301">
        <f t="shared" si="53"/>
        <v>0</v>
      </c>
      <c r="AE220" s="301">
        <f t="shared" si="54"/>
        <v>0</v>
      </c>
    </row>
    <row r="221" spans="1:31" x14ac:dyDescent="0.35">
      <c r="A221" s="321">
        <v>2035</v>
      </c>
      <c r="B221" s="326">
        <v>49461</v>
      </c>
      <c r="C221" s="323">
        <f t="shared" si="55"/>
        <v>643.61882236621932</v>
      </c>
      <c r="D221" s="314">
        <f t="shared" si="42"/>
        <v>643.61882236621932</v>
      </c>
      <c r="E221" s="243">
        <f>Residential!F221</f>
        <v>590.32602396368304</v>
      </c>
      <c r="F221" s="243">
        <f>'Exogenous Variables Monthly'!C218</f>
        <v>5821.4512062941922</v>
      </c>
      <c r="G221" s="244">
        <v>0</v>
      </c>
      <c r="H221" s="239">
        <v>0</v>
      </c>
      <c r="I221" s="239">
        <v>0</v>
      </c>
      <c r="J221" s="239">
        <v>0</v>
      </c>
      <c r="K221" s="239">
        <v>0</v>
      </c>
      <c r="L221" s="239">
        <v>0</v>
      </c>
      <c r="M221" s="239">
        <v>1</v>
      </c>
      <c r="N221" s="239">
        <v>0</v>
      </c>
      <c r="O221" s="239">
        <v>0</v>
      </c>
      <c r="P221" s="239">
        <v>0</v>
      </c>
      <c r="Q221" s="239">
        <v>0</v>
      </c>
      <c r="R221" s="239">
        <v>0</v>
      </c>
      <c r="S221" s="239">
        <v>0</v>
      </c>
      <c r="T221" s="301">
        <f t="shared" si="43"/>
        <v>0</v>
      </c>
      <c r="U221" s="301">
        <f t="shared" si="44"/>
        <v>0</v>
      </c>
      <c r="V221" s="301">
        <f t="shared" si="45"/>
        <v>0</v>
      </c>
      <c r="W221" s="301">
        <f t="shared" si="46"/>
        <v>0</v>
      </c>
      <c r="X221" s="301">
        <f t="shared" si="47"/>
        <v>0</v>
      </c>
      <c r="Y221" s="301">
        <f t="shared" si="48"/>
        <v>590.32602396368304</v>
      </c>
      <c r="Z221" s="301">
        <f t="shared" si="49"/>
        <v>0</v>
      </c>
      <c r="AA221" s="301">
        <f t="shared" si="50"/>
        <v>0</v>
      </c>
      <c r="AB221" s="301">
        <f t="shared" si="51"/>
        <v>0</v>
      </c>
      <c r="AC221" s="301">
        <f t="shared" si="52"/>
        <v>0</v>
      </c>
      <c r="AD221" s="301">
        <f t="shared" si="53"/>
        <v>0</v>
      </c>
      <c r="AE221" s="301">
        <f t="shared" si="54"/>
        <v>0</v>
      </c>
    </row>
    <row r="222" spans="1:31" x14ac:dyDescent="0.35">
      <c r="A222" s="321">
        <v>2036</v>
      </c>
      <c r="B222" s="326">
        <v>49491</v>
      </c>
      <c r="C222" s="323">
        <f t="shared" si="55"/>
        <v>670.760319216227</v>
      </c>
      <c r="D222" s="314">
        <f t="shared" si="42"/>
        <v>670.760319216227</v>
      </c>
      <c r="E222" s="243">
        <f>Residential!F222</f>
        <v>607.07910828486604</v>
      </c>
      <c r="F222" s="243">
        <f>'Exogenous Variables Monthly'!C219</f>
        <v>5814.8973140854923</v>
      </c>
      <c r="G222" s="244">
        <v>0</v>
      </c>
      <c r="H222" s="239">
        <v>0</v>
      </c>
      <c r="I222" s="239">
        <v>0</v>
      </c>
      <c r="J222" s="239">
        <v>0</v>
      </c>
      <c r="K222" s="239">
        <v>0</v>
      </c>
      <c r="L222" s="239">
        <v>0</v>
      </c>
      <c r="M222" s="239">
        <v>0</v>
      </c>
      <c r="N222" s="239">
        <v>1</v>
      </c>
      <c r="O222" s="239">
        <v>0</v>
      </c>
      <c r="P222" s="239">
        <v>0</v>
      </c>
      <c r="Q222" s="239">
        <v>0</v>
      </c>
      <c r="R222" s="239">
        <v>0</v>
      </c>
      <c r="S222" s="239">
        <v>0</v>
      </c>
      <c r="T222" s="301">
        <f t="shared" si="43"/>
        <v>0</v>
      </c>
      <c r="U222" s="301">
        <f t="shared" si="44"/>
        <v>0</v>
      </c>
      <c r="V222" s="301">
        <f t="shared" si="45"/>
        <v>0</v>
      </c>
      <c r="W222" s="301">
        <f t="shared" si="46"/>
        <v>0</v>
      </c>
      <c r="X222" s="301">
        <f t="shared" si="47"/>
        <v>0</v>
      </c>
      <c r="Y222" s="301">
        <f t="shared" si="48"/>
        <v>0</v>
      </c>
      <c r="Z222" s="301">
        <f t="shared" si="49"/>
        <v>607.07910828486604</v>
      </c>
      <c r="AA222" s="301">
        <f t="shared" si="50"/>
        <v>0</v>
      </c>
      <c r="AB222" s="301">
        <f t="shared" si="51"/>
        <v>0</v>
      </c>
      <c r="AC222" s="301">
        <f t="shared" si="52"/>
        <v>0</v>
      </c>
      <c r="AD222" s="301">
        <f t="shared" si="53"/>
        <v>0</v>
      </c>
      <c r="AE222" s="301">
        <f t="shared" si="54"/>
        <v>0</v>
      </c>
    </row>
    <row r="223" spans="1:31" x14ac:dyDescent="0.35">
      <c r="A223" s="321">
        <v>2036</v>
      </c>
      <c r="B223" s="326">
        <v>49522</v>
      </c>
      <c r="C223" s="323">
        <f t="shared" si="55"/>
        <v>664.57176780113753</v>
      </c>
      <c r="D223" s="314">
        <f t="shared" si="42"/>
        <v>664.57176780113753</v>
      </c>
      <c r="E223" s="243">
        <f>Residential!F223</f>
        <v>632.31353219099299</v>
      </c>
      <c r="F223" s="243">
        <f>'Exogenous Variables Monthly'!C220</f>
        <v>5808.3434218767925</v>
      </c>
      <c r="G223" s="244">
        <v>0</v>
      </c>
      <c r="H223" s="239">
        <v>0</v>
      </c>
      <c r="I223" s="239">
        <v>0</v>
      </c>
      <c r="J223" s="239">
        <v>0</v>
      </c>
      <c r="K223" s="239">
        <v>0</v>
      </c>
      <c r="L223" s="239">
        <v>0</v>
      </c>
      <c r="M223" s="239">
        <v>0</v>
      </c>
      <c r="N223" s="239">
        <v>0</v>
      </c>
      <c r="O223" s="239">
        <v>1</v>
      </c>
      <c r="P223" s="239">
        <v>0</v>
      </c>
      <c r="Q223" s="239">
        <v>0</v>
      </c>
      <c r="R223" s="239">
        <v>0</v>
      </c>
      <c r="S223" s="239">
        <v>0</v>
      </c>
      <c r="T223" s="301">
        <f t="shared" si="43"/>
        <v>0</v>
      </c>
      <c r="U223" s="301">
        <f t="shared" si="44"/>
        <v>0</v>
      </c>
      <c r="V223" s="301">
        <f t="shared" si="45"/>
        <v>0</v>
      </c>
      <c r="W223" s="301">
        <f t="shared" si="46"/>
        <v>0</v>
      </c>
      <c r="X223" s="301">
        <f t="shared" si="47"/>
        <v>0</v>
      </c>
      <c r="Y223" s="301">
        <f t="shared" si="48"/>
        <v>0</v>
      </c>
      <c r="Z223" s="301">
        <f t="shared" si="49"/>
        <v>0</v>
      </c>
      <c r="AA223" s="301">
        <f t="shared" si="50"/>
        <v>632.31353219099299</v>
      </c>
      <c r="AB223" s="301">
        <f t="shared" si="51"/>
        <v>0</v>
      </c>
      <c r="AC223" s="301">
        <f t="shared" si="52"/>
        <v>0</v>
      </c>
      <c r="AD223" s="301">
        <f t="shared" si="53"/>
        <v>0</v>
      </c>
      <c r="AE223" s="301">
        <f t="shared" si="54"/>
        <v>0</v>
      </c>
    </row>
    <row r="224" spans="1:31" x14ac:dyDescent="0.35">
      <c r="A224" s="321">
        <v>2036</v>
      </c>
      <c r="B224" s="326">
        <v>49553</v>
      </c>
      <c r="C224" s="323">
        <f t="shared" si="55"/>
        <v>671.41922029370483</v>
      </c>
      <c r="D224" s="314">
        <f t="shared" si="42"/>
        <v>671.41922029370483</v>
      </c>
      <c r="E224" s="243">
        <f>Residential!F224</f>
        <v>624.61880474211898</v>
      </c>
      <c r="F224" s="243">
        <f>'Exogenous Variables Monthly'!C221</f>
        <v>5801.7895296680927</v>
      </c>
      <c r="G224" s="244">
        <v>0</v>
      </c>
      <c r="H224" s="239">
        <v>0</v>
      </c>
      <c r="I224" s="239">
        <v>0</v>
      </c>
      <c r="J224" s="239">
        <v>0</v>
      </c>
      <c r="K224" s="239">
        <v>0</v>
      </c>
      <c r="L224" s="239">
        <v>0</v>
      </c>
      <c r="M224" s="239">
        <v>0</v>
      </c>
      <c r="N224" s="239">
        <v>0</v>
      </c>
      <c r="O224" s="239">
        <v>0</v>
      </c>
      <c r="P224" s="239">
        <v>1</v>
      </c>
      <c r="Q224" s="239">
        <v>0</v>
      </c>
      <c r="R224" s="239">
        <v>0</v>
      </c>
      <c r="S224" s="239">
        <v>0</v>
      </c>
      <c r="T224" s="301">
        <f t="shared" si="43"/>
        <v>0</v>
      </c>
      <c r="U224" s="301">
        <f t="shared" si="44"/>
        <v>0</v>
      </c>
      <c r="V224" s="301">
        <f t="shared" si="45"/>
        <v>0</v>
      </c>
      <c r="W224" s="301">
        <f t="shared" si="46"/>
        <v>0</v>
      </c>
      <c r="X224" s="301">
        <f t="shared" si="47"/>
        <v>0</v>
      </c>
      <c r="Y224" s="301">
        <f t="shared" si="48"/>
        <v>0</v>
      </c>
      <c r="Z224" s="301">
        <f t="shared" si="49"/>
        <v>0</v>
      </c>
      <c r="AA224" s="301">
        <f t="shared" si="50"/>
        <v>0</v>
      </c>
      <c r="AB224" s="301">
        <f t="shared" si="51"/>
        <v>624.61880474211898</v>
      </c>
      <c r="AC224" s="301">
        <f t="shared" si="52"/>
        <v>0</v>
      </c>
      <c r="AD224" s="301">
        <f t="shared" si="53"/>
        <v>0</v>
      </c>
      <c r="AE224" s="301">
        <f t="shared" si="54"/>
        <v>0</v>
      </c>
    </row>
    <row r="225" spans="1:31" x14ac:dyDescent="0.35">
      <c r="A225" s="321">
        <v>2036</v>
      </c>
      <c r="B225" s="326">
        <v>49583</v>
      </c>
      <c r="C225" s="323">
        <f t="shared" si="55"/>
        <v>700.18245721970595</v>
      </c>
      <c r="D225" s="314">
        <f t="shared" si="42"/>
        <v>700.18245721970595</v>
      </c>
      <c r="E225" s="243">
        <f>Residential!F225</f>
        <v>646.95574583344398</v>
      </c>
      <c r="F225" s="243">
        <f>'Exogenous Variables Monthly'!C222</f>
        <v>5795.2356374593928</v>
      </c>
      <c r="G225" s="244">
        <v>0</v>
      </c>
      <c r="H225" s="239">
        <v>0</v>
      </c>
      <c r="I225" s="239">
        <v>0</v>
      </c>
      <c r="J225" s="239">
        <v>0</v>
      </c>
      <c r="K225" s="239">
        <v>0</v>
      </c>
      <c r="L225" s="239">
        <v>0</v>
      </c>
      <c r="M225" s="239">
        <v>0</v>
      </c>
      <c r="N225" s="239">
        <v>0</v>
      </c>
      <c r="O225" s="239">
        <v>0</v>
      </c>
      <c r="P225" s="239">
        <v>0</v>
      </c>
      <c r="Q225" s="239">
        <v>1</v>
      </c>
      <c r="R225" s="239">
        <v>0</v>
      </c>
      <c r="S225" s="239">
        <v>0</v>
      </c>
      <c r="T225" s="301">
        <f t="shared" si="43"/>
        <v>0</v>
      </c>
      <c r="U225" s="301">
        <f t="shared" si="44"/>
        <v>0</v>
      </c>
      <c r="V225" s="301">
        <f t="shared" si="45"/>
        <v>0</v>
      </c>
      <c r="W225" s="301">
        <f t="shared" si="46"/>
        <v>0</v>
      </c>
      <c r="X225" s="301">
        <f t="shared" si="47"/>
        <v>0</v>
      </c>
      <c r="Y225" s="301">
        <f t="shared" si="48"/>
        <v>0</v>
      </c>
      <c r="Z225" s="301">
        <f t="shared" si="49"/>
        <v>0</v>
      </c>
      <c r="AA225" s="301">
        <f t="shared" si="50"/>
        <v>0</v>
      </c>
      <c r="AB225" s="301">
        <f t="shared" si="51"/>
        <v>0</v>
      </c>
      <c r="AC225" s="301">
        <f t="shared" si="52"/>
        <v>646.95574583344398</v>
      </c>
      <c r="AD225" s="301">
        <f t="shared" si="53"/>
        <v>0</v>
      </c>
      <c r="AE225" s="301">
        <f t="shared" si="54"/>
        <v>0</v>
      </c>
    </row>
    <row r="226" spans="1:31" x14ac:dyDescent="0.35">
      <c r="A226" s="321">
        <v>2036</v>
      </c>
      <c r="B226" s="326">
        <v>49614</v>
      </c>
      <c r="C226" s="323">
        <f t="shared" si="55"/>
        <v>626.54889508479732</v>
      </c>
      <c r="D226" s="314">
        <f t="shared" si="42"/>
        <v>626.54889508479732</v>
      </c>
      <c r="E226" s="243">
        <f>Residential!F226</f>
        <v>556.26212188529405</v>
      </c>
      <c r="F226" s="243">
        <f>'Exogenous Variables Monthly'!C223</f>
        <v>5788.681745250693</v>
      </c>
      <c r="G226" s="244">
        <v>0</v>
      </c>
      <c r="H226" s="239">
        <v>0</v>
      </c>
      <c r="I226" s="239">
        <v>0</v>
      </c>
      <c r="J226" s="239">
        <v>0</v>
      </c>
      <c r="K226" s="239">
        <v>0</v>
      </c>
      <c r="L226" s="239">
        <v>0</v>
      </c>
      <c r="M226" s="239">
        <v>0</v>
      </c>
      <c r="N226" s="239">
        <v>0</v>
      </c>
      <c r="O226" s="239">
        <v>0</v>
      </c>
      <c r="P226" s="239">
        <v>0</v>
      </c>
      <c r="Q226" s="239">
        <v>0</v>
      </c>
      <c r="R226" s="239">
        <v>1</v>
      </c>
      <c r="S226" s="239">
        <v>0</v>
      </c>
      <c r="T226" s="301">
        <f t="shared" si="43"/>
        <v>0</v>
      </c>
      <c r="U226" s="301">
        <f t="shared" si="44"/>
        <v>0</v>
      </c>
      <c r="V226" s="301">
        <f t="shared" si="45"/>
        <v>0</v>
      </c>
      <c r="W226" s="301">
        <f t="shared" si="46"/>
        <v>0</v>
      </c>
      <c r="X226" s="301">
        <f t="shared" si="47"/>
        <v>0</v>
      </c>
      <c r="Y226" s="301">
        <f t="shared" si="48"/>
        <v>0</v>
      </c>
      <c r="Z226" s="301">
        <f t="shared" si="49"/>
        <v>0</v>
      </c>
      <c r="AA226" s="301">
        <f t="shared" si="50"/>
        <v>0</v>
      </c>
      <c r="AB226" s="301">
        <f t="shared" si="51"/>
        <v>0</v>
      </c>
      <c r="AC226" s="301">
        <f t="shared" si="52"/>
        <v>0</v>
      </c>
      <c r="AD226" s="301">
        <f t="shared" si="53"/>
        <v>556.26212188529405</v>
      </c>
      <c r="AE226" s="301">
        <f t="shared" si="54"/>
        <v>0</v>
      </c>
    </row>
    <row r="227" spans="1:31" x14ac:dyDescent="0.35">
      <c r="A227" s="321">
        <v>2036</v>
      </c>
      <c r="B227" s="326">
        <v>49644</v>
      </c>
      <c r="C227" s="323">
        <f t="shared" si="55"/>
        <v>624.43696916269766</v>
      </c>
      <c r="D227" s="314">
        <f t="shared" si="42"/>
        <v>624.43696916269766</v>
      </c>
      <c r="E227" s="243">
        <f>Residential!F227</f>
        <v>524.21715112268396</v>
      </c>
      <c r="F227" s="243">
        <f>'Exogenous Variables Monthly'!C224</f>
        <v>5782.1278530419931</v>
      </c>
      <c r="G227" s="244">
        <v>0</v>
      </c>
      <c r="H227" s="239">
        <v>0</v>
      </c>
      <c r="I227" s="239">
        <v>0</v>
      </c>
      <c r="J227" s="239">
        <v>0</v>
      </c>
      <c r="K227" s="239">
        <v>0</v>
      </c>
      <c r="L227" s="239">
        <v>0</v>
      </c>
      <c r="M227" s="239">
        <v>0</v>
      </c>
      <c r="N227" s="239">
        <v>0</v>
      </c>
      <c r="O227" s="239">
        <v>0</v>
      </c>
      <c r="P227" s="239">
        <v>0</v>
      </c>
      <c r="Q227" s="239">
        <v>0</v>
      </c>
      <c r="R227" s="239">
        <v>0</v>
      </c>
      <c r="S227" s="239">
        <v>1</v>
      </c>
      <c r="T227" s="301">
        <f t="shared" si="43"/>
        <v>0</v>
      </c>
      <c r="U227" s="301">
        <f t="shared" si="44"/>
        <v>0</v>
      </c>
      <c r="V227" s="301">
        <f t="shared" si="45"/>
        <v>0</v>
      </c>
      <c r="W227" s="301">
        <f t="shared" si="46"/>
        <v>0</v>
      </c>
      <c r="X227" s="301">
        <f t="shared" si="47"/>
        <v>0</v>
      </c>
      <c r="Y227" s="301">
        <f t="shared" si="48"/>
        <v>0</v>
      </c>
      <c r="Z227" s="301">
        <f t="shared" si="49"/>
        <v>0</v>
      </c>
      <c r="AA227" s="301">
        <f t="shared" si="50"/>
        <v>0</v>
      </c>
      <c r="AB227" s="301">
        <f t="shared" si="51"/>
        <v>0</v>
      </c>
      <c r="AC227" s="301">
        <f t="shared" si="52"/>
        <v>0</v>
      </c>
      <c r="AD227" s="301">
        <f t="shared" si="53"/>
        <v>0</v>
      </c>
      <c r="AE227" s="301">
        <f t="shared" si="54"/>
        <v>524.21715112268396</v>
      </c>
    </row>
    <row r="228" spans="1:31" x14ac:dyDescent="0.35">
      <c r="A228" s="321">
        <v>2036</v>
      </c>
      <c r="B228" s="326">
        <v>49675</v>
      </c>
      <c r="C228" s="323">
        <f t="shared" si="55"/>
        <v>557.55803229347862</v>
      </c>
      <c r="D228" s="314">
        <f t="shared" si="42"/>
        <v>557.55803229347862</v>
      </c>
      <c r="E228" s="243">
        <f>Residential!F228</f>
        <v>491.63581239110101</v>
      </c>
      <c r="F228" s="243">
        <f>'Exogenous Variables Monthly'!C225</f>
        <v>5775.5739608332933</v>
      </c>
      <c r="G228" s="244">
        <v>0</v>
      </c>
      <c r="H228" s="239">
        <v>1</v>
      </c>
      <c r="I228" s="239">
        <v>0</v>
      </c>
      <c r="J228" s="239">
        <v>0</v>
      </c>
      <c r="K228" s="239">
        <v>0</v>
      </c>
      <c r="L228" s="239">
        <v>0</v>
      </c>
      <c r="M228" s="239">
        <v>0</v>
      </c>
      <c r="N228" s="239">
        <v>0</v>
      </c>
      <c r="O228" s="239">
        <v>0</v>
      </c>
      <c r="P228" s="239">
        <v>0</v>
      </c>
      <c r="Q228" s="239">
        <v>0</v>
      </c>
      <c r="R228" s="239">
        <v>0</v>
      </c>
      <c r="S228" s="239">
        <v>0</v>
      </c>
      <c r="T228" s="301">
        <f t="shared" si="43"/>
        <v>491.63581239110101</v>
      </c>
      <c r="U228" s="301">
        <f t="shared" si="44"/>
        <v>0</v>
      </c>
      <c r="V228" s="301">
        <f t="shared" si="45"/>
        <v>0</v>
      </c>
      <c r="W228" s="301">
        <f t="shared" si="46"/>
        <v>0</v>
      </c>
      <c r="X228" s="301">
        <f t="shared" si="47"/>
        <v>0</v>
      </c>
      <c r="Y228" s="301">
        <f t="shared" si="48"/>
        <v>0</v>
      </c>
      <c r="Z228" s="301">
        <f t="shared" si="49"/>
        <v>0</v>
      </c>
      <c r="AA228" s="301">
        <f t="shared" si="50"/>
        <v>0</v>
      </c>
      <c r="AB228" s="301">
        <f t="shared" si="51"/>
        <v>0</v>
      </c>
      <c r="AC228" s="301">
        <f t="shared" si="52"/>
        <v>0</v>
      </c>
      <c r="AD228" s="301">
        <f t="shared" si="53"/>
        <v>0</v>
      </c>
      <c r="AE228" s="301">
        <f t="shared" si="54"/>
        <v>0</v>
      </c>
    </row>
    <row r="229" spans="1:31" x14ac:dyDescent="0.35">
      <c r="A229" s="321">
        <v>2036</v>
      </c>
      <c r="B229" s="326">
        <v>49706</v>
      </c>
      <c r="C229" s="323">
        <f t="shared" si="55"/>
        <v>516.54207519901308</v>
      </c>
      <c r="D229" s="314">
        <f t="shared" si="42"/>
        <v>516.54207519901308</v>
      </c>
      <c r="E229" s="243">
        <f>Residential!F229</f>
        <v>425.46931251534301</v>
      </c>
      <c r="F229" s="243">
        <f>'Exogenous Variables Monthly'!C226</f>
        <v>5769.0200686245935</v>
      </c>
      <c r="G229" s="244">
        <v>0</v>
      </c>
      <c r="H229" s="239">
        <v>0</v>
      </c>
      <c r="I229" s="239">
        <v>1</v>
      </c>
      <c r="J229" s="239">
        <v>0</v>
      </c>
      <c r="K229" s="239">
        <v>0</v>
      </c>
      <c r="L229" s="239">
        <v>0</v>
      </c>
      <c r="M229" s="239">
        <v>0</v>
      </c>
      <c r="N229" s="239">
        <v>0</v>
      </c>
      <c r="O229" s="239">
        <v>0</v>
      </c>
      <c r="P229" s="239">
        <v>0</v>
      </c>
      <c r="Q229" s="239">
        <v>0</v>
      </c>
      <c r="R229" s="239">
        <v>0</v>
      </c>
      <c r="S229" s="239">
        <v>0</v>
      </c>
      <c r="T229" s="301">
        <f t="shared" si="43"/>
        <v>0</v>
      </c>
      <c r="U229" s="301">
        <f t="shared" si="44"/>
        <v>425.46931251534301</v>
      </c>
      <c r="V229" s="301">
        <f t="shared" si="45"/>
        <v>0</v>
      </c>
      <c r="W229" s="301">
        <f t="shared" si="46"/>
        <v>0</v>
      </c>
      <c r="X229" s="301">
        <f t="shared" si="47"/>
        <v>0</v>
      </c>
      <c r="Y229" s="301">
        <f t="shared" si="48"/>
        <v>0</v>
      </c>
      <c r="Z229" s="301">
        <f t="shared" si="49"/>
        <v>0</v>
      </c>
      <c r="AA229" s="301">
        <f t="shared" si="50"/>
        <v>0</v>
      </c>
      <c r="AB229" s="301">
        <f t="shared" si="51"/>
        <v>0</v>
      </c>
      <c r="AC229" s="301">
        <f t="shared" si="52"/>
        <v>0</v>
      </c>
      <c r="AD229" s="301">
        <f t="shared" si="53"/>
        <v>0</v>
      </c>
      <c r="AE229" s="301">
        <f t="shared" si="54"/>
        <v>0</v>
      </c>
    </row>
    <row r="230" spans="1:31" x14ac:dyDescent="0.35">
      <c r="A230" s="321">
        <v>2036</v>
      </c>
      <c r="B230" s="326">
        <v>49735</v>
      </c>
      <c r="C230" s="323">
        <f t="shared" si="55"/>
        <v>605.47779886701494</v>
      </c>
      <c r="D230" s="314">
        <f t="shared" si="42"/>
        <v>605.47779886701494</v>
      </c>
      <c r="E230" s="243">
        <f>Residential!F230</f>
        <v>433.24420694023098</v>
      </c>
      <c r="F230" s="243">
        <f>'Exogenous Variables Monthly'!C227</f>
        <v>5762.4661764158936</v>
      </c>
      <c r="G230" s="244">
        <v>0</v>
      </c>
      <c r="H230" s="239">
        <v>0</v>
      </c>
      <c r="I230" s="239">
        <v>0</v>
      </c>
      <c r="J230" s="239">
        <v>1</v>
      </c>
      <c r="K230" s="239">
        <v>0</v>
      </c>
      <c r="L230" s="239">
        <v>0</v>
      </c>
      <c r="M230" s="239">
        <v>0</v>
      </c>
      <c r="N230" s="239">
        <v>0</v>
      </c>
      <c r="O230" s="239">
        <v>0</v>
      </c>
      <c r="P230" s="239">
        <v>0</v>
      </c>
      <c r="Q230" s="239">
        <v>0</v>
      </c>
      <c r="R230" s="239">
        <v>0</v>
      </c>
      <c r="S230" s="239">
        <v>0</v>
      </c>
      <c r="T230" s="301">
        <f t="shared" si="43"/>
        <v>0</v>
      </c>
      <c r="U230" s="301">
        <f t="shared" si="44"/>
        <v>0</v>
      </c>
      <c r="V230" s="301">
        <f t="shared" si="45"/>
        <v>433.24420694023098</v>
      </c>
      <c r="W230" s="301">
        <f t="shared" si="46"/>
        <v>0</v>
      </c>
      <c r="X230" s="301">
        <f t="shared" si="47"/>
        <v>0</v>
      </c>
      <c r="Y230" s="301">
        <f t="shared" si="48"/>
        <v>0</v>
      </c>
      <c r="Z230" s="301">
        <f t="shared" si="49"/>
        <v>0</v>
      </c>
      <c r="AA230" s="301">
        <f t="shared" si="50"/>
        <v>0</v>
      </c>
      <c r="AB230" s="301">
        <f t="shared" si="51"/>
        <v>0</v>
      </c>
      <c r="AC230" s="301">
        <f t="shared" si="52"/>
        <v>0</v>
      </c>
      <c r="AD230" s="301">
        <f t="shared" si="53"/>
        <v>0</v>
      </c>
      <c r="AE230" s="301">
        <f t="shared" si="54"/>
        <v>0</v>
      </c>
    </row>
    <row r="231" spans="1:31" x14ac:dyDescent="0.35">
      <c r="A231" s="321">
        <v>2036</v>
      </c>
      <c r="B231" s="326">
        <v>49766</v>
      </c>
      <c r="C231" s="323">
        <f t="shared" si="55"/>
        <v>594.16199184569678</v>
      </c>
      <c r="D231" s="314">
        <f t="shared" si="42"/>
        <v>594.16199184569678</v>
      </c>
      <c r="E231" s="243">
        <f>Residential!F231</f>
        <v>482.67612865376901</v>
      </c>
      <c r="F231" s="243">
        <f>'Exogenous Variables Monthly'!C228</f>
        <v>5755.9122842071938</v>
      </c>
      <c r="G231" s="244">
        <v>0</v>
      </c>
      <c r="H231" s="239">
        <v>0</v>
      </c>
      <c r="I231" s="239">
        <v>0</v>
      </c>
      <c r="J231" s="239">
        <v>0</v>
      </c>
      <c r="K231" s="239">
        <v>1</v>
      </c>
      <c r="L231" s="239">
        <v>0</v>
      </c>
      <c r="M231" s="239">
        <v>0</v>
      </c>
      <c r="N231" s="239">
        <v>0</v>
      </c>
      <c r="O231" s="239">
        <v>0</v>
      </c>
      <c r="P231" s="239">
        <v>0</v>
      </c>
      <c r="Q231" s="239">
        <v>0</v>
      </c>
      <c r="R231" s="239">
        <v>0</v>
      </c>
      <c r="S231" s="239">
        <v>0</v>
      </c>
      <c r="T231" s="301">
        <f t="shared" si="43"/>
        <v>0</v>
      </c>
      <c r="U231" s="301">
        <f t="shared" si="44"/>
        <v>0</v>
      </c>
      <c r="V231" s="301">
        <f t="shared" si="45"/>
        <v>0</v>
      </c>
      <c r="W231" s="301">
        <f t="shared" si="46"/>
        <v>482.67612865376901</v>
      </c>
      <c r="X231" s="301">
        <f t="shared" si="47"/>
        <v>0</v>
      </c>
      <c r="Y231" s="301">
        <f t="shared" si="48"/>
        <v>0</v>
      </c>
      <c r="Z231" s="301">
        <f t="shared" si="49"/>
        <v>0</v>
      </c>
      <c r="AA231" s="301">
        <f t="shared" si="50"/>
        <v>0</v>
      </c>
      <c r="AB231" s="301">
        <f t="shared" si="51"/>
        <v>0</v>
      </c>
      <c r="AC231" s="301">
        <f t="shared" si="52"/>
        <v>0</v>
      </c>
      <c r="AD231" s="301">
        <f t="shared" si="53"/>
        <v>0</v>
      </c>
      <c r="AE231" s="301">
        <f t="shared" si="54"/>
        <v>0</v>
      </c>
    </row>
    <row r="232" spans="1:31" x14ac:dyDescent="0.35">
      <c r="A232" s="321">
        <v>2036</v>
      </c>
      <c r="B232" s="326">
        <v>49796</v>
      </c>
      <c r="C232" s="323">
        <f t="shared" si="55"/>
        <v>640.57977065141097</v>
      </c>
      <c r="D232" s="314">
        <f t="shared" si="42"/>
        <v>640.57977065141097</v>
      </c>
      <c r="E232" s="243">
        <f>Residential!F232</f>
        <v>561.18576611969695</v>
      </c>
      <c r="F232" s="243">
        <f>'Exogenous Variables Monthly'!C229</f>
        <v>5749.358391998494</v>
      </c>
      <c r="G232" s="244">
        <v>0</v>
      </c>
      <c r="H232" s="239">
        <v>0</v>
      </c>
      <c r="I232" s="239">
        <v>0</v>
      </c>
      <c r="J232" s="239">
        <v>0</v>
      </c>
      <c r="K232" s="239">
        <v>0</v>
      </c>
      <c r="L232" s="239">
        <v>1</v>
      </c>
      <c r="M232" s="239">
        <v>0</v>
      </c>
      <c r="N232" s="239">
        <v>0</v>
      </c>
      <c r="O232" s="239">
        <v>0</v>
      </c>
      <c r="P232" s="239">
        <v>0</v>
      </c>
      <c r="Q232" s="239">
        <v>0</v>
      </c>
      <c r="R232" s="239">
        <v>0</v>
      </c>
      <c r="S232" s="239">
        <v>0</v>
      </c>
      <c r="T232" s="301">
        <f t="shared" si="43"/>
        <v>0</v>
      </c>
      <c r="U232" s="301">
        <f t="shared" si="44"/>
        <v>0</v>
      </c>
      <c r="V232" s="301">
        <f t="shared" si="45"/>
        <v>0</v>
      </c>
      <c r="W232" s="301">
        <f t="shared" si="46"/>
        <v>0</v>
      </c>
      <c r="X232" s="301">
        <f t="shared" si="47"/>
        <v>561.18576611969695</v>
      </c>
      <c r="Y232" s="301">
        <f t="shared" si="48"/>
        <v>0</v>
      </c>
      <c r="Z232" s="301">
        <f t="shared" si="49"/>
        <v>0</v>
      </c>
      <c r="AA232" s="301">
        <f t="shared" si="50"/>
        <v>0</v>
      </c>
      <c r="AB232" s="301">
        <f t="shared" si="51"/>
        <v>0</v>
      </c>
      <c r="AC232" s="301">
        <f t="shared" si="52"/>
        <v>0</v>
      </c>
      <c r="AD232" s="301">
        <f t="shared" si="53"/>
        <v>0</v>
      </c>
      <c r="AE232" s="301">
        <f t="shared" si="54"/>
        <v>0</v>
      </c>
    </row>
    <row r="233" spans="1:31" x14ac:dyDescent="0.35">
      <c r="A233" s="321">
        <v>2036</v>
      </c>
      <c r="B233" s="326">
        <v>49827</v>
      </c>
      <c r="C233" s="323">
        <f t="shared" si="55"/>
        <v>632.67914569643494</v>
      </c>
      <c r="D233" s="314">
        <f t="shared" si="42"/>
        <v>632.67914569643494</v>
      </c>
      <c r="E233" s="243">
        <f>Residential!F233</f>
        <v>592.19174048068396</v>
      </c>
      <c r="F233" s="243">
        <f>'Exogenous Variables Monthly'!C230</f>
        <v>5742.8044997897941</v>
      </c>
      <c r="G233" s="244">
        <v>0</v>
      </c>
      <c r="H233" s="239">
        <v>0</v>
      </c>
      <c r="I233" s="239">
        <v>0</v>
      </c>
      <c r="J233" s="239">
        <v>0</v>
      </c>
      <c r="K233" s="239">
        <v>0</v>
      </c>
      <c r="L233" s="239">
        <v>0</v>
      </c>
      <c r="M233" s="239">
        <v>1</v>
      </c>
      <c r="N233" s="239">
        <v>0</v>
      </c>
      <c r="O233" s="239">
        <v>0</v>
      </c>
      <c r="P233" s="239">
        <v>0</v>
      </c>
      <c r="Q233" s="239">
        <v>0</v>
      </c>
      <c r="R233" s="239">
        <v>0</v>
      </c>
      <c r="S233" s="239">
        <v>0</v>
      </c>
      <c r="T233" s="301">
        <f t="shared" si="43"/>
        <v>0</v>
      </c>
      <c r="U233" s="301">
        <f t="shared" si="44"/>
        <v>0</v>
      </c>
      <c r="V233" s="301">
        <f t="shared" si="45"/>
        <v>0</v>
      </c>
      <c r="W233" s="301">
        <f t="shared" si="46"/>
        <v>0</v>
      </c>
      <c r="X233" s="301">
        <f t="shared" si="47"/>
        <v>0</v>
      </c>
      <c r="Y233" s="301">
        <f t="shared" si="48"/>
        <v>592.19174048068396</v>
      </c>
      <c r="Z233" s="301">
        <f t="shared" si="49"/>
        <v>0</v>
      </c>
      <c r="AA233" s="301">
        <f t="shared" si="50"/>
        <v>0</v>
      </c>
      <c r="AB233" s="301">
        <f t="shared" si="51"/>
        <v>0</v>
      </c>
      <c r="AC233" s="301">
        <f t="shared" si="52"/>
        <v>0</v>
      </c>
      <c r="AD233" s="301">
        <f t="shared" si="53"/>
        <v>0</v>
      </c>
      <c r="AE233" s="301">
        <f t="shared" si="54"/>
        <v>0</v>
      </c>
    </row>
    <row r="234" spans="1:31" x14ac:dyDescent="0.35">
      <c r="A234" s="321">
        <v>2037</v>
      </c>
      <c r="B234" s="326">
        <v>49857</v>
      </c>
      <c r="C234" s="323">
        <f t="shared" si="55"/>
        <v>659.56874886644334</v>
      </c>
      <c r="D234" s="314">
        <f t="shared" si="42"/>
        <v>659.56874886644334</v>
      </c>
      <c r="E234" s="243">
        <f>Residential!F234</f>
        <v>608.60593899103901</v>
      </c>
      <c r="F234" s="243">
        <f>'Exogenous Variables Monthly'!C231</f>
        <v>5737.9467046581813</v>
      </c>
      <c r="G234" s="244">
        <v>0</v>
      </c>
      <c r="H234" s="239">
        <v>0</v>
      </c>
      <c r="I234" s="239">
        <v>0</v>
      </c>
      <c r="J234" s="239">
        <v>0</v>
      </c>
      <c r="K234" s="239">
        <v>0</v>
      </c>
      <c r="L234" s="239">
        <v>0</v>
      </c>
      <c r="M234" s="239">
        <v>0</v>
      </c>
      <c r="N234" s="239">
        <v>1</v>
      </c>
      <c r="O234" s="239">
        <v>0</v>
      </c>
      <c r="P234" s="239">
        <v>0</v>
      </c>
      <c r="Q234" s="239">
        <v>0</v>
      </c>
      <c r="R234" s="239">
        <v>0</v>
      </c>
      <c r="S234" s="239">
        <v>0</v>
      </c>
      <c r="T234" s="301">
        <f t="shared" si="43"/>
        <v>0</v>
      </c>
      <c r="U234" s="301">
        <f t="shared" si="44"/>
        <v>0</v>
      </c>
      <c r="V234" s="301">
        <f t="shared" si="45"/>
        <v>0</v>
      </c>
      <c r="W234" s="301">
        <f t="shared" si="46"/>
        <v>0</v>
      </c>
      <c r="X234" s="301">
        <f t="shared" si="47"/>
        <v>0</v>
      </c>
      <c r="Y234" s="301">
        <f t="shared" si="48"/>
        <v>0</v>
      </c>
      <c r="Z234" s="301">
        <f t="shared" si="49"/>
        <v>608.60593899103901</v>
      </c>
      <c r="AA234" s="301">
        <f t="shared" si="50"/>
        <v>0</v>
      </c>
      <c r="AB234" s="301">
        <f t="shared" si="51"/>
        <v>0</v>
      </c>
      <c r="AC234" s="301">
        <f t="shared" si="52"/>
        <v>0</v>
      </c>
      <c r="AD234" s="301">
        <f t="shared" si="53"/>
        <v>0</v>
      </c>
      <c r="AE234" s="301">
        <f t="shared" si="54"/>
        <v>0</v>
      </c>
    </row>
    <row r="235" spans="1:31" x14ac:dyDescent="0.35">
      <c r="A235" s="321">
        <v>2037</v>
      </c>
      <c r="B235" s="326">
        <v>49888</v>
      </c>
      <c r="C235" s="323">
        <f t="shared" si="55"/>
        <v>654.05306358496739</v>
      </c>
      <c r="D235" s="314">
        <f t="shared" si="42"/>
        <v>654.05306358496739</v>
      </c>
      <c r="E235" s="243">
        <f>Residential!F235</f>
        <v>634.54976887669704</v>
      </c>
      <c r="F235" s="243">
        <f>'Exogenous Variables Monthly'!C232</f>
        <v>5733.0889095265684</v>
      </c>
      <c r="G235" s="244">
        <v>0</v>
      </c>
      <c r="H235" s="239">
        <v>0</v>
      </c>
      <c r="I235" s="239">
        <v>0</v>
      </c>
      <c r="J235" s="239">
        <v>0</v>
      </c>
      <c r="K235" s="239">
        <v>0</v>
      </c>
      <c r="L235" s="239">
        <v>0</v>
      </c>
      <c r="M235" s="239">
        <v>0</v>
      </c>
      <c r="N235" s="239">
        <v>0</v>
      </c>
      <c r="O235" s="239">
        <v>1</v>
      </c>
      <c r="P235" s="239">
        <v>0</v>
      </c>
      <c r="Q235" s="239">
        <v>0</v>
      </c>
      <c r="R235" s="239">
        <v>0</v>
      </c>
      <c r="S235" s="239">
        <v>0</v>
      </c>
      <c r="T235" s="301">
        <f t="shared" si="43"/>
        <v>0</v>
      </c>
      <c r="U235" s="301">
        <f t="shared" si="44"/>
        <v>0</v>
      </c>
      <c r="V235" s="301">
        <f t="shared" si="45"/>
        <v>0</v>
      </c>
      <c r="W235" s="301">
        <f t="shared" si="46"/>
        <v>0</v>
      </c>
      <c r="X235" s="301">
        <f t="shared" si="47"/>
        <v>0</v>
      </c>
      <c r="Y235" s="301">
        <f t="shared" si="48"/>
        <v>0</v>
      </c>
      <c r="Z235" s="301">
        <f t="shared" si="49"/>
        <v>0</v>
      </c>
      <c r="AA235" s="301">
        <f t="shared" si="50"/>
        <v>634.54976887669704</v>
      </c>
      <c r="AB235" s="301">
        <f t="shared" si="51"/>
        <v>0</v>
      </c>
      <c r="AC235" s="301">
        <f t="shared" si="52"/>
        <v>0</v>
      </c>
      <c r="AD235" s="301">
        <f t="shared" si="53"/>
        <v>0</v>
      </c>
      <c r="AE235" s="301">
        <f t="shared" si="54"/>
        <v>0</v>
      </c>
    </row>
    <row r="236" spans="1:31" x14ac:dyDescent="0.35">
      <c r="A236" s="321">
        <v>2037</v>
      </c>
      <c r="B236" s="326">
        <v>49919</v>
      </c>
      <c r="C236" s="323">
        <f t="shared" si="55"/>
        <v>661.37332254264732</v>
      </c>
      <c r="D236" s="314">
        <f t="shared" si="42"/>
        <v>661.37332254264732</v>
      </c>
      <c r="E236" s="243">
        <f>Residential!F236</f>
        <v>627.39738609713902</v>
      </c>
      <c r="F236" s="243">
        <f>'Exogenous Variables Monthly'!C233</f>
        <v>5728.2311143949555</v>
      </c>
      <c r="G236" s="244">
        <v>0</v>
      </c>
      <c r="H236" s="239">
        <v>0</v>
      </c>
      <c r="I236" s="239">
        <v>0</v>
      </c>
      <c r="J236" s="239">
        <v>0</v>
      </c>
      <c r="K236" s="239">
        <v>0</v>
      </c>
      <c r="L236" s="239">
        <v>0</v>
      </c>
      <c r="M236" s="239">
        <v>0</v>
      </c>
      <c r="N236" s="239">
        <v>0</v>
      </c>
      <c r="O236" s="239">
        <v>0</v>
      </c>
      <c r="P236" s="239">
        <v>1</v>
      </c>
      <c r="Q236" s="239">
        <v>0</v>
      </c>
      <c r="R236" s="239">
        <v>0</v>
      </c>
      <c r="S236" s="239">
        <v>0</v>
      </c>
      <c r="T236" s="301">
        <f t="shared" si="43"/>
        <v>0</v>
      </c>
      <c r="U236" s="301">
        <f t="shared" si="44"/>
        <v>0</v>
      </c>
      <c r="V236" s="301">
        <f t="shared" si="45"/>
        <v>0</v>
      </c>
      <c r="W236" s="301">
        <f t="shared" si="46"/>
        <v>0</v>
      </c>
      <c r="X236" s="301">
        <f t="shared" si="47"/>
        <v>0</v>
      </c>
      <c r="Y236" s="301">
        <f t="shared" si="48"/>
        <v>0</v>
      </c>
      <c r="Z236" s="301">
        <f t="shared" si="49"/>
        <v>0</v>
      </c>
      <c r="AA236" s="301">
        <f t="shared" si="50"/>
        <v>0</v>
      </c>
      <c r="AB236" s="301">
        <f t="shared" si="51"/>
        <v>627.39738609713902</v>
      </c>
      <c r="AC236" s="301">
        <f t="shared" si="52"/>
        <v>0</v>
      </c>
      <c r="AD236" s="301">
        <f t="shared" si="53"/>
        <v>0</v>
      </c>
      <c r="AE236" s="301">
        <f t="shared" si="54"/>
        <v>0</v>
      </c>
    </row>
    <row r="237" spans="1:31" x14ac:dyDescent="0.35">
      <c r="A237" s="321">
        <v>2037</v>
      </c>
      <c r="B237" s="326">
        <v>49949</v>
      </c>
      <c r="C237" s="323">
        <f t="shared" si="55"/>
        <v>691.01551639020045</v>
      </c>
      <c r="D237" s="314">
        <f t="shared" si="42"/>
        <v>691.01551639020045</v>
      </c>
      <c r="E237" s="243">
        <f>Residential!F237</f>
        <v>650.62723224619901</v>
      </c>
      <c r="F237" s="243">
        <f>'Exogenous Variables Monthly'!C234</f>
        <v>5723.3733192633426</v>
      </c>
      <c r="G237" s="244">
        <v>0</v>
      </c>
      <c r="H237" s="239">
        <v>0</v>
      </c>
      <c r="I237" s="239">
        <v>0</v>
      </c>
      <c r="J237" s="239">
        <v>0</v>
      </c>
      <c r="K237" s="239">
        <v>0</v>
      </c>
      <c r="L237" s="239">
        <v>0</v>
      </c>
      <c r="M237" s="239">
        <v>0</v>
      </c>
      <c r="N237" s="239">
        <v>0</v>
      </c>
      <c r="O237" s="239">
        <v>0</v>
      </c>
      <c r="P237" s="239">
        <v>0</v>
      </c>
      <c r="Q237" s="239">
        <v>1</v>
      </c>
      <c r="R237" s="239">
        <v>0</v>
      </c>
      <c r="S237" s="239">
        <v>0</v>
      </c>
      <c r="T237" s="301">
        <f t="shared" si="43"/>
        <v>0</v>
      </c>
      <c r="U237" s="301">
        <f t="shared" si="44"/>
        <v>0</v>
      </c>
      <c r="V237" s="301">
        <f t="shared" si="45"/>
        <v>0</v>
      </c>
      <c r="W237" s="301">
        <f t="shared" si="46"/>
        <v>0</v>
      </c>
      <c r="X237" s="301">
        <f t="shared" si="47"/>
        <v>0</v>
      </c>
      <c r="Y237" s="301">
        <f t="shared" si="48"/>
        <v>0</v>
      </c>
      <c r="Z237" s="301">
        <f t="shared" si="49"/>
        <v>0</v>
      </c>
      <c r="AA237" s="301">
        <f t="shared" si="50"/>
        <v>0</v>
      </c>
      <c r="AB237" s="301">
        <f t="shared" si="51"/>
        <v>0</v>
      </c>
      <c r="AC237" s="301">
        <f t="shared" si="52"/>
        <v>650.62723224619901</v>
      </c>
      <c r="AD237" s="301">
        <f t="shared" si="53"/>
        <v>0</v>
      </c>
      <c r="AE237" s="301">
        <f t="shared" si="54"/>
        <v>0</v>
      </c>
    </row>
    <row r="238" spans="1:31" x14ac:dyDescent="0.35">
      <c r="A238" s="321">
        <v>2037</v>
      </c>
      <c r="B238" s="326">
        <v>49980</v>
      </c>
      <c r="C238" s="323">
        <f t="shared" si="55"/>
        <v>616.71712366929842</v>
      </c>
      <c r="D238" s="314">
        <f t="shared" si="42"/>
        <v>616.71712366929842</v>
      </c>
      <c r="E238" s="243">
        <f>Residential!F238</f>
        <v>559.78913186926002</v>
      </c>
      <c r="F238" s="243">
        <f>'Exogenous Variables Monthly'!C235</f>
        <v>5718.5155241317298</v>
      </c>
      <c r="G238" s="244">
        <v>0</v>
      </c>
      <c r="H238" s="239">
        <v>0</v>
      </c>
      <c r="I238" s="239">
        <v>0</v>
      </c>
      <c r="J238" s="239">
        <v>0</v>
      </c>
      <c r="K238" s="239">
        <v>0</v>
      </c>
      <c r="L238" s="239">
        <v>0</v>
      </c>
      <c r="M238" s="239">
        <v>0</v>
      </c>
      <c r="N238" s="239">
        <v>0</v>
      </c>
      <c r="O238" s="239">
        <v>0</v>
      </c>
      <c r="P238" s="239">
        <v>0</v>
      </c>
      <c r="Q238" s="239">
        <v>0</v>
      </c>
      <c r="R238" s="239">
        <v>1</v>
      </c>
      <c r="S238" s="239">
        <v>0</v>
      </c>
      <c r="T238" s="301">
        <f t="shared" si="43"/>
        <v>0</v>
      </c>
      <c r="U238" s="301">
        <f t="shared" si="44"/>
        <v>0</v>
      </c>
      <c r="V238" s="301">
        <f t="shared" si="45"/>
        <v>0</v>
      </c>
      <c r="W238" s="301">
        <f t="shared" si="46"/>
        <v>0</v>
      </c>
      <c r="X238" s="301">
        <f t="shared" si="47"/>
        <v>0</v>
      </c>
      <c r="Y238" s="301">
        <f t="shared" si="48"/>
        <v>0</v>
      </c>
      <c r="Z238" s="301">
        <f t="shared" si="49"/>
        <v>0</v>
      </c>
      <c r="AA238" s="301">
        <f t="shared" si="50"/>
        <v>0</v>
      </c>
      <c r="AB238" s="301">
        <f t="shared" si="51"/>
        <v>0</v>
      </c>
      <c r="AC238" s="301">
        <f t="shared" si="52"/>
        <v>0</v>
      </c>
      <c r="AD238" s="301">
        <f t="shared" si="53"/>
        <v>559.78913186926002</v>
      </c>
      <c r="AE238" s="301">
        <f t="shared" si="54"/>
        <v>0</v>
      </c>
    </row>
    <row r="239" spans="1:31" x14ac:dyDescent="0.35">
      <c r="A239" s="321">
        <v>2037</v>
      </c>
      <c r="B239" s="326">
        <v>50010</v>
      </c>
      <c r="C239" s="323">
        <f t="shared" si="55"/>
        <v>616.08847592848406</v>
      </c>
      <c r="D239" s="314">
        <f t="shared" si="42"/>
        <v>616.08847592848406</v>
      </c>
      <c r="E239" s="243">
        <f>Residential!F239</f>
        <v>528.17185329558902</v>
      </c>
      <c r="F239" s="243">
        <f>'Exogenous Variables Monthly'!C236</f>
        <v>5713.6577290001169</v>
      </c>
      <c r="G239" s="244">
        <v>0</v>
      </c>
      <c r="H239" s="239">
        <v>0</v>
      </c>
      <c r="I239" s="239">
        <v>0</v>
      </c>
      <c r="J239" s="239">
        <v>0</v>
      </c>
      <c r="K239" s="239">
        <v>0</v>
      </c>
      <c r="L239" s="239">
        <v>0</v>
      </c>
      <c r="M239" s="239">
        <v>0</v>
      </c>
      <c r="N239" s="239">
        <v>0</v>
      </c>
      <c r="O239" s="239">
        <v>0</v>
      </c>
      <c r="P239" s="239">
        <v>0</v>
      </c>
      <c r="Q239" s="239">
        <v>0</v>
      </c>
      <c r="R239" s="239">
        <v>0</v>
      </c>
      <c r="S239" s="239">
        <v>1</v>
      </c>
      <c r="T239" s="301">
        <f t="shared" si="43"/>
        <v>0</v>
      </c>
      <c r="U239" s="301">
        <f t="shared" si="44"/>
        <v>0</v>
      </c>
      <c r="V239" s="301">
        <f t="shared" si="45"/>
        <v>0</v>
      </c>
      <c r="W239" s="301">
        <f t="shared" si="46"/>
        <v>0</v>
      </c>
      <c r="X239" s="301">
        <f t="shared" si="47"/>
        <v>0</v>
      </c>
      <c r="Y239" s="301">
        <f t="shared" si="48"/>
        <v>0</v>
      </c>
      <c r="Z239" s="301">
        <f t="shared" si="49"/>
        <v>0</v>
      </c>
      <c r="AA239" s="301">
        <f t="shared" si="50"/>
        <v>0</v>
      </c>
      <c r="AB239" s="301">
        <f t="shared" si="51"/>
        <v>0</v>
      </c>
      <c r="AC239" s="301">
        <f t="shared" si="52"/>
        <v>0</v>
      </c>
      <c r="AD239" s="301">
        <f t="shared" si="53"/>
        <v>0</v>
      </c>
      <c r="AE239" s="301">
        <f t="shared" si="54"/>
        <v>528.17185329558902</v>
      </c>
    </row>
    <row r="240" spans="1:31" x14ac:dyDescent="0.35">
      <c r="A240" s="321">
        <v>2037</v>
      </c>
      <c r="B240" s="326">
        <v>50041</v>
      </c>
      <c r="C240" s="323">
        <f t="shared" si="55"/>
        <v>547.89108957326789</v>
      </c>
      <c r="D240" s="314">
        <f t="shared" si="42"/>
        <v>547.89108957326789</v>
      </c>
      <c r="E240" s="243">
        <f>Residential!F240</f>
        <v>495.62289994843599</v>
      </c>
      <c r="F240" s="243">
        <f>'Exogenous Variables Monthly'!C237</f>
        <v>5708.799933868504</v>
      </c>
      <c r="G240" s="244">
        <v>0</v>
      </c>
      <c r="H240" s="239">
        <v>1</v>
      </c>
      <c r="I240" s="239">
        <v>0</v>
      </c>
      <c r="J240" s="239">
        <v>0</v>
      </c>
      <c r="K240" s="239">
        <v>0</v>
      </c>
      <c r="L240" s="239">
        <v>0</v>
      </c>
      <c r="M240" s="239">
        <v>0</v>
      </c>
      <c r="N240" s="239">
        <v>0</v>
      </c>
      <c r="O240" s="239">
        <v>0</v>
      </c>
      <c r="P240" s="239">
        <v>0</v>
      </c>
      <c r="Q240" s="239">
        <v>0</v>
      </c>
      <c r="R240" s="239">
        <v>0</v>
      </c>
      <c r="S240" s="239">
        <v>0</v>
      </c>
      <c r="T240" s="301">
        <f t="shared" si="43"/>
        <v>495.62289994843599</v>
      </c>
      <c r="U240" s="301">
        <f t="shared" si="44"/>
        <v>0</v>
      </c>
      <c r="V240" s="301">
        <f t="shared" si="45"/>
        <v>0</v>
      </c>
      <c r="W240" s="301">
        <f t="shared" si="46"/>
        <v>0</v>
      </c>
      <c r="X240" s="301">
        <f t="shared" si="47"/>
        <v>0</v>
      </c>
      <c r="Y240" s="301">
        <f t="shared" si="48"/>
        <v>0</v>
      </c>
      <c r="Z240" s="301">
        <f t="shared" si="49"/>
        <v>0</v>
      </c>
      <c r="AA240" s="301">
        <f t="shared" si="50"/>
        <v>0</v>
      </c>
      <c r="AB240" s="301">
        <f t="shared" si="51"/>
        <v>0</v>
      </c>
      <c r="AC240" s="301">
        <f t="shared" si="52"/>
        <v>0</v>
      </c>
      <c r="AD240" s="301">
        <f t="shared" si="53"/>
        <v>0</v>
      </c>
      <c r="AE240" s="301">
        <f t="shared" si="54"/>
        <v>0</v>
      </c>
    </row>
    <row r="241" spans="1:31" x14ac:dyDescent="0.35">
      <c r="A241" s="321">
        <v>2037</v>
      </c>
      <c r="B241" s="326">
        <v>50072</v>
      </c>
      <c r="C241" s="323">
        <f t="shared" si="55"/>
        <v>506.2374943448267</v>
      </c>
      <c r="D241" s="314">
        <f t="shared" si="42"/>
        <v>506.2374943448267</v>
      </c>
      <c r="E241" s="243">
        <f>Residential!F241</f>
        <v>427.95293882945401</v>
      </c>
      <c r="F241" s="243">
        <f>'Exogenous Variables Monthly'!C238</f>
        <v>5703.9421387368911</v>
      </c>
      <c r="G241" s="244">
        <v>0</v>
      </c>
      <c r="H241" s="239">
        <v>0</v>
      </c>
      <c r="I241" s="239">
        <v>1</v>
      </c>
      <c r="J241" s="239">
        <v>0</v>
      </c>
      <c r="K241" s="239">
        <v>0</v>
      </c>
      <c r="L241" s="239">
        <v>0</v>
      </c>
      <c r="M241" s="239">
        <v>0</v>
      </c>
      <c r="N241" s="239">
        <v>0</v>
      </c>
      <c r="O241" s="239">
        <v>0</v>
      </c>
      <c r="P241" s="239">
        <v>0</v>
      </c>
      <c r="Q241" s="239">
        <v>0</v>
      </c>
      <c r="R241" s="239">
        <v>0</v>
      </c>
      <c r="S241" s="239">
        <v>0</v>
      </c>
      <c r="T241" s="301">
        <f t="shared" si="43"/>
        <v>0</v>
      </c>
      <c r="U241" s="301">
        <f t="shared" si="44"/>
        <v>427.95293882945401</v>
      </c>
      <c r="V241" s="301">
        <f t="shared" si="45"/>
        <v>0</v>
      </c>
      <c r="W241" s="301">
        <f t="shared" si="46"/>
        <v>0</v>
      </c>
      <c r="X241" s="301">
        <f t="shared" si="47"/>
        <v>0</v>
      </c>
      <c r="Y241" s="301">
        <f t="shared" si="48"/>
        <v>0</v>
      </c>
      <c r="Z241" s="301">
        <f t="shared" si="49"/>
        <v>0</v>
      </c>
      <c r="AA241" s="301">
        <f t="shared" si="50"/>
        <v>0</v>
      </c>
      <c r="AB241" s="301">
        <f t="shared" si="51"/>
        <v>0</v>
      </c>
      <c r="AC241" s="301">
        <f t="shared" si="52"/>
        <v>0</v>
      </c>
      <c r="AD241" s="301">
        <f t="shared" si="53"/>
        <v>0</v>
      </c>
      <c r="AE241" s="301">
        <f t="shared" si="54"/>
        <v>0</v>
      </c>
    </row>
    <row r="242" spans="1:31" x14ac:dyDescent="0.35">
      <c r="A242" s="321">
        <v>2037</v>
      </c>
      <c r="B242" s="326">
        <v>50100</v>
      </c>
      <c r="C242" s="323">
        <f t="shared" si="55"/>
        <v>596.12670753215446</v>
      </c>
      <c r="D242" s="314">
        <f t="shared" si="42"/>
        <v>596.12670753215446</v>
      </c>
      <c r="E242" s="243">
        <f>Residential!F242</f>
        <v>433.29612659049502</v>
      </c>
      <c r="F242" s="243">
        <f>'Exogenous Variables Monthly'!C239</f>
        <v>5699.0843436052783</v>
      </c>
      <c r="G242" s="244">
        <v>0</v>
      </c>
      <c r="H242" s="239">
        <v>0</v>
      </c>
      <c r="I242" s="239">
        <v>0</v>
      </c>
      <c r="J242" s="239">
        <v>1</v>
      </c>
      <c r="K242" s="239">
        <v>0</v>
      </c>
      <c r="L242" s="239">
        <v>0</v>
      </c>
      <c r="M242" s="239">
        <v>0</v>
      </c>
      <c r="N242" s="239">
        <v>0</v>
      </c>
      <c r="O242" s="239">
        <v>0</v>
      </c>
      <c r="P242" s="239">
        <v>0</v>
      </c>
      <c r="Q242" s="239">
        <v>0</v>
      </c>
      <c r="R242" s="239">
        <v>0</v>
      </c>
      <c r="S242" s="239">
        <v>0</v>
      </c>
      <c r="T242" s="301">
        <f t="shared" si="43"/>
        <v>0</v>
      </c>
      <c r="U242" s="301">
        <f t="shared" si="44"/>
        <v>0</v>
      </c>
      <c r="V242" s="301">
        <f t="shared" si="45"/>
        <v>433.29612659049502</v>
      </c>
      <c r="W242" s="301">
        <f t="shared" si="46"/>
        <v>0</v>
      </c>
      <c r="X242" s="301">
        <f t="shared" si="47"/>
        <v>0</v>
      </c>
      <c r="Y242" s="301">
        <f t="shared" si="48"/>
        <v>0</v>
      </c>
      <c r="Z242" s="301">
        <f t="shared" si="49"/>
        <v>0</v>
      </c>
      <c r="AA242" s="301">
        <f t="shared" si="50"/>
        <v>0</v>
      </c>
      <c r="AB242" s="301">
        <f t="shared" si="51"/>
        <v>0</v>
      </c>
      <c r="AC242" s="301">
        <f t="shared" si="52"/>
        <v>0</v>
      </c>
      <c r="AD242" s="301">
        <f t="shared" si="53"/>
        <v>0</v>
      </c>
      <c r="AE242" s="301">
        <f t="shared" si="54"/>
        <v>0</v>
      </c>
    </row>
    <row r="243" spans="1:31" x14ac:dyDescent="0.35">
      <c r="A243" s="321">
        <v>2037</v>
      </c>
      <c r="B243" s="326">
        <v>50131</v>
      </c>
      <c r="C243" s="323">
        <f t="shared" si="55"/>
        <v>585.32337174248607</v>
      </c>
      <c r="D243" s="314">
        <f t="shared" si="42"/>
        <v>585.32337174248607</v>
      </c>
      <c r="E243" s="243">
        <f>Residential!F243</f>
        <v>483.55743399875701</v>
      </c>
      <c r="F243" s="243">
        <f>'Exogenous Variables Monthly'!C240</f>
        <v>5694.2265484736654</v>
      </c>
      <c r="G243" s="244">
        <v>0</v>
      </c>
      <c r="H243" s="239">
        <v>0</v>
      </c>
      <c r="I243" s="239">
        <v>0</v>
      </c>
      <c r="J243" s="239">
        <v>0</v>
      </c>
      <c r="K243" s="239">
        <v>1</v>
      </c>
      <c r="L243" s="239">
        <v>0</v>
      </c>
      <c r="M243" s="239">
        <v>0</v>
      </c>
      <c r="N243" s="239">
        <v>0</v>
      </c>
      <c r="O243" s="239">
        <v>0</v>
      </c>
      <c r="P243" s="239">
        <v>0</v>
      </c>
      <c r="Q243" s="239">
        <v>0</v>
      </c>
      <c r="R243" s="239">
        <v>0</v>
      </c>
      <c r="S243" s="239">
        <v>0</v>
      </c>
      <c r="T243" s="301">
        <f t="shared" si="43"/>
        <v>0</v>
      </c>
      <c r="U243" s="301">
        <f t="shared" si="44"/>
        <v>0</v>
      </c>
      <c r="V243" s="301">
        <f t="shared" si="45"/>
        <v>0</v>
      </c>
      <c r="W243" s="301">
        <f t="shared" si="46"/>
        <v>483.55743399875701</v>
      </c>
      <c r="X243" s="301">
        <f t="shared" si="47"/>
        <v>0</v>
      </c>
      <c r="Y243" s="301">
        <f t="shared" si="48"/>
        <v>0</v>
      </c>
      <c r="Z243" s="301">
        <f t="shared" si="49"/>
        <v>0</v>
      </c>
      <c r="AA243" s="301">
        <f t="shared" si="50"/>
        <v>0</v>
      </c>
      <c r="AB243" s="301">
        <f t="shared" si="51"/>
        <v>0</v>
      </c>
      <c r="AC243" s="301">
        <f t="shared" si="52"/>
        <v>0</v>
      </c>
      <c r="AD243" s="301">
        <f t="shared" si="53"/>
        <v>0</v>
      </c>
      <c r="AE243" s="301">
        <f t="shared" si="54"/>
        <v>0</v>
      </c>
    </row>
    <row r="244" spans="1:31" x14ac:dyDescent="0.35">
      <c r="A244" s="321">
        <v>2037</v>
      </c>
      <c r="B244" s="326">
        <v>50161</v>
      </c>
      <c r="C244" s="323">
        <f t="shared" si="55"/>
        <v>631.92565825124541</v>
      </c>
      <c r="D244" s="314">
        <f t="shared" si="42"/>
        <v>631.92565825124541</v>
      </c>
      <c r="E244" s="243">
        <f>Residential!F244</f>
        <v>562.83598155210098</v>
      </c>
      <c r="F244" s="243">
        <f>'Exogenous Variables Monthly'!C241</f>
        <v>5689.3687533420525</v>
      </c>
      <c r="G244" s="244">
        <v>0</v>
      </c>
      <c r="H244" s="239">
        <v>0</v>
      </c>
      <c r="I244" s="239">
        <v>0</v>
      </c>
      <c r="J244" s="239">
        <v>0</v>
      </c>
      <c r="K244" s="239">
        <v>0</v>
      </c>
      <c r="L244" s="239">
        <v>1</v>
      </c>
      <c r="M244" s="239">
        <v>0</v>
      </c>
      <c r="N244" s="239">
        <v>0</v>
      </c>
      <c r="O244" s="239">
        <v>0</v>
      </c>
      <c r="P244" s="239">
        <v>0</v>
      </c>
      <c r="Q244" s="239">
        <v>0</v>
      </c>
      <c r="R244" s="239">
        <v>0</v>
      </c>
      <c r="S244" s="239">
        <v>0</v>
      </c>
      <c r="T244" s="301">
        <f t="shared" si="43"/>
        <v>0</v>
      </c>
      <c r="U244" s="301">
        <f t="shared" si="44"/>
        <v>0</v>
      </c>
      <c r="V244" s="301">
        <f t="shared" si="45"/>
        <v>0</v>
      </c>
      <c r="W244" s="301">
        <f t="shared" si="46"/>
        <v>0</v>
      </c>
      <c r="X244" s="301">
        <f t="shared" si="47"/>
        <v>562.83598155210098</v>
      </c>
      <c r="Y244" s="301">
        <f t="shared" si="48"/>
        <v>0</v>
      </c>
      <c r="Z244" s="301">
        <f t="shared" si="49"/>
        <v>0</v>
      </c>
      <c r="AA244" s="301">
        <f t="shared" si="50"/>
        <v>0</v>
      </c>
      <c r="AB244" s="301">
        <f t="shared" si="51"/>
        <v>0</v>
      </c>
      <c r="AC244" s="301">
        <f t="shared" si="52"/>
        <v>0</v>
      </c>
      <c r="AD244" s="301">
        <f t="shared" si="53"/>
        <v>0</v>
      </c>
      <c r="AE244" s="301">
        <f t="shared" si="54"/>
        <v>0</v>
      </c>
    </row>
    <row r="245" spans="1:31" x14ac:dyDescent="0.35">
      <c r="A245" s="321">
        <v>2037</v>
      </c>
      <c r="B245" s="326">
        <v>50192</v>
      </c>
      <c r="C245" s="323">
        <f t="shared" si="55"/>
        <v>624.75432292855214</v>
      </c>
      <c r="D245" s="314">
        <f t="shared" si="42"/>
        <v>624.75432292855214</v>
      </c>
      <c r="E245" s="243">
        <f>Residential!F245</f>
        <v>594.063353566665</v>
      </c>
      <c r="F245" s="243">
        <f>'Exogenous Variables Monthly'!C242</f>
        <v>5684.5109582104396</v>
      </c>
      <c r="G245" s="244">
        <v>0</v>
      </c>
      <c r="H245" s="239">
        <v>0</v>
      </c>
      <c r="I245" s="239">
        <v>0</v>
      </c>
      <c r="J245" s="239">
        <v>0</v>
      </c>
      <c r="K245" s="239">
        <v>0</v>
      </c>
      <c r="L245" s="239">
        <v>0</v>
      </c>
      <c r="M245" s="239">
        <v>1</v>
      </c>
      <c r="N245" s="239">
        <v>0</v>
      </c>
      <c r="O245" s="239">
        <v>0</v>
      </c>
      <c r="P245" s="239">
        <v>0</v>
      </c>
      <c r="Q245" s="239">
        <v>0</v>
      </c>
      <c r="R245" s="239">
        <v>0</v>
      </c>
      <c r="S245" s="239">
        <v>0</v>
      </c>
      <c r="T245" s="301">
        <f t="shared" si="43"/>
        <v>0</v>
      </c>
      <c r="U245" s="301">
        <f t="shared" si="44"/>
        <v>0</v>
      </c>
      <c r="V245" s="301">
        <f t="shared" si="45"/>
        <v>0</v>
      </c>
      <c r="W245" s="301">
        <f t="shared" si="46"/>
        <v>0</v>
      </c>
      <c r="X245" s="301">
        <f t="shared" si="47"/>
        <v>0</v>
      </c>
      <c r="Y245" s="301">
        <f t="shared" si="48"/>
        <v>594.063353566665</v>
      </c>
      <c r="Z245" s="301">
        <f t="shared" si="49"/>
        <v>0</v>
      </c>
      <c r="AA245" s="301">
        <f t="shared" si="50"/>
        <v>0</v>
      </c>
      <c r="AB245" s="301">
        <f t="shared" si="51"/>
        <v>0</v>
      </c>
      <c r="AC245" s="301">
        <f t="shared" si="52"/>
        <v>0</v>
      </c>
      <c r="AD245" s="301">
        <f t="shared" si="53"/>
        <v>0</v>
      </c>
      <c r="AE245" s="301">
        <f t="shared" si="54"/>
        <v>0</v>
      </c>
    </row>
    <row r="246" spans="1:31" x14ac:dyDescent="0.35">
      <c r="A246" s="321">
        <v>2038</v>
      </c>
      <c r="B246" s="326">
        <v>50222</v>
      </c>
      <c r="C246" s="323">
        <f t="shared" si="55"/>
        <v>651.26354417460891</v>
      </c>
      <c r="D246" s="314">
        <f t="shared" si="42"/>
        <v>651.26354417460891</v>
      </c>
      <c r="E246" s="243">
        <f>Residential!F246</f>
        <v>610.13660974371203</v>
      </c>
      <c r="F246" s="243">
        <f>'Exogenous Variables Monthly'!C243</f>
        <v>5680.4928071034938</v>
      </c>
      <c r="G246" s="244">
        <v>0</v>
      </c>
      <c r="H246" s="239">
        <v>0</v>
      </c>
      <c r="I246" s="239">
        <v>0</v>
      </c>
      <c r="J246" s="239">
        <v>0</v>
      </c>
      <c r="K246" s="239">
        <v>0</v>
      </c>
      <c r="L246" s="239">
        <v>0</v>
      </c>
      <c r="M246" s="239">
        <v>0</v>
      </c>
      <c r="N246" s="239">
        <v>1</v>
      </c>
      <c r="O246" s="239">
        <v>0</v>
      </c>
      <c r="P246" s="239">
        <v>0</v>
      </c>
      <c r="Q246" s="239">
        <v>0</v>
      </c>
      <c r="R246" s="239">
        <v>0</v>
      </c>
      <c r="S246" s="239">
        <v>0</v>
      </c>
      <c r="T246" s="301">
        <f t="shared" si="43"/>
        <v>0</v>
      </c>
      <c r="U246" s="301">
        <f t="shared" si="44"/>
        <v>0</v>
      </c>
      <c r="V246" s="301">
        <f t="shared" si="45"/>
        <v>0</v>
      </c>
      <c r="W246" s="301">
        <f t="shared" si="46"/>
        <v>0</v>
      </c>
      <c r="X246" s="301">
        <f t="shared" si="47"/>
        <v>0</v>
      </c>
      <c r="Y246" s="301">
        <f t="shared" si="48"/>
        <v>0</v>
      </c>
      <c r="Z246" s="301">
        <f t="shared" si="49"/>
        <v>610.13660974371203</v>
      </c>
      <c r="AA246" s="301">
        <f t="shared" si="50"/>
        <v>0</v>
      </c>
      <c r="AB246" s="301">
        <f t="shared" si="51"/>
        <v>0</v>
      </c>
      <c r="AC246" s="301">
        <f t="shared" si="52"/>
        <v>0</v>
      </c>
      <c r="AD246" s="301">
        <f t="shared" si="53"/>
        <v>0</v>
      </c>
      <c r="AE246" s="301">
        <f t="shared" si="54"/>
        <v>0</v>
      </c>
    </row>
    <row r="247" spans="1:31" x14ac:dyDescent="0.35">
      <c r="A247" s="321">
        <v>2038</v>
      </c>
      <c r="B247" s="326">
        <v>50253</v>
      </c>
      <c r="C247" s="323">
        <f t="shared" si="55"/>
        <v>646.29564904010681</v>
      </c>
      <c r="D247" s="314">
        <f t="shared" si="42"/>
        <v>646.29564904010681</v>
      </c>
      <c r="E247" s="243">
        <f>Residential!F247</f>
        <v>636.79391422520803</v>
      </c>
      <c r="F247" s="243">
        <f>'Exogenous Variables Monthly'!C244</f>
        <v>5676.4746559965479</v>
      </c>
      <c r="G247" s="244">
        <v>0</v>
      </c>
      <c r="H247" s="239">
        <v>0</v>
      </c>
      <c r="I247" s="239">
        <v>0</v>
      </c>
      <c r="J247" s="239">
        <v>0</v>
      </c>
      <c r="K247" s="239">
        <v>0</v>
      </c>
      <c r="L247" s="239">
        <v>0</v>
      </c>
      <c r="M247" s="239">
        <v>0</v>
      </c>
      <c r="N247" s="239">
        <v>0</v>
      </c>
      <c r="O247" s="239">
        <v>1</v>
      </c>
      <c r="P247" s="239">
        <v>0</v>
      </c>
      <c r="Q247" s="239">
        <v>0</v>
      </c>
      <c r="R247" s="239">
        <v>0</v>
      </c>
      <c r="S247" s="239">
        <v>0</v>
      </c>
      <c r="T247" s="301">
        <f t="shared" si="43"/>
        <v>0</v>
      </c>
      <c r="U247" s="301">
        <f t="shared" si="44"/>
        <v>0</v>
      </c>
      <c r="V247" s="301">
        <f t="shared" si="45"/>
        <v>0</v>
      </c>
      <c r="W247" s="301">
        <f t="shared" si="46"/>
        <v>0</v>
      </c>
      <c r="X247" s="301">
        <f t="shared" si="47"/>
        <v>0</v>
      </c>
      <c r="Y247" s="301">
        <f t="shared" si="48"/>
        <v>0</v>
      </c>
      <c r="Z247" s="301">
        <f t="shared" si="49"/>
        <v>0</v>
      </c>
      <c r="AA247" s="301">
        <f t="shared" si="50"/>
        <v>636.79391422520803</v>
      </c>
      <c r="AB247" s="301">
        <f t="shared" si="51"/>
        <v>0</v>
      </c>
      <c r="AC247" s="301">
        <f t="shared" si="52"/>
        <v>0</v>
      </c>
      <c r="AD247" s="301">
        <f t="shared" si="53"/>
        <v>0</v>
      </c>
      <c r="AE247" s="301">
        <f t="shared" si="54"/>
        <v>0</v>
      </c>
    </row>
    <row r="248" spans="1:31" x14ac:dyDescent="0.35">
      <c r="A248" s="321">
        <v>2038</v>
      </c>
      <c r="B248" s="326">
        <v>50284</v>
      </c>
      <c r="C248" s="323">
        <f t="shared" si="55"/>
        <v>653.96349600417682</v>
      </c>
      <c r="D248" s="314">
        <f t="shared" si="42"/>
        <v>653.96349600417682</v>
      </c>
      <c r="E248" s="243">
        <f>Residential!F248</f>
        <v>630.18832781385095</v>
      </c>
      <c r="F248" s="243">
        <f>'Exogenous Variables Monthly'!C245</f>
        <v>5672.456504889602</v>
      </c>
      <c r="G248" s="244">
        <v>0</v>
      </c>
      <c r="H248" s="239">
        <v>0</v>
      </c>
      <c r="I248" s="239">
        <v>0</v>
      </c>
      <c r="J248" s="239">
        <v>0</v>
      </c>
      <c r="K248" s="239">
        <v>0</v>
      </c>
      <c r="L248" s="239">
        <v>0</v>
      </c>
      <c r="M248" s="239">
        <v>0</v>
      </c>
      <c r="N248" s="239">
        <v>0</v>
      </c>
      <c r="O248" s="239">
        <v>0</v>
      </c>
      <c r="P248" s="239">
        <v>1</v>
      </c>
      <c r="Q248" s="239">
        <v>0</v>
      </c>
      <c r="R248" s="239">
        <v>0</v>
      </c>
      <c r="S248" s="239">
        <v>0</v>
      </c>
      <c r="T248" s="301">
        <f t="shared" si="43"/>
        <v>0</v>
      </c>
      <c r="U248" s="301">
        <f t="shared" si="44"/>
        <v>0</v>
      </c>
      <c r="V248" s="301">
        <f t="shared" si="45"/>
        <v>0</v>
      </c>
      <c r="W248" s="301">
        <f t="shared" si="46"/>
        <v>0</v>
      </c>
      <c r="X248" s="301">
        <f t="shared" si="47"/>
        <v>0</v>
      </c>
      <c r="Y248" s="301">
        <f t="shared" si="48"/>
        <v>0</v>
      </c>
      <c r="Z248" s="301">
        <f t="shared" si="49"/>
        <v>0</v>
      </c>
      <c r="AA248" s="301">
        <f t="shared" si="50"/>
        <v>0</v>
      </c>
      <c r="AB248" s="301">
        <f t="shared" si="51"/>
        <v>630.18832781385095</v>
      </c>
      <c r="AC248" s="301">
        <f t="shared" si="52"/>
        <v>0</v>
      </c>
      <c r="AD248" s="301">
        <f t="shared" si="53"/>
        <v>0</v>
      </c>
      <c r="AE248" s="301">
        <f t="shared" si="54"/>
        <v>0</v>
      </c>
    </row>
    <row r="249" spans="1:31" x14ac:dyDescent="0.35">
      <c r="A249" s="321">
        <v>2038</v>
      </c>
      <c r="B249" s="326">
        <v>50314</v>
      </c>
      <c r="C249" s="323">
        <f t="shared" si="55"/>
        <v>684.36247245477978</v>
      </c>
      <c r="D249" s="314">
        <f t="shared" si="42"/>
        <v>684.36247245477978</v>
      </c>
      <c r="E249" s="243">
        <f>Residential!F249</f>
        <v>654.31955441559705</v>
      </c>
      <c r="F249" s="243">
        <f>'Exogenous Variables Monthly'!C246</f>
        <v>5668.4383537826561</v>
      </c>
      <c r="G249" s="244">
        <v>0</v>
      </c>
      <c r="H249" s="239">
        <v>0</v>
      </c>
      <c r="I249" s="239">
        <v>0</v>
      </c>
      <c r="J249" s="239">
        <v>0</v>
      </c>
      <c r="K249" s="239">
        <v>0</v>
      </c>
      <c r="L249" s="239">
        <v>0</v>
      </c>
      <c r="M249" s="239">
        <v>0</v>
      </c>
      <c r="N249" s="239">
        <v>0</v>
      </c>
      <c r="O249" s="239">
        <v>0</v>
      </c>
      <c r="P249" s="239">
        <v>0</v>
      </c>
      <c r="Q249" s="239">
        <v>1</v>
      </c>
      <c r="R249" s="239">
        <v>0</v>
      </c>
      <c r="S249" s="239">
        <v>0</v>
      </c>
      <c r="T249" s="301">
        <f t="shared" si="43"/>
        <v>0</v>
      </c>
      <c r="U249" s="301">
        <f t="shared" si="44"/>
        <v>0</v>
      </c>
      <c r="V249" s="301">
        <f t="shared" si="45"/>
        <v>0</v>
      </c>
      <c r="W249" s="301">
        <f t="shared" si="46"/>
        <v>0</v>
      </c>
      <c r="X249" s="301">
        <f t="shared" si="47"/>
        <v>0</v>
      </c>
      <c r="Y249" s="301">
        <f t="shared" si="48"/>
        <v>0</v>
      </c>
      <c r="Z249" s="301">
        <f t="shared" si="49"/>
        <v>0</v>
      </c>
      <c r="AA249" s="301">
        <f t="shared" si="50"/>
        <v>0</v>
      </c>
      <c r="AB249" s="301">
        <f t="shared" si="51"/>
        <v>0</v>
      </c>
      <c r="AC249" s="301">
        <f t="shared" si="52"/>
        <v>654.31955441559705</v>
      </c>
      <c r="AD249" s="301">
        <f t="shared" si="53"/>
        <v>0</v>
      </c>
      <c r="AE249" s="301">
        <f t="shared" si="54"/>
        <v>0</v>
      </c>
    </row>
    <row r="250" spans="1:31" x14ac:dyDescent="0.35">
      <c r="A250" s="321">
        <v>2038</v>
      </c>
      <c r="B250" s="326">
        <v>50345</v>
      </c>
      <c r="C250" s="323">
        <f t="shared" si="55"/>
        <v>609.26764970313013</v>
      </c>
      <c r="D250" s="314">
        <f t="shared" si="42"/>
        <v>609.26764970313013</v>
      </c>
      <c r="E250" s="243">
        <f>Residential!F250</f>
        <v>563.338505050246</v>
      </c>
      <c r="F250" s="243">
        <f>'Exogenous Variables Monthly'!C247</f>
        <v>5664.4202026757102</v>
      </c>
      <c r="G250" s="244">
        <v>0</v>
      </c>
      <c r="H250" s="239">
        <v>0</v>
      </c>
      <c r="I250" s="239">
        <v>0</v>
      </c>
      <c r="J250" s="239">
        <v>0</v>
      </c>
      <c r="K250" s="239">
        <v>0</v>
      </c>
      <c r="L250" s="239">
        <v>0</v>
      </c>
      <c r="M250" s="239">
        <v>0</v>
      </c>
      <c r="N250" s="239">
        <v>0</v>
      </c>
      <c r="O250" s="239">
        <v>0</v>
      </c>
      <c r="P250" s="239">
        <v>0</v>
      </c>
      <c r="Q250" s="239">
        <v>0</v>
      </c>
      <c r="R250" s="239">
        <v>1</v>
      </c>
      <c r="S250" s="239">
        <v>0</v>
      </c>
      <c r="T250" s="301">
        <f t="shared" si="43"/>
        <v>0</v>
      </c>
      <c r="U250" s="301">
        <f t="shared" si="44"/>
        <v>0</v>
      </c>
      <c r="V250" s="301">
        <f t="shared" si="45"/>
        <v>0</v>
      </c>
      <c r="W250" s="301">
        <f t="shared" si="46"/>
        <v>0</v>
      </c>
      <c r="X250" s="301">
        <f t="shared" si="47"/>
        <v>0</v>
      </c>
      <c r="Y250" s="301">
        <f t="shared" si="48"/>
        <v>0</v>
      </c>
      <c r="Z250" s="301">
        <f t="shared" si="49"/>
        <v>0</v>
      </c>
      <c r="AA250" s="301">
        <f t="shared" si="50"/>
        <v>0</v>
      </c>
      <c r="AB250" s="301">
        <f t="shared" si="51"/>
        <v>0</v>
      </c>
      <c r="AC250" s="301">
        <f t="shared" si="52"/>
        <v>0</v>
      </c>
      <c r="AD250" s="301">
        <f t="shared" si="53"/>
        <v>563.338505050246</v>
      </c>
      <c r="AE250" s="301">
        <f t="shared" si="54"/>
        <v>0</v>
      </c>
    </row>
    <row r="251" spans="1:31" x14ac:dyDescent="0.35">
      <c r="A251" s="321">
        <v>2038</v>
      </c>
      <c r="B251" s="326">
        <v>50375</v>
      </c>
      <c r="C251" s="323">
        <f t="shared" si="55"/>
        <v>610.00547234649241</v>
      </c>
      <c r="D251" s="314">
        <f t="shared" si="42"/>
        <v>610.00547234649241</v>
      </c>
      <c r="E251" s="243">
        <f>Residential!F251</f>
        <v>532.15638980192398</v>
      </c>
      <c r="F251" s="243">
        <f>'Exogenous Variables Monthly'!C248</f>
        <v>5660.4020515687644</v>
      </c>
      <c r="G251" s="244">
        <v>0</v>
      </c>
      <c r="H251" s="239">
        <v>0</v>
      </c>
      <c r="I251" s="239">
        <v>0</v>
      </c>
      <c r="J251" s="239">
        <v>0</v>
      </c>
      <c r="K251" s="239">
        <v>0</v>
      </c>
      <c r="L251" s="239">
        <v>0</v>
      </c>
      <c r="M251" s="239">
        <v>0</v>
      </c>
      <c r="N251" s="239">
        <v>0</v>
      </c>
      <c r="O251" s="239">
        <v>0</v>
      </c>
      <c r="P251" s="239">
        <v>0</v>
      </c>
      <c r="Q251" s="239">
        <v>0</v>
      </c>
      <c r="R251" s="239">
        <v>0</v>
      </c>
      <c r="S251" s="239">
        <v>1</v>
      </c>
      <c r="T251" s="301">
        <f t="shared" si="43"/>
        <v>0</v>
      </c>
      <c r="U251" s="301">
        <f t="shared" si="44"/>
        <v>0</v>
      </c>
      <c r="V251" s="301">
        <f t="shared" si="45"/>
        <v>0</v>
      </c>
      <c r="W251" s="301">
        <f t="shared" si="46"/>
        <v>0</v>
      </c>
      <c r="X251" s="301">
        <f t="shared" si="47"/>
        <v>0</v>
      </c>
      <c r="Y251" s="301">
        <f t="shared" si="48"/>
        <v>0</v>
      </c>
      <c r="Z251" s="301">
        <f t="shared" si="49"/>
        <v>0</v>
      </c>
      <c r="AA251" s="301">
        <f t="shared" si="50"/>
        <v>0</v>
      </c>
      <c r="AB251" s="301">
        <f t="shared" si="51"/>
        <v>0</v>
      </c>
      <c r="AC251" s="301">
        <f t="shared" si="52"/>
        <v>0</v>
      </c>
      <c r="AD251" s="301">
        <f t="shared" si="53"/>
        <v>0</v>
      </c>
      <c r="AE251" s="301">
        <f t="shared" si="54"/>
        <v>532.15638980192398</v>
      </c>
    </row>
    <row r="252" spans="1:31" x14ac:dyDescent="0.35">
      <c r="A252" s="321">
        <v>2038</v>
      </c>
      <c r="B252" s="326">
        <v>50406</v>
      </c>
      <c r="C252" s="323">
        <f t="shared" si="55"/>
        <v>540.35114827764244</v>
      </c>
      <c r="D252" s="314">
        <f t="shared" si="42"/>
        <v>540.35114827764244</v>
      </c>
      <c r="E252" s="243">
        <f>Residential!F252</f>
        <v>499.64232214614702</v>
      </c>
      <c r="F252" s="243">
        <f>'Exogenous Variables Monthly'!C249</f>
        <v>5656.3839004618185</v>
      </c>
      <c r="G252" s="244">
        <v>0</v>
      </c>
      <c r="H252" s="239">
        <v>1</v>
      </c>
      <c r="I252" s="239">
        <v>0</v>
      </c>
      <c r="J252" s="239">
        <v>0</v>
      </c>
      <c r="K252" s="239">
        <v>0</v>
      </c>
      <c r="L252" s="239">
        <v>0</v>
      </c>
      <c r="M252" s="239">
        <v>0</v>
      </c>
      <c r="N252" s="239">
        <v>0</v>
      </c>
      <c r="O252" s="239">
        <v>0</v>
      </c>
      <c r="P252" s="239">
        <v>0</v>
      </c>
      <c r="Q252" s="239">
        <v>0</v>
      </c>
      <c r="R252" s="239">
        <v>0</v>
      </c>
      <c r="S252" s="239">
        <v>0</v>
      </c>
      <c r="T252" s="301">
        <f t="shared" si="43"/>
        <v>499.64232214614702</v>
      </c>
      <c r="U252" s="301">
        <f t="shared" si="44"/>
        <v>0</v>
      </c>
      <c r="V252" s="301">
        <f t="shared" si="45"/>
        <v>0</v>
      </c>
      <c r="W252" s="301">
        <f t="shared" si="46"/>
        <v>0</v>
      </c>
      <c r="X252" s="301">
        <f t="shared" si="47"/>
        <v>0</v>
      </c>
      <c r="Y252" s="301">
        <f t="shared" si="48"/>
        <v>0</v>
      </c>
      <c r="Z252" s="301">
        <f t="shared" si="49"/>
        <v>0</v>
      </c>
      <c r="AA252" s="301">
        <f t="shared" si="50"/>
        <v>0</v>
      </c>
      <c r="AB252" s="301">
        <f t="shared" si="51"/>
        <v>0</v>
      </c>
      <c r="AC252" s="301">
        <f t="shared" si="52"/>
        <v>0</v>
      </c>
      <c r="AD252" s="301">
        <f t="shared" si="53"/>
        <v>0</v>
      </c>
      <c r="AE252" s="301">
        <f t="shared" si="54"/>
        <v>0</v>
      </c>
    </row>
    <row r="253" spans="1:31" x14ac:dyDescent="0.35">
      <c r="A253" s="321">
        <v>2038</v>
      </c>
      <c r="B253" s="326">
        <v>50437</v>
      </c>
      <c r="C253" s="323">
        <f t="shared" si="55"/>
        <v>497.92746400670876</v>
      </c>
      <c r="D253" s="314">
        <f t="shared" si="42"/>
        <v>497.92746400670876</v>
      </c>
      <c r="E253" s="243">
        <f>Residential!F253</f>
        <v>430.45106301564903</v>
      </c>
      <c r="F253" s="243">
        <f>'Exogenous Variables Monthly'!C250</f>
        <v>5652.3657493548726</v>
      </c>
      <c r="G253" s="244">
        <v>0</v>
      </c>
      <c r="H253" s="239">
        <v>0</v>
      </c>
      <c r="I253" s="239">
        <v>1</v>
      </c>
      <c r="J253" s="239">
        <v>0</v>
      </c>
      <c r="K253" s="239">
        <v>0</v>
      </c>
      <c r="L253" s="239">
        <v>0</v>
      </c>
      <c r="M253" s="239">
        <v>0</v>
      </c>
      <c r="N253" s="239">
        <v>0</v>
      </c>
      <c r="O253" s="239">
        <v>0</v>
      </c>
      <c r="P253" s="239">
        <v>0</v>
      </c>
      <c r="Q253" s="239">
        <v>0</v>
      </c>
      <c r="R253" s="239">
        <v>0</v>
      </c>
      <c r="S253" s="239">
        <v>0</v>
      </c>
      <c r="T253" s="301">
        <f t="shared" si="43"/>
        <v>0</v>
      </c>
      <c r="U253" s="301">
        <f t="shared" si="44"/>
        <v>430.45106301564903</v>
      </c>
      <c r="V253" s="301">
        <f t="shared" si="45"/>
        <v>0</v>
      </c>
      <c r="W253" s="301">
        <f t="shared" si="46"/>
        <v>0</v>
      </c>
      <c r="X253" s="301">
        <f t="shared" si="47"/>
        <v>0</v>
      </c>
      <c r="Y253" s="301">
        <f t="shared" si="48"/>
        <v>0</v>
      </c>
      <c r="Z253" s="301">
        <f t="shared" si="49"/>
        <v>0</v>
      </c>
      <c r="AA253" s="301">
        <f t="shared" si="50"/>
        <v>0</v>
      </c>
      <c r="AB253" s="301">
        <f t="shared" si="51"/>
        <v>0</v>
      </c>
      <c r="AC253" s="301">
        <f t="shared" si="52"/>
        <v>0</v>
      </c>
      <c r="AD253" s="301">
        <f t="shared" si="53"/>
        <v>0</v>
      </c>
      <c r="AE253" s="301">
        <f t="shared" si="54"/>
        <v>0</v>
      </c>
    </row>
    <row r="254" spans="1:31" x14ac:dyDescent="0.35">
      <c r="A254" s="321">
        <v>2038</v>
      </c>
      <c r="B254" s="326">
        <v>50465</v>
      </c>
      <c r="C254" s="323">
        <f t="shared" si="55"/>
        <v>588.64732177101007</v>
      </c>
      <c r="D254" s="314">
        <f t="shared" si="42"/>
        <v>588.64732177101007</v>
      </c>
      <c r="E254" s="243">
        <f>Residential!F254</f>
        <v>433.34805246277</v>
      </c>
      <c r="F254" s="243">
        <f>'Exogenous Variables Monthly'!C251</f>
        <v>5648.3475982479267</v>
      </c>
      <c r="G254" s="244">
        <v>0</v>
      </c>
      <c r="H254" s="239">
        <v>0</v>
      </c>
      <c r="I254" s="239">
        <v>0</v>
      </c>
      <c r="J254" s="239">
        <v>1</v>
      </c>
      <c r="K254" s="239">
        <v>0</v>
      </c>
      <c r="L254" s="239">
        <v>0</v>
      </c>
      <c r="M254" s="239">
        <v>0</v>
      </c>
      <c r="N254" s="239">
        <v>0</v>
      </c>
      <c r="O254" s="239">
        <v>0</v>
      </c>
      <c r="P254" s="239">
        <v>0</v>
      </c>
      <c r="Q254" s="239">
        <v>0</v>
      </c>
      <c r="R254" s="239">
        <v>0</v>
      </c>
      <c r="S254" s="239">
        <v>0</v>
      </c>
      <c r="T254" s="301">
        <f t="shared" si="43"/>
        <v>0</v>
      </c>
      <c r="U254" s="301">
        <f t="shared" si="44"/>
        <v>0</v>
      </c>
      <c r="V254" s="301">
        <f t="shared" si="45"/>
        <v>433.34805246277</v>
      </c>
      <c r="W254" s="301">
        <f t="shared" si="46"/>
        <v>0</v>
      </c>
      <c r="X254" s="301">
        <f t="shared" si="47"/>
        <v>0</v>
      </c>
      <c r="Y254" s="301">
        <f t="shared" si="48"/>
        <v>0</v>
      </c>
      <c r="Z254" s="301">
        <f t="shared" si="49"/>
        <v>0</v>
      </c>
      <c r="AA254" s="301">
        <f t="shared" si="50"/>
        <v>0</v>
      </c>
      <c r="AB254" s="301">
        <f t="shared" si="51"/>
        <v>0</v>
      </c>
      <c r="AC254" s="301">
        <f t="shared" si="52"/>
        <v>0</v>
      </c>
      <c r="AD254" s="301">
        <f t="shared" si="53"/>
        <v>0</v>
      </c>
      <c r="AE254" s="301">
        <f t="shared" si="54"/>
        <v>0</v>
      </c>
    </row>
    <row r="255" spans="1:31" x14ac:dyDescent="0.35">
      <c r="A255" s="321">
        <v>2038</v>
      </c>
      <c r="B255" s="326">
        <v>50496</v>
      </c>
      <c r="C255" s="323">
        <f t="shared" si="55"/>
        <v>578.23021611895456</v>
      </c>
      <c r="D255" s="314">
        <f t="shared" si="42"/>
        <v>578.23021611895456</v>
      </c>
      <c r="E255" s="243">
        <f>Residential!F255</f>
        <v>484.440348495443</v>
      </c>
      <c r="F255" s="243">
        <f>'Exogenous Variables Monthly'!C252</f>
        <v>5644.3294471409808</v>
      </c>
      <c r="G255" s="244">
        <v>0</v>
      </c>
      <c r="H255" s="239">
        <v>0</v>
      </c>
      <c r="I255" s="239">
        <v>0</v>
      </c>
      <c r="J255" s="239">
        <v>0</v>
      </c>
      <c r="K255" s="239">
        <v>1</v>
      </c>
      <c r="L255" s="239">
        <v>0</v>
      </c>
      <c r="M255" s="239">
        <v>0</v>
      </c>
      <c r="N255" s="239">
        <v>0</v>
      </c>
      <c r="O255" s="239">
        <v>0</v>
      </c>
      <c r="P255" s="239">
        <v>0</v>
      </c>
      <c r="Q255" s="239">
        <v>0</v>
      </c>
      <c r="R255" s="239">
        <v>0</v>
      </c>
      <c r="S255" s="239">
        <v>0</v>
      </c>
      <c r="T255" s="301">
        <f t="shared" si="43"/>
        <v>0</v>
      </c>
      <c r="U255" s="301">
        <f t="shared" si="44"/>
        <v>0</v>
      </c>
      <c r="V255" s="301">
        <f t="shared" si="45"/>
        <v>0</v>
      </c>
      <c r="W255" s="301">
        <f t="shared" si="46"/>
        <v>484.440348495443</v>
      </c>
      <c r="X255" s="301">
        <f t="shared" si="47"/>
        <v>0</v>
      </c>
      <c r="Y255" s="301">
        <f t="shared" si="48"/>
        <v>0</v>
      </c>
      <c r="Z255" s="301">
        <f t="shared" si="49"/>
        <v>0</v>
      </c>
      <c r="AA255" s="301">
        <f t="shared" si="50"/>
        <v>0</v>
      </c>
      <c r="AB255" s="301">
        <f t="shared" si="51"/>
        <v>0</v>
      </c>
      <c r="AC255" s="301">
        <f t="shared" si="52"/>
        <v>0</v>
      </c>
      <c r="AD255" s="301">
        <f t="shared" si="53"/>
        <v>0</v>
      </c>
      <c r="AE255" s="301">
        <f t="shared" si="54"/>
        <v>0</v>
      </c>
    </row>
    <row r="256" spans="1:31" x14ac:dyDescent="0.35">
      <c r="A256" s="321">
        <v>2038</v>
      </c>
      <c r="B256" s="326">
        <v>50526</v>
      </c>
      <c r="C256" s="323">
        <f t="shared" si="55"/>
        <v>624.89036956906489</v>
      </c>
      <c r="D256" s="314">
        <f t="shared" si="42"/>
        <v>624.89036956906489</v>
      </c>
      <c r="E256" s="243">
        <f>Residential!F256</f>
        <v>564.49104958615305</v>
      </c>
      <c r="F256" s="243">
        <f>'Exogenous Variables Monthly'!C253</f>
        <v>5640.311296034035</v>
      </c>
      <c r="G256" s="244">
        <v>0</v>
      </c>
      <c r="H256" s="239">
        <v>0</v>
      </c>
      <c r="I256" s="239">
        <v>0</v>
      </c>
      <c r="J256" s="239">
        <v>0</v>
      </c>
      <c r="K256" s="239">
        <v>0</v>
      </c>
      <c r="L256" s="239">
        <v>1</v>
      </c>
      <c r="M256" s="239">
        <v>0</v>
      </c>
      <c r="N256" s="239">
        <v>0</v>
      </c>
      <c r="O256" s="239">
        <v>0</v>
      </c>
      <c r="P256" s="239">
        <v>0</v>
      </c>
      <c r="Q256" s="239">
        <v>0</v>
      </c>
      <c r="R256" s="239">
        <v>0</v>
      </c>
      <c r="S256" s="239">
        <v>0</v>
      </c>
      <c r="T256" s="301">
        <f t="shared" si="43"/>
        <v>0</v>
      </c>
      <c r="U256" s="301">
        <f t="shared" si="44"/>
        <v>0</v>
      </c>
      <c r="V256" s="301">
        <f t="shared" si="45"/>
        <v>0</v>
      </c>
      <c r="W256" s="301">
        <f t="shared" si="46"/>
        <v>0</v>
      </c>
      <c r="X256" s="301">
        <f t="shared" si="47"/>
        <v>564.49104958615305</v>
      </c>
      <c r="Y256" s="301">
        <f t="shared" si="48"/>
        <v>0</v>
      </c>
      <c r="Z256" s="301">
        <f t="shared" si="49"/>
        <v>0</v>
      </c>
      <c r="AA256" s="301">
        <f t="shared" si="50"/>
        <v>0</v>
      </c>
      <c r="AB256" s="301">
        <f t="shared" si="51"/>
        <v>0</v>
      </c>
      <c r="AC256" s="301">
        <f t="shared" si="52"/>
        <v>0</v>
      </c>
      <c r="AD256" s="301">
        <f t="shared" si="53"/>
        <v>0</v>
      </c>
      <c r="AE256" s="301">
        <f t="shared" si="54"/>
        <v>0</v>
      </c>
    </row>
    <row r="257" spans="1:31" x14ac:dyDescent="0.35">
      <c r="A257" s="321">
        <v>2038</v>
      </c>
      <c r="B257" s="326">
        <v>50557</v>
      </c>
      <c r="C257" s="323">
        <f t="shared" si="55"/>
        <v>618.32311435227018</v>
      </c>
      <c r="D257" s="314">
        <f t="shared" si="42"/>
        <v>618.32311435227018</v>
      </c>
      <c r="E257" s="243">
        <f>Residential!F257</f>
        <v>595.94088185764599</v>
      </c>
      <c r="F257" s="243">
        <f>'Exogenous Variables Monthly'!C254</f>
        <v>5636.2931449270891</v>
      </c>
      <c r="G257" s="244">
        <v>0</v>
      </c>
      <c r="H257" s="239">
        <v>0</v>
      </c>
      <c r="I257" s="239">
        <v>0</v>
      </c>
      <c r="J257" s="239">
        <v>0</v>
      </c>
      <c r="K257" s="239">
        <v>0</v>
      </c>
      <c r="L257" s="239">
        <v>0</v>
      </c>
      <c r="M257" s="239">
        <v>1</v>
      </c>
      <c r="N257" s="239">
        <v>0</v>
      </c>
      <c r="O257" s="239">
        <v>0</v>
      </c>
      <c r="P257" s="239">
        <v>0</v>
      </c>
      <c r="Q257" s="239">
        <v>0</v>
      </c>
      <c r="R257" s="239">
        <v>0</v>
      </c>
      <c r="S257" s="239">
        <v>0</v>
      </c>
      <c r="T257" s="301">
        <f t="shared" si="43"/>
        <v>0</v>
      </c>
      <c r="U257" s="301">
        <f t="shared" si="44"/>
        <v>0</v>
      </c>
      <c r="V257" s="301">
        <f t="shared" si="45"/>
        <v>0</v>
      </c>
      <c r="W257" s="301">
        <f t="shared" si="46"/>
        <v>0</v>
      </c>
      <c r="X257" s="301">
        <f t="shared" si="47"/>
        <v>0</v>
      </c>
      <c r="Y257" s="301">
        <f t="shared" si="48"/>
        <v>595.94088185764599</v>
      </c>
      <c r="Z257" s="301">
        <f t="shared" si="49"/>
        <v>0</v>
      </c>
      <c r="AA257" s="301">
        <f t="shared" si="50"/>
        <v>0</v>
      </c>
      <c r="AB257" s="301">
        <f t="shared" si="51"/>
        <v>0</v>
      </c>
      <c r="AC257" s="301">
        <f t="shared" si="52"/>
        <v>0</v>
      </c>
      <c r="AD257" s="301">
        <f t="shared" si="53"/>
        <v>0</v>
      </c>
      <c r="AE257" s="301">
        <f t="shared" si="54"/>
        <v>0</v>
      </c>
    </row>
    <row r="258" spans="1:31" x14ac:dyDescent="0.35">
      <c r="A258" s="321">
        <v>2039</v>
      </c>
      <c r="B258" s="326">
        <v>50587</v>
      </c>
      <c r="C258" s="323">
        <f t="shared" si="55"/>
        <v>644.4302209258675</v>
      </c>
      <c r="D258" s="314">
        <f t="shared" si="42"/>
        <v>644.4302209258675</v>
      </c>
      <c r="E258" s="243">
        <f>Residential!F258</f>
        <v>611.67113020077102</v>
      </c>
      <c r="F258" s="243">
        <f>'Exogenous Variables Monthly'!C255</f>
        <v>5632.9794563206542</v>
      </c>
      <c r="G258" s="244">
        <v>0</v>
      </c>
      <c r="H258" s="239">
        <v>0</v>
      </c>
      <c r="I258" s="239">
        <v>0</v>
      </c>
      <c r="J258" s="239">
        <v>0</v>
      </c>
      <c r="K258" s="239">
        <v>0</v>
      </c>
      <c r="L258" s="239">
        <v>0</v>
      </c>
      <c r="M258" s="239">
        <v>0</v>
      </c>
      <c r="N258" s="239">
        <v>1</v>
      </c>
      <c r="O258" s="239">
        <v>0</v>
      </c>
      <c r="P258" s="239">
        <v>0</v>
      </c>
      <c r="Q258" s="239">
        <v>0</v>
      </c>
      <c r="R258" s="239">
        <v>0</v>
      </c>
      <c r="S258" s="239">
        <v>0</v>
      </c>
      <c r="T258" s="301">
        <f t="shared" si="43"/>
        <v>0</v>
      </c>
      <c r="U258" s="301">
        <f t="shared" si="44"/>
        <v>0</v>
      </c>
      <c r="V258" s="301">
        <f t="shared" si="45"/>
        <v>0</v>
      </c>
      <c r="W258" s="301">
        <f t="shared" si="46"/>
        <v>0</v>
      </c>
      <c r="X258" s="301">
        <f t="shared" si="47"/>
        <v>0</v>
      </c>
      <c r="Y258" s="301">
        <f t="shared" si="48"/>
        <v>0</v>
      </c>
      <c r="Z258" s="301">
        <f t="shared" si="49"/>
        <v>611.67113020077102</v>
      </c>
      <c r="AA258" s="301">
        <f t="shared" si="50"/>
        <v>0</v>
      </c>
      <c r="AB258" s="301">
        <f t="shared" si="51"/>
        <v>0</v>
      </c>
      <c r="AC258" s="301">
        <f t="shared" si="52"/>
        <v>0</v>
      </c>
      <c r="AD258" s="301">
        <f t="shared" si="53"/>
        <v>0</v>
      </c>
      <c r="AE258" s="301">
        <f t="shared" si="54"/>
        <v>0</v>
      </c>
    </row>
    <row r="259" spans="1:31" x14ac:dyDescent="0.35">
      <c r="A259" s="321">
        <v>2039</v>
      </c>
      <c r="B259" s="326">
        <v>50618</v>
      </c>
      <c r="C259" s="323">
        <f t="shared" si="55"/>
        <v>639.99180770115549</v>
      </c>
      <c r="D259" s="314">
        <f t="shared" si="42"/>
        <v>639.99180770115549</v>
      </c>
      <c r="E259" s="243">
        <f>Residential!F259</f>
        <v>639.04599620626198</v>
      </c>
      <c r="F259" s="243">
        <f>'Exogenous Variables Monthly'!C256</f>
        <v>5629.6657677142193</v>
      </c>
      <c r="G259" s="244">
        <v>0</v>
      </c>
      <c r="H259" s="239">
        <v>0</v>
      </c>
      <c r="I259" s="239">
        <v>0</v>
      </c>
      <c r="J259" s="239">
        <v>0</v>
      </c>
      <c r="K259" s="239">
        <v>0</v>
      </c>
      <c r="L259" s="239">
        <v>0</v>
      </c>
      <c r="M259" s="239">
        <v>0</v>
      </c>
      <c r="N259" s="239">
        <v>0</v>
      </c>
      <c r="O259" s="239">
        <v>1</v>
      </c>
      <c r="P259" s="239">
        <v>0</v>
      </c>
      <c r="Q259" s="239">
        <v>0</v>
      </c>
      <c r="R259" s="239">
        <v>0</v>
      </c>
      <c r="S259" s="239">
        <v>0</v>
      </c>
      <c r="T259" s="301">
        <f t="shared" si="43"/>
        <v>0</v>
      </c>
      <c r="U259" s="301">
        <f t="shared" si="44"/>
        <v>0</v>
      </c>
      <c r="V259" s="301">
        <f t="shared" si="45"/>
        <v>0</v>
      </c>
      <c r="W259" s="301">
        <f t="shared" si="46"/>
        <v>0</v>
      </c>
      <c r="X259" s="301">
        <f t="shared" si="47"/>
        <v>0</v>
      </c>
      <c r="Y259" s="301">
        <f t="shared" si="48"/>
        <v>0</v>
      </c>
      <c r="Z259" s="301">
        <f t="shared" si="49"/>
        <v>0</v>
      </c>
      <c r="AA259" s="301">
        <f t="shared" si="50"/>
        <v>639.04599620626198</v>
      </c>
      <c r="AB259" s="301">
        <f t="shared" si="51"/>
        <v>0</v>
      </c>
      <c r="AC259" s="301">
        <f t="shared" si="52"/>
        <v>0</v>
      </c>
      <c r="AD259" s="301">
        <f t="shared" si="53"/>
        <v>0</v>
      </c>
      <c r="AE259" s="301">
        <f t="shared" si="54"/>
        <v>0</v>
      </c>
    </row>
    <row r="260" spans="1:31" x14ac:dyDescent="0.35">
      <c r="A260" s="321">
        <v>2039</v>
      </c>
      <c r="B260" s="326">
        <v>50649</v>
      </c>
      <c r="C260" s="323">
        <f t="shared" si="55"/>
        <v>647.98879436418713</v>
      </c>
      <c r="D260" s="314">
        <f t="shared" si="42"/>
        <v>647.98879436418713</v>
      </c>
      <c r="E260" s="243">
        <f>Residential!F260</f>
        <v>632.99168487662405</v>
      </c>
      <c r="F260" s="243">
        <f>'Exogenous Variables Monthly'!C257</f>
        <v>5626.3520791077844</v>
      </c>
      <c r="G260" s="244">
        <v>0</v>
      </c>
      <c r="H260" s="239">
        <v>0</v>
      </c>
      <c r="I260" s="239">
        <v>0</v>
      </c>
      <c r="J260" s="239">
        <v>0</v>
      </c>
      <c r="K260" s="239">
        <v>0</v>
      </c>
      <c r="L260" s="239">
        <v>0</v>
      </c>
      <c r="M260" s="239">
        <v>0</v>
      </c>
      <c r="N260" s="239">
        <v>0</v>
      </c>
      <c r="O260" s="239">
        <v>0</v>
      </c>
      <c r="P260" s="239">
        <v>1</v>
      </c>
      <c r="Q260" s="239">
        <v>0</v>
      </c>
      <c r="R260" s="239">
        <v>0</v>
      </c>
      <c r="S260" s="239">
        <v>0</v>
      </c>
      <c r="T260" s="301">
        <f t="shared" si="43"/>
        <v>0</v>
      </c>
      <c r="U260" s="301">
        <f t="shared" si="44"/>
        <v>0</v>
      </c>
      <c r="V260" s="301">
        <f t="shared" si="45"/>
        <v>0</v>
      </c>
      <c r="W260" s="301">
        <f t="shared" si="46"/>
        <v>0</v>
      </c>
      <c r="X260" s="301">
        <f t="shared" si="47"/>
        <v>0</v>
      </c>
      <c r="Y260" s="301">
        <f t="shared" si="48"/>
        <v>0</v>
      </c>
      <c r="Z260" s="301">
        <f t="shared" si="49"/>
        <v>0</v>
      </c>
      <c r="AA260" s="301">
        <f t="shared" si="50"/>
        <v>0</v>
      </c>
      <c r="AB260" s="301">
        <f t="shared" si="51"/>
        <v>632.99168487662405</v>
      </c>
      <c r="AC260" s="301">
        <f t="shared" si="52"/>
        <v>0</v>
      </c>
      <c r="AD260" s="301">
        <f t="shared" si="53"/>
        <v>0</v>
      </c>
      <c r="AE260" s="301">
        <f t="shared" si="54"/>
        <v>0</v>
      </c>
    </row>
    <row r="261" spans="1:31" x14ac:dyDescent="0.35">
      <c r="A261" s="321">
        <v>2039</v>
      </c>
      <c r="B261" s="326">
        <v>50679</v>
      </c>
      <c r="C261" s="323">
        <f t="shared" si="55"/>
        <v>679.1291710241893</v>
      </c>
      <c r="D261" s="314">
        <f t="shared" si="42"/>
        <v>679.1291710241893</v>
      </c>
      <c r="E261" s="243">
        <f>Residential!F261</f>
        <v>658.03283058496095</v>
      </c>
      <c r="F261" s="243">
        <f>'Exogenous Variables Monthly'!C258</f>
        <v>5623.0383905013496</v>
      </c>
      <c r="G261" s="244">
        <v>0</v>
      </c>
      <c r="H261" s="239">
        <v>0</v>
      </c>
      <c r="I261" s="239">
        <v>0</v>
      </c>
      <c r="J261" s="239">
        <v>0</v>
      </c>
      <c r="K261" s="239">
        <v>0</v>
      </c>
      <c r="L261" s="239">
        <v>0</v>
      </c>
      <c r="M261" s="239">
        <v>0</v>
      </c>
      <c r="N261" s="239">
        <v>0</v>
      </c>
      <c r="O261" s="239">
        <v>0</v>
      </c>
      <c r="P261" s="239">
        <v>0</v>
      </c>
      <c r="Q261" s="239">
        <v>1</v>
      </c>
      <c r="R261" s="239">
        <v>0</v>
      </c>
      <c r="S261" s="239">
        <v>0</v>
      </c>
      <c r="T261" s="301">
        <f t="shared" si="43"/>
        <v>0</v>
      </c>
      <c r="U261" s="301">
        <f t="shared" si="44"/>
        <v>0</v>
      </c>
      <c r="V261" s="301">
        <f t="shared" si="45"/>
        <v>0</v>
      </c>
      <c r="W261" s="301">
        <f t="shared" si="46"/>
        <v>0</v>
      </c>
      <c r="X261" s="301">
        <f t="shared" si="47"/>
        <v>0</v>
      </c>
      <c r="Y261" s="301">
        <f t="shared" si="48"/>
        <v>0</v>
      </c>
      <c r="Z261" s="301">
        <f t="shared" si="49"/>
        <v>0</v>
      </c>
      <c r="AA261" s="301">
        <f t="shared" si="50"/>
        <v>0</v>
      </c>
      <c r="AB261" s="301">
        <f t="shared" si="51"/>
        <v>0</v>
      </c>
      <c r="AC261" s="301">
        <f t="shared" si="52"/>
        <v>658.03283058496095</v>
      </c>
      <c r="AD261" s="301">
        <f t="shared" si="53"/>
        <v>0</v>
      </c>
      <c r="AE261" s="301">
        <f t="shared" si="54"/>
        <v>0</v>
      </c>
    </row>
    <row r="262" spans="1:31" x14ac:dyDescent="0.35">
      <c r="A262" s="321">
        <v>2039</v>
      </c>
      <c r="B262" s="326">
        <v>50710</v>
      </c>
      <c r="C262" s="323">
        <f t="shared" si="55"/>
        <v>603.21305497765252</v>
      </c>
      <c r="D262" s="314">
        <f t="shared" ref="D262:D325" si="56">SUMPRODUCT($E$3:$AE$3,E262:AE262)</f>
        <v>603.21305497765252</v>
      </c>
      <c r="E262" s="243">
        <f>Residential!F262</f>
        <v>566.91038322331099</v>
      </c>
      <c r="F262" s="243">
        <f>'Exogenous Variables Monthly'!C259</f>
        <v>5619.7247018949147</v>
      </c>
      <c r="G262" s="244">
        <v>0</v>
      </c>
      <c r="H262" s="239">
        <v>0</v>
      </c>
      <c r="I262" s="239">
        <v>0</v>
      </c>
      <c r="J262" s="239">
        <v>0</v>
      </c>
      <c r="K262" s="239">
        <v>0</v>
      </c>
      <c r="L262" s="239">
        <v>0</v>
      </c>
      <c r="M262" s="239">
        <v>0</v>
      </c>
      <c r="N262" s="239">
        <v>0</v>
      </c>
      <c r="O262" s="239">
        <v>0</v>
      </c>
      <c r="P262" s="239">
        <v>0</v>
      </c>
      <c r="Q262" s="239">
        <v>0</v>
      </c>
      <c r="R262" s="239">
        <v>1</v>
      </c>
      <c r="S262" s="239">
        <v>0</v>
      </c>
      <c r="T262" s="301">
        <f t="shared" ref="T262:T325" si="57">$E262*H262</f>
        <v>0</v>
      </c>
      <c r="U262" s="301">
        <f t="shared" ref="U262:U325" si="58">$E262*I262</f>
        <v>0</v>
      </c>
      <c r="V262" s="301">
        <f t="shared" ref="V262:V325" si="59">$E262*J262</f>
        <v>0</v>
      </c>
      <c r="W262" s="301">
        <f t="shared" ref="W262:W325" si="60">$E262*K262</f>
        <v>0</v>
      </c>
      <c r="X262" s="301">
        <f t="shared" ref="X262:X325" si="61">$E262*L262</f>
        <v>0</v>
      </c>
      <c r="Y262" s="301">
        <f t="shared" ref="Y262:Y325" si="62">$E262*M262</f>
        <v>0</v>
      </c>
      <c r="Z262" s="301">
        <f t="shared" ref="Z262:Z325" si="63">$E262*N262</f>
        <v>0</v>
      </c>
      <c r="AA262" s="301">
        <f t="shared" ref="AA262:AA325" si="64">$E262*O262</f>
        <v>0</v>
      </c>
      <c r="AB262" s="301">
        <f t="shared" ref="AB262:AB325" si="65">$E262*P262</f>
        <v>0</v>
      </c>
      <c r="AC262" s="301">
        <f t="shared" ref="AC262:AC325" si="66">$E262*Q262</f>
        <v>0</v>
      </c>
      <c r="AD262" s="301">
        <f t="shared" ref="AD262:AD325" si="67">$E262*R262</f>
        <v>566.91038322331099</v>
      </c>
      <c r="AE262" s="301">
        <f t="shared" ref="AE262:AE325" si="68">$E262*S262</f>
        <v>0</v>
      </c>
    </row>
    <row r="263" spans="1:31" x14ac:dyDescent="0.35">
      <c r="A263" s="321">
        <v>2039</v>
      </c>
      <c r="B263" s="326">
        <v>50740</v>
      </c>
      <c r="C263" s="323">
        <f t="shared" si="55"/>
        <v>605.30738084184475</v>
      </c>
      <c r="D263" s="314">
        <f t="shared" si="56"/>
        <v>605.30738084184475</v>
      </c>
      <c r="E263" s="243">
        <f>Residential!F263</f>
        <v>536.17098571235499</v>
      </c>
      <c r="F263" s="243">
        <f>'Exogenous Variables Monthly'!C260</f>
        <v>5616.4110132884798</v>
      </c>
      <c r="G263" s="244">
        <v>0</v>
      </c>
      <c r="H263" s="239">
        <v>0</v>
      </c>
      <c r="I263" s="239">
        <v>0</v>
      </c>
      <c r="J263" s="239">
        <v>0</v>
      </c>
      <c r="K263" s="239">
        <v>0</v>
      </c>
      <c r="L263" s="239">
        <v>0</v>
      </c>
      <c r="M263" s="239">
        <v>0</v>
      </c>
      <c r="N263" s="239">
        <v>0</v>
      </c>
      <c r="O263" s="239">
        <v>0</v>
      </c>
      <c r="P263" s="239">
        <v>0</v>
      </c>
      <c r="Q263" s="239">
        <v>0</v>
      </c>
      <c r="R263" s="239">
        <v>0</v>
      </c>
      <c r="S263" s="239">
        <v>1</v>
      </c>
      <c r="T263" s="301">
        <f t="shared" si="57"/>
        <v>0</v>
      </c>
      <c r="U263" s="301">
        <f t="shared" si="58"/>
        <v>0</v>
      </c>
      <c r="V263" s="301">
        <f t="shared" si="59"/>
        <v>0</v>
      </c>
      <c r="W263" s="301">
        <f t="shared" si="60"/>
        <v>0</v>
      </c>
      <c r="X263" s="301">
        <f t="shared" si="61"/>
        <v>0</v>
      </c>
      <c r="Y263" s="301">
        <f t="shared" si="62"/>
        <v>0</v>
      </c>
      <c r="Z263" s="301">
        <f t="shared" si="63"/>
        <v>0</v>
      </c>
      <c r="AA263" s="301">
        <f t="shared" si="64"/>
        <v>0</v>
      </c>
      <c r="AB263" s="301">
        <f t="shared" si="65"/>
        <v>0</v>
      </c>
      <c r="AC263" s="301">
        <f t="shared" si="66"/>
        <v>0</v>
      </c>
      <c r="AD263" s="301">
        <f t="shared" si="67"/>
        <v>0</v>
      </c>
      <c r="AE263" s="301">
        <f t="shared" si="68"/>
        <v>536.17098571235499</v>
      </c>
    </row>
    <row r="264" spans="1:31" x14ac:dyDescent="0.35">
      <c r="A264" s="321">
        <v>2039</v>
      </c>
      <c r="B264" s="326">
        <v>50771</v>
      </c>
      <c r="C264" s="323">
        <f t="shared" si="55"/>
        <v>534.16430467481075</v>
      </c>
      <c r="D264" s="314">
        <f t="shared" si="56"/>
        <v>534.16430467481075</v>
      </c>
      <c r="E264" s="243">
        <f>Residential!F264</f>
        <v>503.69434121298002</v>
      </c>
      <c r="F264" s="243">
        <f>'Exogenous Variables Monthly'!C261</f>
        <v>5613.0973246820449</v>
      </c>
      <c r="G264" s="244">
        <v>0</v>
      </c>
      <c r="H264" s="239">
        <v>1</v>
      </c>
      <c r="I264" s="239">
        <v>0</v>
      </c>
      <c r="J264" s="239">
        <v>0</v>
      </c>
      <c r="K264" s="239">
        <v>0</v>
      </c>
      <c r="L264" s="239">
        <v>0</v>
      </c>
      <c r="M264" s="239">
        <v>0</v>
      </c>
      <c r="N264" s="239">
        <v>0</v>
      </c>
      <c r="O264" s="239">
        <v>0</v>
      </c>
      <c r="P264" s="239">
        <v>0</v>
      </c>
      <c r="Q264" s="239">
        <v>0</v>
      </c>
      <c r="R264" s="239">
        <v>0</v>
      </c>
      <c r="S264" s="239">
        <v>0</v>
      </c>
      <c r="T264" s="301">
        <f t="shared" si="57"/>
        <v>503.69434121298002</v>
      </c>
      <c r="U264" s="301">
        <f t="shared" si="58"/>
        <v>0</v>
      </c>
      <c r="V264" s="301">
        <f t="shared" si="59"/>
        <v>0</v>
      </c>
      <c r="W264" s="301">
        <f t="shared" si="60"/>
        <v>0</v>
      </c>
      <c r="X264" s="301">
        <f t="shared" si="61"/>
        <v>0</v>
      </c>
      <c r="Y264" s="301">
        <f t="shared" si="62"/>
        <v>0</v>
      </c>
      <c r="Z264" s="301">
        <f t="shared" si="63"/>
        <v>0</v>
      </c>
      <c r="AA264" s="301">
        <f t="shared" si="64"/>
        <v>0</v>
      </c>
      <c r="AB264" s="301">
        <f t="shared" si="65"/>
        <v>0</v>
      </c>
      <c r="AC264" s="301">
        <f t="shared" si="66"/>
        <v>0</v>
      </c>
      <c r="AD264" s="301">
        <f t="shared" si="67"/>
        <v>0</v>
      </c>
      <c r="AE264" s="301">
        <f t="shared" si="68"/>
        <v>0</v>
      </c>
    </row>
    <row r="265" spans="1:31" x14ac:dyDescent="0.35">
      <c r="A265" s="321">
        <v>2039</v>
      </c>
      <c r="B265" s="326">
        <v>50802</v>
      </c>
      <c r="C265" s="323">
        <f t="shared" si="55"/>
        <v>490.94480454503861</v>
      </c>
      <c r="D265" s="314">
        <f t="shared" si="56"/>
        <v>490.94480454503861</v>
      </c>
      <c r="E265" s="243">
        <f>Residential!F265</f>
        <v>432.96376970352401</v>
      </c>
      <c r="F265" s="243">
        <f>'Exogenous Variables Monthly'!C262</f>
        <v>5609.78363607561</v>
      </c>
      <c r="G265" s="244">
        <v>0</v>
      </c>
      <c r="H265" s="239">
        <v>0</v>
      </c>
      <c r="I265" s="239">
        <v>1</v>
      </c>
      <c r="J265" s="239">
        <v>0</v>
      </c>
      <c r="K265" s="239">
        <v>0</v>
      </c>
      <c r="L265" s="239">
        <v>0</v>
      </c>
      <c r="M265" s="239">
        <v>0</v>
      </c>
      <c r="N265" s="239">
        <v>0</v>
      </c>
      <c r="O265" s="239">
        <v>0</v>
      </c>
      <c r="P265" s="239">
        <v>0</v>
      </c>
      <c r="Q265" s="239">
        <v>0</v>
      </c>
      <c r="R265" s="239">
        <v>0</v>
      </c>
      <c r="S265" s="239">
        <v>0</v>
      </c>
      <c r="T265" s="301">
        <f t="shared" si="57"/>
        <v>0</v>
      </c>
      <c r="U265" s="301">
        <f t="shared" si="58"/>
        <v>432.96376970352401</v>
      </c>
      <c r="V265" s="301">
        <f t="shared" si="59"/>
        <v>0</v>
      </c>
      <c r="W265" s="301">
        <f t="shared" si="60"/>
        <v>0</v>
      </c>
      <c r="X265" s="301">
        <f t="shared" si="61"/>
        <v>0</v>
      </c>
      <c r="Y265" s="301">
        <f t="shared" si="62"/>
        <v>0</v>
      </c>
      <c r="Z265" s="301">
        <f t="shared" si="63"/>
        <v>0</v>
      </c>
      <c r="AA265" s="301">
        <f t="shared" si="64"/>
        <v>0</v>
      </c>
      <c r="AB265" s="301">
        <f t="shared" si="65"/>
        <v>0</v>
      </c>
      <c r="AC265" s="301">
        <f t="shared" si="66"/>
        <v>0</v>
      </c>
      <c r="AD265" s="301">
        <f t="shared" si="67"/>
        <v>0</v>
      </c>
      <c r="AE265" s="301">
        <f t="shared" si="68"/>
        <v>0</v>
      </c>
    </row>
    <row r="266" spans="1:31" x14ac:dyDescent="0.35">
      <c r="A266" s="321">
        <v>2039</v>
      </c>
      <c r="B266" s="326">
        <v>50830</v>
      </c>
      <c r="C266" s="323">
        <f t="shared" si="55"/>
        <v>582.47924608474727</v>
      </c>
      <c r="D266" s="314">
        <f t="shared" si="56"/>
        <v>582.47924608474727</v>
      </c>
      <c r="E266" s="243">
        <f>Residential!F266</f>
        <v>433.39998455780102</v>
      </c>
      <c r="F266" s="243">
        <f>'Exogenous Variables Monthly'!C263</f>
        <v>5606.4699474691752</v>
      </c>
      <c r="G266" s="244">
        <v>0</v>
      </c>
      <c r="H266" s="239">
        <v>0</v>
      </c>
      <c r="I266" s="239">
        <v>0</v>
      </c>
      <c r="J266" s="239">
        <v>1</v>
      </c>
      <c r="K266" s="239">
        <v>0</v>
      </c>
      <c r="L266" s="239">
        <v>0</v>
      </c>
      <c r="M266" s="239">
        <v>0</v>
      </c>
      <c r="N266" s="239">
        <v>0</v>
      </c>
      <c r="O266" s="239">
        <v>0</v>
      </c>
      <c r="P266" s="239">
        <v>0</v>
      </c>
      <c r="Q266" s="239">
        <v>0</v>
      </c>
      <c r="R266" s="239">
        <v>0</v>
      </c>
      <c r="S266" s="239">
        <v>0</v>
      </c>
      <c r="T266" s="301">
        <f t="shared" si="57"/>
        <v>0</v>
      </c>
      <c r="U266" s="301">
        <f t="shared" si="58"/>
        <v>0</v>
      </c>
      <c r="V266" s="301">
        <f t="shared" si="59"/>
        <v>433.39998455780102</v>
      </c>
      <c r="W266" s="301">
        <f t="shared" si="60"/>
        <v>0</v>
      </c>
      <c r="X266" s="301">
        <f t="shared" si="61"/>
        <v>0</v>
      </c>
      <c r="Y266" s="301">
        <f t="shared" si="62"/>
        <v>0</v>
      </c>
      <c r="Z266" s="301">
        <f t="shared" si="63"/>
        <v>0</v>
      </c>
      <c r="AA266" s="301">
        <f t="shared" si="64"/>
        <v>0</v>
      </c>
      <c r="AB266" s="301">
        <f t="shared" si="65"/>
        <v>0</v>
      </c>
      <c r="AC266" s="301">
        <f t="shared" si="66"/>
        <v>0</v>
      </c>
      <c r="AD266" s="301">
        <f t="shared" si="67"/>
        <v>0</v>
      </c>
      <c r="AE266" s="301">
        <f t="shared" si="68"/>
        <v>0</v>
      </c>
    </row>
    <row r="267" spans="1:31" x14ac:dyDescent="0.35">
      <c r="A267" s="321">
        <v>2039</v>
      </c>
      <c r="B267" s="326">
        <v>50861</v>
      </c>
      <c r="C267" s="323">
        <f t="shared" si="55"/>
        <v>572.42889169566229</v>
      </c>
      <c r="D267" s="314">
        <f t="shared" si="56"/>
        <v>572.42889169566229</v>
      </c>
      <c r="E267" s="243">
        <f>Residential!F267</f>
        <v>485.324875081931</v>
      </c>
      <c r="F267" s="243">
        <f>'Exogenous Variables Monthly'!C264</f>
        <v>5603.1562588627403</v>
      </c>
      <c r="G267" s="244">
        <v>0</v>
      </c>
      <c r="H267" s="239">
        <v>0</v>
      </c>
      <c r="I267" s="239">
        <v>0</v>
      </c>
      <c r="J267" s="239">
        <v>0</v>
      </c>
      <c r="K267" s="239">
        <v>1</v>
      </c>
      <c r="L267" s="239">
        <v>0</v>
      </c>
      <c r="M267" s="239">
        <v>0</v>
      </c>
      <c r="N267" s="239">
        <v>0</v>
      </c>
      <c r="O267" s="239">
        <v>0</v>
      </c>
      <c r="P267" s="239">
        <v>0</v>
      </c>
      <c r="Q267" s="239">
        <v>0</v>
      </c>
      <c r="R267" s="239">
        <v>0</v>
      </c>
      <c r="S267" s="239">
        <v>0</v>
      </c>
      <c r="T267" s="301">
        <f t="shared" si="57"/>
        <v>0</v>
      </c>
      <c r="U267" s="301">
        <f t="shared" si="58"/>
        <v>0</v>
      </c>
      <c r="V267" s="301">
        <f t="shared" si="59"/>
        <v>0</v>
      </c>
      <c r="W267" s="301">
        <f t="shared" si="60"/>
        <v>485.324875081931</v>
      </c>
      <c r="X267" s="301">
        <f t="shared" si="61"/>
        <v>0</v>
      </c>
      <c r="Y267" s="301">
        <f t="shared" si="62"/>
        <v>0</v>
      </c>
      <c r="Z267" s="301">
        <f t="shared" si="63"/>
        <v>0</v>
      </c>
      <c r="AA267" s="301">
        <f t="shared" si="64"/>
        <v>0</v>
      </c>
      <c r="AB267" s="301">
        <f t="shared" si="65"/>
        <v>0</v>
      </c>
      <c r="AC267" s="301">
        <f t="shared" si="66"/>
        <v>0</v>
      </c>
      <c r="AD267" s="301">
        <f t="shared" si="67"/>
        <v>0</v>
      </c>
      <c r="AE267" s="301">
        <f t="shared" si="68"/>
        <v>0</v>
      </c>
    </row>
    <row r="268" spans="1:31" x14ac:dyDescent="0.35">
      <c r="A268" s="321">
        <v>2039</v>
      </c>
      <c r="B268" s="326">
        <v>50891</v>
      </c>
      <c r="C268" s="323">
        <f t="shared" si="55"/>
        <v>619.12703354780797</v>
      </c>
      <c r="D268" s="314">
        <f t="shared" si="56"/>
        <v>619.12703354780797</v>
      </c>
      <c r="E268" s="243">
        <f>Residential!F268</f>
        <v>566.15098449134803</v>
      </c>
      <c r="F268" s="243">
        <f>'Exogenous Variables Monthly'!C265</f>
        <v>5599.8425702563054</v>
      </c>
      <c r="G268" s="244">
        <v>0</v>
      </c>
      <c r="H268" s="239">
        <v>0</v>
      </c>
      <c r="I268" s="239">
        <v>0</v>
      </c>
      <c r="J268" s="239">
        <v>0</v>
      </c>
      <c r="K268" s="239">
        <v>0</v>
      </c>
      <c r="L268" s="239">
        <v>1</v>
      </c>
      <c r="M268" s="239">
        <v>0</v>
      </c>
      <c r="N268" s="239">
        <v>0</v>
      </c>
      <c r="O268" s="239">
        <v>0</v>
      </c>
      <c r="P268" s="239">
        <v>0</v>
      </c>
      <c r="Q268" s="239">
        <v>0</v>
      </c>
      <c r="R268" s="239">
        <v>0</v>
      </c>
      <c r="S268" s="239">
        <v>0</v>
      </c>
      <c r="T268" s="301">
        <f t="shared" si="57"/>
        <v>0</v>
      </c>
      <c r="U268" s="301">
        <f t="shared" si="58"/>
        <v>0</v>
      </c>
      <c r="V268" s="301">
        <f t="shared" si="59"/>
        <v>0</v>
      </c>
      <c r="W268" s="301">
        <f t="shared" si="60"/>
        <v>0</v>
      </c>
      <c r="X268" s="301">
        <f t="shared" si="61"/>
        <v>566.15098449134803</v>
      </c>
      <c r="Y268" s="301">
        <f t="shared" si="62"/>
        <v>0</v>
      </c>
      <c r="Z268" s="301">
        <f t="shared" si="63"/>
        <v>0</v>
      </c>
      <c r="AA268" s="301">
        <f t="shared" si="64"/>
        <v>0</v>
      </c>
      <c r="AB268" s="301">
        <f t="shared" si="65"/>
        <v>0</v>
      </c>
      <c r="AC268" s="301">
        <f t="shared" si="66"/>
        <v>0</v>
      </c>
      <c r="AD268" s="301">
        <f t="shared" si="67"/>
        <v>0</v>
      </c>
      <c r="AE268" s="301">
        <f t="shared" si="68"/>
        <v>0</v>
      </c>
    </row>
    <row r="269" spans="1:31" x14ac:dyDescent="0.35">
      <c r="A269" s="321">
        <v>2039</v>
      </c>
      <c r="B269" s="326">
        <v>50922</v>
      </c>
      <c r="C269" s="323">
        <f t="shared" si="55"/>
        <v>613.14541523633523</v>
      </c>
      <c r="D269" s="314">
        <f t="shared" si="56"/>
        <v>613.14541523633523</v>
      </c>
      <c r="E269" s="243">
        <f>Residential!F269</f>
        <v>597.824344048542</v>
      </c>
      <c r="F269" s="243">
        <f>'Exogenous Variables Monthly'!C266</f>
        <v>5596.5288816498705</v>
      </c>
      <c r="G269" s="244">
        <v>0</v>
      </c>
      <c r="H269" s="239">
        <v>0</v>
      </c>
      <c r="I269" s="239">
        <v>0</v>
      </c>
      <c r="J269" s="239">
        <v>0</v>
      </c>
      <c r="K269" s="239">
        <v>0</v>
      </c>
      <c r="L269" s="239">
        <v>0</v>
      </c>
      <c r="M269" s="239">
        <v>1</v>
      </c>
      <c r="N269" s="239">
        <v>0</v>
      </c>
      <c r="O269" s="239">
        <v>0</v>
      </c>
      <c r="P269" s="239">
        <v>0</v>
      </c>
      <c r="Q269" s="239">
        <v>0</v>
      </c>
      <c r="R269" s="239">
        <v>0</v>
      </c>
      <c r="S269" s="239">
        <v>0</v>
      </c>
      <c r="T269" s="301">
        <f t="shared" si="57"/>
        <v>0</v>
      </c>
      <c r="U269" s="301">
        <f t="shared" si="58"/>
        <v>0</v>
      </c>
      <c r="V269" s="301">
        <f t="shared" si="59"/>
        <v>0</v>
      </c>
      <c r="W269" s="301">
        <f t="shared" si="60"/>
        <v>0</v>
      </c>
      <c r="X269" s="301">
        <f t="shared" si="61"/>
        <v>0</v>
      </c>
      <c r="Y269" s="301">
        <f t="shared" si="62"/>
        <v>597.824344048542</v>
      </c>
      <c r="Z269" s="301">
        <f t="shared" si="63"/>
        <v>0</v>
      </c>
      <c r="AA269" s="301">
        <f t="shared" si="64"/>
        <v>0</v>
      </c>
      <c r="AB269" s="301">
        <f t="shared" si="65"/>
        <v>0</v>
      </c>
      <c r="AC269" s="301">
        <f t="shared" si="66"/>
        <v>0</v>
      </c>
      <c r="AD269" s="301">
        <f t="shared" si="67"/>
        <v>0</v>
      </c>
      <c r="AE269" s="301">
        <f t="shared" si="68"/>
        <v>0</v>
      </c>
    </row>
    <row r="270" spans="1:31" x14ac:dyDescent="0.35">
      <c r="A270" s="321">
        <v>2040</v>
      </c>
      <c r="B270" s="326">
        <v>50952</v>
      </c>
      <c r="C270" s="323">
        <f t="shared" si="55"/>
        <v>638.81056379246013</v>
      </c>
      <c r="D270" s="314">
        <f t="shared" si="56"/>
        <v>638.81056379246013</v>
      </c>
      <c r="E270" s="243">
        <f>Residential!F270</f>
        <v>613.20951004439405</v>
      </c>
      <c r="F270" s="243">
        <f>'Exogenous Variables Monthly'!C267</f>
        <v>5593.6621590753975</v>
      </c>
      <c r="G270" s="244">
        <v>0</v>
      </c>
      <c r="H270" s="239">
        <v>0</v>
      </c>
      <c r="I270" s="239">
        <v>0</v>
      </c>
      <c r="J270" s="239">
        <v>0</v>
      </c>
      <c r="K270" s="239">
        <v>0</v>
      </c>
      <c r="L270" s="239">
        <v>0</v>
      </c>
      <c r="M270" s="239">
        <v>0</v>
      </c>
      <c r="N270" s="239">
        <v>1</v>
      </c>
      <c r="O270" s="239">
        <v>0</v>
      </c>
      <c r="P270" s="239">
        <v>0</v>
      </c>
      <c r="Q270" s="239">
        <v>0</v>
      </c>
      <c r="R270" s="239">
        <v>0</v>
      </c>
      <c r="S270" s="239">
        <v>0</v>
      </c>
      <c r="T270" s="301">
        <f t="shared" si="57"/>
        <v>0</v>
      </c>
      <c r="U270" s="301">
        <f t="shared" si="58"/>
        <v>0</v>
      </c>
      <c r="V270" s="301">
        <f t="shared" si="59"/>
        <v>0</v>
      </c>
      <c r="W270" s="301">
        <f t="shared" si="60"/>
        <v>0</v>
      </c>
      <c r="X270" s="301">
        <f t="shared" si="61"/>
        <v>0</v>
      </c>
      <c r="Y270" s="301">
        <f t="shared" si="62"/>
        <v>0</v>
      </c>
      <c r="Z270" s="301">
        <f t="shared" si="63"/>
        <v>613.20951004439405</v>
      </c>
      <c r="AA270" s="301">
        <f t="shared" si="64"/>
        <v>0</v>
      </c>
      <c r="AB270" s="301">
        <f t="shared" si="65"/>
        <v>0</v>
      </c>
      <c r="AC270" s="301">
        <f t="shared" si="66"/>
        <v>0</v>
      </c>
      <c r="AD270" s="301">
        <f t="shared" si="67"/>
        <v>0</v>
      </c>
      <c r="AE270" s="301">
        <f t="shared" si="68"/>
        <v>0</v>
      </c>
    </row>
    <row r="271" spans="1:31" x14ac:dyDescent="0.35">
      <c r="A271" s="321">
        <v>2040</v>
      </c>
      <c r="B271" s="326">
        <v>50983</v>
      </c>
      <c r="C271" s="323">
        <f t="shared" si="55"/>
        <v>634.86522594112853</v>
      </c>
      <c r="D271" s="314">
        <f t="shared" si="56"/>
        <v>634.86522594112853</v>
      </c>
      <c r="E271" s="243">
        <f>Residential!F271</f>
        <v>641.30604288850998</v>
      </c>
      <c r="F271" s="243">
        <f>'Exogenous Variables Monthly'!C268</f>
        <v>5590.7954365009246</v>
      </c>
      <c r="G271" s="244">
        <v>0</v>
      </c>
      <c r="H271" s="239">
        <v>0</v>
      </c>
      <c r="I271" s="239">
        <v>0</v>
      </c>
      <c r="J271" s="239">
        <v>0</v>
      </c>
      <c r="K271" s="239">
        <v>0</v>
      </c>
      <c r="L271" s="239">
        <v>0</v>
      </c>
      <c r="M271" s="239">
        <v>0</v>
      </c>
      <c r="N271" s="239">
        <v>0</v>
      </c>
      <c r="O271" s="239">
        <v>1</v>
      </c>
      <c r="P271" s="239">
        <v>0</v>
      </c>
      <c r="Q271" s="239">
        <v>0</v>
      </c>
      <c r="R271" s="239">
        <v>0</v>
      </c>
      <c r="S271" s="239">
        <v>0</v>
      </c>
      <c r="T271" s="301">
        <f t="shared" si="57"/>
        <v>0</v>
      </c>
      <c r="U271" s="301">
        <f t="shared" si="58"/>
        <v>0</v>
      </c>
      <c r="V271" s="301">
        <f t="shared" si="59"/>
        <v>0</v>
      </c>
      <c r="W271" s="301">
        <f t="shared" si="60"/>
        <v>0</v>
      </c>
      <c r="X271" s="301">
        <f t="shared" si="61"/>
        <v>0</v>
      </c>
      <c r="Y271" s="301">
        <f t="shared" si="62"/>
        <v>0</v>
      </c>
      <c r="Z271" s="301">
        <f t="shared" si="63"/>
        <v>0</v>
      </c>
      <c r="AA271" s="301">
        <f t="shared" si="64"/>
        <v>641.30604288850998</v>
      </c>
      <c r="AB271" s="301">
        <f t="shared" si="65"/>
        <v>0</v>
      </c>
      <c r="AC271" s="301">
        <f t="shared" si="66"/>
        <v>0</v>
      </c>
      <c r="AD271" s="301">
        <f t="shared" si="67"/>
        <v>0</v>
      </c>
      <c r="AE271" s="301">
        <f t="shared" si="68"/>
        <v>0</v>
      </c>
    </row>
    <row r="272" spans="1:31" x14ac:dyDescent="0.35">
      <c r="A272" s="321">
        <v>2040</v>
      </c>
      <c r="B272" s="326">
        <v>51014</v>
      </c>
      <c r="C272" s="323">
        <f t="shared" si="55"/>
        <v>643.15480812071303</v>
      </c>
      <c r="D272" s="314">
        <f t="shared" si="56"/>
        <v>643.15480812071303</v>
      </c>
      <c r="E272" s="243">
        <f>Residential!F272</f>
        <v>635.80751251442098</v>
      </c>
      <c r="F272" s="243">
        <f>'Exogenous Variables Monthly'!C269</f>
        <v>5587.9287139264516</v>
      </c>
      <c r="G272" s="244">
        <v>0</v>
      </c>
      <c r="H272" s="239">
        <v>0</v>
      </c>
      <c r="I272" s="239">
        <v>0</v>
      </c>
      <c r="J272" s="239">
        <v>0</v>
      </c>
      <c r="K272" s="239">
        <v>0</v>
      </c>
      <c r="L272" s="239">
        <v>0</v>
      </c>
      <c r="M272" s="239">
        <v>0</v>
      </c>
      <c r="N272" s="239">
        <v>0</v>
      </c>
      <c r="O272" s="239">
        <v>0</v>
      </c>
      <c r="P272" s="239">
        <v>1</v>
      </c>
      <c r="Q272" s="239">
        <v>0</v>
      </c>
      <c r="R272" s="239">
        <v>0</v>
      </c>
      <c r="S272" s="239">
        <v>0</v>
      </c>
      <c r="T272" s="301">
        <f t="shared" si="57"/>
        <v>0</v>
      </c>
      <c r="U272" s="301">
        <f t="shared" si="58"/>
        <v>0</v>
      </c>
      <c r="V272" s="301">
        <f t="shared" si="59"/>
        <v>0</v>
      </c>
      <c r="W272" s="301">
        <f t="shared" si="60"/>
        <v>0</v>
      </c>
      <c r="X272" s="301">
        <f t="shared" si="61"/>
        <v>0</v>
      </c>
      <c r="Y272" s="301">
        <f t="shared" si="62"/>
        <v>0</v>
      </c>
      <c r="Z272" s="301">
        <f t="shared" si="63"/>
        <v>0</v>
      </c>
      <c r="AA272" s="301">
        <f t="shared" si="64"/>
        <v>0</v>
      </c>
      <c r="AB272" s="301">
        <f t="shared" si="65"/>
        <v>635.80751251442098</v>
      </c>
      <c r="AC272" s="301">
        <f t="shared" si="66"/>
        <v>0</v>
      </c>
      <c r="AD272" s="301">
        <f t="shared" si="67"/>
        <v>0</v>
      </c>
      <c r="AE272" s="301">
        <f t="shared" si="68"/>
        <v>0</v>
      </c>
    </row>
    <row r="273" spans="1:31" x14ac:dyDescent="0.35">
      <c r="A273" s="321">
        <v>2040</v>
      </c>
      <c r="B273" s="326">
        <v>51044</v>
      </c>
      <c r="C273" s="323">
        <f t="shared" si="55"/>
        <v>675.00312864289265</v>
      </c>
      <c r="D273" s="314">
        <f t="shared" si="56"/>
        <v>675.00312864289265</v>
      </c>
      <c r="E273" s="243">
        <f>Residential!F273</f>
        <v>661.76717966864805</v>
      </c>
      <c r="F273" s="243">
        <f>'Exogenous Variables Monthly'!C270</f>
        <v>5585.0619913519786</v>
      </c>
      <c r="G273" s="244">
        <v>0</v>
      </c>
      <c r="H273" s="239">
        <v>0</v>
      </c>
      <c r="I273" s="239">
        <v>0</v>
      </c>
      <c r="J273" s="239">
        <v>0</v>
      </c>
      <c r="K273" s="239">
        <v>0</v>
      </c>
      <c r="L273" s="239">
        <v>0</v>
      </c>
      <c r="M273" s="239">
        <v>0</v>
      </c>
      <c r="N273" s="239">
        <v>0</v>
      </c>
      <c r="O273" s="239">
        <v>0</v>
      </c>
      <c r="P273" s="239">
        <v>0</v>
      </c>
      <c r="Q273" s="239">
        <v>1</v>
      </c>
      <c r="R273" s="239">
        <v>0</v>
      </c>
      <c r="S273" s="239">
        <v>0</v>
      </c>
      <c r="T273" s="301">
        <f t="shared" si="57"/>
        <v>0</v>
      </c>
      <c r="U273" s="301">
        <f t="shared" si="58"/>
        <v>0</v>
      </c>
      <c r="V273" s="301">
        <f t="shared" si="59"/>
        <v>0</v>
      </c>
      <c r="W273" s="301">
        <f t="shared" si="60"/>
        <v>0</v>
      </c>
      <c r="X273" s="301">
        <f t="shared" si="61"/>
        <v>0</v>
      </c>
      <c r="Y273" s="301">
        <f t="shared" si="62"/>
        <v>0</v>
      </c>
      <c r="Z273" s="301">
        <f t="shared" si="63"/>
        <v>0</v>
      </c>
      <c r="AA273" s="301">
        <f t="shared" si="64"/>
        <v>0</v>
      </c>
      <c r="AB273" s="301">
        <f t="shared" si="65"/>
        <v>0</v>
      </c>
      <c r="AC273" s="301">
        <f t="shared" si="66"/>
        <v>661.76717966864805</v>
      </c>
      <c r="AD273" s="301">
        <f t="shared" si="67"/>
        <v>0</v>
      </c>
      <c r="AE273" s="301">
        <f t="shared" si="68"/>
        <v>0</v>
      </c>
    </row>
    <row r="274" spans="1:31" x14ac:dyDescent="0.35">
      <c r="A274" s="321">
        <v>2040</v>
      </c>
      <c r="B274" s="326">
        <v>51075</v>
      </c>
      <c r="C274" s="323">
        <f t="shared" si="55"/>
        <v>598.22272601755731</v>
      </c>
      <c r="D274" s="314">
        <f t="shared" si="56"/>
        <v>598.22272601755731</v>
      </c>
      <c r="E274" s="243">
        <f>Residential!F274</f>
        <v>570.50490908256904</v>
      </c>
      <c r="F274" s="243">
        <f>'Exogenous Variables Monthly'!C271</f>
        <v>5582.1952687775056</v>
      </c>
      <c r="G274" s="244">
        <v>0</v>
      </c>
      <c r="H274" s="239">
        <v>0</v>
      </c>
      <c r="I274" s="239">
        <v>0</v>
      </c>
      <c r="J274" s="239">
        <v>0</v>
      </c>
      <c r="K274" s="239">
        <v>0</v>
      </c>
      <c r="L274" s="239">
        <v>0</v>
      </c>
      <c r="M274" s="239">
        <v>0</v>
      </c>
      <c r="N274" s="239">
        <v>0</v>
      </c>
      <c r="O274" s="239">
        <v>0</v>
      </c>
      <c r="P274" s="239">
        <v>0</v>
      </c>
      <c r="Q274" s="239">
        <v>0</v>
      </c>
      <c r="R274" s="239">
        <v>1</v>
      </c>
      <c r="S274" s="239">
        <v>0</v>
      </c>
      <c r="T274" s="301">
        <f t="shared" si="57"/>
        <v>0</v>
      </c>
      <c r="U274" s="301">
        <f t="shared" si="58"/>
        <v>0</v>
      </c>
      <c r="V274" s="301">
        <f t="shared" si="59"/>
        <v>0</v>
      </c>
      <c r="W274" s="301">
        <f t="shared" si="60"/>
        <v>0</v>
      </c>
      <c r="X274" s="301">
        <f t="shared" si="61"/>
        <v>0</v>
      </c>
      <c r="Y274" s="301">
        <f t="shared" si="62"/>
        <v>0</v>
      </c>
      <c r="Z274" s="301">
        <f t="shared" si="63"/>
        <v>0</v>
      </c>
      <c r="AA274" s="301">
        <f t="shared" si="64"/>
        <v>0</v>
      </c>
      <c r="AB274" s="301">
        <f t="shared" si="65"/>
        <v>0</v>
      </c>
      <c r="AC274" s="301">
        <f t="shared" si="66"/>
        <v>0</v>
      </c>
      <c r="AD274" s="301">
        <f t="shared" si="67"/>
        <v>570.50490908256904</v>
      </c>
      <c r="AE274" s="301">
        <f t="shared" si="68"/>
        <v>0</v>
      </c>
    </row>
    <row r="275" spans="1:31" x14ac:dyDescent="0.35">
      <c r="A275" s="321">
        <v>2040</v>
      </c>
      <c r="B275" s="326">
        <v>51105</v>
      </c>
      <c r="C275" s="323">
        <f t="shared" si="55"/>
        <v>601.64556312574007</v>
      </c>
      <c r="D275" s="314">
        <f t="shared" si="56"/>
        <v>601.64556312574007</v>
      </c>
      <c r="E275" s="243">
        <f>Residential!F275</f>
        <v>540.21586779548397</v>
      </c>
      <c r="F275" s="243">
        <f>'Exogenous Variables Monthly'!C272</f>
        <v>5579.3285462030326</v>
      </c>
      <c r="G275" s="244">
        <v>0</v>
      </c>
      <c r="H275" s="239">
        <v>0</v>
      </c>
      <c r="I275" s="239">
        <v>0</v>
      </c>
      <c r="J275" s="239">
        <v>0</v>
      </c>
      <c r="K275" s="239">
        <v>0</v>
      </c>
      <c r="L275" s="239">
        <v>0</v>
      </c>
      <c r="M275" s="239">
        <v>0</v>
      </c>
      <c r="N275" s="239">
        <v>0</v>
      </c>
      <c r="O275" s="239">
        <v>0</v>
      </c>
      <c r="P275" s="239">
        <v>0</v>
      </c>
      <c r="Q275" s="239">
        <v>0</v>
      </c>
      <c r="R275" s="239">
        <v>0</v>
      </c>
      <c r="S275" s="239">
        <v>1</v>
      </c>
      <c r="T275" s="301">
        <f t="shared" si="57"/>
        <v>0</v>
      </c>
      <c r="U275" s="301">
        <f t="shared" si="58"/>
        <v>0</v>
      </c>
      <c r="V275" s="301">
        <f t="shared" si="59"/>
        <v>0</v>
      </c>
      <c r="W275" s="301">
        <f t="shared" si="60"/>
        <v>0</v>
      </c>
      <c r="X275" s="301">
        <f t="shared" si="61"/>
        <v>0</v>
      </c>
      <c r="Y275" s="301">
        <f t="shared" si="62"/>
        <v>0</v>
      </c>
      <c r="Z275" s="301">
        <f t="shared" si="63"/>
        <v>0</v>
      </c>
      <c r="AA275" s="301">
        <f t="shared" si="64"/>
        <v>0</v>
      </c>
      <c r="AB275" s="301">
        <f t="shared" si="65"/>
        <v>0</v>
      </c>
      <c r="AC275" s="301">
        <f t="shared" si="66"/>
        <v>0</v>
      </c>
      <c r="AD275" s="301">
        <f t="shared" si="67"/>
        <v>0</v>
      </c>
      <c r="AE275" s="301">
        <f t="shared" si="68"/>
        <v>540.21586779548397</v>
      </c>
    </row>
    <row r="276" spans="1:31" x14ac:dyDescent="0.35">
      <c r="A276" s="321">
        <v>2040</v>
      </c>
      <c r="B276" s="326">
        <v>51136</v>
      </c>
      <c r="C276" s="323">
        <f t="shared" ref="C276:C339" si="69">D276</f>
        <v>528.96372759479152</v>
      </c>
      <c r="D276" s="314">
        <f t="shared" si="56"/>
        <v>528.96372759479152</v>
      </c>
      <c r="E276" s="243">
        <f>Residential!F276</f>
        <v>507.77922150431402</v>
      </c>
      <c r="F276" s="243">
        <f>'Exogenous Variables Monthly'!C273</f>
        <v>5576.4618236285596</v>
      </c>
      <c r="G276" s="244">
        <v>0</v>
      </c>
      <c r="H276" s="239">
        <v>1</v>
      </c>
      <c r="I276" s="239">
        <v>0</v>
      </c>
      <c r="J276" s="239">
        <v>0</v>
      </c>
      <c r="K276" s="239">
        <v>0</v>
      </c>
      <c r="L276" s="239">
        <v>0</v>
      </c>
      <c r="M276" s="239">
        <v>0</v>
      </c>
      <c r="N276" s="239">
        <v>0</v>
      </c>
      <c r="O276" s="239">
        <v>0</v>
      </c>
      <c r="P276" s="239">
        <v>0</v>
      </c>
      <c r="Q276" s="239">
        <v>0</v>
      </c>
      <c r="R276" s="239">
        <v>0</v>
      </c>
      <c r="S276" s="239">
        <v>0</v>
      </c>
      <c r="T276" s="301">
        <f t="shared" si="57"/>
        <v>507.77922150431402</v>
      </c>
      <c r="U276" s="301">
        <f t="shared" si="58"/>
        <v>0</v>
      </c>
      <c r="V276" s="301">
        <f t="shared" si="59"/>
        <v>0</v>
      </c>
      <c r="W276" s="301">
        <f t="shared" si="60"/>
        <v>0</v>
      </c>
      <c r="X276" s="301">
        <f t="shared" si="61"/>
        <v>0</v>
      </c>
      <c r="Y276" s="301">
        <f t="shared" si="62"/>
        <v>0</v>
      </c>
      <c r="Z276" s="301">
        <f t="shared" si="63"/>
        <v>0</v>
      </c>
      <c r="AA276" s="301">
        <f t="shared" si="64"/>
        <v>0</v>
      </c>
      <c r="AB276" s="301">
        <f t="shared" si="65"/>
        <v>0</v>
      </c>
      <c r="AC276" s="301">
        <f t="shared" si="66"/>
        <v>0</v>
      </c>
      <c r="AD276" s="301">
        <f t="shared" si="67"/>
        <v>0</v>
      </c>
      <c r="AE276" s="301">
        <f t="shared" si="68"/>
        <v>0</v>
      </c>
    </row>
    <row r="277" spans="1:31" x14ac:dyDescent="0.35">
      <c r="A277" s="321">
        <v>2040</v>
      </c>
      <c r="B277" s="326">
        <v>51167</v>
      </c>
      <c r="C277" s="323">
        <f t="shared" si="69"/>
        <v>484.90454255975419</v>
      </c>
      <c r="D277" s="314">
        <f t="shared" si="56"/>
        <v>484.90454255975419</v>
      </c>
      <c r="E277" s="243">
        <f>Residential!F277</f>
        <v>435.49114401669198</v>
      </c>
      <c r="F277" s="243">
        <f>'Exogenous Variables Monthly'!C274</f>
        <v>5573.5951010540866</v>
      </c>
      <c r="G277" s="244">
        <v>0</v>
      </c>
      <c r="H277" s="239">
        <v>0</v>
      </c>
      <c r="I277" s="239">
        <v>1</v>
      </c>
      <c r="J277" s="239">
        <v>0</v>
      </c>
      <c r="K277" s="239">
        <v>0</v>
      </c>
      <c r="L277" s="239">
        <v>0</v>
      </c>
      <c r="M277" s="239">
        <v>0</v>
      </c>
      <c r="N277" s="239">
        <v>0</v>
      </c>
      <c r="O277" s="239">
        <v>0</v>
      </c>
      <c r="P277" s="239">
        <v>0</v>
      </c>
      <c r="Q277" s="239">
        <v>0</v>
      </c>
      <c r="R277" s="239">
        <v>0</v>
      </c>
      <c r="S277" s="239">
        <v>0</v>
      </c>
      <c r="T277" s="301">
        <f t="shared" si="57"/>
        <v>0</v>
      </c>
      <c r="U277" s="301">
        <f t="shared" si="58"/>
        <v>435.49114401669198</v>
      </c>
      <c r="V277" s="301">
        <f t="shared" si="59"/>
        <v>0</v>
      </c>
      <c r="W277" s="301">
        <f t="shared" si="60"/>
        <v>0</v>
      </c>
      <c r="X277" s="301">
        <f t="shared" si="61"/>
        <v>0</v>
      </c>
      <c r="Y277" s="301">
        <f t="shared" si="62"/>
        <v>0</v>
      </c>
      <c r="Z277" s="301">
        <f t="shared" si="63"/>
        <v>0</v>
      </c>
      <c r="AA277" s="301">
        <f t="shared" si="64"/>
        <v>0</v>
      </c>
      <c r="AB277" s="301">
        <f t="shared" si="65"/>
        <v>0</v>
      </c>
      <c r="AC277" s="301">
        <f t="shared" si="66"/>
        <v>0</v>
      </c>
      <c r="AD277" s="301">
        <f t="shared" si="67"/>
        <v>0</v>
      </c>
      <c r="AE277" s="301">
        <f t="shared" si="68"/>
        <v>0</v>
      </c>
    </row>
    <row r="278" spans="1:31" x14ac:dyDescent="0.35">
      <c r="A278" s="321">
        <v>2040</v>
      </c>
      <c r="B278" s="326">
        <v>51196</v>
      </c>
      <c r="C278" s="323">
        <f t="shared" si="69"/>
        <v>577.21942527476904</v>
      </c>
      <c r="D278" s="314">
        <f t="shared" si="56"/>
        <v>577.21942527476904</v>
      </c>
      <c r="E278" s="243">
        <f>Residential!F278</f>
        <v>433.45192287633398</v>
      </c>
      <c r="F278" s="243">
        <f>'Exogenous Variables Monthly'!C275</f>
        <v>5570.7283784796136</v>
      </c>
      <c r="G278" s="244">
        <v>0</v>
      </c>
      <c r="H278" s="239">
        <v>0</v>
      </c>
      <c r="I278" s="239">
        <v>0</v>
      </c>
      <c r="J278" s="239">
        <v>1</v>
      </c>
      <c r="K278" s="239">
        <v>0</v>
      </c>
      <c r="L278" s="239">
        <v>0</v>
      </c>
      <c r="M278" s="239">
        <v>0</v>
      </c>
      <c r="N278" s="239">
        <v>0</v>
      </c>
      <c r="O278" s="239">
        <v>0</v>
      </c>
      <c r="P278" s="239">
        <v>0</v>
      </c>
      <c r="Q278" s="239">
        <v>0</v>
      </c>
      <c r="R278" s="239">
        <v>0</v>
      </c>
      <c r="S278" s="239">
        <v>0</v>
      </c>
      <c r="T278" s="301">
        <f t="shared" si="57"/>
        <v>0</v>
      </c>
      <c r="U278" s="301">
        <f t="shared" si="58"/>
        <v>0</v>
      </c>
      <c r="V278" s="301">
        <f t="shared" si="59"/>
        <v>433.45192287633398</v>
      </c>
      <c r="W278" s="301">
        <f t="shared" si="60"/>
        <v>0</v>
      </c>
      <c r="X278" s="301">
        <f t="shared" si="61"/>
        <v>0</v>
      </c>
      <c r="Y278" s="301">
        <f t="shared" si="62"/>
        <v>0</v>
      </c>
      <c r="Z278" s="301">
        <f t="shared" si="63"/>
        <v>0</v>
      </c>
      <c r="AA278" s="301">
        <f t="shared" si="64"/>
        <v>0</v>
      </c>
      <c r="AB278" s="301">
        <f t="shared" si="65"/>
        <v>0</v>
      </c>
      <c r="AC278" s="301">
        <f t="shared" si="66"/>
        <v>0</v>
      </c>
      <c r="AD278" s="301">
        <f t="shared" si="67"/>
        <v>0</v>
      </c>
      <c r="AE278" s="301">
        <f t="shared" si="68"/>
        <v>0</v>
      </c>
    </row>
    <row r="279" spans="1:31" x14ac:dyDescent="0.35">
      <c r="A279" s="321">
        <v>2040</v>
      </c>
      <c r="B279" s="326">
        <v>51227</v>
      </c>
      <c r="C279" s="323">
        <f t="shared" si="69"/>
        <v>567.49823942222201</v>
      </c>
      <c r="D279" s="314">
        <f t="shared" si="56"/>
        <v>567.49823942222201</v>
      </c>
      <c r="E279" s="243">
        <f>Residential!F279</f>
        <v>486.21101670169298</v>
      </c>
      <c r="F279" s="243">
        <f>'Exogenous Variables Monthly'!C276</f>
        <v>5567.8616559051407</v>
      </c>
      <c r="G279" s="244">
        <v>0</v>
      </c>
      <c r="H279" s="239">
        <v>0</v>
      </c>
      <c r="I279" s="239">
        <v>0</v>
      </c>
      <c r="J279" s="239">
        <v>0</v>
      </c>
      <c r="K279" s="239">
        <v>1</v>
      </c>
      <c r="L279" s="239">
        <v>0</v>
      </c>
      <c r="M279" s="239">
        <v>0</v>
      </c>
      <c r="N279" s="239">
        <v>0</v>
      </c>
      <c r="O279" s="239">
        <v>0</v>
      </c>
      <c r="P279" s="239">
        <v>0</v>
      </c>
      <c r="Q279" s="239">
        <v>0</v>
      </c>
      <c r="R279" s="239">
        <v>0</v>
      </c>
      <c r="S279" s="239">
        <v>0</v>
      </c>
      <c r="T279" s="301">
        <f t="shared" si="57"/>
        <v>0</v>
      </c>
      <c r="U279" s="301">
        <f t="shared" si="58"/>
        <v>0</v>
      </c>
      <c r="V279" s="301">
        <f t="shared" si="59"/>
        <v>0</v>
      </c>
      <c r="W279" s="301">
        <f t="shared" si="60"/>
        <v>486.21101670169298</v>
      </c>
      <c r="X279" s="301">
        <f t="shared" si="61"/>
        <v>0</v>
      </c>
      <c r="Y279" s="301">
        <f t="shared" si="62"/>
        <v>0</v>
      </c>
      <c r="Z279" s="301">
        <f t="shared" si="63"/>
        <v>0</v>
      </c>
      <c r="AA279" s="301">
        <f t="shared" si="64"/>
        <v>0</v>
      </c>
      <c r="AB279" s="301">
        <f t="shared" si="65"/>
        <v>0</v>
      </c>
      <c r="AC279" s="301">
        <f t="shared" si="66"/>
        <v>0</v>
      </c>
      <c r="AD279" s="301">
        <f t="shared" si="67"/>
        <v>0</v>
      </c>
      <c r="AE279" s="301">
        <f t="shared" si="68"/>
        <v>0</v>
      </c>
    </row>
    <row r="280" spans="1:31" x14ac:dyDescent="0.35">
      <c r="A280" s="321">
        <v>2040</v>
      </c>
      <c r="B280" s="326">
        <v>51257</v>
      </c>
      <c r="C280" s="323">
        <f t="shared" si="69"/>
        <v>614.19638729045664</v>
      </c>
      <c r="D280" s="314">
        <f t="shared" si="56"/>
        <v>614.19638729045664</v>
      </c>
      <c r="E280" s="243">
        <f>Residential!F280</f>
        <v>567.81580057914505</v>
      </c>
      <c r="F280" s="243">
        <f>'Exogenous Variables Monthly'!C277</f>
        <v>5564.9949333306677</v>
      </c>
      <c r="G280" s="244">
        <v>0</v>
      </c>
      <c r="H280" s="239">
        <v>0</v>
      </c>
      <c r="I280" s="239">
        <v>0</v>
      </c>
      <c r="J280" s="239">
        <v>0</v>
      </c>
      <c r="K280" s="239">
        <v>0</v>
      </c>
      <c r="L280" s="239">
        <v>1</v>
      </c>
      <c r="M280" s="239">
        <v>0</v>
      </c>
      <c r="N280" s="239">
        <v>0</v>
      </c>
      <c r="O280" s="239">
        <v>0</v>
      </c>
      <c r="P280" s="239">
        <v>0</v>
      </c>
      <c r="Q280" s="239">
        <v>0</v>
      </c>
      <c r="R280" s="239">
        <v>0</v>
      </c>
      <c r="S280" s="239">
        <v>0</v>
      </c>
      <c r="T280" s="301">
        <f t="shared" si="57"/>
        <v>0</v>
      </c>
      <c r="U280" s="301">
        <f t="shared" si="58"/>
        <v>0</v>
      </c>
      <c r="V280" s="301">
        <f t="shared" si="59"/>
        <v>0</v>
      </c>
      <c r="W280" s="301">
        <f t="shared" si="60"/>
        <v>0</v>
      </c>
      <c r="X280" s="301">
        <f t="shared" si="61"/>
        <v>567.81580057914505</v>
      </c>
      <c r="Y280" s="301">
        <f t="shared" si="62"/>
        <v>0</v>
      </c>
      <c r="Z280" s="301">
        <f t="shared" si="63"/>
        <v>0</v>
      </c>
      <c r="AA280" s="301">
        <f t="shared" si="64"/>
        <v>0</v>
      </c>
      <c r="AB280" s="301">
        <f t="shared" si="65"/>
        <v>0</v>
      </c>
      <c r="AC280" s="301">
        <f t="shared" si="66"/>
        <v>0</v>
      </c>
      <c r="AD280" s="301">
        <f t="shared" si="67"/>
        <v>0</v>
      </c>
      <c r="AE280" s="301">
        <f t="shared" si="68"/>
        <v>0</v>
      </c>
    </row>
    <row r="281" spans="1:31" x14ac:dyDescent="0.35">
      <c r="A281" s="321">
        <v>2040</v>
      </c>
      <c r="B281" s="326">
        <v>51288</v>
      </c>
      <c r="C281" s="323">
        <f t="shared" si="69"/>
        <v>608.76386295305508</v>
      </c>
      <c r="D281" s="314">
        <f t="shared" si="56"/>
        <v>608.76386295305508</v>
      </c>
      <c r="E281" s="243">
        <f>Residential!F281</f>
        <v>599.71375889335502</v>
      </c>
      <c r="F281" s="243">
        <f>'Exogenous Variables Monthly'!C278</f>
        <v>5562.1282107561947</v>
      </c>
      <c r="G281" s="244">
        <v>0</v>
      </c>
      <c r="H281" s="239">
        <v>0</v>
      </c>
      <c r="I281" s="239">
        <v>0</v>
      </c>
      <c r="J281" s="239">
        <v>0</v>
      </c>
      <c r="K281" s="239">
        <v>0</v>
      </c>
      <c r="L281" s="239">
        <v>0</v>
      </c>
      <c r="M281" s="239">
        <v>1</v>
      </c>
      <c r="N281" s="239">
        <v>0</v>
      </c>
      <c r="O281" s="239">
        <v>0</v>
      </c>
      <c r="P281" s="239">
        <v>0</v>
      </c>
      <c r="Q281" s="239">
        <v>0</v>
      </c>
      <c r="R281" s="239">
        <v>0</v>
      </c>
      <c r="S281" s="239">
        <v>0</v>
      </c>
      <c r="T281" s="301">
        <f t="shared" si="57"/>
        <v>0</v>
      </c>
      <c r="U281" s="301">
        <f t="shared" si="58"/>
        <v>0</v>
      </c>
      <c r="V281" s="301">
        <f t="shared" si="59"/>
        <v>0</v>
      </c>
      <c r="W281" s="301">
        <f t="shared" si="60"/>
        <v>0</v>
      </c>
      <c r="X281" s="301">
        <f t="shared" si="61"/>
        <v>0</v>
      </c>
      <c r="Y281" s="301">
        <f t="shared" si="62"/>
        <v>599.71375889335502</v>
      </c>
      <c r="Z281" s="301">
        <f t="shared" si="63"/>
        <v>0</v>
      </c>
      <c r="AA281" s="301">
        <f t="shared" si="64"/>
        <v>0</v>
      </c>
      <c r="AB281" s="301">
        <f t="shared" si="65"/>
        <v>0</v>
      </c>
      <c r="AC281" s="301">
        <f t="shared" si="66"/>
        <v>0</v>
      </c>
      <c r="AD281" s="301">
        <f t="shared" si="67"/>
        <v>0</v>
      </c>
      <c r="AE281" s="301">
        <f t="shared" si="68"/>
        <v>0</v>
      </c>
    </row>
    <row r="282" spans="1:31" x14ac:dyDescent="0.35">
      <c r="A282" s="321">
        <v>2041</v>
      </c>
      <c r="B282" s="326">
        <v>51318</v>
      </c>
      <c r="C282" s="323">
        <f t="shared" si="69"/>
        <v>634.36895868153113</v>
      </c>
      <c r="D282" s="314">
        <f t="shared" si="56"/>
        <v>634.36895868153113</v>
      </c>
      <c r="E282" s="243">
        <f>Residential!F282</f>
        <v>614.75175898110604</v>
      </c>
      <c r="F282" s="243">
        <f>'Exogenous Variables Monthly'!C279</f>
        <v>5562.3003005163901</v>
      </c>
      <c r="G282" s="244">
        <v>0</v>
      </c>
      <c r="H282" s="239">
        <v>0</v>
      </c>
      <c r="I282" s="239">
        <v>0</v>
      </c>
      <c r="J282" s="239">
        <v>0</v>
      </c>
      <c r="K282" s="239">
        <v>0</v>
      </c>
      <c r="L282" s="239">
        <v>0</v>
      </c>
      <c r="M282" s="239">
        <v>0</v>
      </c>
      <c r="N282" s="239">
        <v>1</v>
      </c>
      <c r="O282" s="239">
        <v>0</v>
      </c>
      <c r="P282" s="239">
        <v>0</v>
      </c>
      <c r="Q282" s="239">
        <v>0</v>
      </c>
      <c r="R282" s="239">
        <v>0</v>
      </c>
      <c r="S282" s="239">
        <v>0</v>
      </c>
      <c r="T282" s="301">
        <f t="shared" si="57"/>
        <v>0</v>
      </c>
      <c r="U282" s="301">
        <f t="shared" si="58"/>
        <v>0</v>
      </c>
      <c r="V282" s="301">
        <f t="shared" si="59"/>
        <v>0</v>
      </c>
      <c r="W282" s="301">
        <f t="shared" si="60"/>
        <v>0</v>
      </c>
      <c r="X282" s="301">
        <f t="shared" si="61"/>
        <v>0</v>
      </c>
      <c r="Y282" s="301">
        <f t="shared" si="62"/>
        <v>0</v>
      </c>
      <c r="Z282" s="301">
        <f t="shared" si="63"/>
        <v>614.75175898110604</v>
      </c>
      <c r="AA282" s="301">
        <f t="shared" si="64"/>
        <v>0</v>
      </c>
      <c r="AB282" s="301">
        <f t="shared" si="65"/>
        <v>0</v>
      </c>
      <c r="AC282" s="301">
        <f t="shared" si="66"/>
        <v>0</v>
      </c>
      <c r="AD282" s="301">
        <f t="shared" si="67"/>
        <v>0</v>
      </c>
      <c r="AE282" s="301">
        <f t="shared" si="68"/>
        <v>0</v>
      </c>
    </row>
    <row r="283" spans="1:31" x14ac:dyDescent="0.35">
      <c r="A283" s="321">
        <v>2041</v>
      </c>
      <c r="B283" s="326">
        <v>51349</v>
      </c>
      <c r="C283" s="323">
        <f t="shared" si="69"/>
        <v>631.30205054270448</v>
      </c>
      <c r="D283" s="314">
        <f t="shared" si="56"/>
        <v>631.30205054270448</v>
      </c>
      <c r="E283" s="243">
        <f>Residential!F283</f>
        <v>643.574082439873</v>
      </c>
      <c r="F283" s="243">
        <f>'Exogenous Variables Monthly'!C280</f>
        <v>5562.4723902765854</v>
      </c>
      <c r="G283" s="244">
        <v>0</v>
      </c>
      <c r="H283" s="239">
        <v>0</v>
      </c>
      <c r="I283" s="239">
        <v>0</v>
      </c>
      <c r="J283" s="239">
        <v>0</v>
      </c>
      <c r="K283" s="239">
        <v>0</v>
      </c>
      <c r="L283" s="239">
        <v>0</v>
      </c>
      <c r="M283" s="239">
        <v>0</v>
      </c>
      <c r="N283" s="239">
        <v>0</v>
      </c>
      <c r="O283" s="239">
        <v>1</v>
      </c>
      <c r="P283" s="239">
        <v>0</v>
      </c>
      <c r="Q283" s="239">
        <v>0</v>
      </c>
      <c r="R283" s="239">
        <v>0</v>
      </c>
      <c r="S283" s="239">
        <v>0</v>
      </c>
      <c r="T283" s="301">
        <f t="shared" si="57"/>
        <v>0</v>
      </c>
      <c r="U283" s="301">
        <f t="shared" si="58"/>
        <v>0</v>
      </c>
      <c r="V283" s="301">
        <f t="shared" si="59"/>
        <v>0</v>
      </c>
      <c r="W283" s="301">
        <f t="shared" si="60"/>
        <v>0</v>
      </c>
      <c r="X283" s="301">
        <f t="shared" si="61"/>
        <v>0</v>
      </c>
      <c r="Y283" s="301">
        <f t="shared" si="62"/>
        <v>0</v>
      </c>
      <c r="Z283" s="301">
        <f t="shared" si="63"/>
        <v>0</v>
      </c>
      <c r="AA283" s="301">
        <f t="shared" si="64"/>
        <v>643.574082439873</v>
      </c>
      <c r="AB283" s="301">
        <f t="shared" si="65"/>
        <v>0</v>
      </c>
      <c r="AC283" s="301">
        <f t="shared" si="66"/>
        <v>0</v>
      </c>
      <c r="AD283" s="301">
        <f t="shared" si="67"/>
        <v>0</v>
      </c>
      <c r="AE283" s="301">
        <f t="shared" si="68"/>
        <v>0</v>
      </c>
    </row>
    <row r="284" spans="1:31" x14ac:dyDescent="0.35">
      <c r="A284" s="321">
        <v>2041</v>
      </c>
      <c r="B284" s="326">
        <v>51380</v>
      </c>
      <c r="C284" s="323">
        <f t="shared" si="69"/>
        <v>640.26944737876147</v>
      </c>
      <c r="D284" s="314">
        <f t="shared" si="56"/>
        <v>640.26944737876147</v>
      </c>
      <c r="E284" s="243">
        <f>Residential!F284</f>
        <v>638.63586620188801</v>
      </c>
      <c r="F284" s="243">
        <f>'Exogenous Variables Monthly'!C281</f>
        <v>5562.6444800367808</v>
      </c>
      <c r="G284" s="244">
        <v>0</v>
      </c>
      <c r="H284" s="239">
        <v>0</v>
      </c>
      <c r="I284" s="239">
        <v>0</v>
      </c>
      <c r="J284" s="239">
        <v>0</v>
      </c>
      <c r="K284" s="239">
        <v>0</v>
      </c>
      <c r="L284" s="239">
        <v>0</v>
      </c>
      <c r="M284" s="239">
        <v>0</v>
      </c>
      <c r="N284" s="239">
        <v>0</v>
      </c>
      <c r="O284" s="239">
        <v>0</v>
      </c>
      <c r="P284" s="239">
        <v>1</v>
      </c>
      <c r="Q284" s="239">
        <v>0</v>
      </c>
      <c r="R284" s="239">
        <v>0</v>
      </c>
      <c r="S284" s="239">
        <v>0</v>
      </c>
      <c r="T284" s="301">
        <f t="shared" si="57"/>
        <v>0</v>
      </c>
      <c r="U284" s="301">
        <f t="shared" si="58"/>
        <v>0</v>
      </c>
      <c r="V284" s="301">
        <f t="shared" si="59"/>
        <v>0</v>
      </c>
      <c r="W284" s="301">
        <f t="shared" si="60"/>
        <v>0</v>
      </c>
      <c r="X284" s="301">
        <f t="shared" si="61"/>
        <v>0</v>
      </c>
      <c r="Y284" s="301">
        <f t="shared" si="62"/>
        <v>0</v>
      </c>
      <c r="Z284" s="301">
        <f t="shared" si="63"/>
        <v>0</v>
      </c>
      <c r="AA284" s="301">
        <f t="shared" si="64"/>
        <v>0</v>
      </c>
      <c r="AB284" s="301">
        <f t="shared" si="65"/>
        <v>638.63586620188801</v>
      </c>
      <c r="AC284" s="301">
        <f t="shared" si="66"/>
        <v>0</v>
      </c>
      <c r="AD284" s="301">
        <f t="shared" si="67"/>
        <v>0</v>
      </c>
      <c r="AE284" s="301">
        <f t="shared" si="68"/>
        <v>0</v>
      </c>
    </row>
    <row r="285" spans="1:31" x14ac:dyDescent="0.35">
      <c r="A285" s="321">
        <v>2041</v>
      </c>
      <c r="B285" s="326">
        <v>51410</v>
      </c>
      <c r="C285" s="323">
        <f t="shared" si="69"/>
        <v>673.21404080844957</v>
      </c>
      <c r="D285" s="314">
        <f t="shared" si="56"/>
        <v>673.21404080844957</v>
      </c>
      <c r="E285" s="243">
        <f>Residential!F285</f>
        <v>665.52272125585603</v>
      </c>
      <c r="F285" s="243">
        <f>'Exogenous Variables Monthly'!C282</f>
        <v>5562.8165697969762</v>
      </c>
      <c r="G285" s="244">
        <v>0</v>
      </c>
      <c r="H285" s="239">
        <v>0</v>
      </c>
      <c r="I285" s="239">
        <v>0</v>
      </c>
      <c r="J285" s="239">
        <v>0</v>
      </c>
      <c r="K285" s="239">
        <v>0</v>
      </c>
      <c r="L285" s="239">
        <v>0</v>
      </c>
      <c r="M285" s="239">
        <v>0</v>
      </c>
      <c r="N285" s="239">
        <v>0</v>
      </c>
      <c r="O285" s="239">
        <v>0</v>
      </c>
      <c r="P285" s="239">
        <v>0</v>
      </c>
      <c r="Q285" s="239">
        <v>1</v>
      </c>
      <c r="R285" s="239">
        <v>0</v>
      </c>
      <c r="S285" s="239">
        <v>0</v>
      </c>
      <c r="T285" s="301">
        <f t="shared" si="57"/>
        <v>0</v>
      </c>
      <c r="U285" s="301">
        <f t="shared" si="58"/>
        <v>0</v>
      </c>
      <c r="V285" s="301">
        <f t="shared" si="59"/>
        <v>0</v>
      </c>
      <c r="W285" s="301">
        <f t="shared" si="60"/>
        <v>0</v>
      </c>
      <c r="X285" s="301">
        <f t="shared" si="61"/>
        <v>0</v>
      </c>
      <c r="Y285" s="301">
        <f t="shared" si="62"/>
        <v>0</v>
      </c>
      <c r="Z285" s="301">
        <f t="shared" si="63"/>
        <v>0</v>
      </c>
      <c r="AA285" s="301">
        <f t="shared" si="64"/>
        <v>0</v>
      </c>
      <c r="AB285" s="301">
        <f t="shared" si="65"/>
        <v>0</v>
      </c>
      <c r="AC285" s="301">
        <f t="shared" si="66"/>
        <v>665.52272125585603</v>
      </c>
      <c r="AD285" s="301">
        <f t="shared" si="67"/>
        <v>0</v>
      </c>
      <c r="AE285" s="301">
        <f t="shared" si="68"/>
        <v>0</v>
      </c>
    </row>
    <row r="286" spans="1:31" x14ac:dyDescent="0.35">
      <c r="A286" s="321">
        <v>2041</v>
      </c>
      <c r="B286" s="326">
        <v>51441</v>
      </c>
      <c r="C286" s="323">
        <f t="shared" si="69"/>
        <v>595.94808732296997</v>
      </c>
      <c r="D286" s="314">
        <f t="shared" si="56"/>
        <v>595.94808732296997</v>
      </c>
      <c r="E286" s="243">
        <f>Residential!F286</f>
        <v>574.12222622689603</v>
      </c>
      <c r="F286" s="243">
        <f>'Exogenous Variables Monthly'!C283</f>
        <v>5562.9886595571716</v>
      </c>
      <c r="G286" s="244">
        <v>0</v>
      </c>
      <c r="H286" s="239">
        <v>0</v>
      </c>
      <c r="I286" s="239">
        <v>0</v>
      </c>
      <c r="J286" s="239">
        <v>0</v>
      </c>
      <c r="K286" s="239">
        <v>0</v>
      </c>
      <c r="L286" s="239">
        <v>0</v>
      </c>
      <c r="M286" s="239">
        <v>0</v>
      </c>
      <c r="N286" s="239">
        <v>0</v>
      </c>
      <c r="O286" s="239">
        <v>0</v>
      </c>
      <c r="P286" s="239">
        <v>0</v>
      </c>
      <c r="Q286" s="239">
        <v>0</v>
      </c>
      <c r="R286" s="239">
        <v>1</v>
      </c>
      <c r="S286" s="239">
        <v>0</v>
      </c>
      <c r="T286" s="301">
        <f t="shared" si="57"/>
        <v>0</v>
      </c>
      <c r="U286" s="301">
        <f t="shared" si="58"/>
        <v>0</v>
      </c>
      <c r="V286" s="301">
        <f t="shared" si="59"/>
        <v>0</v>
      </c>
      <c r="W286" s="301">
        <f t="shared" si="60"/>
        <v>0</v>
      </c>
      <c r="X286" s="301">
        <f t="shared" si="61"/>
        <v>0</v>
      </c>
      <c r="Y286" s="301">
        <f t="shared" si="62"/>
        <v>0</v>
      </c>
      <c r="Z286" s="301">
        <f t="shared" si="63"/>
        <v>0</v>
      </c>
      <c r="AA286" s="301">
        <f t="shared" si="64"/>
        <v>0</v>
      </c>
      <c r="AB286" s="301">
        <f t="shared" si="65"/>
        <v>0</v>
      </c>
      <c r="AC286" s="301">
        <f t="shared" si="66"/>
        <v>0</v>
      </c>
      <c r="AD286" s="301">
        <f t="shared" si="67"/>
        <v>574.12222622689603</v>
      </c>
      <c r="AE286" s="301">
        <f t="shared" si="68"/>
        <v>0</v>
      </c>
    </row>
    <row r="287" spans="1:31" x14ac:dyDescent="0.35">
      <c r="A287" s="321">
        <v>2041</v>
      </c>
      <c r="B287" s="326">
        <v>51471</v>
      </c>
      <c r="C287" s="323">
        <f t="shared" si="69"/>
        <v>601.09327866579838</v>
      </c>
      <c r="D287" s="314">
        <f t="shared" si="56"/>
        <v>601.09327866579838</v>
      </c>
      <c r="E287" s="243">
        <f>Residential!F287</f>
        <v>544.29126453065896</v>
      </c>
      <c r="F287" s="243">
        <f>'Exogenous Variables Monthly'!C284</f>
        <v>5563.1607493173669</v>
      </c>
      <c r="G287" s="244">
        <v>0</v>
      </c>
      <c r="H287" s="239">
        <v>0</v>
      </c>
      <c r="I287" s="239">
        <v>0</v>
      </c>
      <c r="J287" s="239">
        <v>0</v>
      </c>
      <c r="K287" s="239">
        <v>0</v>
      </c>
      <c r="L287" s="239">
        <v>0</v>
      </c>
      <c r="M287" s="239">
        <v>0</v>
      </c>
      <c r="N287" s="239">
        <v>0</v>
      </c>
      <c r="O287" s="239">
        <v>0</v>
      </c>
      <c r="P287" s="239">
        <v>0</v>
      </c>
      <c r="Q287" s="239">
        <v>0</v>
      </c>
      <c r="R287" s="239">
        <v>0</v>
      </c>
      <c r="S287" s="239">
        <v>1</v>
      </c>
      <c r="T287" s="301">
        <f t="shared" si="57"/>
        <v>0</v>
      </c>
      <c r="U287" s="301">
        <f t="shared" si="58"/>
        <v>0</v>
      </c>
      <c r="V287" s="301">
        <f t="shared" si="59"/>
        <v>0</v>
      </c>
      <c r="W287" s="301">
        <f t="shared" si="60"/>
        <v>0</v>
      </c>
      <c r="X287" s="301">
        <f t="shared" si="61"/>
        <v>0</v>
      </c>
      <c r="Y287" s="301">
        <f t="shared" si="62"/>
        <v>0</v>
      </c>
      <c r="Z287" s="301">
        <f t="shared" si="63"/>
        <v>0</v>
      </c>
      <c r="AA287" s="301">
        <f t="shared" si="64"/>
        <v>0</v>
      </c>
      <c r="AB287" s="301">
        <f t="shared" si="65"/>
        <v>0</v>
      </c>
      <c r="AC287" s="301">
        <f t="shared" si="66"/>
        <v>0</v>
      </c>
      <c r="AD287" s="301">
        <f t="shared" si="67"/>
        <v>0</v>
      </c>
      <c r="AE287" s="301">
        <f t="shared" si="68"/>
        <v>544.29126453065896</v>
      </c>
    </row>
    <row r="288" spans="1:31" x14ac:dyDescent="0.35">
      <c r="A288" s="321">
        <v>2041</v>
      </c>
      <c r="B288" s="326">
        <v>51502</v>
      </c>
      <c r="C288" s="323">
        <f t="shared" si="69"/>
        <v>527.24434211826247</v>
      </c>
      <c r="D288" s="314">
        <f t="shared" si="56"/>
        <v>527.24434211826247</v>
      </c>
      <c r="E288" s="243">
        <f>Residential!F288</f>
        <v>511.89722951940598</v>
      </c>
      <c r="F288" s="243">
        <f>'Exogenous Variables Monthly'!C285</f>
        <v>5563.3328390775623</v>
      </c>
      <c r="G288" s="244">
        <v>0</v>
      </c>
      <c r="H288" s="239">
        <v>1</v>
      </c>
      <c r="I288" s="239">
        <v>0</v>
      </c>
      <c r="J288" s="239">
        <v>0</v>
      </c>
      <c r="K288" s="239">
        <v>0</v>
      </c>
      <c r="L288" s="239">
        <v>0</v>
      </c>
      <c r="M288" s="239">
        <v>0</v>
      </c>
      <c r="N288" s="239">
        <v>0</v>
      </c>
      <c r="O288" s="239">
        <v>0</v>
      </c>
      <c r="P288" s="239">
        <v>0</v>
      </c>
      <c r="Q288" s="239">
        <v>0</v>
      </c>
      <c r="R288" s="239">
        <v>0</v>
      </c>
      <c r="S288" s="239">
        <v>0</v>
      </c>
      <c r="T288" s="301">
        <f t="shared" si="57"/>
        <v>511.89722951940598</v>
      </c>
      <c r="U288" s="301">
        <f t="shared" si="58"/>
        <v>0</v>
      </c>
      <c r="V288" s="301">
        <f t="shared" si="59"/>
        <v>0</v>
      </c>
      <c r="W288" s="301">
        <f t="shared" si="60"/>
        <v>0</v>
      </c>
      <c r="X288" s="301">
        <f t="shared" si="61"/>
        <v>0</v>
      </c>
      <c r="Y288" s="301">
        <f t="shared" si="62"/>
        <v>0</v>
      </c>
      <c r="Z288" s="301">
        <f t="shared" si="63"/>
        <v>0</v>
      </c>
      <c r="AA288" s="301">
        <f t="shared" si="64"/>
        <v>0</v>
      </c>
      <c r="AB288" s="301">
        <f t="shared" si="65"/>
        <v>0</v>
      </c>
      <c r="AC288" s="301">
        <f t="shared" si="66"/>
        <v>0</v>
      </c>
      <c r="AD288" s="301">
        <f t="shared" si="67"/>
        <v>0</v>
      </c>
      <c r="AE288" s="301">
        <f t="shared" si="68"/>
        <v>0</v>
      </c>
    </row>
    <row r="289" spans="1:31" x14ac:dyDescent="0.35">
      <c r="A289" s="321">
        <v>2041</v>
      </c>
      <c r="B289" s="326">
        <v>51533</v>
      </c>
      <c r="C289" s="323">
        <f t="shared" si="69"/>
        <v>482.72331980083391</v>
      </c>
      <c r="D289" s="314">
        <f t="shared" si="56"/>
        <v>482.72331980083391</v>
      </c>
      <c r="E289" s="243">
        <f>Residential!F289</f>
        <v>438.03327157566503</v>
      </c>
      <c r="F289" s="243">
        <f>'Exogenous Variables Monthly'!C286</f>
        <v>5563.5049288377577</v>
      </c>
      <c r="G289" s="244">
        <v>0</v>
      </c>
      <c r="H289" s="239">
        <v>0</v>
      </c>
      <c r="I289" s="239">
        <v>1</v>
      </c>
      <c r="J289" s="239">
        <v>0</v>
      </c>
      <c r="K289" s="239">
        <v>0</v>
      </c>
      <c r="L289" s="239">
        <v>0</v>
      </c>
      <c r="M289" s="239">
        <v>0</v>
      </c>
      <c r="N289" s="239">
        <v>0</v>
      </c>
      <c r="O289" s="239">
        <v>0</v>
      </c>
      <c r="P289" s="239">
        <v>0</v>
      </c>
      <c r="Q289" s="239">
        <v>0</v>
      </c>
      <c r="R289" s="239">
        <v>0</v>
      </c>
      <c r="S289" s="239">
        <v>0</v>
      </c>
      <c r="T289" s="301">
        <f t="shared" si="57"/>
        <v>0</v>
      </c>
      <c r="U289" s="301">
        <f t="shared" si="58"/>
        <v>438.03327157566503</v>
      </c>
      <c r="V289" s="301">
        <f t="shared" si="59"/>
        <v>0</v>
      </c>
      <c r="W289" s="301">
        <f t="shared" si="60"/>
        <v>0</v>
      </c>
      <c r="X289" s="301">
        <f t="shared" si="61"/>
        <v>0</v>
      </c>
      <c r="Y289" s="301">
        <f t="shared" si="62"/>
        <v>0</v>
      </c>
      <c r="Z289" s="301">
        <f t="shared" si="63"/>
        <v>0</v>
      </c>
      <c r="AA289" s="301">
        <f t="shared" si="64"/>
        <v>0</v>
      </c>
      <c r="AB289" s="301">
        <f t="shared" si="65"/>
        <v>0</v>
      </c>
      <c r="AC289" s="301">
        <f t="shared" si="66"/>
        <v>0</v>
      </c>
      <c r="AD289" s="301">
        <f t="shared" si="67"/>
        <v>0</v>
      </c>
      <c r="AE289" s="301">
        <f t="shared" si="68"/>
        <v>0</v>
      </c>
    </row>
    <row r="290" spans="1:31" x14ac:dyDescent="0.35">
      <c r="A290" s="321">
        <v>2041</v>
      </c>
      <c r="B290" s="326">
        <v>51561</v>
      </c>
      <c r="C290" s="323">
        <f t="shared" si="69"/>
        <v>576.20627857732904</v>
      </c>
      <c r="D290" s="314">
        <f t="shared" si="56"/>
        <v>576.20627857732904</v>
      </c>
      <c r="E290" s="243">
        <f>Residential!F290</f>
        <v>433.50386741911501</v>
      </c>
      <c r="F290" s="243">
        <f>'Exogenous Variables Monthly'!C287</f>
        <v>5563.6770185979531</v>
      </c>
      <c r="G290" s="244">
        <v>0</v>
      </c>
      <c r="H290" s="239">
        <v>0</v>
      </c>
      <c r="I290" s="239">
        <v>0</v>
      </c>
      <c r="J290" s="239">
        <v>1</v>
      </c>
      <c r="K290" s="239">
        <v>0</v>
      </c>
      <c r="L290" s="239">
        <v>0</v>
      </c>
      <c r="M290" s="239">
        <v>0</v>
      </c>
      <c r="N290" s="239">
        <v>0</v>
      </c>
      <c r="O290" s="239">
        <v>0</v>
      </c>
      <c r="P290" s="239">
        <v>0</v>
      </c>
      <c r="Q290" s="239">
        <v>0</v>
      </c>
      <c r="R290" s="239">
        <v>0</v>
      </c>
      <c r="S290" s="239">
        <v>0</v>
      </c>
      <c r="T290" s="301">
        <f t="shared" si="57"/>
        <v>0</v>
      </c>
      <c r="U290" s="301">
        <f t="shared" si="58"/>
        <v>0</v>
      </c>
      <c r="V290" s="301">
        <f t="shared" si="59"/>
        <v>433.50386741911501</v>
      </c>
      <c r="W290" s="301">
        <f t="shared" si="60"/>
        <v>0</v>
      </c>
      <c r="X290" s="301">
        <f t="shared" si="61"/>
        <v>0</v>
      </c>
      <c r="Y290" s="301">
        <f t="shared" si="62"/>
        <v>0</v>
      </c>
      <c r="Z290" s="301">
        <f t="shared" si="63"/>
        <v>0</v>
      </c>
      <c r="AA290" s="301">
        <f t="shared" si="64"/>
        <v>0</v>
      </c>
      <c r="AB290" s="301">
        <f t="shared" si="65"/>
        <v>0</v>
      </c>
      <c r="AC290" s="301">
        <f t="shared" si="66"/>
        <v>0</v>
      </c>
      <c r="AD290" s="301">
        <f t="shared" si="67"/>
        <v>0</v>
      </c>
      <c r="AE290" s="301">
        <f t="shared" si="68"/>
        <v>0</v>
      </c>
    </row>
    <row r="291" spans="1:31" x14ac:dyDescent="0.35">
      <c r="A291" s="321">
        <v>2041</v>
      </c>
      <c r="B291" s="326">
        <v>51592</v>
      </c>
      <c r="C291" s="323">
        <f t="shared" si="69"/>
        <v>567.19843383526666</v>
      </c>
      <c r="D291" s="314">
        <f t="shared" si="56"/>
        <v>567.19843383526666</v>
      </c>
      <c r="E291" s="243">
        <f>Residential!F291</f>
        <v>487.09877630357499</v>
      </c>
      <c r="F291" s="243">
        <f>'Exogenous Variables Monthly'!C288</f>
        <v>5563.8491083581484</v>
      </c>
      <c r="G291" s="244">
        <v>0</v>
      </c>
      <c r="H291" s="239">
        <v>0</v>
      </c>
      <c r="I291" s="239">
        <v>0</v>
      </c>
      <c r="J291" s="239">
        <v>0</v>
      </c>
      <c r="K291" s="239">
        <v>1</v>
      </c>
      <c r="L291" s="239">
        <v>0</v>
      </c>
      <c r="M291" s="239">
        <v>0</v>
      </c>
      <c r="N291" s="239">
        <v>0</v>
      </c>
      <c r="O291" s="239">
        <v>0</v>
      </c>
      <c r="P291" s="239">
        <v>0</v>
      </c>
      <c r="Q291" s="239">
        <v>0</v>
      </c>
      <c r="R291" s="239">
        <v>0</v>
      </c>
      <c r="S291" s="239">
        <v>0</v>
      </c>
      <c r="T291" s="301">
        <f t="shared" si="57"/>
        <v>0</v>
      </c>
      <c r="U291" s="301">
        <f t="shared" si="58"/>
        <v>0</v>
      </c>
      <c r="V291" s="301">
        <f t="shared" si="59"/>
        <v>0</v>
      </c>
      <c r="W291" s="301">
        <f t="shared" si="60"/>
        <v>487.09877630357499</v>
      </c>
      <c r="X291" s="301">
        <f t="shared" si="61"/>
        <v>0</v>
      </c>
      <c r="Y291" s="301">
        <f t="shared" si="62"/>
        <v>0</v>
      </c>
      <c r="Z291" s="301">
        <f t="shared" si="63"/>
        <v>0</v>
      </c>
      <c r="AA291" s="301">
        <f t="shared" si="64"/>
        <v>0</v>
      </c>
      <c r="AB291" s="301">
        <f t="shared" si="65"/>
        <v>0</v>
      </c>
      <c r="AC291" s="301">
        <f t="shared" si="66"/>
        <v>0</v>
      </c>
      <c r="AD291" s="301">
        <f t="shared" si="67"/>
        <v>0</v>
      </c>
      <c r="AE291" s="301">
        <f t="shared" si="68"/>
        <v>0</v>
      </c>
    </row>
    <row r="292" spans="1:31" x14ac:dyDescent="0.35">
      <c r="A292" s="321">
        <v>2041</v>
      </c>
      <c r="B292" s="326">
        <v>51622</v>
      </c>
      <c r="C292" s="323">
        <f t="shared" si="69"/>
        <v>614.28036064137007</v>
      </c>
      <c r="D292" s="314">
        <f t="shared" si="56"/>
        <v>614.28036064137007</v>
      </c>
      <c r="E292" s="243">
        <f>Residential!F292</f>
        <v>569.48551220308298</v>
      </c>
      <c r="F292" s="243">
        <f>'Exogenous Variables Monthly'!C289</f>
        <v>5564.0211981183438</v>
      </c>
      <c r="G292" s="244">
        <v>0</v>
      </c>
      <c r="H292" s="239">
        <v>0</v>
      </c>
      <c r="I292" s="239">
        <v>0</v>
      </c>
      <c r="J292" s="239">
        <v>0</v>
      </c>
      <c r="K292" s="239">
        <v>0</v>
      </c>
      <c r="L292" s="239">
        <v>1</v>
      </c>
      <c r="M292" s="239">
        <v>0</v>
      </c>
      <c r="N292" s="239">
        <v>0</v>
      </c>
      <c r="O292" s="239">
        <v>0</v>
      </c>
      <c r="P292" s="239">
        <v>0</v>
      </c>
      <c r="Q292" s="239">
        <v>0</v>
      </c>
      <c r="R292" s="239">
        <v>0</v>
      </c>
      <c r="S292" s="239">
        <v>0</v>
      </c>
      <c r="T292" s="301">
        <f t="shared" si="57"/>
        <v>0</v>
      </c>
      <c r="U292" s="301">
        <f t="shared" si="58"/>
        <v>0</v>
      </c>
      <c r="V292" s="301">
        <f t="shared" si="59"/>
        <v>0</v>
      </c>
      <c r="W292" s="301">
        <f t="shared" si="60"/>
        <v>0</v>
      </c>
      <c r="X292" s="301">
        <f t="shared" si="61"/>
        <v>569.48551220308298</v>
      </c>
      <c r="Y292" s="301">
        <f t="shared" si="62"/>
        <v>0</v>
      </c>
      <c r="Z292" s="301">
        <f t="shared" si="63"/>
        <v>0</v>
      </c>
      <c r="AA292" s="301">
        <f t="shared" si="64"/>
        <v>0</v>
      </c>
      <c r="AB292" s="301">
        <f t="shared" si="65"/>
        <v>0</v>
      </c>
      <c r="AC292" s="301">
        <f t="shared" si="66"/>
        <v>0</v>
      </c>
      <c r="AD292" s="301">
        <f t="shared" si="67"/>
        <v>0</v>
      </c>
      <c r="AE292" s="301">
        <f t="shared" si="68"/>
        <v>0</v>
      </c>
    </row>
    <row r="293" spans="1:31" x14ac:dyDescent="0.35">
      <c r="A293" s="321">
        <v>2041</v>
      </c>
      <c r="B293" s="326">
        <v>51653</v>
      </c>
      <c r="C293" s="323">
        <f t="shared" si="69"/>
        <v>609.78214678304073</v>
      </c>
      <c r="D293" s="314">
        <f t="shared" si="56"/>
        <v>609.78214678304073</v>
      </c>
      <c r="E293" s="243">
        <f>Residential!F293</f>
        <v>601.609145205358</v>
      </c>
      <c r="F293" s="243">
        <f>'Exogenous Variables Monthly'!C290</f>
        <v>5564.1932878785392</v>
      </c>
      <c r="G293" s="244">
        <v>0</v>
      </c>
      <c r="H293" s="239">
        <v>0</v>
      </c>
      <c r="I293" s="239">
        <v>0</v>
      </c>
      <c r="J293" s="239">
        <v>0</v>
      </c>
      <c r="K293" s="239">
        <v>0</v>
      </c>
      <c r="L293" s="239">
        <v>0</v>
      </c>
      <c r="M293" s="239">
        <v>1</v>
      </c>
      <c r="N293" s="239">
        <v>0</v>
      </c>
      <c r="O293" s="239">
        <v>0</v>
      </c>
      <c r="P293" s="239">
        <v>0</v>
      </c>
      <c r="Q293" s="239">
        <v>0</v>
      </c>
      <c r="R293" s="239">
        <v>0</v>
      </c>
      <c r="S293" s="239">
        <v>0</v>
      </c>
      <c r="T293" s="301">
        <f t="shared" si="57"/>
        <v>0</v>
      </c>
      <c r="U293" s="301">
        <f t="shared" si="58"/>
        <v>0</v>
      </c>
      <c r="V293" s="301">
        <f t="shared" si="59"/>
        <v>0</v>
      </c>
      <c r="W293" s="301">
        <f t="shared" si="60"/>
        <v>0</v>
      </c>
      <c r="X293" s="301">
        <f t="shared" si="61"/>
        <v>0</v>
      </c>
      <c r="Y293" s="301">
        <f t="shared" si="62"/>
        <v>601.609145205358</v>
      </c>
      <c r="Z293" s="301">
        <f t="shared" si="63"/>
        <v>0</v>
      </c>
      <c r="AA293" s="301">
        <f t="shared" si="64"/>
        <v>0</v>
      </c>
      <c r="AB293" s="301">
        <f t="shared" si="65"/>
        <v>0</v>
      </c>
      <c r="AC293" s="301">
        <f t="shared" si="66"/>
        <v>0</v>
      </c>
      <c r="AD293" s="301">
        <f t="shared" si="67"/>
        <v>0</v>
      </c>
      <c r="AE293" s="301">
        <f t="shared" si="68"/>
        <v>0</v>
      </c>
    </row>
    <row r="294" spans="1:31" x14ac:dyDescent="0.35">
      <c r="A294" s="321">
        <v>2042</v>
      </c>
      <c r="B294" s="326">
        <v>51683</v>
      </c>
      <c r="C294" s="323">
        <f t="shared" si="69"/>
        <v>634.05545099903975</v>
      </c>
      <c r="D294" s="314">
        <f t="shared" si="56"/>
        <v>634.05545099903975</v>
      </c>
      <c r="E294" s="243">
        <f>Residential!F294</f>
        <v>616.29788674184795</v>
      </c>
      <c r="F294" s="243">
        <f>'Exogenous Variables Monthly'!C291</f>
        <v>5558.824172930802</v>
      </c>
      <c r="G294" s="244">
        <v>0</v>
      </c>
      <c r="H294" s="239">
        <v>0</v>
      </c>
      <c r="I294" s="239">
        <v>0</v>
      </c>
      <c r="J294" s="239">
        <v>0</v>
      </c>
      <c r="K294" s="239">
        <v>0</v>
      </c>
      <c r="L294" s="239">
        <v>0</v>
      </c>
      <c r="M294" s="239">
        <v>0</v>
      </c>
      <c r="N294" s="239">
        <v>1</v>
      </c>
      <c r="O294" s="239">
        <v>0</v>
      </c>
      <c r="P294" s="239">
        <v>0</v>
      </c>
      <c r="Q294" s="239">
        <v>0</v>
      </c>
      <c r="R294" s="239">
        <v>0</v>
      </c>
      <c r="S294" s="239">
        <v>0</v>
      </c>
      <c r="T294" s="301">
        <f t="shared" si="57"/>
        <v>0</v>
      </c>
      <c r="U294" s="301">
        <f t="shared" si="58"/>
        <v>0</v>
      </c>
      <c r="V294" s="301">
        <f t="shared" si="59"/>
        <v>0</v>
      </c>
      <c r="W294" s="301">
        <f t="shared" si="60"/>
        <v>0</v>
      </c>
      <c r="X294" s="301">
        <f t="shared" si="61"/>
        <v>0</v>
      </c>
      <c r="Y294" s="301">
        <f t="shared" si="62"/>
        <v>0</v>
      </c>
      <c r="Z294" s="301">
        <f t="shared" si="63"/>
        <v>616.29788674184795</v>
      </c>
      <c r="AA294" s="301">
        <f t="shared" si="64"/>
        <v>0</v>
      </c>
      <c r="AB294" s="301">
        <f t="shared" si="65"/>
        <v>0</v>
      </c>
      <c r="AC294" s="301">
        <f t="shared" si="66"/>
        <v>0</v>
      </c>
      <c r="AD294" s="301">
        <f t="shared" si="67"/>
        <v>0</v>
      </c>
      <c r="AE294" s="301">
        <f t="shared" si="68"/>
        <v>0</v>
      </c>
    </row>
    <row r="295" spans="1:31" x14ac:dyDescent="0.35">
      <c r="A295" s="321">
        <v>2042</v>
      </c>
      <c r="B295" s="326">
        <v>51714</v>
      </c>
      <c r="C295" s="323">
        <f t="shared" si="69"/>
        <v>630.59869542145964</v>
      </c>
      <c r="D295" s="314">
        <f t="shared" si="56"/>
        <v>630.59869542145964</v>
      </c>
      <c r="E295" s="243">
        <f>Residential!F295</f>
        <v>645.85014312788905</v>
      </c>
      <c r="F295" s="243">
        <f>'Exogenous Variables Monthly'!C292</f>
        <v>5553.4550579830648</v>
      </c>
      <c r="G295" s="244">
        <v>0</v>
      </c>
      <c r="H295" s="239">
        <v>0</v>
      </c>
      <c r="I295" s="239">
        <v>0</v>
      </c>
      <c r="J295" s="239">
        <v>0</v>
      </c>
      <c r="K295" s="239">
        <v>0</v>
      </c>
      <c r="L295" s="239">
        <v>0</v>
      </c>
      <c r="M295" s="239">
        <v>0</v>
      </c>
      <c r="N295" s="239">
        <v>0</v>
      </c>
      <c r="O295" s="239">
        <v>1</v>
      </c>
      <c r="P295" s="239">
        <v>0</v>
      </c>
      <c r="Q295" s="239">
        <v>0</v>
      </c>
      <c r="R295" s="239">
        <v>0</v>
      </c>
      <c r="S295" s="239">
        <v>0</v>
      </c>
      <c r="T295" s="301">
        <f t="shared" si="57"/>
        <v>0</v>
      </c>
      <c r="U295" s="301">
        <f t="shared" si="58"/>
        <v>0</v>
      </c>
      <c r="V295" s="301">
        <f t="shared" si="59"/>
        <v>0</v>
      </c>
      <c r="W295" s="301">
        <f t="shared" si="60"/>
        <v>0</v>
      </c>
      <c r="X295" s="301">
        <f t="shared" si="61"/>
        <v>0</v>
      </c>
      <c r="Y295" s="301">
        <f t="shared" si="62"/>
        <v>0</v>
      </c>
      <c r="Z295" s="301">
        <f t="shared" si="63"/>
        <v>0</v>
      </c>
      <c r="AA295" s="301">
        <f t="shared" si="64"/>
        <v>645.85014312788905</v>
      </c>
      <c r="AB295" s="301">
        <f t="shared" si="65"/>
        <v>0</v>
      </c>
      <c r="AC295" s="301">
        <f t="shared" si="66"/>
        <v>0</v>
      </c>
      <c r="AD295" s="301">
        <f t="shared" si="67"/>
        <v>0</v>
      </c>
      <c r="AE295" s="301">
        <f t="shared" si="68"/>
        <v>0</v>
      </c>
    </row>
    <row r="296" spans="1:31" x14ac:dyDescent="0.35">
      <c r="A296" s="321">
        <v>2042</v>
      </c>
      <c r="B296" s="326">
        <v>51745</v>
      </c>
      <c r="C296" s="323">
        <f t="shared" si="69"/>
        <v>638.97549703301445</v>
      </c>
      <c r="D296" s="314">
        <f t="shared" si="56"/>
        <v>638.97549703301445</v>
      </c>
      <c r="E296" s="243">
        <f>Residential!F296</f>
        <v>641.47680166044802</v>
      </c>
      <c r="F296" s="243">
        <f>'Exogenous Variables Monthly'!C293</f>
        <v>5548.0859430353275</v>
      </c>
      <c r="G296" s="244">
        <v>0</v>
      </c>
      <c r="H296" s="239">
        <v>0</v>
      </c>
      <c r="I296" s="239">
        <v>0</v>
      </c>
      <c r="J296" s="239">
        <v>0</v>
      </c>
      <c r="K296" s="239">
        <v>0</v>
      </c>
      <c r="L296" s="239">
        <v>0</v>
      </c>
      <c r="M296" s="239">
        <v>0</v>
      </c>
      <c r="N296" s="239">
        <v>0</v>
      </c>
      <c r="O296" s="239">
        <v>0</v>
      </c>
      <c r="P296" s="239">
        <v>1</v>
      </c>
      <c r="Q296" s="239">
        <v>0</v>
      </c>
      <c r="R296" s="239">
        <v>0</v>
      </c>
      <c r="S296" s="239">
        <v>0</v>
      </c>
      <c r="T296" s="301">
        <f t="shared" si="57"/>
        <v>0</v>
      </c>
      <c r="U296" s="301">
        <f t="shared" si="58"/>
        <v>0</v>
      </c>
      <c r="V296" s="301">
        <f t="shared" si="59"/>
        <v>0</v>
      </c>
      <c r="W296" s="301">
        <f t="shared" si="60"/>
        <v>0</v>
      </c>
      <c r="X296" s="301">
        <f t="shared" si="61"/>
        <v>0</v>
      </c>
      <c r="Y296" s="301">
        <f t="shared" si="62"/>
        <v>0</v>
      </c>
      <c r="Z296" s="301">
        <f t="shared" si="63"/>
        <v>0</v>
      </c>
      <c r="AA296" s="301">
        <f t="shared" si="64"/>
        <v>0</v>
      </c>
      <c r="AB296" s="301">
        <f t="shared" si="65"/>
        <v>641.47680166044802</v>
      </c>
      <c r="AC296" s="301">
        <f t="shared" si="66"/>
        <v>0</v>
      </c>
      <c r="AD296" s="301">
        <f t="shared" si="67"/>
        <v>0</v>
      </c>
      <c r="AE296" s="301">
        <f t="shared" si="68"/>
        <v>0</v>
      </c>
    </row>
    <row r="297" spans="1:31" x14ac:dyDescent="0.35">
      <c r="A297" s="321">
        <v>2042</v>
      </c>
      <c r="B297" s="326">
        <v>51775</v>
      </c>
      <c r="C297" s="323">
        <f t="shared" si="69"/>
        <v>671.75108561465424</v>
      </c>
      <c r="D297" s="314">
        <f t="shared" si="56"/>
        <v>671.75108561465424</v>
      </c>
      <c r="E297" s="243">
        <f>Residential!F297</f>
        <v>669.29957561445303</v>
      </c>
      <c r="F297" s="243">
        <f>'Exogenous Variables Monthly'!C294</f>
        <v>5542.7168280875903</v>
      </c>
      <c r="G297" s="244">
        <v>0</v>
      </c>
      <c r="H297" s="239">
        <v>0</v>
      </c>
      <c r="I297" s="239">
        <v>0</v>
      </c>
      <c r="J297" s="239">
        <v>0</v>
      </c>
      <c r="K297" s="239">
        <v>0</v>
      </c>
      <c r="L297" s="239">
        <v>0</v>
      </c>
      <c r="M297" s="239">
        <v>0</v>
      </c>
      <c r="N297" s="239">
        <v>0</v>
      </c>
      <c r="O297" s="239">
        <v>0</v>
      </c>
      <c r="P297" s="239">
        <v>0</v>
      </c>
      <c r="Q297" s="239">
        <v>1</v>
      </c>
      <c r="R297" s="239">
        <v>0</v>
      </c>
      <c r="S297" s="239">
        <v>0</v>
      </c>
      <c r="T297" s="301">
        <f t="shared" si="57"/>
        <v>0</v>
      </c>
      <c r="U297" s="301">
        <f t="shared" si="58"/>
        <v>0</v>
      </c>
      <c r="V297" s="301">
        <f t="shared" si="59"/>
        <v>0</v>
      </c>
      <c r="W297" s="301">
        <f t="shared" si="60"/>
        <v>0</v>
      </c>
      <c r="X297" s="301">
        <f t="shared" si="61"/>
        <v>0</v>
      </c>
      <c r="Y297" s="301">
        <f t="shared" si="62"/>
        <v>0</v>
      </c>
      <c r="Z297" s="301">
        <f t="shared" si="63"/>
        <v>0</v>
      </c>
      <c r="AA297" s="301">
        <f t="shared" si="64"/>
        <v>0</v>
      </c>
      <c r="AB297" s="301">
        <f t="shared" si="65"/>
        <v>0</v>
      </c>
      <c r="AC297" s="301">
        <f t="shared" si="66"/>
        <v>669.29957561445303</v>
      </c>
      <c r="AD297" s="301">
        <f t="shared" si="67"/>
        <v>0</v>
      </c>
      <c r="AE297" s="301">
        <f t="shared" si="68"/>
        <v>0</v>
      </c>
    </row>
    <row r="298" spans="1:31" x14ac:dyDescent="0.35">
      <c r="A298" s="321">
        <v>2042</v>
      </c>
      <c r="B298" s="326">
        <v>51806</v>
      </c>
      <c r="C298" s="323">
        <f t="shared" si="69"/>
        <v>592.72465347118839</v>
      </c>
      <c r="D298" s="314">
        <f t="shared" si="56"/>
        <v>592.72465347118839</v>
      </c>
      <c r="E298" s="243">
        <f>Residential!F298</f>
        <v>577.76247916566501</v>
      </c>
      <c r="F298" s="243">
        <f>'Exogenous Variables Monthly'!C295</f>
        <v>5537.3477131398531</v>
      </c>
      <c r="G298" s="244">
        <v>0</v>
      </c>
      <c r="H298" s="239">
        <v>0</v>
      </c>
      <c r="I298" s="239">
        <v>0</v>
      </c>
      <c r="J298" s="239">
        <v>0</v>
      </c>
      <c r="K298" s="239">
        <v>0</v>
      </c>
      <c r="L298" s="239">
        <v>0</v>
      </c>
      <c r="M298" s="239">
        <v>0</v>
      </c>
      <c r="N298" s="239">
        <v>0</v>
      </c>
      <c r="O298" s="239">
        <v>0</v>
      </c>
      <c r="P298" s="239">
        <v>0</v>
      </c>
      <c r="Q298" s="239">
        <v>0</v>
      </c>
      <c r="R298" s="239">
        <v>1</v>
      </c>
      <c r="S298" s="239">
        <v>0</v>
      </c>
      <c r="T298" s="301">
        <f t="shared" si="57"/>
        <v>0</v>
      </c>
      <c r="U298" s="301">
        <f t="shared" si="58"/>
        <v>0</v>
      </c>
      <c r="V298" s="301">
        <f t="shared" si="59"/>
        <v>0</v>
      </c>
      <c r="W298" s="301">
        <f t="shared" si="60"/>
        <v>0</v>
      </c>
      <c r="X298" s="301">
        <f t="shared" si="61"/>
        <v>0</v>
      </c>
      <c r="Y298" s="301">
        <f t="shared" si="62"/>
        <v>0</v>
      </c>
      <c r="Z298" s="301">
        <f t="shared" si="63"/>
        <v>0</v>
      </c>
      <c r="AA298" s="301">
        <f t="shared" si="64"/>
        <v>0</v>
      </c>
      <c r="AB298" s="301">
        <f t="shared" si="65"/>
        <v>0</v>
      </c>
      <c r="AC298" s="301">
        <f t="shared" si="66"/>
        <v>0</v>
      </c>
      <c r="AD298" s="301">
        <f t="shared" si="67"/>
        <v>577.76247916566501</v>
      </c>
      <c r="AE298" s="301">
        <f t="shared" si="68"/>
        <v>0</v>
      </c>
    </row>
    <row r="299" spans="1:31" x14ac:dyDescent="0.35">
      <c r="A299" s="321">
        <v>2042</v>
      </c>
      <c r="B299" s="326">
        <v>51836</v>
      </c>
      <c r="C299" s="323">
        <f t="shared" si="69"/>
        <v>598.33248525196223</v>
      </c>
      <c r="D299" s="314">
        <f t="shared" si="56"/>
        <v>598.33248525196223</v>
      </c>
      <c r="E299" s="243">
        <f>Residential!F299</f>
        <v>548.39740612088099</v>
      </c>
      <c r="F299" s="243">
        <f>'Exogenous Variables Monthly'!C296</f>
        <v>5531.9785981921159</v>
      </c>
      <c r="G299" s="244">
        <v>0</v>
      </c>
      <c r="H299" s="239">
        <v>0</v>
      </c>
      <c r="I299" s="239">
        <v>0</v>
      </c>
      <c r="J299" s="239">
        <v>0</v>
      </c>
      <c r="K299" s="239">
        <v>0</v>
      </c>
      <c r="L299" s="239">
        <v>0</v>
      </c>
      <c r="M299" s="239">
        <v>0</v>
      </c>
      <c r="N299" s="239">
        <v>0</v>
      </c>
      <c r="O299" s="239">
        <v>0</v>
      </c>
      <c r="P299" s="239">
        <v>0</v>
      </c>
      <c r="Q299" s="239">
        <v>0</v>
      </c>
      <c r="R299" s="239">
        <v>0</v>
      </c>
      <c r="S299" s="239">
        <v>1</v>
      </c>
      <c r="T299" s="301">
        <f t="shared" si="57"/>
        <v>0</v>
      </c>
      <c r="U299" s="301">
        <f t="shared" si="58"/>
        <v>0</v>
      </c>
      <c r="V299" s="301">
        <f t="shared" si="59"/>
        <v>0</v>
      </c>
      <c r="W299" s="301">
        <f t="shared" si="60"/>
        <v>0</v>
      </c>
      <c r="X299" s="301">
        <f t="shared" si="61"/>
        <v>0</v>
      </c>
      <c r="Y299" s="301">
        <f t="shared" si="62"/>
        <v>0</v>
      </c>
      <c r="Z299" s="301">
        <f t="shared" si="63"/>
        <v>0</v>
      </c>
      <c r="AA299" s="301">
        <f t="shared" si="64"/>
        <v>0</v>
      </c>
      <c r="AB299" s="301">
        <f t="shared" si="65"/>
        <v>0</v>
      </c>
      <c r="AC299" s="301">
        <f t="shared" si="66"/>
        <v>0</v>
      </c>
      <c r="AD299" s="301">
        <f t="shared" si="67"/>
        <v>0</v>
      </c>
      <c r="AE299" s="301">
        <f t="shared" si="68"/>
        <v>548.39740612088099</v>
      </c>
    </row>
    <row r="300" spans="1:31" x14ac:dyDescent="0.35">
      <c r="A300" s="321">
        <v>2042</v>
      </c>
      <c r="B300" s="326">
        <v>51867</v>
      </c>
      <c r="C300" s="323">
        <f t="shared" si="69"/>
        <v>522.03437859681151</v>
      </c>
      <c r="D300" s="314">
        <f t="shared" si="56"/>
        <v>522.03437859681151</v>
      </c>
      <c r="E300" s="243">
        <f>Residential!F300</f>
        <v>516.048633918782</v>
      </c>
      <c r="F300" s="243">
        <f>'Exogenous Variables Monthly'!C297</f>
        <v>5526.6094832443787</v>
      </c>
      <c r="G300" s="244">
        <v>0</v>
      </c>
      <c r="H300" s="239">
        <v>1</v>
      </c>
      <c r="I300" s="239">
        <v>0</v>
      </c>
      <c r="J300" s="239">
        <v>0</v>
      </c>
      <c r="K300" s="239">
        <v>0</v>
      </c>
      <c r="L300" s="239">
        <v>0</v>
      </c>
      <c r="M300" s="239">
        <v>0</v>
      </c>
      <c r="N300" s="239">
        <v>0</v>
      </c>
      <c r="O300" s="239">
        <v>0</v>
      </c>
      <c r="P300" s="239">
        <v>0</v>
      </c>
      <c r="Q300" s="239">
        <v>0</v>
      </c>
      <c r="R300" s="239">
        <v>0</v>
      </c>
      <c r="S300" s="239">
        <v>0</v>
      </c>
      <c r="T300" s="301">
        <f t="shared" si="57"/>
        <v>516.048633918782</v>
      </c>
      <c r="U300" s="301">
        <f t="shared" si="58"/>
        <v>0</v>
      </c>
      <c r="V300" s="301">
        <f t="shared" si="59"/>
        <v>0</v>
      </c>
      <c r="W300" s="301">
        <f t="shared" si="60"/>
        <v>0</v>
      </c>
      <c r="X300" s="301">
        <f t="shared" si="61"/>
        <v>0</v>
      </c>
      <c r="Y300" s="301">
        <f t="shared" si="62"/>
        <v>0</v>
      </c>
      <c r="Z300" s="301">
        <f t="shared" si="63"/>
        <v>0</v>
      </c>
      <c r="AA300" s="301">
        <f t="shared" si="64"/>
        <v>0</v>
      </c>
      <c r="AB300" s="301">
        <f t="shared" si="65"/>
        <v>0</v>
      </c>
      <c r="AC300" s="301">
        <f t="shared" si="66"/>
        <v>0</v>
      </c>
      <c r="AD300" s="301">
        <f t="shared" si="67"/>
        <v>0</v>
      </c>
      <c r="AE300" s="301">
        <f t="shared" si="68"/>
        <v>0</v>
      </c>
    </row>
    <row r="301" spans="1:31" x14ac:dyDescent="0.35">
      <c r="A301" s="321">
        <v>2042</v>
      </c>
      <c r="B301" s="326">
        <v>51898</v>
      </c>
      <c r="C301" s="323">
        <f t="shared" si="69"/>
        <v>475.77569064605188</v>
      </c>
      <c r="D301" s="314">
        <f t="shared" si="56"/>
        <v>475.77569064605188</v>
      </c>
      <c r="E301" s="243">
        <f>Residential!F301</f>
        <v>440.590238500753</v>
      </c>
      <c r="F301" s="243">
        <f>'Exogenous Variables Monthly'!C298</f>
        <v>5521.2403682966415</v>
      </c>
      <c r="G301" s="244">
        <v>0</v>
      </c>
      <c r="H301" s="239">
        <v>0</v>
      </c>
      <c r="I301" s="239">
        <v>1</v>
      </c>
      <c r="J301" s="239">
        <v>0</v>
      </c>
      <c r="K301" s="239">
        <v>0</v>
      </c>
      <c r="L301" s="239">
        <v>0</v>
      </c>
      <c r="M301" s="239">
        <v>0</v>
      </c>
      <c r="N301" s="239">
        <v>0</v>
      </c>
      <c r="O301" s="239">
        <v>0</v>
      </c>
      <c r="P301" s="239">
        <v>0</v>
      </c>
      <c r="Q301" s="239">
        <v>0</v>
      </c>
      <c r="R301" s="239">
        <v>0</v>
      </c>
      <c r="S301" s="239">
        <v>0</v>
      </c>
      <c r="T301" s="301">
        <f t="shared" si="57"/>
        <v>0</v>
      </c>
      <c r="U301" s="301">
        <f t="shared" si="58"/>
        <v>440.590238500753</v>
      </c>
      <c r="V301" s="301">
        <f t="shared" si="59"/>
        <v>0</v>
      </c>
      <c r="W301" s="301">
        <f t="shared" si="60"/>
        <v>0</v>
      </c>
      <c r="X301" s="301">
        <f t="shared" si="61"/>
        <v>0</v>
      </c>
      <c r="Y301" s="301">
        <f t="shared" si="62"/>
        <v>0</v>
      </c>
      <c r="Z301" s="301">
        <f t="shared" si="63"/>
        <v>0</v>
      </c>
      <c r="AA301" s="301">
        <f t="shared" si="64"/>
        <v>0</v>
      </c>
      <c r="AB301" s="301">
        <f t="shared" si="65"/>
        <v>0</v>
      </c>
      <c r="AC301" s="301">
        <f t="shared" si="66"/>
        <v>0</v>
      </c>
      <c r="AD301" s="301">
        <f t="shared" si="67"/>
        <v>0</v>
      </c>
      <c r="AE301" s="301">
        <f t="shared" si="68"/>
        <v>0</v>
      </c>
    </row>
    <row r="302" spans="1:31" x14ac:dyDescent="0.35">
      <c r="A302" s="321">
        <v>2042</v>
      </c>
      <c r="B302" s="326">
        <v>51926</v>
      </c>
      <c r="C302" s="323">
        <f t="shared" si="69"/>
        <v>569.16074560130323</v>
      </c>
      <c r="D302" s="314">
        <f t="shared" si="56"/>
        <v>569.16074560130323</v>
      </c>
      <c r="E302" s="243">
        <f>Residential!F302</f>
        <v>433.55581818688898</v>
      </c>
      <c r="F302" s="243">
        <f>'Exogenous Variables Monthly'!C299</f>
        <v>5515.8712533489042</v>
      </c>
      <c r="G302" s="244">
        <v>0</v>
      </c>
      <c r="H302" s="239">
        <v>0</v>
      </c>
      <c r="I302" s="239">
        <v>0</v>
      </c>
      <c r="J302" s="239">
        <v>1</v>
      </c>
      <c r="K302" s="239">
        <v>0</v>
      </c>
      <c r="L302" s="239">
        <v>0</v>
      </c>
      <c r="M302" s="239">
        <v>0</v>
      </c>
      <c r="N302" s="239">
        <v>0</v>
      </c>
      <c r="O302" s="239">
        <v>0</v>
      </c>
      <c r="P302" s="239">
        <v>0</v>
      </c>
      <c r="Q302" s="239">
        <v>0</v>
      </c>
      <c r="R302" s="239">
        <v>0</v>
      </c>
      <c r="S302" s="239">
        <v>0</v>
      </c>
      <c r="T302" s="301">
        <f t="shared" si="57"/>
        <v>0</v>
      </c>
      <c r="U302" s="301">
        <f t="shared" si="58"/>
        <v>0</v>
      </c>
      <c r="V302" s="301">
        <f t="shared" si="59"/>
        <v>433.55581818688898</v>
      </c>
      <c r="W302" s="301">
        <f t="shared" si="60"/>
        <v>0</v>
      </c>
      <c r="X302" s="301">
        <f t="shared" si="61"/>
        <v>0</v>
      </c>
      <c r="Y302" s="301">
        <f t="shared" si="62"/>
        <v>0</v>
      </c>
      <c r="Z302" s="301">
        <f t="shared" si="63"/>
        <v>0</v>
      </c>
      <c r="AA302" s="301">
        <f t="shared" si="64"/>
        <v>0</v>
      </c>
      <c r="AB302" s="301">
        <f t="shared" si="65"/>
        <v>0</v>
      </c>
      <c r="AC302" s="301">
        <f t="shared" si="66"/>
        <v>0</v>
      </c>
      <c r="AD302" s="301">
        <f t="shared" si="67"/>
        <v>0</v>
      </c>
      <c r="AE302" s="301">
        <f t="shared" si="68"/>
        <v>0</v>
      </c>
    </row>
    <row r="303" spans="1:31" x14ac:dyDescent="0.35">
      <c r="A303" s="321">
        <v>2042</v>
      </c>
      <c r="B303" s="326">
        <v>51957</v>
      </c>
      <c r="C303" s="323">
        <f t="shared" si="69"/>
        <v>559.59677745545901</v>
      </c>
      <c r="D303" s="314">
        <f t="shared" si="56"/>
        <v>559.59677745545901</v>
      </c>
      <c r="E303" s="243">
        <f>Residential!F303</f>
        <v>487.98815684180698</v>
      </c>
      <c r="F303" s="243">
        <f>'Exogenous Variables Monthly'!C300</f>
        <v>5510.502138401167</v>
      </c>
      <c r="G303" s="244">
        <v>0</v>
      </c>
      <c r="H303" s="239">
        <v>0</v>
      </c>
      <c r="I303" s="239">
        <v>0</v>
      </c>
      <c r="J303" s="239">
        <v>0</v>
      </c>
      <c r="K303" s="239">
        <v>1</v>
      </c>
      <c r="L303" s="239">
        <v>0</v>
      </c>
      <c r="M303" s="239">
        <v>0</v>
      </c>
      <c r="N303" s="239">
        <v>0</v>
      </c>
      <c r="O303" s="239">
        <v>0</v>
      </c>
      <c r="P303" s="239">
        <v>0</v>
      </c>
      <c r="Q303" s="239">
        <v>0</v>
      </c>
      <c r="R303" s="239">
        <v>0</v>
      </c>
      <c r="S303" s="239">
        <v>0</v>
      </c>
      <c r="T303" s="301">
        <f t="shared" si="57"/>
        <v>0</v>
      </c>
      <c r="U303" s="301">
        <f t="shared" si="58"/>
        <v>0</v>
      </c>
      <c r="V303" s="301">
        <f t="shared" si="59"/>
        <v>0</v>
      </c>
      <c r="W303" s="301">
        <f t="shared" si="60"/>
        <v>487.98815684180698</v>
      </c>
      <c r="X303" s="301">
        <f t="shared" si="61"/>
        <v>0</v>
      </c>
      <c r="Y303" s="301">
        <f t="shared" si="62"/>
        <v>0</v>
      </c>
      <c r="Z303" s="301">
        <f t="shared" si="63"/>
        <v>0</v>
      </c>
      <c r="AA303" s="301">
        <f t="shared" si="64"/>
        <v>0</v>
      </c>
      <c r="AB303" s="301">
        <f t="shared" si="65"/>
        <v>0</v>
      </c>
      <c r="AC303" s="301">
        <f t="shared" si="66"/>
        <v>0</v>
      </c>
      <c r="AD303" s="301">
        <f t="shared" si="67"/>
        <v>0</v>
      </c>
      <c r="AE303" s="301">
        <f t="shared" si="68"/>
        <v>0</v>
      </c>
    </row>
    <row r="304" spans="1:31" x14ac:dyDescent="0.35">
      <c r="A304" s="321">
        <v>2042</v>
      </c>
      <c r="B304" s="326">
        <v>51987</v>
      </c>
      <c r="C304" s="323">
        <f t="shared" si="69"/>
        <v>605.79261904254315</v>
      </c>
      <c r="D304" s="314">
        <f t="shared" si="56"/>
        <v>605.79261904254315</v>
      </c>
      <c r="E304" s="243">
        <f>Residential!F304</f>
        <v>571.160133758911</v>
      </c>
      <c r="F304" s="243">
        <f>'Exogenous Variables Monthly'!C301</f>
        <v>5505.1330234534298</v>
      </c>
      <c r="G304" s="244">
        <v>0</v>
      </c>
      <c r="H304" s="239">
        <v>0</v>
      </c>
      <c r="I304" s="239">
        <v>0</v>
      </c>
      <c r="J304" s="239">
        <v>0</v>
      </c>
      <c r="K304" s="239">
        <v>0</v>
      </c>
      <c r="L304" s="239">
        <v>1</v>
      </c>
      <c r="M304" s="239">
        <v>0</v>
      </c>
      <c r="N304" s="239">
        <v>0</v>
      </c>
      <c r="O304" s="239">
        <v>0</v>
      </c>
      <c r="P304" s="239">
        <v>0</v>
      </c>
      <c r="Q304" s="239">
        <v>0</v>
      </c>
      <c r="R304" s="239">
        <v>0</v>
      </c>
      <c r="S304" s="239">
        <v>0</v>
      </c>
      <c r="T304" s="301">
        <f t="shared" si="57"/>
        <v>0</v>
      </c>
      <c r="U304" s="301">
        <f t="shared" si="58"/>
        <v>0</v>
      </c>
      <c r="V304" s="301">
        <f t="shared" si="59"/>
        <v>0</v>
      </c>
      <c r="W304" s="301">
        <f t="shared" si="60"/>
        <v>0</v>
      </c>
      <c r="X304" s="301">
        <f t="shared" si="61"/>
        <v>571.160133758911</v>
      </c>
      <c r="Y304" s="301">
        <f t="shared" si="62"/>
        <v>0</v>
      </c>
      <c r="Z304" s="301">
        <f t="shared" si="63"/>
        <v>0</v>
      </c>
      <c r="AA304" s="301">
        <f t="shared" si="64"/>
        <v>0</v>
      </c>
      <c r="AB304" s="301">
        <f t="shared" si="65"/>
        <v>0</v>
      </c>
      <c r="AC304" s="301">
        <f t="shared" si="66"/>
        <v>0</v>
      </c>
      <c r="AD304" s="301">
        <f t="shared" si="67"/>
        <v>0</v>
      </c>
      <c r="AE304" s="301">
        <f t="shared" si="68"/>
        <v>0</v>
      </c>
    </row>
    <row r="305" spans="1:31" x14ac:dyDescent="0.35">
      <c r="A305" s="321">
        <v>2042</v>
      </c>
      <c r="B305" s="326">
        <v>52018</v>
      </c>
      <c r="C305" s="323">
        <f t="shared" si="69"/>
        <v>600.96029923074957</v>
      </c>
      <c r="D305" s="314">
        <f t="shared" si="56"/>
        <v>600.96029923074957</v>
      </c>
      <c r="E305" s="243">
        <f>Residential!F305</f>
        <v>603.51052185728201</v>
      </c>
      <c r="F305" s="243">
        <f>'Exogenous Variables Monthly'!C302</f>
        <v>5499.7639085056926</v>
      </c>
      <c r="G305" s="244">
        <v>0</v>
      </c>
      <c r="H305" s="239">
        <v>0</v>
      </c>
      <c r="I305" s="239">
        <v>0</v>
      </c>
      <c r="J305" s="239">
        <v>0</v>
      </c>
      <c r="K305" s="239">
        <v>0</v>
      </c>
      <c r="L305" s="239">
        <v>0</v>
      </c>
      <c r="M305" s="239">
        <v>1</v>
      </c>
      <c r="N305" s="239">
        <v>0</v>
      </c>
      <c r="O305" s="239">
        <v>0</v>
      </c>
      <c r="P305" s="239">
        <v>0</v>
      </c>
      <c r="Q305" s="239">
        <v>0</v>
      </c>
      <c r="R305" s="239">
        <v>0</v>
      </c>
      <c r="S305" s="239">
        <v>0</v>
      </c>
      <c r="T305" s="301">
        <f t="shared" si="57"/>
        <v>0</v>
      </c>
      <c r="U305" s="301">
        <f t="shared" si="58"/>
        <v>0</v>
      </c>
      <c r="V305" s="301">
        <f t="shared" si="59"/>
        <v>0</v>
      </c>
      <c r="W305" s="301">
        <f t="shared" si="60"/>
        <v>0</v>
      </c>
      <c r="X305" s="301">
        <f t="shared" si="61"/>
        <v>0</v>
      </c>
      <c r="Y305" s="301">
        <f t="shared" si="62"/>
        <v>603.51052185728201</v>
      </c>
      <c r="Z305" s="301">
        <f t="shared" si="63"/>
        <v>0</v>
      </c>
      <c r="AA305" s="301">
        <f t="shared" si="64"/>
        <v>0</v>
      </c>
      <c r="AB305" s="301">
        <f t="shared" si="65"/>
        <v>0</v>
      </c>
      <c r="AC305" s="301">
        <f t="shared" si="66"/>
        <v>0</v>
      </c>
      <c r="AD305" s="301">
        <f t="shared" si="67"/>
        <v>0</v>
      </c>
      <c r="AE305" s="301">
        <f t="shared" si="68"/>
        <v>0</v>
      </c>
    </row>
    <row r="306" spans="1:31" x14ac:dyDescent="0.35">
      <c r="A306" s="321">
        <v>2043</v>
      </c>
      <c r="B306" s="326">
        <v>52048</v>
      </c>
      <c r="C306" s="323">
        <f t="shared" si="69"/>
        <v>625.17502373875561</v>
      </c>
      <c r="D306" s="314">
        <f t="shared" si="56"/>
        <v>625.17502373875561</v>
      </c>
      <c r="E306" s="243">
        <f>Residential!F306</f>
        <v>617.84790308203401</v>
      </c>
      <c r="F306" s="243">
        <f>'Exogenous Variables Monthly'!C303</f>
        <v>5497.4671190315812</v>
      </c>
      <c r="G306" s="244">
        <v>0</v>
      </c>
      <c r="H306" s="239">
        <v>0</v>
      </c>
      <c r="I306" s="239">
        <v>0</v>
      </c>
      <c r="J306" s="239">
        <v>0</v>
      </c>
      <c r="K306" s="239">
        <v>0</v>
      </c>
      <c r="L306" s="239">
        <v>0</v>
      </c>
      <c r="M306" s="239">
        <v>0</v>
      </c>
      <c r="N306" s="239">
        <v>1</v>
      </c>
      <c r="O306" s="239">
        <v>0</v>
      </c>
      <c r="P306" s="239">
        <v>0</v>
      </c>
      <c r="Q306" s="239">
        <v>0</v>
      </c>
      <c r="R306" s="239">
        <v>0</v>
      </c>
      <c r="S306" s="239">
        <v>0</v>
      </c>
      <c r="T306" s="301">
        <f t="shared" si="57"/>
        <v>0</v>
      </c>
      <c r="U306" s="301">
        <f t="shared" si="58"/>
        <v>0</v>
      </c>
      <c r="V306" s="301">
        <f t="shared" si="59"/>
        <v>0</v>
      </c>
      <c r="W306" s="301">
        <f t="shared" si="60"/>
        <v>0</v>
      </c>
      <c r="X306" s="301">
        <f t="shared" si="61"/>
        <v>0</v>
      </c>
      <c r="Y306" s="301">
        <f t="shared" si="62"/>
        <v>0</v>
      </c>
      <c r="Z306" s="301">
        <f t="shared" si="63"/>
        <v>617.84790308203401</v>
      </c>
      <c r="AA306" s="301">
        <f t="shared" si="64"/>
        <v>0</v>
      </c>
      <c r="AB306" s="301">
        <f t="shared" si="65"/>
        <v>0</v>
      </c>
      <c r="AC306" s="301">
        <f t="shared" si="66"/>
        <v>0</v>
      </c>
      <c r="AD306" s="301">
        <f t="shared" si="67"/>
        <v>0</v>
      </c>
      <c r="AE306" s="301">
        <f t="shared" si="68"/>
        <v>0</v>
      </c>
    </row>
    <row r="307" spans="1:31" x14ac:dyDescent="0.35">
      <c r="A307" s="321">
        <v>2043</v>
      </c>
      <c r="B307" s="326">
        <v>52079</v>
      </c>
      <c r="C307" s="323">
        <f t="shared" si="69"/>
        <v>622.60510648846537</v>
      </c>
      <c r="D307" s="314">
        <f t="shared" si="56"/>
        <v>622.60510648846537</v>
      </c>
      <c r="E307" s="243">
        <f>Residential!F307</f>
        <v>648.13425332006796</v>
      </c>
      <c r="F307" s="243">
        <f>'Exogenous Variables Monthly'!C304</f>
        <v>5495.1703295574698</v>
      </c>
      <c r="G307" s="244">
        <v>0</v>
      </c>
      <c r="H307" s="239">
        <v>0</v>
      </c>
      <c r="I307" s="239">
        <v>0</v>
      </c>
      <c r="J307" s="239">
        <v>0</v>
      </c>
      <c r="K307" s="239">
        <v>0</v>
      </c>
      <c r="L307" s="239">
        <v>0</v>
      </c>
      <c r="M307" s="239">
        <v>0</v>
      </c>
      <c r="N307" s="239">
        <v>0</v>
      </c>
      <c r="O307" s="239">
        <v>1</v>
      </c>
      <c r="P307" s="239">
        <v>0</v>
      </c>
      <c r="Q307" s="239">
        <v>0</v>
      </c>
      <c r="R307" s="239">
        <v>0</v>
      </c>
      <c r="S307" s="239">
        <v>0</v>
      </c>
      <c r="T307" s="301">
        <f t="shared" si="57"/>
        <v>0</v>
      </c>
      <c r="U307" s="301">
        <f t="shared" si="58"/>
        <v>0</v>
      </c>
      <c r="V307" s="301">
        <f t="shared" si="59"/>
        <v>0</v>
      </c>
      <c r="W307" s="301">
        <f t="shared" si="60"/>
        <v>0</v>
      </c>
      <c r="X307" s="301">
        <f t="shared" si="61"/>
        <v>0</v>
      </c>
      <c r="Y307" s="301">
        <f t="shared" si="62"/>
        <v>0</v>
      </c>
      <c r="Z307" s="301">
        <f t="shared" si="63"/>
        <v>0</v>
      </c>
      <c r="AA307" s="301">
        <f t="shared" si="64"/>
        <v>648.13425332006796</v>
      </c>
      <c r="AB307" s="301">
        <f t="shared" si="65"/>
        <v>0</v>
      </c>
      <c r="AC307" s="301">
        <f t="shared" si="66"/>
        <v>0</v>
      </c>
      <c r="AD307" s="301">
        <f t="shared" si="67"/>
        <v>0</v>
      </c>
      <c r="AE307" s="301">
        <f t="shared" si="68"/>
        <v>0</v>
      </c>
    </row>
    <row r="308" spans="1:31" x14ac:dyDescent="0.35">
      <c r="A308" s="321">
        <v>2043</v>
      </c>
      <c r="B308" s="326">
        <v>52110</v>
      </c>
      <c r="C308" s="323">
        <f t="shared" si="69"/>
        <v>631.66786840417501</v>
      </c>
      <c r="D308" s="314">
        <f t="shared" si="56"/>
        <v>631.66786840417501</v>
      </c>
      <c r="E308" s="243">
        <f>Residential!F308</f>
        <v>644.33037485939701</v>
      </c>
      <c r="F308" s="243">
        <f>'Exogenous Variables Monthly'!C305</f>
        <v>5492.8735400833584</v>
      </c>
      <c r="G308" s="244">
        <v>0</v>
      </c>
      <c r="H308" s="239">
        <v>0</v>
      </c>
      <c r="I308" s="239">
        <v>0</v>
      </c>
      <c r="J308" s="239">
        <v>0</v>
      </c>
      <c r="K308" s="239">
        <v>0</v>
      </c>
      <c r="L308" s="239">
        <v>0</v>
      </c>
      <c r="M308" s="239">
        <v>0</v>
      </c>
      <c r="N308" s="239">
        <v>0</v>
      </c>
      <c r="O308" s="239">
        <v>0</v>
      </c>
      <c r="P308" s="239">
        <v>1</v>
      </c>
      <c r="Q308" s="239">
        <v>0</v>
      </c>
      <c r="R308" s="239">
        <v>0</v>
      </c>
      <c r="S308" s="239">
        <v>0</v>
      </c>
      <c r="T308" s="301">
        <f t="shared" si="57"/>
        <v>0</v>
      </c>
      <c r="U308" s="301">
        <f t="shared" si="58"/>
        <v>0</v>
      </c>
      <c r="V308" s="301">
        <f t="shared" si="59"/>
        <v>0</v>
      </c>
      <c r="W308" s="301">
        <f t="shared" si="60"/>
        <v>0</v>
      </c>
      <c r="X308" s="301">
        <f t="shared" si="61"/>
        <v>0</v>
      </c>
      <c r="Y308" s="301">
        <f t="shared" si="62"/>
        <v>0</v>
      </c>
      <c r="Z308" s="301">
        <f t="shared" si="63"/>
        <v>0</v>
      </c>
      <c r="AA308" s="301">
        <f t="shared" si="64"/>
        <v>0</v>
      </c>
      <c r="AB308" s="301">
        <f t="shared" si="65"/>
        <v>644.33037485939701</v>
      </c>
      <c r="AC308" s="301">
        <f t="shared" si="66"/>
        <v>0</v>
      </c>
      <c r="AD308" s="301">
        <f t="shared" si="67"/>
        <v>0</v>
      </c>
      <c r="AE308" s="301">
        <f t="shared" si="68"/>
        <v>0</v>
      </c>
    </row>
    <row r="309" spans="1:31" x14ac:dyDescent="0.35">
      <c r="A309" s="321">
        <v>2043</v>
      </c>
      <c r="B309" s="326">
        <v>52140</v>
      </c>
      <c r="C309" s="323">
        <f t="shared" si="69"/>
        <v>665.55416216260483</v>
      </c>
      <c r="D309" s="314">
        <f t="shared" si="56"/>
        <v>665.55416216260483</v>
      </c>
      <c r="E309" s="243">
        <f>Residential!F309</f>
        <v>673.09786369483095</v>
      </c>
      <c r="F309" s="243">
        <f>'Exogenous Variables Monthly'!C306</f>
        <v>5490.576750609247</v>
      </c>
      <c r="G309" s="244">
        <v>0</v>
      </c>
      <c r="H309" s="239">
        <v>0</v>
      </c>
      <c r="I309" s="239">
        <v>0</v>
      </c>
      <c r="J309" s="239">
        <v>0</v>
      </c>
      <c r="K309" s="239">
        <v>0</v>
      </c>
      <c r="L309" s="239">
        <v>0</v>
      </c>
      <c r="M309" s="239">
        <v>0</v>
      </c>
      <c r="N309" s="239">
        <v>0</v>
      </c>
      <c r="O309" s="239">
        <v>0</v>
      </c>
      <c r="P309" s="239">
        <v>0</v>
      </c>
      <c r="Q309" s="239">
        <v>1</v>
      </c>
      <c r="R309" s="239">
        <v>0</v>
      </c>
      <c r="S309" s="239">
        <v>0</v>
      </c>
      <c r="T309" s="301">
        <f t="shared" si="57"/>
        <v>0</v>
      </c>
      <c r="U309" s="301">
        <f t="shared" si="58"/>
        <v>0</v>
      </c>
      <c r="V309" s="301">
        <f t="shared" si="59"/>
        <v>0</v>
      </c>
      <c r="W309" s="301">
        <f t="shared" si="60"/>
        <v>0</v>
      </c>
      <c r="X309" s="301">
        <f t="shared" si="61"/>
        <v>0</v>
      </c>
      <c r="Y309" s="301">
        <f t="shared" si="62"/>
        <v>0</v>
      </c>
      <c r="Z309" s="301">
        <f t="shared" si="63"/>
        <v>0</v>
      </c>
      <c r="AA309" s="301">
        <f t="shared" si="64"/>
        <v>0</v>
      </c>
      <c r="AB309" s="301">
        <f t="shared" si="65"/>
        <v>0</v>
      </c>
      <c r="AC309" s="301">
        <f t="shared" si="66"/>
        <v>673.09786369483095</v>
      </c>
      <c r="AD309" s="301">
        <f t="shared" si="67"/>
        <v>0</v>
      </c>
      <c r="AE309" s="301">
        <f t="shared" si="68"/>
        <v>0</v>
      </c>
    </row>
    <row r="310" spans="1:31" x14ac:dyDescent="0.35">
      <c r="A310" s="321">
        <v>2043</v>
      </c>
      <c r="B310" s="326">
        <v>52171</v>
      </c>
      <c r="C310" s="323">
        <f t="shared" si="69"/>
        <v>586.03725430063128</v>
      </c>
      <c r="D310" s="314">
        <f t="shared" si="56"/>
        <v>586.03725430063128</v>
      </c>
      <c r="E310" s="243">
        <f>Residential!F310</f>
        <v>581.425813324518</v>
      </c>
      <c r="F310" s="243">
        <f>'Exogenous Variables Monthly'!C307</f>
        <v>5488.2799611351356</v>
      </c>
      <c r="G310" s="244">
        <v>0</v>
      </c>
      <c r="H310" s="239">
        <v>0</v>
      </c>
      <c r="I310" s="239">
        <v>0</v>
      </c>
      <c r="J310" s="239">
        <v>0</v>
      </c>
      <c r="K310" s="239">
        <v>0</v>
      </c>
      <c r="L310" s="239">
        <v>0</v>
      </c>
      <c r="M310" s="239">
        <v>0</v>
      </c>
      <c r="N310" s="239">
        <v>0</v>
      </c>
      <c r="O310" s="239">
        <v>0</v>
      </c>
      <c r="P310" s="239">
        <v>0</v>
      </c>
      <c r="Q310" s="239">
        <v>0</v>
      </c>
      <c r="R310" s="239">
        <v>1</v>
      </c>
      <c r="S310" s="239">
        <v>0</v>
      </c>
      <c r="T310" s="301">
        <f t="shared" si="57"/>
        <v>0</v>
      </c>
      <c r="U310" s="301">
        <f t="shared" si="58"/>
        <v>0</v>
      </c>
      <c r="V310" s="301">
        <f t="shared" si="59"/>
        <v>0</v>
      </c>
      <c r="W310" s="301">
        <f t="shared" si="60"/>
        <v>0</v>
      </c>
      <c r="X310" s="301">
        <f t="shared" si="61"/>
        <v>0</v>
      </c>
      <c r="Y310" s="301">
        <f t="shared" si="62"/>
        <v>0</v>
      </c>
      <c r="Z310" s="301">
        <f t="shared" si="63"/>
        <v>0</v>
      </c>
      <c r="AA310" s="301">
        <f t="shared" si="64"/>
        <v>0</v>
      </c>
      <c r="AB310" s="301">
        <f t="shared" si="65"/>
        <v>0</v>
      </c>
      <c r="AC310" s="301">
        <f t="shared" si="66"/>
        <v>0</v>
      </c>
      <c r="AD310" s="301">
        <f t="shared" si="67"/>
        <v>581.425813324518</v>
      </c>
      <c r="AE310" s="301">
        <f t="shared" si="68"/>
        <v>0</v>
      </c>
    </row>
    <row r="311" spans="1:31" x14ac:dyDescent="0.35">
      <c r="A311" s="321">
        <v>2043</v>
      </c>
      <c r="B311" s="326">
        <v>52201</v>
      </c>
      <c r="C311" s="323">
        <f t="shared" si="69"/>
        <v>593.39305095892348</v>
      </c>
      <c r="D311" s="314">
        <f t="shared" si="56"/>
        <v>593.39305095892348</v>
      </c>
      <c r="E311" s="243">
        <f>Residential!F311</f>
        <v>552.53452450580403</v>
      </c>
      <c r="F311" s="243">
        <f>'Exogenous Variables Monthly'!C308</f>
        <v>5485.9831716610242</v>
      </c>
      <c r="G311" s="244">
        <v>0</v>
      </c>
      <c r="H311" s="239">
        <v>0</v>
      </c>
      <c r="I311" s="239">
        <v>0</v>
      </c>
      <c r="J311" s="239">
        <v>0</v>
      </c>
      <c r="K311" s="239">
        <v>0</v>
      </c>
      <c r="L311" s="239">
        <v>0</v>
      </c>
      <c r="M311" s="239">
        <v>0</v>
      </c>
      <c r="N311" s="239">
        <v>0</v>
      </c>
      <c r="O311" s="239">
        <v>0</v>
      </c>
      <c r="P311" s="239">
        <v>0</v>
      </c>
      <c r="Q311" s="239">
        <v>0</v>
      </c>
      <c r="R311" s="239">
        <v>0</v>
      </c>
      <c r="S311" s="239">
        <v>1</v>
      </c>
      <c r="T311" s="301">
        <f t="shared" si="57"/>
        <v>0</v>
      </c>
      <c r="U311" s="301">
        <f t="shared" si="58"/>
        <v>0</v>
      </c>
      <c r="V311" s="301">
        <f t="shared" si="59"/>
        <v>0</v>
      </c>
      <c r="W311" s="301">
        <f t="shared" si="60"/>
        <v>0</v>
      </c>
      <c r="X311" s="301">
        <f t="shared" si="61"/>
        <v>0</v>
      </c>
      <c r="Y311" s="301">
        <f t="shared" si="62"/>
        <v>0</v>
      </c>
      <c r="Z311" s="301">
        <f t="shared" si="63"/>
        <v>0</v>
      </c>
      <c r="AA311" s="301">
        <f t="shared" si="64"/>
        <v>0</v>
      </c>
      <c r="AB311" s="301">
        <f t="shared" si="65"/>
        <v>0</v>
      </c>
      <c r="AC311" s="301">
        <f t="shared" si="66"/>
        <v>0</v>
      </c>
      <c r="AD311" s="301">
        <f t="shared" si="67"/>
        <v>0</v>
      </c>
      <c r="AE311" s="301">
        <f t="shared" si="68"/>
        <v>552.53452450580403</v>
      </c>
    </row>
    <row r="312" spans="1:31" x14ac:dyDescent="0.35">
      <c r="A312" s="321">
        <v>2043</v>
      </c>
      <c r="B312" s="326">
        <v>52232</v>
      </c>
      <c r="C312" s="323">
        <f t="shared" si="69"/>
        <v>515.90857138395666</v>
      </c>
      <c r="D312" s="314">
        <f t="shared" si="56"/>
        <v>515.90857138395666</v>
      </c>
      <c r="E312" s="243">
        <f>Residential!F312</f>
        <v>520.23370554175904</v>
      </c>
      <c r="F312" s="243">
        <f>'Exogenous Variables Monthly'!C309</f>
        <v>5483.6863821869129</v>
      </c>
      <c r="G312" s="244">
        <v>0</v>
      </c>
      <c r="H312" s="239">
        <v>1</v>
      </c>
      <c r="I312" s="239">
        <v>0</v>
      </c>
      <c r="J312" s="239">
        <v>0</v>
      </c>
      <c r="K312" s="239">
        <v>0</v>
      </c>
      <c r="L312" s="239">
        <v>0</v>
      </c>
      <c r="M312" s="239">
        <v>0</v>
      </c>
      <c r="N312" s="239">
        <v>0</v>
      </c>
      <c r="O312" s="239">
        <v>0</v>
      </c>
      <c r="P312" s="239">
        <v>0</v>
      </c>
      <c r="Q312" s="239">
        <v>0</v>
      </c>
      <c r="R312" s="239">
        <v>0</v>
      </c>
      <c r="S312" s="239">
        <v>0</v>
      </c>
      <c r="T312" s="301">
        <f t="shared" si="57"/>
        <v>520.23370554175904</v>
      </c>
      <c r="U312" s="301">
        <f t="shared" si="58"/>
        <v>0</v>
      </c>
      <c r="V312" s="301">
        <f t="shared" si="59"/>
        <v>0</v>
      </c>
      <c r="W312" s="301">
        <f t="shared" si="60"/>
        <v>0</v>
      </c>
      <c r="X312" s="301">
        <f t="shared" si="61"/>
        <v>0</v>
      </c>
      <c r="Y312" s="301">
        <f t="shared" si="62"/>
        <v>0</v>
      </c>
      <c r="Z312" s="301">
        <f t="shared" si="63"/>
        <v>0</v>
      </c>
      <c r="AA312" s="301">
        <f t="shared" si="64"/>
        <v>0</v>
      </c>
      <c r="AB312" s="301">
        <f t="shared" si="65"/>
        <v>0</v>
      </c>
      <c r="AC312" s="301">
        <f t="shared" si="66"/>
        <v>0</v>
      </c>
      <c r="AD312" s="301">
        <f t="shared" si="67"/>
        <v>0</v>
      </c>
      <c r="AE312" s="301">
        <f t="shared" si="68"/>
        <v>0</v>
      </c>
    </row>
    <row r="313" spans="1:31" x14ac:dyDescent="0.35">
      <c r="A313" s="321">
        <v>2043</v>
      </c>
      <c r="B313" s="326">
        <v>52263</v>
      </c>
      <c r="C313" s="323">
        <f t="shared" si="69"/>
        <v>469.18130760376886</v>
      </c>
      <c r="D313" s="314">
        <f t="shared" si="56"/>
        <v>469.18130760376886</v>
      </c>
      <c r="E313" s="243">
        <f>Residential!F313</f>
        <v>443.16213141498503</v>
      </c>
      <c r="F313" s="243">
        <f>'Exogenous Variables Monthly'!C310</f>
        <v>5481.3895927128015</v>
      </c>
      <c r="G313" s="244">
        <v>0</v>
      </c>
      <c r="H313" s="239">
        <v>0</v>
      </c>
      <c r="I313" s="239">
        <v>1</v>
      </c>
      <c r="J313" s="239">
        <v>0</v>
      </c>
      <c r="K313" s="239">
        <v>0</v>
      </c>
      <c r="L313" s="239">
        <v>0</v>
      </c>
      <c r="M313" s="239">
        <v>0</v>
      </c>
      <c r="N313" s="239">
        <v>0</v>
      </c>
      <c r="O313" s="239">
        <v>0</v>
      </c>
      <c r="P313" s="239">
        <v>0</v>
      </c>
      <c r="Q313" s="239">
        <v>0</v>
      </c>
      <c r="R313" s="239">
        <v>0</v>
      </c>
      <c r="S313" s="239">
        <v>0</v>
      </c>
      <c r="T313" s="301">
        <f t="shared" si="57"/>
        <v>0</v>
      </c>
      <c r="U313" s="301">
        <f t="shared" si="58"/>
        <v>443.16213141498503</v>
      </c>
      <c r="V313" s="301">
        <f t="shared" si="59"/>
        <v>0</v>
      </c>
      <c r="W313" s="301">
        <f t="shared" si="60"/>
        <v>0</v>
      </c>
      <c r="X313" s="301">
        <f t="shared" si="61"/>
        <v>0</v>
      </c>
      <c r="Y313" s="301">
        <f t="shared" si="62"/>
        <v>0</v>
      </c>
      <c r="Z313" s="301">
        <f t="shared" si="63"/>
        <v>0</v>
      </c>
      <c r="AA313" s="301">
        <f t="shared" si="64"/>
        <v>0</v>
      </c>
      <c r="AB313" s="301">
        <f t="shared" si="65"/>
        <v>0</v>
      </c>
      <c r="AC313" s="301">
        <f t="shared" si="66"/>
        <v>0</v>
      </c>
      <c r="AD313" s="301">
        <f t="shared" si="67"/>
        <v>0</v>
      </c>
      <c r="AE313" s="301">
        <f t="shared" si="68"/>
        <v>0</v>
      </c>
    </row>
    <row r="314" spans="1:31" x14ac:dyDescent="0.35">
      <c r="A314" s="321">
        <v>2043</v>
      </c>
      <c r="B314" s="326">
        <v>52291</v>
      </c>
      <c r="C314" s="323">
        <f t="shared" si="69"/>
        <v>563.74745860528753</v>
      </c>
      <c r="D314" s="314">
        <f t="shared" si="56"/>
        <v>563.74745860528753</v>
      </c>
      <c r="E314" s="243">
        <f>Residential!F314</f>
        <v>433.60777518040402</v>
      </c>
      <c r="F314" s="243">
        <f>'Exogenous Variables Monthly'!C311</f>
        <v>5479.0928032386901</v>
      </c>
      <c r="G314" s="244">
        <v>0</v>
      </c>
      <c r="H314" s="239">
        <v>0</v>
      </c>
      <c r="I314" s="239">
        <v>0</v>
      </c>
      <c r="J314" s="239">
        <v>1</v>
      </c>
      <c r="K314" s="239">
        <v>0</v>
      </c>
      <c r="L314" s="239">
        <v>0</v>
      </c>
      <c r="M314" s="239">
        <v>0</v>
      </c>
      <c r="N314" s="239">
        <v>0</v>
      </c>
      <c r="O314" s="239">
        <v>0</v>
      </c>
      <c r="P314" s="239">
        <v>0</v>
      </c>
      <c r="Q314" s="239">
        <v>0</v>
      </c>
      <c r="R314" s="239">
        <v>0</v>
      </c>
      <c r="S314" s="239">
        <v>0</v>
      </c>
      <c r="T314" s="301">
        <f t="shared" si="57"/>
        <v>0</v>
      </c>
      <c r="U314" s="301">
        <f t="shared" si="58"/>
        <v>0</v>
      </c>
      <c r="V314" s="301">
        <f t="shared" si="59"/>
        <v>433.60777518040402</v>
      </c>
      <c r="W314" s="301">
        <f t="shared" si="60"/>
        <v>0</v>
      </c>
      <c r="X314" s="301">
        <f t="shared" si="61"/>
        <v>0</v>
      </c>
      <c r="Y314" s="301">
        <f t="shared" si="62"/>
        <v>0</v>
      </c>
      <c r="Z314" s="301">
        <f t="shared" si="63"/>
        <v>0</v>
      </c>
      <c r="AA314" s="301">
        <f t="shared" si="64"/>
        <v>0</v>
      </c>
      <c r="AB314" s="301">
        <f t="shared" si="65"/>
        <v>0</v>
      </c>
      <c r="AC314" s="301">
        <f t="shared" si="66"/>
        <v>0</v>
      </c>
      <c r="AD314" s="301">
        <f t="shared" si="67"/>
        <v>0</v>
      </c>
      <c r="AE314" s="301">
        <f t="shared" si="68"/>
        <v>0</v>
      </c>
    </row>
    <row r="315" spans="1:31" x14ac:dyDescent="0.35">
      <c r="A315" s="321">
        <v>2043</v>
      </c>
      <c r="B315" s="326">
        <v>52322</v>
      </c>
      <c r="C315" s="323">
        <f t="shared" si="69"/>
        <v>554.90285983810338</v>
      </c>
      <c r="D315" s="314">
        <f t="shared" si="56"/>
        <v>554.90285983810338</v>
      </c>
      <c r="E315" s="243">
        <f>Residential!F315</f>
        <v>488.87916127601397</v>
      </c>
      <c r="F315" s="243">
        <f>'Exogenous Variables Monthly'!C312</f>
        <v>5476.7960137645787</v>
      </c>
      <c r="G315" s="244">
        <v>0</v>
      </c>
      <c r="H315" s="239">
        <v>0</v>
      </c>
      <c r="I315" s="239">
        <v>0</v>
      </c>
      <c r="J315" s="239">
        <v>0</v>
      </c>
      <c r="K315" s="239">
        <v>1</v>
      </c>
      <c r="L315" s="239">
        <v>0</v>
      </c>
      <c r="M315" s="239">
        <v>0</v>
      </c>
      <c r="N315" s="239">
        <v>0</v>
      </c>
      <c r="O315" s="239">
        <v>0</v>
      </c>
      <c r="P315" s="239">
        <v>0</v>
      </c>
      <c r="Q315" s="239">
        <v>0</v>
      </c>
      <c r="R315" s="239">
        <v>0</v>
      </c>
      <c r="S315" s="239">
        <v>0</v>
      </c>
      <c r="T315" s="301">
        <f t="shared" si="57"/>
        <v>0</v>
      </c>
      <c r="U315" s="301">
        <f t="shared" si="58"/>
        <v>0</v>
      </c>
      <c r="V315" s="301">
        <f t="shared" si="59"/>
        <v>0</v>
      </c>
      <c r="W315" s="301">
        <f t="shared" si="60"/>
        <v>488.87916127601397</v>
      </c>
      <c r="X315" s="301">
        <f t="shared" si="61"/>
        <v>0</v>
      </c>
      <c r="Y315" s="301">
        <f t="shared" si="62"/>
        <v>0</v>
      </c>
      <c r="Z315" s="301">
        <f t="shared" si="63"/>
        <v>0</v>
      </c>
      <c r="AA315" s="301">
        <f t="shared" si="64"/>
        <v>0</v>
      </c>
      <c r="AB315" s="301">
        <f t="shared" si="65"/>
        <v>0</v>
      </c>
      <c r="AC315" s="301">
        <f t="shared" si="66"/>
        <v>0</v>
      </c>
      <c r="AD315" s="301">
        <f t="shared" si="67"/>
        <v>0</v>
      </c>
      <c r="AE315" s="301">
        <f t="shared" si="68"/>
        <v>0</v>
      </c>
    </row>
    <row r="316" spans="1:31" x14ac:dyDescent="0.35">
      <c r="A316" s="321">
        <v>2043</v>
      </c>
      <c r="B316" s="326">
        <v>52352</v>
      </c>
      <c r="C316" s="323">
        <f t="shared" si="69"/>
        <v>601.48770935774451</v>
      </c>
      <c r="D316" s="314">
        <f t="shared" si="56"/>
        <v>601.48770935774451</v>
      </c>
      <c r="E316" s="243">
        <f>Residential!F316</f>
        <v>572.83967968471097</v>
      </c>
      <c r="F316" s="243">
        <f>'Exogenous Variables Monthly'!C313</f>
        <v>5474.4992242904673</v>
      </c>
      <c r="G316" s="244">
        <v>0</v>
      </c>
      <c r="H316" s="239">
        <v>0</v>
      </c>
      <c r="I316" s="239">
        <v>0</v>
      </c>
      <c r="J316" s="239">
        <v>0</v>
      </c>
      <c r="K316" s="239">
        <v>0</v>
      </c>
      <c r="L316" s="239">
        <v>1</v>
      </c>
      <c r="M316" s="239">
        <v>0</v>
      </c>
      <c r="N316" s="239">
        <v>0</v>
      </c>
      <c r="O316" s="239">
        <v>0</v>
      </c>
      <c r="P316" s="239">
        <v>0</v>
      </c>
      <c r="Q316" s="239">
        <v>0</v>
      </c>
      <c r="R316" s="239">
        <v>0</v>
      </c>
      <c r="S316" s="239">
        <v>0</v>
      </c>
      <c r="T316" s="301">
        <f t="shared" si="57"/>
        <v>0</v>
      </c>
      <c r="U316" s="301">
        <f t="shared" si="58"/>
        <v>0</v>
      </c>
      <c r="V316" s="301">
        <f t="shared" si="59"/>
        <v>0</v>
      </c>
      <c r="W316" s="301">
        <f t="shared" si="60"/>
        <v>0</v>
      </c>
      <c r="X316" s="301">
        <f t="shared" si="61"/>
        <v>572.83967968471097</v>
      </c>
      <c r="Y316" s="301">
        <f t="shared" si="62"/>
        <v>0</v>
      </c>
      <c r="Z316" s="301">
        <f t="shared" si="63"/>
        <v>0</v>
      </c>
      <c r="AA316" s="301">
        <f t="shared" si="64"/>
        <v>0</v>
      </c>
      <c r="AB316" s="301">
        <f t="shared" si="65"/>
        <v>0</v>
      </c>
      <c r="AC316" s="301">
        <f t="shared" si="66"/>
        <v>0</v>
      </c>
      <c r="AD316" s="301">
        <f t="shared" si="67"/>
        <v>0</v>
      </c>
      <c r="AE316" s="301">
        <f t="shared" si="68"/>
        <v>0</v>
      </c>
    </row>
    <row r="317" spans="1:31" x14ac:dyDescent="0.35">
      <c r="A317" s="321">
        <v>2043</v>
      </c>
      <c r="B317" s="326">
        <v>52383</v>
      </c>
      <c r="C317" s="323">
        <f t="shared" si="69"/>
        <v>597.5978286221922</v>
      </c>
      <c r="D317" s="314">
        <f t="shared" si="56"/>
        <v>597.5978286221922</v>
      </c>
      <c r="E317" s="243">
        <f>Residential!F317</f>
        <v>605.41790778150801</v>
      </c>
      <c r="F317" s="243">
        <f>'Exogenous Variables Monthly'!C314</f>
        <v>5472.2024348163559</v>
      </c>
      <c r="G317" s="244">
        <v>0</v>
      </c>
      <c r="H317" s="239">
        <v>0</v>
      </c>
      <c r="I317" s="239">
        <v>0</v>
      </c>
      <c r="J317" s="239">
        <v>0</v>
      </c>
      <c r="K317" s="239">
        <v>0</v>
      </c>
      <c r="L317" s="239">
        <v>0</v>
      </c>
      <c r="M317" s="239">
        <v>1</v>
      </c>
      <c r="N317" s="239">
        <v>0</v>
      </c>
      <c r="O317" s="239">
        <v>0</v>
      </c>
      <c r="P317" s="239">
        <v>0</v>
      </c>
      <c r="Q317" s="239">
        <v>0</v>
      </c>
      <c r="R317" s="239">
        <v>0</v>
      </c>
      <c r="S317" s="239">
        <v>0</v>
      </c>
      <c r="T317" s="301">
        <f t="shared" si="57"/>
        <v>0</v>
      </c>
      <c r="U317" s="301">
        <f t="shared" si="58"/>
        <v>0</v>
      </c>
      <c r="V317" s="301">
        <f t="shared" si="59"/>
        <v>0</v>
      </c>
      <c r="W317" s="301">
        <f t="shared" si="60"/>
        <v>0</v>
      </c>
      <c r="X317" s="301">
        <f t="shared" si="61"/>
        <v>0</v>
      </c>
      <c r="Y317" s="301">
        <f t="shared" si="62"/>
        <v>605.41790778150801</v>
      </c>
      <c r="Z317" s="301">
        <f t="shared" si="63"/>
        <v>0</v>
      </c>
      <c r="AA317" s="301">
        <f t="shared" si="64"/>
        <v>0</v>
      </c>
      <c r="AB317" s="301">
        <f t="shared" si="65"/>
        <v>0</v>
      </c>
      <c r="AC317" s="301">
        <f t="shared" si="66"/>
        <v>0</v>
      </c>
      <c r="AD317" s="301">
        <f t="shared" si="67"/>
        <v>0</v>
      </c>
      <c r="AE317" s="301">
        <f t="shared" si="68"/>
        <v>0</v>
      </c>
    </row>
    <row r="318" spans="1:31" x14ac:dyDescent="0.35">
      <c r="A318" s="321">
        <v>2044</v>
      </c>
      <c r="B318" s="326">
        <v>52413</v>
      </c>
      <c r="C318" s="323">
        <f t="shared" si="69"/>
        <v>621.30935114723434</v>
      </c>
      <c r="D318" s="314">
        <f t="shared" si="56"/>
        <v>621.30935114723434</v>
      </c>
      <c r="E318" s="243">
        <f>Residential!F318</f>
        <v>619.40181778161104</v>
      </c>
      <c r="F318" s="243">
        <f>'Exogenous Variables Monthly'!C315</f>
        <v>5469.9859733687626</v>
      </c>
      <c r="G318" s="244">
        <v>0</v>
      </c>
      <c r="H318" s="239">
        <v>0</v>
      </c>
      <c r="I318" s="239">
        <v>0</v>
      </c>
      <c r="J318" s="239">
        <v>0</v>
      </c>
      <c r="K318" s="239">
        <v>0</v>
      </c>
      <c r="L318" s="239">
        <v>0</v>
      </c>
      <c r="M318" s="239">
        <v>0</v>
      </c>
      <c r="N318" s="239">
        <v>1</v>
      </c>
      <c r="O318" s="239">
        <v>0</v>
      </c>
      <c r="P318" s="239">
        <v>0</v>
      </c>
      <c r="Q318" s="239">
        <v>0</v>
      </c>
      <c r="R318" s="239">
        <v>0</v>
      </c>
      <c r="S318" s="239">
        <v>0</v>
      </c>
      <c r="T318" s="301">
        <f t="shared" si="57"/>
        <v>0</v>
      </c>
      <c r="U318" s="301">
        <f t="shared" si="58"/>
        <v>0</v>
      </c>
      <c r="V318" s="301">
        <f t="shared" si="59"/>
        <v>0</v>
      </c>
      <c r="W318" s="301">
        <f t="shared" si="60"/>
        <v>0</v>
      </c>
      <c r="X318" s="301">
        <f t="shared" si="61"/>
        <v>0</v>
      </c>
      <c r="Y318" s="301">
        <f t="shared" si="62"/>
        <v>0</v>
      </c>
      <c r="Z318" s="301">
        <f t="shared" si="63"/>
        <v>619.40181778161104</v>
      </c>
      <c r="AA318" s="301">
        <f t="shared" si="64"/>
        <v>0</v>
      </c>
      <c r="AB318" s="301">
        <f t="shared" si="65"/>
        <v>0</v>
      </c>
      <c r="AC318" s="301">
        <f t="shared" si="66"/>
        <v>0</v>
      </c>
      <c r="AD318" s="301">
        <f t="shared" si="67"/>
        <v>0</v>
      </c>
      <c r="AE318" s="301">
        <f t="shared" si="68"/>
        <v>0</v>
      </c>
    </row>
    <row r="319" spans="1:31" x14ac:dyDescent="0.35">
      <c r="A319" s="321">
        <v>2044</v>
      </c>
      <c r="B319" s="326">
        <v>52444</v>
      </c>
      <c r="C319" s="323">
        <f t="shared" si="69"/>
        <v>619.18513638269064</v>
      </c>
      <c r="D319" s="314">
        <f t="shared" si="56"/>
        <v>619.18513638269064</v>
      </c>
      <c r="E319" s="243">
        <f>Residential!F319</f>
        <v>650.42644148424301</v>
      </c>
      <c r="F319" s="243">
        <f>'Exogenous Variables Monthly'!C316</f>
        <v>5467.7695119211694</v>
      </c>
      <c r="G319" s="244">
        <v>0</v>
      </c>
      <c r="H319" s="239">
        <v>0</v>
      </c>
      <c r="I319" s="239">
        <v>0</v>
      </c>
      <c r="J319" s="239">
        <v>0</v>
      </c>
      <c r="K319" s="239">
        <v>0</v>
      </c>
      <c r="L319" s="239">
        <v>0</v>
      </c>
      <c r="M319" s="239">
        <v>0</v>
      </c>
      <c r="N319" s="239">
        <v>0</v>
      </c>
      <c r="O319" s="239">
        <v>1</v>
      </c>
      <c r="P319" s="239">
        <v>0</v>
      </c>
      <c r="Q319" s="239">
        <v>0</v>
      </c>
      <c r="R319" s="239">
        <v>0</v>
      </c>
      <c r="S319" s="239">
        <v>0</v>
      </c>
      <c r="T319" s="301">
        <f t="shared" si="57"/>
        <v>0</v>
      </c>
      <c r="U319" s="301">
        <f t="shared" si="58"/>
        <v>0</v>
      </c>
      <c r="V319" s="301">
        <f t="shared" si="59"/>
        <v>0</v>
      </c>
      <c r="W319" s="301">
        <f t="shared" si="60"/>
        <v>0</v>
      </c>
      <c r="X319" s="301">
        <f t="shared" si="61"/>
        <v>0</v>
      </c>
      <c r="Y319" s="301">
        <f t="shared" si="62"/>
        <v>0</v>
      </c>
      <c r="Z319" s="301">
        <f t="shared" si="63"/>
        <v>0</v>
      </c>
      <c r="AA319" s="301">
        <f t="shared" si="64"/>
        <v>650.42644148424301</v>
      </c>
      <c r="AB319" s="301">
        <f t="shared" si="65"/>
        <v>0</v>
      </c>
      <c r="AC319" s="301">
        <f t="shared" si="66"/>
        <v>0</v>
      </c>
      <c r="AD319" s="301">
        <f t="shared" si="67"/>
        <v>0</v>
      </c>
      <c r="AE319" s="301">
        <f t="shared" si="68"/>
        <v>0</v>
      </c>
    </row>
    <row r="320" spans="1:31" x14ac:dyDescent="0.35">
      <c r="A320" s="321">
        <v>2044</v>
      </c>
      <c r="B320" s="326">
        <v>52475</v>
      </c>
      <c r="C320" s="323">
        <f t="shared" si="69"/>
        <v>628.49259503893734</v>
      </c>
      <c r="D320" s="314">
        <f t="shared" si="56"/>
        <v>628.49259503893734</v>
      </c>
      <c r="E320" s="243">
        <f>Residential!F320</f>
        <v>647.19664201700505</v>
      </c>
      <c r="F320" s="243">
        <f>'Exogenous Variables Monthly'!C317</f>
        <v>5465.5530504735761</v>
      </c>
      <c r="G320" s="244">
        <v>0</v>
      </c>
      <c r="H320" s="239">
        <v>0</v>
      </c>
      <c r="I320" s="239">
        <v>0</v>
      </c>
      <c r="J320" s="239">
        <v>0</v>
      </c>
      <c r="K320" s="239">
        <v>0</v>
      </c>
      <c r="L320" s="239">
        <v>0</v>
      </c>
      <c r="M320" s="239">
        <v>0</v>
      </c>
      <c r="N320" s="239">
        <v>0</v>
      </c>
      <c r="O320" s="239">
        <v>0</v>
      </c>
      <c r="P320" s="239">
        <v>1</v>
      </c>
      <c r="Q320" s="239">
        <v>0</v>
      </c>
      <c r="R320" s="239">
        <v>0</v>
      </c>
      <c r="S320" s="239">
        <v>0</v>
      </c>
      <c r="T320" s="301">
        <f t="shared" si="57"/>
        <v>0</v>
      </c>
      <c r="U320" s="301">
        <f t="shared" si="58"/>
        <v>0</v>
      </c>
      <c r="V320" s="301">
        <f t="shared" si="59"/>
        <v>0</v>
      </c>
      <c r="W320" s="301">
        <f t="shared" si="60"/>
        <v>0</v>
      </c>
      <c r="X320" s="301">
        <f t="shared" si="61"/>
        <v>0</v>
      </c>
      <c r="Y320" s="301">
        <f t="shared" si="62"/>
        <v>0</v>
      </c>
      <c r="Z320" s="301">
        <f t="shared" si="63"/>
        <v>0</v>
      </c>
      <c r="AA320" s="301">
        <f t="shared" si="64"/>
        <v>0</v>
      </c>
      <c r="AB320" s="301">
        <f t="shared" si="65"/>
        <v>647.19664201700505</v>
      </c>
      <c r="AC320" s="301">
        <f t="shared" si="66"/>
        <v>0</v>
      </c>
      <c r="AD320" s="301">
        <f t="shared" si="67"/>
        <v>0</v>
      </c>
      <c r="AE320" s="301">
        <f t="shared" si="68"/>
        <v>0</v>
      </c>
    </row>
    <row r="321" spans="1:31" x14ac:dyDescent="0.35">
      <c r="A321" s="321">
        <v>2044</v>
      </c>
      <c r="B321" s="326">
        <v>52505</v>
      </c>
      <c r="C321" s="323">
        <f t="shared" si="69"/>
        <v>663.05150742922467</v>
      </c>
      <c r="D321" s="314">
        <f t="shared" si="56"/>
        <v>663.05150742922467</v>
      </c>
      <c r="E321" s="243">
        <f>Residential!F321</f>
        <v>676.91770713377605</v>
      </c>
      <c r="F321" s="243">
        <f>'Exogenous Variables Monthly'!C318</f>
        <v>5463.3365890259829</v>
      </c>
      <c r="G321" s="244">
        <v>0</v>
      </c>
      <c r="H321" s="239">
        <v>0</v>
      </c>
      <c r="I321" s="239">
        <v>0</v>
      </c>
      <c r="J321" s="239">
        <v>0</v>
      </c>
      <c r="K321" s="239">
        <v>0</v>
      </c>
      <c r="L321" s="239">
        <v>0</v>
      </c>
      <c r="M321" s="239">
        <v>0</v>
      </c>
      <c r="N321" s="239">
        <v>0</v>
      </c>
      <c r="O321" s="239">
        <v>0</v>
      </c>
      <c r="P321" s="239">
        <v>0</v>
      </c>
      <c r="Q321" s="239">
        <v>1</v>
      </c>
      <c r="R321" s="239">
        <v>0</v>
      </c>
      <c r="S321" s="239">
        <v>0</v>
      </c>
      <c r="T321" s="301">
        <f t="shared" si="57"/>
        <v>0</v>
      </c>
      <c r="U321" s="301">
        <f t="shared" si="58"/>
        <v>0</v>
      </c>
      <c r="V321" s="301">
        <f t="shared" si="59"/>
        <v>0</v>
      </c>
      <c r="W321" s="301">
        <f t="shared" si="60"/>
        <v>0</v>
      </c>
      <c r="X321" s="301">
        <f t="shared" si="61"/>
        <v>0</v>
      </c>
      <c r="Y321" s="301">
        <f t="shared" si="62"/>
        <v>0</v>
      </c>
      <c r="Z321" s="301">
        <f t="shared" si="63"/>
        <v>0</v>
      </c>
      <c r="AA321" s="301">
        <f t="shared" si="64"/>
        <v>0</v>
      </c>
      <c r="AB321" s="301">
        <f t="shared" si="65"/>
        <v>0</v>
      </c>
      <c r="AC321" s="301">
        <f t="shared" si="66"/>
        <v>676.91770713377605</v>
      </c>
      <c r="AD321" s="301">
        <f t="shared" si="67"/>
        <v>0</v>
      </c>
      <c r="AE321" s="301">
        <f t="shared" si="68"/>
        <v>0</v>
      </c>
    </row>
    <row r="322" spans="1:31" x14ac:dyDescent="0.35">
      <c r="A322" s="321">
        <v>2044</v>
      </c>
      <c r="B322" s="326">
        <v>52536</v>
      </c>
      <c r="C322" s="323">
        <f t="shared" si="69"/>
        <v>582.59627284605483</v>
      </c>
      <c r="D322" s="314">
        <f t="shared" si="56"/>
        <v>582.59627284605483</v>
      </c>
      <c r="E322" s="243">
        <f>Residential!F322</f>
        <v>585.11237505117401</v>
      </c>
      <c r="F322" s="243">
        <f>'Exogenous Variables Monthly'!C319</f>
        <v>5461.1201275783897</v>
      </c>
      <c r="G322" s="244">
        <v>0</v>
      </c>
      <c r="H322" s="239">
        <v>0</v>
      </c>
      <c r="I322" s="239">
        <v>0</v>
      </c>
      <c r="J322" s="239">
        <v>0</v>
      </c>
      <c r="K322" s="239">
        <v>0</v>
      </c>
      <c r="L322" s="239">
        <v>0</v>
      </c>
      <c r="M322" s="239">
        <v>0</v>
      </c>
      <c r="N322" s="239">
        <v>0</v>
      </c>
      <c r="O322" s="239">
        <v>0</v>
      </c>
      <c r="P322" s="239">
        <v>0</v>
      </c>
      <c r="Q322" s="239">
        <v>0</v>
      </c>
      <c r="R322" s="239">
        <v>1</v>
      </c>
      <c r="S322" s="239">
        <v>0</v>
      </c>
      <c r="T322" s="301">
        <f t="shared" si="57"/>
        <v>0</v>
      </c>
      <c r="U322" s="301">
        <f t="shared" si="58"/>
        <v>0</v>
      </c>
      <c r="V322" s="301">
        <f t="shared" si="59"/>
        <v>0</v>
      </c>
      <c r="W322" s="301">
        <f t="shared" si="60"/>
        <v>0</v>
      </c>
      <c r="X322" s="301">
        <f t="shared" si="61"/>
        <v>0</v>
      </c>
      <c r="Y322" s="301">
        <f t="shared" si="62"/>
        <v>0</v>
      </c>
      <c r="Z322" s="301">
        <f t="shared" si="63"/>
        <v>0</v>
      </c>
      <c r="AA322" s="301">
        <f t="shared" si="64"/>
        <v>0</v>
      </c>
      <c r="AB322" s="301">
        <f t="shared" si="65"/>
        <v>0</v>
      </c>
      <c r="AC322" s="301">
        <f t="shared" si="66"/>
        <v>0</v>
      </c>
      <c r="AD322" s="301">
        <f t="shared" si="67"/>
        <v>585.11237505117401</v>
      </c>
      <c r="AE322" s="301">
        <f t="shared" si="68"/>
        <v>0</v>
      </c>
    </row>
    <row r="323" spans="1:31" x14ac:dyDescent="0.35">
      <c r="A323" s="321">
        <v>2044</v>
      </c>
      <c r="B323" s="326">
        <v>52566</v>
      </c>
      <c r="C323" s="323">
        <f t="shared" si="69"/>
        <v>591.26761315368083</v>
      </c>
      <c r="D323" s="314">
        <f t="shared" si="56"/>
        <v>591.26761315368083</v>
      </c>
      <c r="E323" s="243">
        <f>Residential!F323</f>
        <v>556.70285337483904</v>
      </c>
      <c r="F323" s="243">
        <f>'Exogenous Variables Monthly'!C320</f>
        <v>5458.9036661307964</v>
      </c>
      <c r="G323" s="244">
        <v>0</v>
      </c>
      <c r="H323" s="239">
        <v>0</v>
      </c>
      <c r="I323" s="239">
        <v>0</v>
      </c>
      <c r="J323" s="239">
        <v>0</v>
      </c>
      <c r="K323" s="239">
        <v>0</v>
      </c>
      <c r="L323" s="239">
        <v>0</v>
      </c>
      <c r="M323" s="239">
        <v>0</v>
      </c>
      <c r="N323" s="239">
        <v>0</v>
      </c>
      <c r="O323" s="239">
        <v>0</v>
      </c>
      <c r="P323" s="239">
        <v>0</v>
      </c>
      <c r="Q323" s="239">
        <v>0</v>
      </c>
      <c r="R323" s="239">
        <v>0</v>
      </c>
      <c r="S323" s="239">
        <v>1</v>
      </c>
      <c r="T323" s="301">
        <f t="shared" si="57"/>
        <v>0</v>
      </c>
      <c r="U323" s="301">
        <f t="shared" si="58"/>
        <v>0</v>
      </c>
      <c r="V323" s="301">
        <f t="shared" si="59"/>
        <v>0</v>
      </c>
      <c r="W323" s="301">
        <f t="shared" si="60"/>
        <v>0</v>
      </c>
      <c r="X323" s="301">
        <f t="shared" si="61"/>
        <v>0</v>
      </c>
      <c r="Y323" s="301">
        <f t="shared" si="62"/>
        <v>0</v>
      </c>
      <c r="Z323" s="301">
        <f t="shared" si="63"/>
        <v>0</v>
      </c>
      <c r="AA323" s="301">
        <f t="shared" si="64"/>
        <v>0</v>
      </c>
      <c r="AB323" s="301">
        <f t="shared" si="65"/>
        <v>0</v>
      </c>
      <c r="AC323" s="301">
        <f t="shared" si="66"/>
        <v>0</v>
      </c>
      <c r="AD323" s="301">
        <f t="shared" si="67"/>
        <v>0</v>
      </c>
      <c r="AE323" s="301">
        <f t="shared" si="68"/>
        <v>556.70285337483904</v>
      </c>
    </row>
    <row r="324" spans="1:31" x14ac:dyDescent="0.35">
      <c r="A324" s="321">
        <v>2044</v>
      </c>
      <c r="B324" s="326">
        <v>52597</v>
      </c>
      <c r="C324" s="323">
        <f t="shared" si="69"/>
        <v>512.1416389050803</v>
      </c>
      <c r="D324" s="314">
        <f t="shared" si="56"/>
        <v>512.1416389050803</v>
      </c>
      <c r="E324" s="243">
        <f>Residential!F324</f>
        <v>524.45271742411899</v>
      </c>
      <c r="F324" s="243">
        <f>'Exogenous Variables Monthly'!C321</f>
        <v>5456.6872046832032</v>
      </c>
      <c r="G324" s="244">
        <v>0</v>
      </c>
      <c r="H324" s="239">
        <v>1</v>
      </c>
      <c r="I324" s="239">
        <v>0</v>
      </c>
      <c r="J324" s="239">
        <v>0</v>
      </c>
      <c r="K324" s="239">
        <v>0</v>
      </c>
      <c r="L324" s="239">
        <v>0</v>
      </c>
      <c r="M324" s="239">
        <v>0</v>
      </c>
      <c r="N324" s="239">
        <v>0</v>
      </c>
      <c r="O324" s="239">
        <v>0</v>
      </c>
      <c r="P324" s="239">
        <v>0</v>
      </c>
      <c r="Q324" s="239">
        <v>0</v>
      </c>
      <c r="R324" s="239">
        <v>0</v>
      </c>
      <c r="S324" s="239">
        <v>0</v>
      </c>
      <c r="T324" s="301">
        <f t="shared" si="57"/>
        <v>524.45271742411899</v>
      </c>
      <c r="U324" s="301">
        <f t="shared" si="58"/>
        <v>0</v>
      </c>
      <c r="V324" s="301">
        <f t="shared" si="59"/>
        <v>0</v>
      </c>
      <c r="W324" s="301">
        <f t="shared" si="60"/>
        <v>0</v>
      </c>
      <c r="X324" s="301">
        <f t="shared" si="61"/>
        <v>0</v>
      </c>
      <c r="Y324" s="301">
        <f t="shared" si="62"/>
        <v>0</v>
      </c>
      <c r="Z324" s="301">
        <f t="shared" si="63"/>
        <v>0</v>
      </c>
      <c r="AA324" s="301">
        <f t="shared" si="64"/>
        <v>0</v>
      </c>
      <c r="AB324" s="301">
        <f t="shared" si="65"/>
        <v>0</v>
      </c>
      <c r="AC324" s="301">
        <f t="shared" si="66"/>
        <v>0</v>
      </c>
      <c r="AD324" s="301">
        <f t="shared" si="67"/>
        <v>0</v>
      </c>
      <c r="AE324" s="301">
        <f t="shared" si="68"/>
        <v>0</v>
      </c>
    </row>
    <row r="325" spans="1:31" x14ac:dyDescent="0.35">
      <c r="A325" s="321">
        <v>2044</v>
      </c>
      <c r="B325" s="326">
        <v>52628</v>
      </c>
      <c r="C325" s="323">
        <f t="shared" si="69"/>
        <v>464.49702244844497</v>
      </c>
      <c r="D325" s="314">
        <f t="shared" si="56"/>
        <v>464.49702244844497</v>
      </c>
      <c r="E325" s="243">
        <f>Residential!F325</f>
        <v>445.74903744703897</v>
      </c>
      <c r="F325" s="243">
        <f>'Exogenous Variables Monthly'!C322</f>
        <v>5454.4707432356099</v>
      </c>
      <c r="G325" s="244">
        <v>0</v>
      </c>
      <c r="H325" s="239">
        <v>0</v>
      </c>
      <c r="I325" s="239">
        <v>1</v>
      </c>
      <c r="J325" s="239">
        <v>0</v>
      </c>
      <c r="K325" s="239">
        <v>0</v>
      </c>
      <c r="L325" s="239">
        <v>0</v>
      </c>
      <c r="M325" s="239">
        <v>0</v>
      </c>
      <c r="N325" s="239">
        <v>0</v>
      </c>
      <c r="O325" s="239">
        <v>0</v>
      </c>
      <c r="P325" s="239">
        <v>0</v>
      </c>
      <c r="Q325" s="239">
        <v>0</v>
      </c>
      <c r="R325" s="239">
        <v>0</v>
      </c>
      <c r="S325" s="239">
        <v>0</v>
      </c>
      <c r="T325" s="301">
        <f t="shared" si="57"/>
        <v>0</v>
      </c>
      <c r="U325" s="301">
        <f t="shared" si="58"/>
        <v>445.74903744703897</v>
      </c>
      <c r="V325" s="301">
        <f t="shared" si="59"/>
        <v>0</v>
      </c>
      <c r="W325" s="301">
        <f t="shared" si="60"/>
        <v>0</v>
      </c>
      <c r="X325" s="301">
        <f t="shared" si="61"/>
        <v>0</v>
      </c>
      <c r="Y325" s="301">
        <f t="shared" si="62"/>
        <v>0</v>
      </c>
      <c r="Z325" s="301">
        <f t="shared" si="63"/>
        <v>0</v>
      </c>
      <c r="AA325" s="301">
        <f t="shared" si="64"/>
        <v>0</v>
      </c>
      <c r="AB325" s="301">
        <f t="shared" si="65"/>
        <v>0</v>
      </c>
      <c r="AC325" s="301">
        <f t="shared" si="66"/>
        <v>0</v>
      </c>
      <c r="AD325" s="301">
        <f t="shared" si="67"/>
        <v>0</v>
      </c>
      <c r="AE325" s="301">
        <f t="shared" si="68"/>
        <v>0</v>
      </c>
    </row>
    <row r="326" spans="1:31" x14ac:dyDescent="0.35">
      <c r="A326" s="321">
        <v>2044</v>
      </c>
      <c r="B326" s="326">
        <v>52657</v>
      </c>
      <c r="C326" s="323">
        <f t="shared" si="69"/>
        <v>559.80546470123352</v>
      </c>
      <c r="D326" s="314">
        <f t="shared" ref="D326:D389" si="70">SUMPRODUCT($E$3:$AE$3,E326:AE326)</f>
        <v>559.80546470123352</v>
      </c>
      <c r="E326" s="243">
        <f>Residential!F326</f>
        <v>433.65973840040402</v>
      </c>
      <c r="F326" s="243">
        <f>'Exogenous Variables Monthly'!C323</f>
        <v>5452.2542817880167</v>
      </c>
      <c r="G326" s="244">
        <v>0</v>
      </c>
      <c r="H326" s="239">
        <v>0</v>
      </c>
      <c r="I326" s="239">
        <v>0</v>
      </c>
      <c r="J326" s="239">
        <v>1</v>
      </c>
      <c r="K326" s="239">
        <v>0</v>
      </c>
      <c r="L326" s="239">
        <v>0</v>
      </c>
      <c r="M326" s="239">
        <v>0</v>
      </c>
      <c r="N326" s="239">
        <v>0</v>
      </c>
      <c r="O326" s="239">
        <v>0</v>
      </c>
      <c r="P326" s="239">
        <v>0</v>
      </c>
      <c r="Q326" s="239">
        <v>0</v>
      </c>
      <c r="R326" s="239">
        <v>0</v>
      </c>
      <c r="S326" s="239">
        <v>0</v>
      </c>
      <c r="T326" s="301">
        <f t="shared" ref="T326:T389" si="71">$E326*H326</f>
        <v>0</v>
      </c>
      <c r="U326" s="301">
        <f t="shared" ref="U326:U389" si="72">$E326*I326</f>
        <v>0</v>
      </c>
      <c r="V326" s="301">
        <f t="shared" ref="V326:V389" si="73">$E326*J326</f>
        <v>433.65973840040402</v>
      </c>
      <c r="W326" s="301">
        <f t="shared" ref="W326:W389" si="74">$E326*K326</f>
        <v>0</v>
      </c>
      <c r="X326" s="301">
        <f t="shared" ref="X326:X389" si="75">$E326*L326</f>
        <v>0</v>
      </c>
      <c r="Y326" s="301">
        <f t="shared" ref="Y326:Y389" si="76">$E326*M326</f>
        <v>0</v>
      </c>
      <c r="Z326" s="301">
        <f t="shared" ref="Z326:Z389" si="77">$E326*N326</f>
        <v>0</v>
      </c>
      <c r="AA326" s="301">
        <f t="shared" ref="AA326:AA389" si="78">$E326*O326</f>
        <v>0</v>
      </c>
      <c r="AB326" s="301">
        <f t="shared" ref="AB326:AB389" si="79">$E326*P326</f>
        <v>0</v>
      </c>
      <c r="AC326" s="301">
        <f t="shared" ref="AC326:AC389" si="80">$E326*Q326</f>
        <v>0</v>
      </c>
      <c r="AD326" s="301">
        <f t="shared" ref="AD326:AD389" si="81">$E326*R326</f>
        <v>0</v>
      </c>
      <c r="AE326" s="301">
        <f t="shared" ref="AE326:AE389" si="82">$E326*S326</f>
        <v>0</v>
      </c>
    </row>
    <row r="327" spans="1:31" x14ac:dyDescent="0.35">
      <c r="A327" s="321">
        <v>2044</v>
      </c>
      <c r="B327" s="326">
        <v>52688</v>
      </c>
      <c r="C327" s="323">
        <f t="shared" si="69"/>
        <v>551.23790084412144</v>
      </c>
      <c r="D327" s="314">
        <f t="shared" si="70"/>
        <v>551.23790084412144</v>
      </c>
      <c r="E327" s="243">
        <f>Residential!F327</f>
        <v>489.77179257122202</v>
      </c>
      <c r="F327" s="243">
        <f>'Exogenous Variables Monthly'!C324</f>
        <v>5450.0378203404234</v>
      </c>
      <c r="G327" s="244">
        <v>0</v>
      </c>
      <c r="H327" s="239">
        <v>0</v>
      </c>
      <c r="I327" s="239">
        <v>0</v>
      </c>
      <c r="J327" s="239">
        <v>0</v>
      </c>
      <c r="K327" s="239">
        <v>1</v>
      </c>
      <c r="L327" s="239">
        <v>0</v>
      </c>
      <c r="M327" s="239">
        <v>0</v>
      </c>
      <c r="N327" s="239">
        <v>0</v>
      </c>
      <c r="O327" s="239">
        <v>0</v>
      </c>
      <c r="P327" s="239">
        <v>0</v>
      </c>
      <c r="Q327" s="239">
        <v>0</v>
      </c>
      <c r="R327" s="239">
        <v>0</v>
      </c>
      <c r="S327" s="239">
        <v>0</v>
      </c>
      <c r="T327" s="301">
        <f t="shared" si="71"/>
        <v>0</v>
      </c>
      <c r="U327" s="301">
        <f t="shared" si="72"/>
        <v>0</v>
      </c>
      <c r="V327" s="301">
        <f t="shared" si="73"/>
        <v>0</v>
      </c>
      <c r="W327" s="301">
        <f t="shared" si="74"/>
        <v>489.77179257122202</v>
      </c>
      <c r="X327" s="301">
        <f t="shared" si="75"/>
        <v>0</v>
      </c>
      <c r="Y327" s="301">
        <f t="shared" si="76"/>
        <v>0</v>
      </c>
      <c r="Z327" s="301">
        <f t="shared" si="77"/>
        <v>0</v>
      </c>
      <c r="AA327" s="301">
        <f t="shared" si="78"/>
        <v>0</v>
      </c>
      <c r="AB327" s="301">
        <f t="shared" si="79"/>
        <v>0</v>
      </c>
      <c r="AC327" s="301">
        <f t="shared" si="80"/>
        <v>0</v>
      </c>
      <c r="AD327" s="301">
        <f t="shared" si="81"/>
        <v>0</v>
      </c>
      <c r="AE327" s="301">
        <f t="shared" si="82"/>
        <v>0</v>
      </c>
    </row>
    <row r="328" spans="1:31" x14ac:dyDescent="0.35">
      <c r="A328" s="321">
        <v>2044</v>
      </c>
      <c r="B328" s="326">
        <v>52718</v>
      </c>
      <c r="C328" s="323">
        <f t="shared" si="69"/>
        <v>597.76902421084037</v>
      </c>
      <c r="D328" s="314">
        <f t="shared" si="70"/>
        <v>597.76902421084037</v>
      </c>
      <c r="E328" s="243">
        <f>Residential!F328</f>
        <v>574.52416446101802</v>
      </c>
      <c r="F328" s="243">
        <f>'Exogenous Variables Monthly'!C325</f>
        <v>5447.8213588928302</v>
      </c>
      <c r="G328" s="244">
        <v>0</v>
      </c>
      <c r="H328" s="239">
        <v>0</v>
      </c>
      <c r="I328" s="239">
        <v>0</v>
      </c>
      <c r="J328" s="239">
        <v>0</v>
      </c>
      <c r="K328" s="239">
        <v>0</v>
      </c>
      <c r="L328" s="239">
        <v>1</v>
      </c>
      <c r="M328" s="239">
        <v>0</v>
      </c>
      <c r="N328" s="239">
        <v>0</v>
      </c>
      <c r="O328" s="239">
        <v>0</v>
      </c>
      <c r="P328" s="239">
        <v>0</v>
      </c>
      <c r="Q328" s="239">
        <v>0</v>
      </c>
      <c r="R328" s="239">
        <v>0</v>
      </c>
      <c r="S328" s="239">
        <v>0</v>
      </c>
      <c r="T328" s="301">
        <f t="shared" si="71"/>
        <v>0</v>
      </c>
      <c r="U328" s="301">
        <f t="shared" si="72"/>
        <v>0</v>
      </c>
      <c r="V328" s="301">
        <f t="shared" si="73"/>
        <v>0</v>
      </c>
      <c r="W328" s="301">
        <f t="shared" si="74"/>
        <v>0</v>
      </c>
      <c r="X328" s="301">
        <f t="shared" si="75"/>
        <v>574.52416446101802</v>
      </c>
      <c r="Y328" s="301">
        <f t="shared" si="76"/>
        <v>0</v>
      </c>
      <c r="Z328" s="301">
        <f t="shared" si="77"/>
        <v>0</v>
      </c>
      <c r="AA328" s="301">
        <f t="shared" si="78"/>
        <v>0</v>
      </c>
      <c r="AB328" s="301">
        <f t="shared" si="79"/>
        <v>0</v>
      </c>
      <c r="AC328" s="301">
        <f t="shared" si="80"/>
        <v>0</v>
      </c>
      <c r="AD328" s="301">
        <f t="shared" si="81"/>
        <v>0</v>
      </c>
      <c r="AE328" s="301">
        <f t="shared" si="82"/>
        <v>0</v>
      </c>
    </row>
    <row r="329" spans="1:31" x14ac:dyDescent="0.35">
      <c r="A329" s="321">
        <v>2044</v>
      </c>
      <c r="B329" s="326">
        <v>52749</v>
      </c>
      <c r="C329" s="323">
        <f t="shared" si="69"/>
        <v>594.3803045106431</v>
      </c>
      <c r="D329" s="314">
        <f t="shared" si="70"/>
        <v>594.3803045106431</v>
      </c>
      <c r="E329" s="243">
        <f>Residential!F329</f>
        <v>607.33132197024997</v>
      </c>
      <c r="F329" s="243">
        <f>'Exogenous Variables Monthly'!C326</f>
        <v>5445.6048974452369</v>
      </c>
      <c r="G329" s="244">
        <v>0</v>
      </c>
      <c r="H329" s="239">
        <v>0</v>
      </c>
      <c r="I329" s="239">
        <v>0</v>
      </c>
      <c r="J329" s="239">
        <v>0</v>
      </c>
      <c r="K329" s="239">
        <v>0</v>
      </c>
      <c r="L329" s="239">
        <v>0</v>
      </c>
      <c r="M329" s="239">
        <v>1</v>
      </c>
      <c r="N329" s="239">
        <v>0</v>
      </c>
      <c r="O329" s="239">
        <v>0</v>
      </c>
      <c r="P329" s="239">
        <v>0</v>
      </c>
      <c r="Q329" s="239">
        <v>0</v>
      </c>
      <c r="R329" s="239">
        <v>0</v>
      </c>
      <c r="S329" s="239">
        <v>0</v>
      </c>
      <c r="T329" s="301">
        <f t="shared" si="71"/>
        <v>0</v>
      </c>
      <c r="U329" s="301">
        <f t="shared" si="72"/>
        <v>0</v>
      </c>
      <c r="V329" s="301">
        <f t="shared" si="73"/>
        <v>0</v>
      </c>
      <c r="W329" s="301">
        <f t="shared" si="74"/>
        <v>0</v>
      </c>
      <c r="X329" s="301">
        <f t="shared" si="75"/>
        <v>0</v>
      </c>
      <c r="Y329" s="301">
        <f t="shared" si="76"/>
        <v>607.33132197024997</v>
      </c>
      <c r="Z329" s="301">
        <f t="shared" si="77"/>
        <v>0</v>
      </c>
      <c r="AA329" s="301">
        <f t="shared" si="78"/>
        <v>0</v>
      </c>
      <c r="AB329" s="301">
        <f t="shared" si="79"/>
        <v>0</v>
      </c>
      <c r="AC329" s="301">
        <f t="shared" si="80"/>
        <v>0</v>
      </c>
      <c r="AD329" s="301">
        <f t="shared" si="81"/>
        <v>0</v>
      </c>
      <c r="AE329" s="301">
        <f t="shared" si="82"/>
        <v>0</v>
      </c>
    </row>
    <row r="330" spans="1:31" x14ac:dyDescent="0.35">
      <c r="A330" s="321">
        <v>2045</v>
      </c>
      <c r="B330" s="326">
        <v>52779</v>
      </c>
      <c r="C330" s="323">
        <f t="shared" si="69"/>
        <v>617.59599606377253</v>
      </c>
      <c r="D330" s="314">
        <f t="shared" si="70"/>
        <v>617.59599606377253</v>
      </c>
      <c r="E330" s="243">
        <f>Residential!F330</f>
        <v>620.95964064512498</v>
      </c>
      <c r="F330" s="243">
        <f>'Exogenous Variables Monthly'!C327</f>
        <v>5443.5304412950582</v>
      </c>
      <c r="G330" s="244">
        <v>0</v>
      </c>
      <c r="H330" s="239">
        <v>0</v>
      </c>
      <c r="I330" s="239">
        <v>0</v>
      </c>
      <c r="J330" s="239">
        <v>0</v>
      </c>
      <c r="K330" s="239">
        <v>0</v>
      </c>
      <c r="L330" s="239">
        <v>0</v>
      </c>
      <c r="M330" s="239">
        <v>0</v>
      </c>
      <c r="N330" s="239">
        <v>1</v>
      </c>
      <c r="O330" s="239">
        <v>0</v>
      </c>
      <c r="P330" s="239">
        <v>0</v>
      </c>
      <c r="Q330" s="239">
        <v>0</v>
      </c>
      <c r="R330" s="239">
        <v>0</v>
      </c>
      <c r="S330" s="239">
        <v>0</v>
      </c>
      <c r="T330" s="301">
        <f t="shared" si="71"/>
        <v>0</v>
      </c>
      <c r="U330" s="301">
        <f t="shared" si="72"/>
        <v>0</v>
      </c>
      <c r="V330" s="301">
        <f t="shared" si="73"/>
        <v>0</v>
      </c>
      <c r="W330" s="301">
        <f t="shared" si="74"/>
        <v>0</v>
      </c>
      <c r="X330" s="301">
        <f t="shared" si="75"/>
        <v>0</v>
      </c>
      <c r="Y330" s="301">
        <f t="shared" si="76"/>
        <v>0</v>
      </c>
      <c r="Z330" s="301">
        <f t="shared" si="77"/>
        <v>620.95964064512498</v>
      </c>
      <c r="AA330" s="301">
        <f t="shared" si="78"/>
        <v>0</v>
      </c>
      <c r="AB330" s="301">
        <f t="shared" si="79"/>
        <v>0</v>
      </c>
      <c r="AC330" s="301">
        <f t="shared" si="80"/>
        <v>0</v>
      </c>
      <c r="AD330" s="301">
        <f t="shared" si="81"/>
        <v>0</v>
      </c>
      <c r="AE330" s="301">
        <f t="shared" si="82"/>
        <v>0</v>
      </c>
    </row>
    <row r="331" spans="1:31" x14ac:dyDescent="0.35">
      <c r="A331" s="321">
        <v>2045</v>
      </c>
      <c r="B331" s="326">
        <v>52810</v>
      </c>
      <c r="C331" s="323">
        <f t="shared" si="69"/>
        <v>615.9283537453482</v>
      </c>
      <c r="D331" s="314">
        <f t="shared" si="70"/>
        <v>615.9283537453482</v>
      </c>
      <c r="E331" s="243">
        <f>Residential!F331</f>
        <v>652.72673618892702</v>
      </c>
      <c r="F331" s="243">
        <f>'Exogenous Variables Monthly'!C328</f>
        <v>5441.4559851448794</v>
      </c>
      <c r="G331" s="244">
        <v>0</v>
      </c>
      <c r="H331" s="239">
        <v>0</v>
      </c>
      <c r="I331" s="239">
        <v>0</v>
      </c>
      <c r="J331" s="239">
        <v>0</v>
      </c>
      <c r="K331" s="239">
        <v>0</v>
      </c>
      <c r="L331" s="239">
        <v>0</v>
      </c>
      <c r="M331" s="239">
        <v>0</v>
      </c>
      <c r="N331" s="239">
        <v>0</v>
      </c>
      <c r="O331" s="239">
        <v>1</v>
      </c>
      <c r="P331" s="239">
        <v>0</v>
      </c>
      <c r="Q331" s="239">
        <v>0</v>
      </c>
      <c r="R331" s="239">
        <v>0</v>
      </c>
      <c r="S331" s="239">
        <v>0</v>
      </c>
      <c r="T331" s="301">
        <f t="shared" si="71"/>
        <v>0</v>
      </c>
      <c r="U331" s="301">
        <f t="shared" si="72"/>
        <v>0</v>
      </c>
      <c r="V331" s="301">
        <f t="shared" si="73"/>
        <v>0</v>
      </c>
      <c r="W331" s="301">
        <f t="shared" si="74"/>
        <v>0</v>
      </c>
      <c r="X331" s="301">
        <f t="shared" si="75"/>
        <v>0</v>
      </c>
      <c r="Y331" s="301">
        <f t="shared" si="76"/>
        <v>0</v>
      </c>
      <c r="Z331" s="301">
        <f t="shared" si="77"/>
        <v>0</v>
      </c>
      <c r="AA331" s="301">
        <f t="shared" si="78"/>
        <v>652.72673618892702</v>
      </c>
      <c r="AB331" s="301">
        <f t="shared" si="79"/>
        <v>0</v>
      </c>
      <c r="AC331" s="301">
        <f t="shared" si="80"/>
        <v>0</v>
      </c>
      <c r="AD331" s="301">
        <f t="shared" si="81"/>
        <v>0</v>
      </c>
      <c r="AE331" s="301">
        <f t="shared" si="82"/>
        <v>0</v>
      </c>
    </row>
    <row r="332" spans="1:31" x14ac:dyDescent="0.35">
      <c r="A332" s="321">
        <v>2045</v>
      </c>
      <c r="B332" s="326">
        <v>52841</v>
      </c>
      <c r="C332" s="323">
        <f t="shared" si="69"/>
        <v>625.49125391887878</v>
      </c>
      <c r="D332" s="314">
        <f t="shared" si="70"/>
        <v>625.49125391887878</v>
      </c>
      <c r="E332" s="243">
        <f>Residential!F332</f>
        <v>650.07565960163004</v>
      </c>
      <c r="F332" s="243">
        <f>'Exogenous Variables Monthly'!C329</f>
        <v>5439.3815289947006</v>
      </c>
      <c r="G332" s="244">
        <v>0</v>
      </c>
      <c r="H332" s="239">
        <v>0</v>
      </c>
      <c r="I332" s="239">
        <v>0</v>
      </c>
      <c r="J332" s="239">
        <v>0</v>
      </c>
      <c r="K332" s="239">
        <v>0</v>
      </c>
      <c r="L332" s="239">
        <v>0</v>
      </c>
      <c r="M332" s="239">
        <v>0</v>
      </c>
      <c r="N332" s="239">
        <v>0</v>
      </c>
      <c r="O332" s="239">
        <v>0</v>
      </c>
      <c r="P332" s="239">
        <v>1</v>
      </c>
      <c r="Q332" s="239">
        <v>0</v>
      </c>
      <c r="R332" s="239">
        <v>0</v>
      </c>
      <c r="S332" s="239">
        <v>0</v>
      </c>
      <c r="T332" s="301">
        <f t="shared" si="71"/>
        <v>0</v>
      </c>
      <c r="U332" s="301">
        <f t="shared" si="72"/>
        <v>0</v>
      </c>
      <c r="V332" s="301">
        <f t="shared" si="73"/>
        <v>0</v>
      </c>
      <c r="W332" s="301">
        <f t="shared" si="74"/>
        <v>0</v>
      </c>
      <c r="X332" s="301">
        <f t="shared" si="75"/>
        <v>0</v>
      </c>
      <c r="Y332" s="301">
        <f t="shared" si="76"/>
        <v>0</v>
      </c>
      <c r="Z332" s="301">
        <f t="shared" si="77"/>
        <v>0</v>
      </c>
      <c r="AA332" s="301">
        <f t="shared" si="78"/>
        <v>0</v>
      </c>
      <c r="AB332" s="301">
        <f t="shared" si="79"/>
        <v>650.07565960163004</v>
      </c>
      <c r="AC332" s="301">
        <f t="shared" si="80"/>
        <v>0</v>
      </c>
      <c r="AD332" s="301">
        <f t="shared" si="81"/>
        <v>0</v>
      </c>
      <c r="AE332" s="301">
        <f t="shared" si="82"/>
        <v>0</v>
      </c>
    </row>
    <row r="333" spans="1:31" x14ac:dyDescent="0.35">
      <c r="A333" s="321">
        <v>2045</v>
      </c>
      <c r="B333" s="326">
        <v>52871</v>
      </c>
      <c r="C333" s="323">
        <f t="shared" si="69"/>
        <v>660.73672941167956</v>
      </c>
      <c r="D333" s="314">
        <f t="shared" si="70"/>
        <v>660.73672941167956</v>
      </c>
      <c r="E333" s="243">
        <f>Residential!F333</f>
        <v>680.75922825836801</v>
      </c>
      <c r="F333" s="243">
        <f>'Exogenous Variables Monthly'!C330</f>
        <v>5437.3070728445218</v>
      </c>
      <c r="G333" s="244">
        <v>0</v>
      </c>
      <c r="H333" s="239">
        <v>0</v>
      </c>
      <c r="I333" s="239">
        <v>0</v>
      </c>
      <c r="J333" s="239">
        <v>0</v>
      </c>
      <c r="K333" s="239">
        <v>0</v>
      </c>
      <c r="L333" s="239">
        <v>0</v>
      </c>
      <c r="M333" s="239">
        <v>0</v>
      </c>
      <c r="N333" s="239">
        <v>0</v>
      </c>
      <c r="O333" s="239">
        <v>0</v>
      </c>
      <c r="P333" s="239">
        <v>0</v>
      </c>
      <c r="Q333" s="239">
        <v>1</v>
      </c>
      <c r="R333" s="239">
        <v>0</v>
      </c>
      <c r="S333" s="239">
        <v>0</v>
      </c>
      <c r="T333" s="301">
        <f t="shared" si="71"/>
        <v>0</v>
      </c>
      <c r="U333" s="301">
        <f t="shared" si="72"/>
        <v>0</v>
      </c>
      <c r="V333" s="301">
        <f t="shared" si="73"/>
        <v>0</v>
      </c>
      <c r="W333" s="301">
        <f t="shared" si="74"/>
        <v>0</v>
      </c>
      <c r="X333" s="301">
        <f t="shared" si="75"/>
        <v>0</v>
      </c>
      <c r="Y333" s="301">
        <f t="shared" si="76"/>
        <v>0</v>
      </c>
      <c r="Z333" s="301">
        <f t="shared" si="77"/>
        <v>0</v>
      </c>
      <c r="AA333" s="301">
        <f t="shared" si="78"/>
        <v>0</v>
      </c>
      <c r="AB333" s="301">
        <f t="shared" si="79"/>
        <v>0</v>
      </c>
      <c r="AC333" s="301">
        <f t="shared" si="80"/>
        <v>680.75922825836801</v>
      </c>
      <c r="AD333" s="301">
        <f t="shared" si="81"/>
        <v>0</v>
      </c>
      <c r="AE333" s="301">
        <f t="shared" si="82"/>
        <v>0</v>
      </c>
    </row>
    <row r="334" spans="1:31" x14ac:dyDescent="0.35">
      <c r="A334" s="321">
        <v>2045</v>
      </c>
      <c r="B334" s="326">
        <v>52902</v>
      </c>
      <c r="C334" s="323">
        <f t="shared" si="69"/>
        <v>579.34729041663286</v>
      </c>
      <c r="D334" s="314">
        <f t="shared" si="70"/>
        <v>579.34729041663286</v>
      </c>
      <c r="E334" s="243">
        <f>Residential!F334</f>
        <v>588.82231162128096</v>
      </c>
      <c r="F334" s="243">
        <f>'Exogenous Variables Monthly'!C331</f>
        <v>5435.2326166943431</v>
      </c>
      <c r="G334" s="244">
        <v>0</v>
      </c>
      <c r="H334" s="239">
        <v>0</v>
      </c>
      <c r="I334" s="239">
        <v>0</v>
      </c>
      <c r="J334" s="239">
        <v>0</v>
      </c>
      <c r="K334" s="239">
        <v>0</v>
      </c>
      <c r="L334" s="239">
        <v>0</v>
      </c>
      <c r="M334" s="239">
        <v>0</v>
      </c>
      <c r="N334" s="239">
        <v>0</v>
      </c>
      <c r="O334" s="239">
        <v>0</v>
      </c>
      <c r="P334" s="239">
        <v>0</v>
      </c>
      <c r="Q334" s="239">
        <v>0</v>
      </c>
      <c r="R334" s="239">
        <v>1</v>
      </c>
      <c r="S334" s="239">
        <v>0</v>
      </c>
      <c r="T334" s="301">
        <f t="shared" si="71"/>
        <v>0</v>
      </c>
      <c r="U334" s="301">
        <f t="shared" si="72"/>
        <v>0</v>
      </c>
      <c r="V334" s="301">
        <f t="shared" si="73"/>
        <v>0</v>
      </c>
      <c r="W334" s="301">
        <f t="shared" si="74"/>
        <v>0</v>
      </c>
      <c r="X334" s="301">
        <f t="shared" si="75"/>
        <v>0</v>
      </c>
      <c r="Y334" s="301">
        <f t="shared" si="76"/>
        <v>0</v>
      </c>
      <c r="Z334" s="301">
        <f t="shared" si="77"/>
        <v>0</v>
      </c>
      <c r="AA334" s="301">
        <f t="shared" si="78"/>
        <v>0</v>
      </c>
      <c r="AB334" s="301">
        <f t="shared" si="79"/>
        <v>0</v>
      </c>
      <c r="AC334" s="301">
        <f t="shared" si="80"/>
        <v>0</v>
      </c>
      <c r="AD334" s="301">
        <f t="shared" si="81"/>
        <v>588.82231162128096</v>
      </c>
      <c r="AE334" s="301">
        <f t="shared" si="82"/>
        <v>0</v>
      </c>
    </row>
    <row r="335" spans="1:31" x14ac:dyDescent="0.35">
      <c r="A335" s="321">
        <v>2045</v>
      </c>
      <c r="B335" s="326">
        <v>52932</v>
      </c>
      <c r="C335" s="323">
        <f t="shared" si="69"/>
        <v>589.3538355129665</v>
      </c>
      <c r="D335" s="314">
        <f t="shared" si="70"/>
        <v>589.3538355129665</v>
      </c>
      <c r="E335" s="243">
        <f>Residential!F335</f>
        <v>560.90262818035399</v>
      </c>
      <c r="F335" s="243">
        <f>'Exogenous Variables Monthly'!C332</f>
        <v>5433.1581605441643</v>
      </c>
      <c r="G335" s="244">
        <v>0</v>
      </c>
      <c r="H335" s="239">
        <v>0</v>
      </c>
      <c r="I335" s="239">
        <v>0</v>
      </c>
      <c r="J335" s="239">
        <v>0</v>
      </c>
      <c r="K335" s="239">
        <v>0</v>
      </c>
      <c r="L335" s="239">
        <v>0</v>
      </c>
      <c r="M335" s="239">
        <v>0</v>
      </c>
      <c r="N335" s="239">
        <v>0</v>
      </c>
      <c r="O335" s="239">
        <v>0</v>
      </c>
      <c r="P335" s="239">
        <v>0</v>
      </c>
      <c r="Q335" s="239">
        <v>0</v>
      </c>
      <c r="R335" s="239">
        <v>0</v>
      </c>
      <c r="S335" s="239">
        <v>1</v>
      </c>
      <c r="T335" s="301">
        <f t="shared" si="71"/>
        <v>0</v>
      </c>
      <c r="U335" s="301">
        <f t="shared" si="72"/>
        <v>0</v>
      </c>
      <c r="V335" s="301">
        <f t="shared" si="73"/>
        <v>0</v>
      </c>
      <c r="W335" s="301">
        <f t="shared" si="74"/>
        <v>0</v>
      </c>
      <c r="X335" s="301">
        <f t="shared" si="75"/>
        <v>0</v>
      </c>
      <c r="Y335" s="301">
        <f t="shared" si="76"/>
        <v>0</v>
      </c>
      <c r="Z335" s="301">
        <f t="shared" si="77"/>
        <v>0</v>
      </c>
      <c r="AA335" s="301">
        <f t="shared" si="78"/>
        <v>0</v>
      </c>
      <c r="AB335" s="301">
        <f t="shared" si="79"/>
        <v>0</v>
      </c>
      <c r="AC335" s="301">
        <f t="shared" si="80"/>
        <v>0</v>
      </c>
      <c r="AD335" s="301">
        <f t="shared" si="81"/>
        <v>0</v>
      </c>
      <c r="AE335" s="301">
        <f t="shared" si="82"/>
        <v>560.90262818035399</v>
      </c>
    </row>
    <row r="336" spans="1:31" x14ac:dyDescent="0.35">
      <c r="A336" s="321">
        <v>2045</v>
      </c>
      <c r="B336" s="326">
        <v>52963</v>
      </c>
      <c r="C336" s="323">
        <f t="shared" si="69"/>
        <v>508.58315260416589</v>
      </c>
      <c r="D336" s="314">
        <f t="shared" si="70"/>
        <v>508.58315260416589</v>
      </c>
      <c r="E336" s="243">
        <f>Residential!F336</f>
        <v>528.705944815919</v>
      </c>
      <c r="F336" s="243">
        <f>'Exogenous Variables Monthly'!C333</f>
        <v>5431.0837043939855</v>
      </c>
      <c r="G336" s="244">
        <v>0</v>
      </c>
      <c r="H336" s="239">
        <v>1</v>
      </c>
      <c r="I336" s="239">
        <v>0</v>
      </c>
      <c r="J336" s="239">
        <v>0</v>
      </c>
      <c r="K336" s="239">
        <v>0</v>
      </c>
      <c r="L336" s="239">
        <v>0</v>
      </c>
      <c r="M336" s="239">
        <v>0</v>
      </c>
      <c r="N336" s="239">
        <v>0</v>
      </c>
      <c r="O336" s="239">
        <v>0</v>
      </c>
      <c r="P336" s="239">
        <v>0</v>
      </c>
      <c r="Q336" s="239">
        <v>0</v>
      </c>
      <c r="R336" s="239">
        <v>0</v>
      </c>
      <c r="S336" s="239">
        <v>0</v>
      </c>
      <c r="T336" s="301">
        <f t="shared" si="71"/>
        <v>528.705944815919</v>
      </c>
      <c r="U336" s="301">
        <f t="shared" si="72"/>
        <v>0</v>
      </c>
      <c r="V336" s="301">
        <f t="shared" si="73"/>
        <v>0</v>
      </c>
      <c r="W336" s="301">
        <f t="shared" si="74"/>
        <v>0</v>
      </c>
      <c r="X336" s="301">
        <f t="shared" si="75"/>
        <v>0</v>
      </c>
      <c r="Y336" s="301">
        <f t="shared" si="76"/>
        <v>0</v>
      </c>
      <c r="Z336" s="301">
        <f t="shared" si="77"/>
        <v>0</v>
      </c>
      <c r="AA336" s="301">
        <f t="shared" si="78"/>
        <v>0</v>
      </c>
      <c r="AB336" s="301">
        <f t="shared" si="79"/>
        <v>0</v>
      </c>
      <c r="AC336" s="301">
        <f t="shared" si="80"/>
        <v>0</v>
      </c>
      <c r="AD336" s="301">
        <f t="shared" si="81"/>
        <v>0</v>
      </c>
      <c r="AE336" s="301">
        <f t="shared" si="82"/>
        <v>0</v>
      </c>
    </row>
    <row r="337" spans="1:31" x14ac:dyDescent="0.35">
      <c r="A337" s="321">
        <v>2045</v>
      </c>
      <c r="B337" s="326">
        <v>52994</v>
      </c>
      <c r="C337" s="323">
        <f t="shared" si="69"/>
        <v>460.02436709991389</v>
      </c>
      <c r="D337" s="314">
        <f t="shared" si="70"/>
        <v>460.02436709991389</v>
      </c>
      <c r="E337" s="243">
        <f>Residential!F337</f>
        <v>448.35104423419898</v>
      </c>
      <c r="F337" s="243">
        <f>'Exogenous Variables Monthly'!C334</f>
        <v>5429.0092482438067</v>
      </c>
      <c r="G337" s="244">
        <v>0</v>
      </c>
      <c r="H337" s="239">
        <v>0</v>
      </c>
      <c r="I337" s="239">
        <v>1</v>
      </c>
      <c r="J337" s="239">
        <v>0</v>
      </c>
      <c r="K337" s="239">
        <v>0</v>
      </c>
      <c r="L337" s="239">
        <v>0</v>
      </c>
      <c r="M337" s="239">
        <v>0</v>
      </c>
      <c r="N337" s="239">
        <v>0</v>
      </c>
      <c r="O337" s="239">
        <v>0</v>
      </c>
      <c r="P337" s="239">
        <v>0</v>
      </c>
      <c r="Q337" s="239">
        <v>0</v>
      </c>
      <c r="R337" s="239">
        <v>0</v>
      </c>
      <c r="S337" s="239">
        <v>0</v>
      </c>
      <c r="T337" s="301">
        <f t="shared" si="71"/>
        <v>0</v>
      </c>
      <c r="U337" s="301">
        <f t="shared" si="72"/>
        <v>448.35104423419898</v>
      </c>
      <c r="V337" s="301">
        <f t="shared" si="73"/>
        <v>0</v>
      </c>
      <c r="W337" s="301">
        <f t="shared" si="74"/>
        <v>0</v>
      </c>
      <c r="X337" s="301">
        <f t="shared" si="75"/>
        <v>0</v>
      </c>
      <c r="Y337" s="301">
        <f t="shared" si="76"/>
        <v>0</v>
      </c>
      <c r="Z337" s="301">
        <f t="shared" si="77"/>
        <v>0</v>
      </c>
      <c r="AA337" s="301">
        <f t="shared" si="78"/>
        <v>0</v>
      </c>
      <c r="AB337" s="301">
        <f t="shared" si="79"/>
        <v>0</v>
      </c>
      <c r="AC337" s="301">
        <f t="shared" si="80"/>
        <v>0</v>
      </c>
      <c r="AD337" s="301">
        <f t="shared" si="81"/>
        <v>0</v>
      </c>
      <c r="AE337" s="301">
        <f t="shared" si="82"/>
        <v>0</v>
      </c>
    </row>
    <row r="338" spans="1:31" x14ac:dyDescent="0.35">
      <c r="A338" s="321">
        <v>2045</v>
      </c>
      <c r="B338" s="326">
        <v>53022</v>
      </c>
      <c r="C338" s="323">
        <f t="shared" si="69"/>
        <v>556.08831866882952</v>
      </c>
      <c r="D338" s="314">
        <f t="shared" si="70"/>
        <v>556.08831866882952</v>
      </c>
      <c r="E338" s="243">
        <f>Residential!F338</f>
        <v>433.711707847637</v>
      </c>
      <c r="F338" s="243">
        <f>'Exogenous Variables Monthly'!C335</f>
        <v>5426.9347920936279</v>
      </c>
      <c r="G338" s="244">
        <v>0</v>
      </c>
      <c r="H338" s="239">
        <v>0</v>
      </c>
      <c r="I338" s="239">
        <v>0</v>
      </c>
      <c r="J338" s="239">
        <v>1</v>
      </c>
      <c r="K338" s="239">
        <v>0</v>
      </c>
      <c r="L338" s="239">
        <v>0</v>
      </c>
      <c r="M338" s="239">
        <v>0</v>
      </c>
      <c r="N338" s="239">
        <v>0</v>
      </c>
      <c r="O338" s="239">
        <v>0</v>
      </c>
      <c r="P338" s="239">
        <v>0</v>
      </c>
      <c r="Q338" s="239">
        <v>0</v>
      </c>
      <c r="R338" s="239">
        <v>0</v>
      </c>
      <c r="S338" s="239">
        <v>0</v>
      </c>
      <c r="T338" s="301">
        <f t="shared" si="71"/>
        <v>0</v>
      </c>
      <c r="U338" s="301">
        <f t="shared" si="72"/>
        <v>0</v>
      </c>
      <c r="V338" s="301">
        <f t="shared" si="73"/>
        <v>433.711707847637</v>
      </c>
      <c r="W338" s="301">
        <f t="shared" si="74"/>
        <v>0</v>
      </c>
      <c r="X338" s="301">
        <f t="shared" si="75"/>
        <v>0</v>
      </c>
      <c r="Y338" s="301">
        <f t="shared" si="76"/>
        <v>0</v>
      </c>
      <c r="Z338" s="301">
        <f t="shared" si="77"/>
        <v>0</v>
      </c>
      <c r="AA338" s="301">
        <f t="shared" si="78"/>
        <v>0</v>
      </c>
      <c r="AB338" s="301">
        <f t="shared" si="79"/>
        <v>0</v>
      </c>
      <c r="AC338" s="301">
        <f t="shared" si="80"/>
        <v>0</v>
      </c>
      <c r="AD338" s="301">
        <f t="shared" si="81"/>
        <v>0</v>
      </c>
      <c r="AE338" s="301">
        <f t="shared" si="82"/>
        <v>0</v>
      </c>
    </row>
    <row r="339" spans="1:31" x14ac:dyDescent="0.35">
      <c r="A339" s="321">
        <v>2045</v>
      </c>
      <c r="B339" s="326">
        <v>53053</v>
      </c>
      <c r="C339" s="323">
        <f t="shared" si="69"/>
        <v>547.80745538873839</v>
      </c>
      <c r="D339" s="314">
        <f t="shared" si="70"/>
        <v>547.80745538873839</v>
      </c>
      <c r="E339" s="243">
        <f>Residential!F339</f>
        <v>490.66605369787402</v>
      </c>
      <c r="F339" s="243">
        <f>'Exogenous Variables Monthly'!C336</f>
        <v>5424.8603359434492</v>
      </c>
      <c r="G339" s="244">
        <v>0</v>
      </c>
      <c r="H339" s="239">
        <v>0</v>
      </c>
      <c r="I339" s="239">
        <v>0</v>
      </c>
      <c r="J339" s="239">
        <v>0</v>
      </c>
      <c r="K339" s="239">
        <v>1</v>
      </c>
      <c r="L339" s="239">
        <v>0</v>
      </c>
      <c r="M339" s="239">
        <v>0</v>
      </c>
      <c r="N339" s="239">
        <v>0</v>
      </c>
      <c r="O339" s="239">
        <v>0</v>
      </c>
      <c r="P339" s="239">
        <v>0</v>
      </c>
      <c r="Q339" s="239">
        <v>0</v>
      </c>
      <c r="R339" s="239">
        <v>0</v>
      </c>
      <c r="S339" s="239">
        <v>0</v>
      </c>
      <c r="T339" s="301">
        <f t="shared" si="71"/>
        <v>0</v>
      </c>
      <c r="U339" s="301">
        <f t="shared" si="72"/>
        <v>0</v>
      </c>
      <c r="V339" s="301">
        <f t="shared" si="73"/>
        <v>0</v>
      </c>
      <c r="W339" s="301">
        <f t="shared" si="74"/>
        <v>490.66605369787402</v>
      </c>
      <c r="X339" s="301">
        <f t="shared" si="75"/>
        <v>0</v>
      </c>
      <c r="Y339" s="301">
        <f t="shared" si="76"/>
        <v>0</v>
      </c>
      <c r="Z339" s="301">
        <f t="shared" si="77"/>
        <v>0</v>
      </c>
      <c r="AA339" s="301">
        <f t="shared" si="78"/>
        <v>0</v>
      </c>
      <c r="AB339" s="301">
        <f t="shared" si="79"/>
        <v>0</v>
      </c>
      <c r="AC339" s="301">
        <f t="shared" si="80"/>
        <v>0</v>
      </c>
      <c r="AD339" s="301">
        <f t="shared" si="81"/>
        <v>0</v>
      </c>
      <c r="AE339" s="301">
        <f t="shared" si="82"/>
        <v>0</v>
      </c>
    </row>
    <row r="340" spans="1:31" x14ac:dyDescent="0.35">
      <c r="A340" s="321">
        <v>2045</v>
      </c>
      <c r="B340" s="326">
        <v>53083</v>
      </c>
      <c r="C340" s="323">
        <f t="shared" ref="C340:C403" si="83">D340</f>
        <v>594.29411866879741</v>
      </c>
      <c r="D340" s="314">
        <f t="shared" si="70"/>
        <v>594.29411866879741</v>
      </c>
      <c r="E340" s="243">
        <f>Residential!F340</f>
        <v>576.21360261095197</v>
      </c>
      <c r="F340" s="243">
        <f>'Exogenous Variables Monthly'!C337</f>
        <v>5422.7858797932704</v>
      </c>
      <c r="G340" s="244">
        <v>0</v>
      </c>
      <c r="H340" s="239">
        <v>0</v>
      </c>
      <c r="I340" s="239">
        <v>0</v>
      </c>
      <c r="J340" s="239">
        <v>0</v>
      </c>
      <c r="K340" s="239">
        <v>0</v>
      </c>
      <c r="L340" s="239">
        <v>1</v>
      </c>
      <c r="M340" s="239">
        <v>0</v>
      </c>
      <c r="N340" s="239">
        <v>0</v>
      </c>
      <c r="O340" s="239">
        <v>0</v>
      </c>
      <c r="P340" s="239">
        <v>0</v>
      </c>
      <c r="Q340" s="239">
        <v>0</v>
      </c>
      <c r="R340" s="239">
        <v>0</v>
      </c>
      <c r="S340" s="239">
        <v>0</v>
      </c>
      <c r="T340" s="301">
        <f t="shared" si="71"/>
        <v>0</v>
      </c>
      <c r="U340" s="301">
        <f t="shared" si="72"/>
        <v>0</v>
      </c>
      <c r="V340" s="301">
        <f t="shared" si="73"/>
        <v>0</v>
      </c>
      <c r="W340" s="301">
        <f t="shared" si="74"/>
        <v>0</v>
      </c>
      <c r="X340" s="301">
        <f t="shared" si="75"/>
        <v>576.21360261095197</v>
      </c>
      <c r="Y340" s="301">
        <f t="shared" si="76"/>
        <v>0</v>
      </c>
      <c r="Z340" s="301">
        <f t="shared" si="77"/>
        <v>0</v>
      </c>
      <c r="AA340" s="301">
        <f t="shared" si="78"/>
        <v>0</v>
      </c>
      <c r="AB340" s="301">
        <f t="shared" si="79"/>
        <v>0</v>
      </c>
      <c r="AC340" s="301">
        <f t="shared" si="80"/>
        <v>0</v>
      </c>
      <c r="AD340" s="301">
        <f t="shared" si="81"/>
        <v>0</v>
      </c>
      <c r="AE340" s="301">
        <f t="shared" si="82"/>
        <v>0</v>
      </c>
    </row>
    <row r="341" spans="1:31" x14ac:dyDescent="0.35">
      <c r="A341" s="321">
        <v>2045</v>
      </c>
      <c r="B341" s="326">
        <v>53114</v>
      </c>
      <c r="C341" s="323">
        <f t="shared" si="83"/>
        <v>591.41728629400211</v>
      </c>
      <c r="D341" s="314">
        <f t="shared" si="70"/>
        <v>591.41728629400211</v>
      </c>
      <c r="E341" s="243">
        <f>Residential!F341</f>
        <v>609.25078347574799</v>
      </c>
      <c r="F341" s="243">
        <f>'Exogenous Variables Monthly'!C338</f>
        <v>5420.7114236430916</v>
      </c>
      <c r="G341" s="244">
        <v>0</v>
      </c>
      <c r="H341" s="239">
        <v>0</v>
      </c>
      <c r="I341" s="239">
        <v>0</v>
      </c>
      <c r="J341" s="239">
        <v>0</v>
      </c>
      <c r="K341" s="239">
        <v>0</v>
      </c>
      <c r="L341" s="239">
        <v>0</v>
      </c>
      <c r="M341" s="239">
        <v>1</v>
      </c>
      <c r="N341" s="239">
        <v>0</v>
      </c>
      <c r="O341" s="239">
        <v>0</v>
      </c>
      <c r="P341" s="239">
        <v>0</v>
      </c>
      <c r="Q341" s="239">
        <v>0</v>
      </c>
      <c r="R341" s="239">
        <v>0</v>
      </c>
      <c r="S341" s="239">
        <v>0</v>
      </c>
      <c r="T341" s="301">
        <f t="shared" si="71"/>
        <v>0</v>
      </c>
      <c r="U341" s="301">
        <f t="shared" si="72"/>
        <v>0</v>
      </c>
      <c r="V341" s="301">
        <f t="shared" si="73"/>
        <v>0</v>
      </c>
      <c r="W341" s="301">
        <f t="shared" si="74"/>
        <v>0</v>
      </c>
      <c r="X341" s="301">
        <f t="shared" si="75"/>
        <v>0</v>
      </c>
      <c r="Y341" s="301">
        <f t="shared" si="76"/>
        <v>609.25078347574799</v>
      </c>
      <c r="Z341" s="301">
        <f t="shared" si="77"/>
        <v>0</v>
      </c>
      <c r="AA341" s="301">
        <f t="shared" si="78"/>
        <v>0</v>
      </c>
      <c r="AB341" s="301">
        <f t="shared" si="79"/>
        <v>0</v>
      </c>
      <c r="AC341" s="301">
        <f t="shared" si="80"/>
        <v>0</v>
      </c>
      <c r="AD341" s="301">
        <f t="shared" si="81"/>
        <v>0</v>
      </c>
      <c r="AE341" s="301">
        <f t="shared" si="82"/>
        <v>0</v>
      </c>
    </row>
    <row r="342" spans="1:31" x14ac:dyDescent="0.35">
      <c r="A342" s="321">
        <v>2046</v>
      </c>
      <c r="B342" s="326">
        <v>53144</v>
      </c>
      <c r="C342" s="323">
        <f t="shared" si="83"/>
        <v>614.12512800290995</v>
      </c>
      <c r="D342" s="314">
        <f t="shared" si="70"/>
        <v>614.12512800290995</v>
      </c>
      <c r="E342" s="243">
        <f>Residential!F342</f>
        <v>622.52138150178098</v>
      </c>
      <c r="F342" s="243">
        <f>'Exogenous Variables Monthly'!C339</f>
        <v>5418.7096931226106</v>
      </c>
      <c r="G342" s="244">
        <v>0</v>
      </c>
      <c r="H342" s="239">
        <v>0</v>
      </c>
      <c r="I342" s="239">
        <v>0</v>
      </c>
      <c r="J342" s="239">
        <v>0</v>
      </c>
      <c r="K342" s="239">
        <v>0</v>
      </c>
      <c r="L342" s="239">
        <v>0</v>
      </c>
      <c r="M342" s="239">
        <v>0</v>
      </c>
      <c r="N342" s="239">
        <v>1</v>
      </c>
      <c r="O342" s="239">
        <v>0</v>
      </c>
      <c r="P342" s="239">
        <v>0</v>
      </c>
      <c r="Q342" s="239">
        <v>0</v>
      </c>
      <c r="R342" s="239">
        <v>0</v>
      </c>
      <c r="S342" s="239">
        <v>0</v>
      </c>
      <c r="T342" s="301">
        <f t="shared" si="71"/>
        <v>0</v>
      </c>
      <c r="U342" s="301">
        <f t="shared" si="72"/>
        <v>0</v>
      </c>
      <c r="V342" s="301">
        <f t="shared" si="73"/>
        <v>0</v>
      </c>
      <c r="W342" s="301">
        <f t="shared" si="74"/>
        <v>0</v>
      </c>
      <c r="X342" s="301">
        <f t="shared" si="75"/>
        <v>0</v>
      </c>
      <c r="Y342" s="301">
        <f t="shared" si="76"/>
        <v>0</v>
      </c>
      <c r="Z342" s="301">
        <f t="shared" si="77"/>
        <v>622.52138150178098</v>
      </c>
      <c r="AA342" s="301">
        <f t="shared" si="78"/>
        <v>0</v>
      </c>
      <c r="AB342" s="301">
        <f t="shared" si="79"/>
        <v>0</v>
      </c>
      <c r="AC342" s="301">
        <f t="shared" si="80"/>
        <v>0</v>
      </c>
      <c r="AD342" s="301">
        <f t="shared" si="81"/>
        <v>0</v>
      </c>
      <c r="AE342" s="301">
        <f t="shared" si="82"/>
        <v>0</v>
      </c>
    </row>
    <row r="343" spans="1:31" x14ac:dyDescent="0.35">
      <c r="A343" s="321">
        <v>2046</v>
      </c>
      <c r="B343" s="326">
        <v>53175</v>
      </c>
      <c r="C343" s="323">
        <f t="shared" si="83"/>
        <v>612.90555076769613</v>
      </c>
      <c r="D343" s="314">
        <f t="shared" si="70"/>
        <v>612.90555076769613</v>
      </c>
      <c r="E343" s="243">
        <f>Residential!F343</f>
        <v>655.03516610366898</v>
      </c>
      <c r="F343" s="243">
        <f>'Exogenous Variables Monthly'!C340</f>
        <v>5416.7079626021296</v>
      </c>
      <c r="G343" s="244">
        <v>0</v>
      </c>
      <c r="H343" s="239">
        <v>0</v>
      </c>
      <c r="I343" s="239">
        <v>0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1</v>
      </c>
      <c r="P343" s="239">
        <v>0</v>
      </c>
      <c r="Q343" s="239">
        <v>0</v>
      </c>
      <c r="R343" s="239">
        <v>0</v>
      </c>
      <c r="S343" s="239">
        <v>0</v>
      </c>
      <c r="T343" s="301">
        <f t="shared" si="71"/>
        <v>0</v>
      </c>
      <c r="U343" s="301">
        <f t="shared" si="72"/>
        <v>0</v>
      </c>
      <c r="V343" s="301">
        <f t="shared" si="73"/>
        <v>0</v>
      </c>
      <c r="W343" s="301">
        <f t="shared" si="74"/>
        <v>0</v>
      </c>
      <c r="X343" s="301">
        <f t="shared" si="75"/>
        <v>0</v>
      </c>
      <c r="Y343" s="301">
        <f t="shared" si="76"/>
        <v>0</v>
      </c>
      <c r="Z343" s="301">
        <f t="shared" si="77"/>
        <v>0</v>
      </c>
      <c r="AA343" s="301">
        <f t="shared" si="78"/>
        <v>655.03516610366898</v>
      </c>
      <c r="AB343" s="301">
        <f t="shared" si="79"/>
        <v>0</v>
      </c>
      <c r="AC343" s="301">
        <f t="shared" si="80"/>
        <v>0</v>
      </c>
      <c r="AD343" s="301">
        <f t="shared" si="81"/>
        <v>0</v>
      </c>
      <c r="AE343" s="301">
        <f t="shared" si="82"/>
        <v>0</v>
      </c>
    </row>
    <row r="344" spans="1:31" x14ac:dyDescent="0.35">
      <c r="A344" s="321">
        <v>2046</v>
      </c>
      <c r="B344" s="326">
        <v>53206</v>
      </c>
      <c r="C344" s="323">
        <f t="shared" si="83"/>
        <v>622.71526247370036</v>
      </c>
      <c r="D344" s="314">
        <f t="shared" si="70"/>
        <v>622.71526247370036</v>
      </c>
      <c r="E344" s="243">
        <f>Residential!F344</f>
        <v>652.96748433282198</v>
      </c>
      <c r="F344" s="243">
        <f>'Exogenous Variables Monthly'!C341</f>
        <v>5414.7062320816485</v>
      </c>
      <c r="G344" s="244">
        <v>0</v>
      </c>
      <c r="H344" s="239">
        <v>0</v>
      </c>
      <c r="I344" s="239">
        <v>0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0</v>
      </c>
      <c r="P344" s="239">
        <v>1</v>
      </c>
      <c r="Q344" s="239">
        <v>0</v>
      </c>
      <c r="R344" s="239">
        <v>0</v>
      </c>
      <c r="S344" s="239">
        <v>0</v>
      </c>
      <c r="T344" s="301">
        <f t="shared" si="71"/>
        <v>0</v>
      </c>
      <c r="U344" s="301">
        <f t="shared" si="72"/>
        <v>0</v>
      </c>
      <c r="V344" s="301">
        <f t="shared" si="73"/>
        <v>0</v>
      </c>
      <c r="W344" s="301">
        <f t="shared" si="74"/>
        <v>0</v>
      </c>
      <c r="X344" s="301">
        <f t="shared" si="75"/>
        <v>0</v>
      </c>
      <c r="Y344" s="301">
        <f t="shared" si="76"/>
        <v>0</v>
      </c>
      <c r="Z344" s="301">
        <f t="shared" si="77"/>
        <v>0</v>
      </c>
      <c r="AA344" s="301">
        <f t="shared" si="78"/>
        <v>0</v>
      </c>
      <c r="AB344" s="301">
        <f t="shared" si="79"/>
        <v>652.96748433282198</v>
      </c>
      <c r="AC344" s="301">
        <f t="shared" si="80"/>
        <v>0</v>
      </c>
      <c r="AD344" s="301">
        <f t="shared" si="81"/>
        <v>0</v>
      </c>
      <c r="AE344" s="301">
        <f t="shared" si="82"/>
        <v>0</v>
      </c>
    </row>
    <row r="345" spans="1:31" x14ac:dyDescent="0.35">
      <c r="A345" s="321">
        <v>2046</v>
      </c>
      <c r="B345" s="326">
        <v>53236</v>
      </c>
      <c r="C345" s="323">
        <f t="shared" si="83"/>
        <v>658.64189360705893</v>
      </c>
      <c r="D345" s="314">
        <f t="shared" si="70"/>
        <v>658.64189360705893</v>
      </c>
      <c r="E345" s="243">
        <f>Residential!F345</f>
        <v>684.62255008989098</v>
      </c>
      <c r="F345" s="243">
        <f>'Exogenous Variables Monthly'!C342</f>
        <v>5412.7045015611675</v>
      </c>
      <c r="G345" s="244">
        <v>0</v>
      </c>
      <c r="H345" s="239">
        <v>0</v>
      </c>
      <c r="I345" s="239">
        <v>0</v>
      </c>
      <c r="J345" s="239">
        <v>0</v>
      </c>
      <c r="K345" s="239">
        <v>0</v>
      </c>
      <c r="L345" s="239">
        <v>0</v>
      </c>
      <c r="M345" s="239">
        <v>0</v>
      </c>
      <c r="N345" s="239">
        <v>0</v>
      </c>
      <c r="O345" s="239">
        <v>0</v>
      </c>
      <c r="P345" s="239">
        <v>0</v>
      </c>
      <c r="Q345" s="239">
        <v>1</v>
      </c>
      <c r="R345" s="239">
        <v>0</v>
      </c>
      <c r="S345" s="239">
        <v>0</v>
      </c>
      <c r="T345" s="301">
        <f t="shared" si="71"/>
        <v>0</v>
      </c>
      <c r="U345" s="301">
        <f t="shared" si="72"/>
        <v>0</v>
      </c>
      <c r="V345" s="301">
        <f t="shared" si="73"/>
        <v>0</v>
      </c>
      <c r="W345" s="301">
        <f t="shared" si="74"/>
        <v>0</v>
      </c>
      <c r="X345" s="301">
        <f t="shared" si="75"/>
        <v>0</v>
      </c>
      <c r="Y345" s="301">
        <f t="shared" si="76"/>
        <v>0</v>
      </c>
      <c r="Z345" s="301">
        <f t="shared" si="77"/>
        <v>0</v>
      </c>
      <c r="AA345" s="301">
        <f t="shared" si="78"/>
        <v>0</v>
      </c>
      <c r="AB345" s="301">
        <f t="shared" si="79"/>
        <v>0</v>
      </c>
      <c r="AC345" s="301">
        <f t="shared" si="80"/>
        <v>684.62255008989098</v>
      </c>
      <c r="AD345" s="301">
        <f t="shared" si="81"/>
        <v>0</v>
      </c>
      <c r="AE345" s="301">
        <f t="shared" si="82"/>
        <v>0</v>
      </c>
    </row>
    <row r="346" spans="1:31" x14ac:dyDescent="0.35">
      <c r="A346" s="321">
        <v>2046</v>
      </c>
      <c r="B346" s="326">
        <v>53267</v>
      </c>
      <c r="C346" s="323">
        <f t="shared" si="83"/>
        <v>576.30296254020141</v>
      </c>
      <c r="D346" s="314">
        <f t="shared" si="70"/>
        <v>576.30296254020141</v>
      </c>
      <c r="E346" s="243">
        <f>Residential!F346</f>
        <v>592.55577124429396</v>
      </c>
      <c r="F346" s="243">
        <f>'Exogenous Variables Monthly'!C343</f>
        <v>5410.7027710406865</v>
      </c>
      <c r="G346" s="244">
        <v>0</v>
      </c>
      <c r="H346" s="239">
        <v>0</v>
      </c>
      <c r="I346" s="239">
        <v>0</v>
      </c>
      <c r="J346" s="239">
        <v>0</v>
      </c>
      <c r="K346" s="239">
        <v>0</v>
      </c>
      <c r="L346" s="239">
        <v>0</v>
      </c>
      <c r="M346" s="239">
        <v>0</v>
      </c>
      <c r="N346" s="239">
        <v>0</v>
      </c>
      <c r="O346" s="239">
        <v>0</v>
      </c>
      <c r="P346" s="239">
        <v>0</v>
      </c>
      <c r="Q346" s="239">
        <v>0</v>
      </c>
      <c r="R346" s="239">
        <v>1</v>
      </c>
      <c r="S346" s="239">
        <v>0</v>
      </c>
      <c r="T346" s="301">
        <f t="shared" si="71"/>
        <v>0</v>
      </c>
      <c r="U346" s="301">
        <f t="shared" si="72"/>
        <v>0</v>
      </c>
      <c r="V346" s="301">
        <f t="shared" si="73"/>
        <v>0</v>
      </c>
      <c r="W346" s="301">
        <f t="shared" si="74"/>
        <v>0</v>
      </c>
      <c r="X346" s="301">
        <f t="shared" si="75"/>
        <v>0</v>
      </c>
      <c r="Y346" s="301">
        <f t="shared" si="76"/>
        <v>0</v>
      </c>
      <c r="Z346" s="301">
        <f t="shared" si="77"/>
        <v>0</v>
      </c>
      <c r="AA346" s="301">
        <f t="shared" si="78"/>
        <v>0</v>
      </c>
      <c r="AB346" s="301">
        <f t="shared" si="79"/>
        <v>0</v>
      </c>
      <c r="AC346" s="301">
        <f t="shared" si="80"/>
        <v>0</v>
      </c>
      <c r="AD346" s="301">
        <f t="shared" si="81"/>
        <v>592.55577124429396</v>
      </c>
      <c r="AE346" s="301">
        <f t="shared" si="82"/>
        <v>0</v>
      </c>
    </row>
    <row r="347" spans="1:31" x14ac:dyDescent="0.35">
      <c r="A347" s="321">
        <v>2046</v>
      </c>
      <c r="B347" s="326">
        <v>53297</v>
      </c>
      <c r="C347" s="323">
        <f t="shared" si="83"/>
        <v>587.64507343778098</v>
      </c>
      <c r="D347" s="314">
        <f t="shared" si="70"/>
        <v>587.64507343778098</v>
      </c>
      <c r="E347" s="243">
        <f>Residential!F347</f>
        <v>565.13408615097296</v>
      </c>
      <c r="F347" s="243">
        <f>'Exogenous Variables Monthly'!C344</f>
        <v>5408.7010405202054</v>
      </c>
      <c r="G347" s="244">
        <v>0</v>
      </c>
      <c r="H347" s="239">
        <v>0</v>
      </c>
      <c r="I347" s="239">
        <v>0</v>
      </c>
      <c r="J347" s="239">
        <v>0</v>
      </c>
      <c r="K347" s="239">
        <v>0</v>
      </c>
      <c r="L347" s="239">
        <v>0</v>
      </c>
      <c r="M347" s="239">
        <v>0</v>
      </c>
      <c r="N347" s="239">
        <v>0</v>
      </c>
      <c r="O347" s="239">
        <v>0</v>
      </c>
      <c r="P347" s="239">
        <v>0</v>
      </c>
      <c r="Q347" s="239">
        <v>0</v>
      </c>
      <c r="R347" s="239">
        <v>0</v>
      </c>
      <c r="S347" s="239">
        <v>1</v>
      </c>
      <c r="T347" s="301">
        <f t="shared" si="71"/>
        <v>0</v>
      </c>
      <c r="U347" s="301">
        <f t="shared" si="72"/>
        <v>0</v>
      </c>
      <c r="V347" s="301">
        <f t="shared" si="73"/>
        <v>0</v>
      </c>
      <c r="W347" s="301">
        <f t="shared" si="74"/>
        <v>0</v>
      </c>
      <c r="X347" s="301">
        <f t="shared" si="75"/>
        <v>0</v>
      </c>
      <c r="Y347" s="301">
        <f t="shared" si="76"/>
        <v>0</v>
      </c>
      <c r="Z347" s="301">
        <f t="shared" si="77"/>
        <v>0</v>
      </c>
      <c r="AA347" s="301">
        <f t="shared" si="78"/>
        <v>0</v>
      </c>
      <c r="AB347" s="301">
        <f t="shared" si="79"/>
        <v>0</v>
      </c>
      <c r="AC347" s="301">
        <f t="shared" si="80"/>
        <v>0</v>
      </c>
      <c r="AD347" s="301">
        <f t="shared" si="81"/>
        <v>0</v>
      </c>
      <c r="AE347" s="301">
        <f t="shared" si="82"/>
        <v>565.13408615097296</v>
      </c>
    </row>
    <row r="348" spans="1:31" x14ac:dyDescent="0.35">
      <c r="A348" s="321">
        <v>2046</v>
      </c>
      <c r="B348" s="326">
        <v>53328</v>
      </c>
      <c r="C348" s="323">
        <f t="shared" si="83"/>
        <v>505.20699181850881</v>
      </c>
      <c r="D348" s="314">
        <f t="shared" si="70"/>
        <v>505.20699181850881</v>
      </c>
      <c r="E348" s="243">
        <f>Residential!F348</f>
        <v>532.99366519945295</v>
      </c>
      <c r="F348" s="243">
        <f>'Exogenous Variables Monthly'!C345</f>
        <v>5406.6993099997244</v>
      </c>
      <c r="G348" s="244">
        <v>0</v>
      </c>
      <c r="H348" s="239">
        <v>1</v>
      </c>
      <c r="I348" s="239">
        <v>0</v>
      </c>
      <c r="J348" s="239">
        <v>0</v>
      </c>
      <c r="K348" s="239">
        <v>0</v>
      </c>
      <c r="L348" s="239">
        <v>0</v>
      </c>
      <c r="M348" s="239">
        <v>0</v>
      </c>
      <c r="N348" s="239">
        <v>0</v>
      </c>
      <c r="O348" s="239">
        <v>0</v>
      </c>
      <c r="P348" s="239">
        <v>0</v>
      </c>
      <c r="Q348" s="239">
        <v>0</v>
      </c>
      <c r="R348" s="239">
        <v>0</v>
      </c>
      <c r="S348" s="239">
        <v>0</v>
      </c>
      <c r="T348" s="301">
        <f t="shared" si="71"/>
        <v>532.99366519945295</v>
      </c>
      <c r="U348" s="301">
        <f t="shared" si="72"/>
        <v>0</v>
      </c>
      <c r="V348" s="301">
        <f t="shared" si="73"/>
        <v>0</v>
      </c>
      <c r="W348" s="301">
        <f t="shared" si="74"/>
        <v>0</v>
      </c>
      <c r="X348" s="301">
        <f t="shared" si="75"/>
        <v>0</v>
      </c>
      <c r="Y348" s="301">
        <f t="shared" si="76"/>
        <v>0</v>
      </c>
      <c r="Z348" s="301">
        <f t="shared" si="77"/>
        <v>0</v>
      </c>
      <c r="AA348" s="301">
        <f t="shared" si="78"/>
        <v>0</v>
      </c>
      <c r="AB348" s="301">
        <f t="shared" si="79"/>
        <v>0</v>
      </c>
      <c r="AC348" s="301">
        <f t="shared" si="80"/>
        <v>0</v>
      </c>
      <c r="AD348" s="301">
        <f t="shared" si="81"/>
        <v>0</v>
      </c>
      <c r="AE348" s="301">
        <f t="shared" si="82"/>
        <v>0</v>
      </c>
    </row>
    <row r="349" spans="1:31" x14ac:dyDescent="0.35">
      <c r="A349" s="321">
        <v>2046</v>
      </c>
      <c r="B349" s="326">
        <v>53359</v>
      </c>
      <c r="C349" s="323">
        <f t="shared" si="83"/>
        <v>455.71779796151941</v>
      </c>
      <c r="D349" s="314">
        <f t="shared" si="70"/>
        <v>455.71779796151941</v>
      </c>
      <c r="E349" s="243">
        <f>Residential!F349</f>
        <v>450.96823992532097</v>
      </c>
      <c r="F349" s="243">
        <f>'Exogenous Variables Monthly'!C346</f>
        <v>5404.6975794792434</v>
      </c>
      <c r="G349" s="244">
        <v>0</v>
      </c>
      <c r="H349" s="239">
        <v>0</v>
      </c>
      <c r="I349" s="239">
        <v>1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0</v>
      </c>
      <c r="P349" s="239">
        <v>0</v>
      </c>
      <c r="Q349" s="239">
        <v>0</v>
      </c>
      <c r="R349" s="239">
        <v>0</v>
      </c>
      <c r="S349" s="239">
        <v>0</v>
      </c>
      <c r="T349" s="301">
        <f t="shared" si="71"/>
        <v>0</v>
      </c>
      <c r="U349" s="301">
        <f t="shared" si="72"/>
        <v>450.96823992532097</v>
      </c>
      <c r="V349" s="301">
        <f t="shared" si="73"/>
        <v>0</v>
      </c>
      <c r="W349" s="301">
        <f t="shared" si="74"/>
        <v>0</v>
      </c>
      <c r="X349" s="301">
        <f t="shared" si="75"/>
        <v>0</v>
      </c>
      <c r="Y349" s="301">
        <f t="shared" si="76"/>
        <v>0</v>
      </c>
      <c r="Z349" s="301">
        <f t="shared" si="77"/>
        <v>0</v>
      </c>
      <c r="AA349" s="301">
        <f t="shared" si="78"/>
        <v>0</v>
      </c>
      <c r="AB349" s="301">
        <f t="shared" si="79"/>
        <v>0</v>
      </c>
      <c r="AC349" s="301">
        <f t="shared" si="80"/>
        <v>0</v>
      </c>
      <c r="AD349" s="301">
        <f t="shared" si="81"/>
        <v>0</v>
      </c>
      <c r="AE349" s="301">
        <f t="shared" si="82"/>
        <v>0</v>
      </c>
    </row>
    <row r="350" spans="1:31" x14ac:dyDescent="0.35">
      <c r="A350" s="321">
        <v>2046</v>
      </c>
      <c r="B350" s="326">
        <v>53387</v>
      </c>
      <c r="C350" s="323">
        <f t="shared" si="83"/>
        <v>552.53111675964306</v>
      </c>
      <c r="D350" s="314">
        <f t="shared" si="70"/>
        <v>552.53111675964306</v>
      </c>
      <c r="E350" s="243">
        <f>Residential!F350</f>
        <v>433.76368352284697</v>
      </c>
      <c r="F350" s="243">
        <f>'Exogenous Variables Monthly'!C347</f>
        <v>5402.6958489587623</v>
      </c>
      <c r="G350" s="244">
        <v>0</v>
      </c>
      <c r="H350" s="239">
        <v>0</v>
      </c>
      <c r="I350" s="239">
        <v>0</v>
      </c>
      <c r="J350" s="239">
        <v>1</v>
      </c>
      <c r="K350" s="239">
        <v>0</v>
      </c>
      <c r="L350" s="239">
        <v>0</v>
      </c>
      <c r="M350" s="239">
        <v>0</v>
      </c>
      <c r="N350" s="239">
        <v>0</v>
      </c>
      <c r="O350" s="239">
        <v>0</v>
      </c>
      <c r="P350" s="239">
        <v>0</v>
      </c>
      <c r="Q350" s="239">
        <v>0</v>
      </c>
      <c r="R350" s="239">
        <v>0</v>
      </c>
      <c r="S350" s="239">
        <v>0</v>
      </c>
      <c r="T350" s="301">
        <f t="shared" si="71"/>
        <v>0</v>
      </c>
      <c r="U350" s="301">
        <f t="shared" si="72"/>
        <v>0</v>
      </c>
      <c r="V350" s="301">
        <f t="shared" si="73"/>
        <v>433.76368352284697</v>
      </c>
      <c r="W350" s="301">
        <f t="shared" si="74"/>
        <v>0</v>
      </c>
      <c r="X350" s="301">
        <f t="shared" si="75"/>
        <v>0</v>
      </c>
      <c r="Y350" s="301">
        <f t="shared" si="76"/>
        <v>0</v>
      </c>
      <c r="Z350" s="301">
        <f t="shared" si="77"/>
        <v>0</v>
      </c>
      <c r="AA350" s="301">
        <f t="shared" si="78"/>
        <v>0</v>
      </c>
      <c r="AB350" s="301">
        <f t="shared" si="79"/>
        <v>0</v>
      </c>
      <c r="AC350" s="301">
        <f t="shared" si="80"/>
        <v>0</v>
      </c>
      <c r="AD350" s="301">
        <f t="shared" si="81"/>
        <v>0</v>
      </c>
      <c r="AE350" s="301">
        <f t="shared" si="82"/>
        <v>0</v>
      </c>
    </row>
    <row r="351" spans="1:31" x14ac:dyDescent="0.35">
      <c r="A351" s="321">
        <v>2046</v>
      </c>
      <c r="B351" s="326">
        <v>53418</v>
      </c>
      <c r="C351" s="323">
        <f t="shared" si="83"/>
        <v>544.52723671083766</v>
      </c>
      <c r="D351" s="314">
        <f t="shared" si="70"/>
        <v>544.52723671083766</v>
      </c>
      <c r="E351" s="243">
        <f>Residential!F351</f>
        <v>491.56194763183498</v>
      </c>
      <c r="F351" s="243">
        <f>'Exogenous Variables Monthly'!C348</f>
        <v>5400.6941184382813</v>
      </c>
      <c r="G351" s="244">
        <v>0</v>
      </c>
      <c r="H351" s="239">
        <v>0</v>
      </c>
      <c r="I351" s="239">
        <v>0</v>
      </c>
      <c r="J351" s="239">
        <v>0</v>
      </c>
      <c r="K351" s="239">
        <v>1</v>
      </c>
      <c r="L351" s="239">
        <v>0</v>
      </c>
      <c r="M351" s="239">
        <v>0</v>
      </c>
      <c r="N351" s="239">
        <v>0</v>
      </c>
      <c r="O351" s="239">
        <v>0</v>
      </c>
      <c r="P351" s="239">
        <v>0</v>
      </c>
      <c r="Q351" s="239">
        <v>0</v>
      </c>
      <c r="R351" s="239">
        <v>0</v>
      </c>
      <c r="S351" s="239">
        <v>0</v>
      </c>
      <c r="T351" s="301">
        <f t="shared" si="71"/>
        <v>0</v>
      </c>
      <c r="U351" s="301">
        <f t="shared" si="72"/>
        <v>0</v>
      </c>
      <c r="V351" s="301">
        <f t="shared" si="73"/>
        <v>0</v>
      </c>
      <c r="W351" s="301">
        <f t="shared" si="74"/>
        <v>491.56194763183498</v>
      </c>
      <c r="X351" s="301">
        <f t="shared" si="75"/>
        <v>0</v>
      </c>
      <c r="Y351" s="301">
        <f t="shared" si="76"/>
        <v>0</v>
      </c>
      <c r="Z351" s="301">
        <f t="shared" si="77"/>
        <v>0</v>
      </c>
      <c r="AA351" s="301">
        <f t="shared" si="78"/>
        <v>0</v>
      </c>
      <c r="AB351" s="301">
        <f t="shared" si="79"/>
        <v>0</v>
      </c>
      <c r="AC351" s="301">
        <f t="shared" si="80"/>
        <v>0</v>
      </c>
      <c r="AD351" s="301">
        <f t="shared" si="81"/>
        <v>0</v>
      </c>
      <c r="AE351" s="301">
        <f t="shared" si="82"/>
        <v>0</v>
      </c>
    </row>
    <row r="352" spans="1:31" x14ac:dyDescent="0.35">
      <c r="A352" s="321">
        <v>2046</v>
      </c>
      <c r="B352" s="326">
        <v>53448</v>
      </c>
      <c r="C352" s="323">
        <f t="shared" si="83"/>
        <v>590.95932297625859</v>
      </c>
      <c r="D352" s="314">
        <f t="shared" si="70"/>
        <v>590.95932297625859</v>
      </c>
      <c r="E352" s="243">
        <f>Residential!F352</f>
        <v>577.90800870033797</v>
      </c>
      <c r="F352" s="243">
        <f>'Exogenous Variables Monthly'!C349</f>
        <v>5398.6923879178003</v>
      </c>
      <c r="G352" s="244">
        <v>0</v>
      </c>
      <c r="H352" s="239">
        <v>0</v>
      </c>
      <c r="I352" s="239">
        <v>0</v>
      </c>
      <c r="J352" s="239">
        <v>0</v>
      </c>
      <c r="K352" s="239">
        <v>0</v>
      </c>
      <c r="L352" s="239">
        <v>1</v>
      </c>
      <c r="M352" s="239">
        <v>0</v>
      </c>
      <c r="N352" s="239">
        <v>0</v>
      </c>
      <c r="O352" s="239">
        <v>0</v>
      </c>
      <c r="P352" s="239">
        <v>0</v>
      </c>
      <c r="Q352" s="239">
        <v>0</v>
      </c>
      <c r="R352" s="239">
        <v>0</v>
      </c>
      <c r="S352" s="239">
        <v>0</v>
      </c>
      <c r="T352" s="301">
        <f t="shared" si="71"/>
        <v>0</v>
      </c>
      <c r="U352" s="301">
        <f t="shared" si="72"/>
        <v>0</v>
      </c>
      <c r="V352" s="301">
        <f t="shared" si="73"/>
        <v>0</v>
      </c>
      <c r="W352" s="301">
        <f t="shared" si="74"/>
        <v>0</v>
      </c>
      <c r="X352" s="301">
        <f t="shared" si="75"/>
        <v>577.90800870033797</v>
      </c>
      <c r="Y352" s="301">
        <f t="shared" si="76"/>
        <v>0</v>
      </c>
      <c r="Z352" s="301">
        <f t="shared" si="77"/>
        <v>0</v>
      </c>
      <c r="AA352" s="301">
        <f t="shared" si="78"/>
        <v>0</v>
      </c>
      <c r="AB352" s="301">
        <f t="shared" si="79"/>
        <v>0</v>
      </c>
      <c r="AC352" s="301">
        <f t="shared" si="80"/>
        <v>0</v>
      </c>
      <c r="AD352" s="301">
        <f t="shared" si="81"/>
        <v>0</v>
      </c>
      <c r="AE352" s="301">
        <f t="shared" si="82"/>
        <v>0</v>
      </c>
    </row>
    <row r="353" spans="1:31" x14ac:dyDescent="0.35">
      <c r="A353" s="321">
        <v>2046</v>
      </c>
      <c r="B353" s="326">
        <v>53479</v>
      </c>
      <c r="C353" s="323">
        <f t="shared" si="83"/>
        <v>588.58572541462968</v>
      </c>
      <c r="D353" s="314">
        <f t="shared" si="70"/>
        <v>588.58572541462968</v>
      </c>
      <c r="E353" s="243">
        <f>Residential!F353</f>
        <v>611.17631141045399</v>
      </c>
      <c r="F353" s="243">
        <f>'Exogenous Variables Monthly'!C350</f>
        <v>5396.6906573973192</v>
      </c>
      <c r="G353" s="244">
        <v>0</v>
      </c>
      <c r="H353" s="239">
        <v>0</v>
      </c>
      <c r="I353" s="239">
        <v>0</v>
      </c>
      <c r="J353" s="239">
        <v>0</v>
      </c>
      <c r="K353" s="239">
        <v>0</v>
      </c>
      <c r="L353" s="239">
        <v>0</v>
      </c>
      <c r="M353" s="239">
        <v>1</v>
      </c>
      <c r="N353" s="239">
        <v>0</v>
      </c>
      <c r="O353" s="239">
        <v>0</v>
      </c>
      <c r="P353" s="239">
        <v>0</v>
      </c>
      <c r="Q353" s="239">
        <v>0</v>
      </c>
      <c r="R353" s="239">
        <v>0</v>
      </c>
      <c r="S353" s="239">
        <v>0</v>
      </c>
      <c r="T353" s="301">
        <f t="shared" si="71"/>
        <v>0</v>
      </c>
      <c r="U353" s="301">
        <f t="shared" si="72"/>
        <v>0</v>
      </c>
      <c r="V353" s="301">
        <f t="shared" si="73"/>
        <v>0</v>
      </c>
      <c r="W353" s="301">
        <f t="shared" si="74"/>
        <v>0</v>
      </c>
      <c r="X353" s="301">
        <f t="shared" si="75"/>
        <v>0</v>
      </c>
      <c r="Y353" s="301">
        <f t="shared" si="76"/>
        <v>611.17631141045399</v>
      </c>
      <c r="Z353" s="301">
        <f t="shared" si="77"/>
        <v>0</v>
      </c>
      <c r="AA353" s="301">
        <f t="shared" si="78"/>
        <v>0</v>
      </c>
      <c r="AB353" s="301">
        <f t="shared" si="79"/>
        <v>0</v>
      </c>
      <c r="AC353" s="301">
        <f t="shared" si="80"/>
        <v>0</v>
      </c>
      <c r="AD353" s="301">
        <f t="shared" si="81"/>
        <v>0</v>
      </c>
      <c r="AE353" s="301">
        <f t="shared" si="82"/>
        <v>0</v>
      </c>
    </row>
    <row r="354" spans="1:31" x14ac:dyDescent="0.35">
      <c r="A354" s="321">
        <v>2047</v>
      </c>
      <c r="B354" s="326">
        <v>53509</v>
      </c>
      <c r="C354" s="323">
        <f t="shared" si="83"/>
        <v>610.86472846357037</v>
      </c>
      <c r="D354" s="314">
        <f t="shared" si="70"/>
        <v>610.86472846357037</v>
      </c>
      <c r="E354" s="243">
        <f>Residential!F354</f>
        <v>624.08705020550406</v>
      </c>
      <c r="F354" s="243">
        <f>'Exogenous Variables Monthly'!C351</f>
        <v>5395.3074054376875</v>
      </c>
      <c r="G354" s="244">
        <v>0</v>
      </c>
      <c r="H354" s="239">
        <v>0</v>
      </c>
      <c r="I354" s="239">
        <v>0</v>
      </c>
      <c r="J354" s="239">
        <v>0</v>
      </c>
      <c r="K354" s="239">
        <v>0</v>
      </c>
      <c r="L354" s="239">
        <v>0</v>
      </c>
      <c r="M354" s="239">
        <v>0</v>
      </c>
      <c r="N354" s="239">
        <v>1</v>
      </c>
      <c r="O354" s="239">
        <v>0</v>
      </c>
      <c r="P354" s="239">
        <v>0</v>
      </c>
      <c r="Q354" s="239">
        <v>0</v>
      </c>
      <c r="R354" s="239">
        <v>0</v>
      </c>
      <c r="S354" s="239">
        <v>0</v>
      </c>
      <c r="T354" s="301">
        <f t="shared" si="71"/>
        <v>0</v>
      </c>
      <c r="U354" s="301">
        <f t="shared" si="72"/>
        <v>0</v>
      </c>
      <c r="V354" s="301">
        <f t="shared" si="73"/>
        <v>0</v>
      </c>
      <c r="W354" s="301">
        <f t="shared" si="74"/>
        <v>0</v>
      </c>
      <c r="X354" s="301">
        <f t="shared" si="75"/>
        <v>0</v>
      </c>
      <c r="Y354" s="301">
        <f t="shared" si="76"/>
        <v>0</v>
      </c>
      <c r="Z354" s="301">
        <f t="shared" si="77"/>
        <v>624.08705020550406</v>
      </c>
      <c r="AA354" s="301">
        <f t="shared" si="78"/>
        <v>0</v>
      </c>
      <c r="AB354" s="301">
        <f t="shared" si="79"/>
        <v>0</v>
      </c>
      <c r="AC354" s="301">
        <f t="shared" si="80"/>
        <v>0</v>
      </c>
      <c r="AD354" s="301">
        <f t="shared" si="81"/>
        <v>0</v>
      </c>
      <c r="AE354" s="301">
        <f t="shared" si="82"/>
        <v>0</v>
      </c>
    </row>
    <row r="355" spans="1:31" x14ac:dyDescent="0.35">
      <c r="A355" s="321">
        <v>2047</v>
      </c>
      <c r="B355" s="326">
        <v>53540</v>
      </c>
      <c r="C355" s="323">
        <f t="shared" si="83"/>
        <v>610.17575160963543</v>
      </c>
      <c r="D355" s="314">
        <f t="shared" si="70"/>
        <v>610.17575160963543</v>
      </c>
      <c r="E355" s="243">
        <f>Residential!F355</f>
        <v>657.35175999940896</v>
      </c>
      <c r="F355" s="243">
        <f>'Exogenous Variables Monthly'!C352</f>
        <v>5393.9241534780558</v>
      </c>
      <c r="G355" s="244">
        <v>0</v>
      </c>
      <c r="H355" s="239">
        <v>0</v>
      </c>
      <c r="I355" s="239">
        <v>0</v>
      </c>
      <c r="J355" s="239">
        <v>0</v>
      </c>
      <c r="K355" s="239">
        <v>0</v>
      </c>
      <c r="L355" s="239">
        <v>0</v>
      </c>
      <c r="M355" s="239">
        <v>0</v>
      </c>
      <c r="N355" s="239">
        <v>0</v>
      </c>
      <c r="O355" s="239">
        <v>1</v>
      </c>
      <c r="P355" s="239">
        <v>0</v>
      </c>
      <c r="Q355" s="239">
        <v>0</v>
      </c>
      <c r="R355" s="239">
        <v>0</v>
      </c>
      <c r="S355" s="239">
        <v>0</v>
      </c>
      <c r="T355" s="301">
        <f t="shared" si="71"/>
        <v>0</v>
      </c>
      <c r="U355" s="301">
        <f t="shared" si="72"/>
        <v>0</v>
      </c>
      <c r="V355" s="301">
        <f t="shared" si="73"/>
        <v>0</v>
      </c>
      <c r="W355" s="301">
        <f t="shared" si="74"/>
        <v>0</v>
      </c>
      <c r="X355" s="301">
        <f t="shared" si="75"/>
        <v>0</v>
      </c>
      <c r="Y355" s="301">
        <f t="shared" si="76"/>
        <v>0</v>
      </c>
      <c r="Z355" s="301">
        <f t="shared" si="77"/>
        <v>0</v>
      </c>
      <c r="AA355" s="301">
        <f t="shared" si="78"/>
        <v>657.35175999940896</v>
      </c>
      <c r="AB355" s="301">
        <f t="shared" si="79"/>
        <v>0</v>
      </c>
      <c r="AC355" s="301">
        <f t="shared" si="80"/>
        <v>0</v>
      </c>
      <c r="AD355" s="301">
        <f t="shared" si="81"/>
        <v>0</v>
      </c>
      <c r="AE355" s="301">
        <f t="shared" si="82"/>
        <v>0</v>
      </c>
    </row>
    <row r="356" spans="1:31" x14ac:dyDescent="0.35">
      <c r="A356" s="321">
        <v>2047</v>
      </c>
      <c r="B356" s="326">
        <v>53571</v>
      </c>
      <c r="C356" s="323">
        <f t="shared" si="83"/>
        <v>620.31469010943613</v>
      </c>
      <c r="D356" s="314">
        <f t="shared" si="70"/>
        <v>620.31469010943613</v>
      </c>
      <c r="E356" s="243">
        <f>Residential!F356</f>
        <v>655.87217318244802</v>
      </c>
      <c r="F356" s="243">
        <f>'Exogenous Variables Monthly'!C353</f>
        <v>5392.5409015184241</v>
      </c>
      <c r="G356" s="244">
        <v>0</v>
      </c>
      <c r="H356" s="239">
        <v>0</v>
      </c>
      <c r="I356" s="239">
        <v>0</v>
      </c>
      <c r="J356" s="239">
        <v>0</v>
      </c>
      <c r="K356" s="239">
        <v>0</v>
      </c>
      <c r="L356" s="239">
        <v>0</v>
      </c>
      <c r="M356" s="239">
        <v>0</v>
      </c>
      <c r="N356" s="239">
        <v>0</v>
      </c>
      <c r="O356" s="239">
        <v>0</v>
      </c>
      <c r="P356" s="239">
        <v>1</v>
      </c>
      <c r="Q356" s="239">
        <v>0</v>
      </c>
      <c r="R356" s="239">
        <v>0</v>
      </c>
      <c r="S356" s="239">
        <v>0</v>
      </c>
      <c r="T356" s="301">
        <f t="shared" si="71"/>
        <v>0</v>
      </c>
      <c r="U356" s="301">
        <f t="shared" si="72"/>
        <v>0</v>
      </c>
      <c r="V356" s="301">
        <f t="shared" si="73"/>
        <v>0</v>
      </c>
      <c r="W356" s="301">
        <f t="shared" si="74"/>
        <v>0</v>
      </c>
      <c r="X356" s="301">
        <f t="shared" si="75"/>
        <v>0</v>
      </c>
      <c r="Y356" s="301">
        <f t="shared" si="76"/>
        <v>0</v>
      </c>
      <c r="Z356" s="301">
        <f t="shared" si="77"/>
        <v>0</v>
      </c>
      <c r="AA356" s="301">
        <f t="shared" si="78"/>
        <v>0</v>
      </c>
      <c r="AB356" s="301">
        <f t="shared" si="79"/>
        <v>655.87217318244802</v>
      </c>
      <c r="AC356" s="301">
        <f t="shared" si="80"/>
        <v>0</v>
      </c>
      <c r="AD356" s="301">
        <f t="shared" si="81"/>
        <v>0</v>
      </c>
      <c r="AE356" s="301">
        <f t="shared" si="82"/>
        <v>0</v>
      </c>
    </row>
    <row r="357" spans="1:31" x14ac:dyDescent="0.35">
      <c r="A357" s="321">
        <v>2047</v>
      </c>
      <c r="B357" s="326">
        <v>53601</v>
      </c>
      <c r="C357" s="323">
        <f t="shared" si="83"/>
        <v>657.00813765118903</v>
      </c>
      <c r="D357" s="314">
        <f t="shared" si="70"/>
        <v>657.00813765118903</v>
      </c>
      <c r="E357" s="243">
        <f>Residential!F357</f>
        <v>688.507796347782</v>
      </c>
      <c r="F357" s="243">
        <f>'Exogenous Variables Monthly'!C354</f>
        <v>5391.1576495587924</v>
      </c>
      <c r="G357" s="244">
        <v>0</v>
      </c>
      <c r="H357" s="239">
        <v>0</v>
      </c>
      <c r="I357" s="239">
        <v>0</v>
      </c>
      <c r="J357" s="239">
        <v>0</v>
      </c>
      <c r="K357" s="239">
        <v>0</v>
      </c>
      <c r="L357" s="239">
        <v>0</v>
      </c>
      <c r="M357" s="239">
        <v>0</v>
      </c>
      <c r="N357" s="239">
        <v>0</v>
      </c>
      <c r="O357" s="239">
        <v>0</v>
      </c>
      <c r="P357" s="239">
        <v>0</v>
      </c>
      <c r="Q357" s="239">
        <v>1</v>
      </c>
      <c r="R357" s="239">
        <v>0</v>
      </c>
      <c r="S357" s="239">
        <v>0</v>
      </c>
      <c r="T357" s="301">
        <f t="shared" si="71"/>
        <v>0</v>
      </c>
      <c r="U357" s="301">
        <f t="shared" si="72"/>
        <v>0</v>
      </c>
      <c r="V357" s="301">
        <f t="shared" si="73"/>
        <v>0</v>
      </c>
      <c r="W357" s="301">
        <f t="shared" si="74"/>
        <v>0</v>
      </c>
      <c r="X357" s="301">
        <f t="shared" si="75"/>
        <v>0</v>
      </c>
      <c r="Y357" s="301">
        <f t="shared" si="76"/>
        <v>0</v>
      </c>
      <c r="Z357" s="301">
        <f t="shared" si="77"/>
        <v>0</v>
      </c>
      <c r="AA357" s="301">
        <f t="shared" si="78"/>
        <v>0</v>
      </c>
      <c r="AB357" s="301">
        <f t="shared" si="79"/>
        <v>0</v>
      </c>
      <c r="AC357" s="301">
        <f t="shared" si="80"/>
        <v>688.507796347782</v>
      </c>
      <c r="AD357" s="301">
        <f t="shared" si="81"/>
        <v>0</v>
      </c>
      <c r="AE357" s="301">
        <f t="shared" si="82"/>
        <v>0</v>
      </c>
    </row>
    <row r="358" spans="1:31" x14ac:dyDescent="0.35">
      <c r="A358" s="321">
        <v>2047</v>
      </c>
      <c r="B358" s="326">
        <v>53632</v>
      </c>
      <c r="C358" s="323">
        <f t="shared" si="83"/>
        <v>573.79543671078898</v>
      </c>
      <c r="D358" s="314">
        <f t="shared" si="70"/>
        <v>573.79543671078898</v>
      </c>
      <c r="E358" s="243">
        <f>Residential!F358</f>
        <v>596.31290306939798</v>
      </c>
      <c r="F358" s="243">
        <f>'Exogenous Variables Monthly'!C355</f>
        <v>5389.7743975991607</v>
      </c>
      <c r="G358" s="244">
        <v>0</v>
      </c>
      <c r="H358" s="239">
        <v>0</v>
      </c>
      <c r="I358" s="239">
        <v>0</v>
      </c>
      <c r="J358" s="239">
        <v>0</v>
      </c>
      <c r="K358" s="239">
        <v>0</v>
      </c>
      <c r="L358" s="239">
        <v>0</v>
      </c>
      <c r="M358" s="239">
        <v>0</v>
      </c>
      <c r="N358" s="239">
        <v>0</v>
      </c>
      <c r="O358" s="239">
        <v>0</v>
      </c>
      <c r="P358" s="239">
        <v>0</v>
      </c>
      <c r="Q358" s="239">
        <v>0</v>
      </c>
      <c r="R358" s="239">
        <v>1</v>
      </c>
      <c r="S358" s="239">
        <v>0</v>
      </c>
      <c r="T358" s="301">
        <f t="shared" si="71"/>
        <v>0</v>
      </c>
      <c r="U358" s="301">
        <f t="shared" si="72"/>
        <v>0</v>
      </c>
      <c r="V358" s="301">
        <f t="shared" si="73"/>
        <v>0</v>
      </c>
      <c r="W358" s="301">
        <f t="shared" si="74"/>
        <v>0</v>
      </c>
      <c r="X358" s="301">
        <f t="shared" si="75"/>
        <v>0</v>
      </c>
      <c r="Y358" s="301">
        <f t="shared" si="76"/>
        <v>0</v>
      </c>
      <c r="Z358" s="301">
        <f t="shared" si="77"/>
        <v>0</v>
      </c>
      <c r="AA358" s="301">
        <f t="shared" si="78"/>
        <v>0</v>
      </c>
      <c r="AB358" s="301">
        <f t="shared" si="79"/>
        <v>0</v>
      </c>
      <c r="AC358" s="301">
        <f t="shared" si="80"/>
        <v>0</v>
      </c>
      <c r="AD358" s="301">
        <f t="shared" si="81"/>
        <v>596.31290306939798</v>
      </c>
      <c r="AE358" s="301">
        <f t="shared" si="82"/>
        <v>0</v>
      </c>
    </row>
    <row r="359" spans="1:31" x14ac:dyDescent="0.35">
      <c r="A359" s="321">
        <v>2047</v>
      </c>
      <c r="B359" s="326">
        <v>53662</v>
      </c>
      <c r="C359" s="323">
        <f t="shared" si="83"/>
        <v>586.5645949154125</v>
      </c>
      <c r="D359" s="314">
        <f t="shared" si="70"/>
        <v>586.5645949154125</v>
      </c>
      <c r="E359" s="243">
        <f>Residential!F359</f>
        <v>569.39746630497496</v>
      </c>
      <c r="F359" s="243">
        <f>'Exogenous Variables Monthly'!C356</f>
        <v>5388.391145639529</v>
      </c>
      <c r="G359" s="244">
        <v>0</v>
      </c>
      <c r="H359" s="239">
        <v>0</v>
      </c>
      <c r="I359" s="239">
        <v>0</v>
      </c>
      <c r="J359" s="239">
        <v>0</v>
      </c>
      <c r="K359" s="239">
        <v>0</v>
      </c>
      <c r="L359" s="239">
        <v>0</v>
      </c>
      <c r="M359" s="239">
        <v>0</v>
      </c>
      <c r="N359" s="239">
        <v>0</v>
      </c>
      <c r="O359" s="239">
        <v>0</v>
      </c>
      <c r="P359" s="239">
        <v>0</v>
      </c>
      <c r="Q359" s="239">
        <v>0</v>
      </c>
      <c r="R359" s="239">
        <v>0</v>
      </c>
      <c r="S359" s="239">
        <v>1</v>
      </c>
      <c r="T359" s="301">
        <f t="shared" si="71"/>
        <v>0</v>
      </c>
      <c r="U359" s="301">
        <f t="shared" si="72"/>
        <v>0</v>
      </c>
      <c r="V359" s="301">
        <f t="shared" si="73"/>
        <v>0</v>
      </c>
      <c r="W359" s="301">
        <f t="shared" si="74"/>
        <v>0</v>
      </c>
      <c r="X359" s="301">
        <f t="shared" si="75"/>
        <v>0</v>
      </c>
      <c r="Y359" s="301">
        <f t="shared" si="76"/>
        <v>0</v>
      </c>
      <c r="Z359" s="301">
        <f t="shared" si="77"/>
        <v>0</v>
      </c>
      <c r="AA359" s="301">
        <f t="shared" si="78"/>
        <v>0</v>
      </c>
      <c r="AB359" s="301">
        <f t="shared" si="79"/>
        <v>0</v>
      </c>
      <c r="AC359" s="301">
        <f t="shared" si="80"/>
        <v>0</v>
      </c>
      <c r="AD359" s="301">
        <f t="shared" si="81"/>
        <v>0</v>
      </c>
      <c r="AE359" s="301">
        <f t="shared" si="82"/>
        <v>569.39746630497496</v>
      </c>
    </row>
    <row r="360" spans="1:31" x14ac:dyDescent="0.35">
      <c r="A360" s="321">
        <v>2047</v>
      </c>
      <c r="B360" s="326">
        <v>53693</v>
      </c>
      <c r="C360" s="323">
        <f t="shared" si="83"/>
        <v>502.52736774503416</v>
      </c>
      <c r="D360" s="314">
        <f t="shared" si="70"/>
        <v>502.52736774503416</v>
      </c>
      <c r="E360" s="243">
        <f>Residential!F360</f>
        <v>537.31615830734802</v>
      </c>
      <c r="F360" s="243">
        <f>'Exogenous Variables Monthly'!C357</f>
        <v>5387.0078936798973</v>
      </c>
      <c r="G360" s="244">
        <v>0</v>
      </c>
      <c r="H360" s="239">
        <v>1</v>
      </c>
      <c r="I360" s="239">
        <v>0</v>
      </c>
      <c r="J360" s="239">
        <v>0</v>
      </c>
      <c r="K360" s="239">
        <v>0</v>
      </c>
      <c r="L360" s="239">
        <v>0</v>
      </c>
      <c r="M360" s="239">
        <v>0</v>
      </c>
      <c r="N360" s="239">
        <v>0</v>
      </c>
      <c r="O360" s="239">
        <v>0</v>
      </c>
      <c r="P360" s="239">
        <v>0</v>
      </c>
      <c r="Q360" s="239">
        <v>0</v>
      </c>
      <c r="R360" s="239">
        <v>0</v>
      </c>
      <c r="S360" s="239">
        <v>0</v>
      </c>
      <c r="T360" s="301">
        <f t="shared" si="71"/>
        <v>537.31615830734802</v>
      </c>
      <c r="U360" s="301">
        <f t="shared" si="72"/>
        <v>0</v>
      </c>
      <c r="V360" s="301">
        <f t="shared" si="73"/>
        <v>0</v>
      </c>
      <c r="W360" s="301">
        <f t="shared" si="74"/>
        <v>0</v>
      </c>
      <c r="X360" s="301">
        <f t="shared" si="75"/>
        <v>0</v>
      </c>
      <c r="Y360" s="301">
        <f t="shared" si="76"/>
        <v>0</v>
      </c>
      <c r="Z360" s="301">
        <f t="shared" si="77"/>
        <v>0</v>
      </c>
      <c r="AA360" s="301">
        <f t="shared" si="78"/>
        <v>0</v>
      </c>
      <c r="AB360" s="301">
        <f t="shared" si="79"/>
        <v>0</v>
      </c>
      <c r="AC360" s="301">
        <f t="shared" si="80"/>
        <v>0</v>
      </c>
      <c r="AD360" s="301">
        <f t="shared" si="81"/>
        <v>0</v>
      </c>
      <c r="AE360" s="301">
        <f t="shared" si="82"/>
        <v>0</v>
      </c>
    </row>
    <row r="361" spans="1:31" x14ac:dyDescent="0.35">
      <c r="A361" s="321">
        <v>2047</v>
      </c>
      <c r="B361" s="326">
        <v>53724</v>
      </c>
      <c r="C361" s="323">
        <f t="shared" si="83"/>
        <v>452.18252299400945</v>
      </c>
      <c r="D361" s="314">
        <f t="shared" si="70"/>
        <v>452.18252299400945</v>
      </c>
      <c r="E361" s="243">
        <f>Residential!F361</f>
        <v>453.60071318381603</v>
      </c>
      <c r="F361" s="243">
        <f>'Exogenous Variables Monthly'!C358</f>
        <v>5385.6246417202656</v>
      </c>
      <c r="G361" s="244">
        <v>0</v>
      </c>
      <c r="H361" s="239">
        <v>0</v>
      </c>
      <c r="I361" s="239">
        <v>1</v>
      </c>
      <c r="J361" s="239">
        <v>0</v>
      </c>
      <c r="K361" s="239">
        <v>0</v>
      </c>
      <c r="L361" s="239">
        <v>0</v>
      </c>
      <c r="M361" s="239">
        <v>0</v>
      </c>
      <c r="N361" s="239">
        <v>0</v>
      </c>
      <c r="O361" s="239">
        <v>0</v>
      </c>
      <c r="P361" s="239">
        <v>0</v>
      </c>
      <c r="Q361" s="239">
        <v>0</v>
      </c>
      <c r="R361" s="239">
        <v>0</v>
      </c>
      <c r="S361" s="239">
        <v>0</v>
      </c>
      <c r="T361" s="301">
        <f t="shared" si="71"/>
        <v>0</v>
      </c>
      <c r="U361" s="301">
        <f t="shared" si="72"/>
        <v>453.60071318381603</v>
      </c>
      <c r="V361" s="301">
        <f t="shared" si="73"/>
        <v>0</v>
      </c>
      <c r="W361" s="301">
        <f t="shared" si="74"/>
        <v>0</v>
      </c>
      <c r="X361" s="301">
        <f t="shared" si="75"/>
        <v>0</v>
      </c>
      <c r="Y361" s="301">
        <f t="shared" si="76"/>
        <v>0</v>
      </c>
      <c r="Z361" s="301">
        <f t="shared" si="77"/>
        <v>0</v>
      </c>
      <c r="AA361" s="301">
        <f t="shared" si="78"/>
        <v>0</v>
      </c>
      <c r="AB361" s="301">
        <f t="shared" si="79"/>
        <v>0</v>
      </c>
      <c r="AC361" s="301">
        <f t="shared" si="80"/>
        <v>0</v>
      </c>
      <c r="AD361" s="301">
        <f t="shared" si="81"/>
        <v>0</v>
      </c>
      <c r="AE361" s="301">
        <f t="shared" si="82"/>
        <v>0</v>
      </c>
    </row>
    <row r="362" spans="1:31" x14ac:dyDescent="0.35">
      <c r="A362" s="321">
        <v>2047</v>
      </c>
      <c r="B362" s="326">
        <v>53752</v>
      </c>
      <c r="C362" s="323">
        <f t="shared" si="83"/>
        <v>549.83012688119243</v>
      </c>
      <c r="D362" s="314">
        <f t="shared" si="70"/>
        <v>549.83012688119243</v>
      </c>
      <c r="E362" s="243">
        <f>Residential!F362</f>
        <v>433.81566542678303</v>
      </c>
      <c r="F362" s="243">
        <f>'Exogenous Variables Monthly'!C359</f>
        <v>5384.2413897606339</v>
      </c>
      <c r="G362" s="244">
        <v>0</v>
      </c>
      <c r="H362" s="239">
        <v>0</v>
      </c>
      <c r="I362" s="239">
        <v>0</v>
      </c>
      <c r="J362" s="239">
        <v>1</v>
      </c>
      <c r="K362" s="239">
        <v>0</v>
      </c>
      <c r="L362" s="239">
        <v>0</v>
      </c>
      <c r="M362" s="239">
        <v>0</v>
      </c>
      <c r="N362" s="239">
        <v>0</v>
      </c>
      <c r="O362" s="239">
        <v>0</v>
      </c>
      <c r="P362" s="239">
        <v>0</v>
      </c>
      <c r="Q362" s="239">
        <v>0</v>
      </c>
      <c r="R362" s="239">
        <v>0</v>
      </c>
      <c r="S362" s="239">
        <v>0</v>
      </c>
      <c r="T362" s="301">
        <f t="shared" si="71"/>
        <v>0</v>
      </c>
      <c r="U362" s="301">
        <f t="shared" si="72"/>
        <v>0</v>
      </c>
      <c r="V362" s="301">
        <f t="shared" si="73"/>
        <v>433.81566542678303</v>
      </c>
      <c r="W362" s="301">
        <f t="shared" si="74"/>
        <v>0</v>
      </c>
      <c r="X362" s="301">
        <f t="shared" si="75"/>
        <v>0</v>
      </c>
      <c r="Y362" s="301">
        <f t="shared" si="76"/>
        <v>0</v>
      </c>
      <c r="Z362" s="301">
        <f t="shared" si="77"/>
        <v>0</v>
      </c>
      <c r="AA362" s="301">
        <f t="shared" si="78"/>
        <v>0</v>
      </c>
      <c r="AB362" s="301">
        <f t="shared" si="79"/>
        <v>0</v>
      </c>
      <c r="AC362" s="301">
        <f t="shared" si="80"/>
        <v>0</v>
      </c>
      <c r="AD362" s="301">
        <f t="shared" si="81"/>
        <v>0</v>
      </c>
      <c r="AE362" s="301">
        <f t="shared" si="82"/>
        <v>0</v>
      </c>
    </row>
    <row r="363" spans="1:31" x14ac:dyDescent="0.35">
      <c r="A363" s="321">
        <v>2047</v>
      </c>
      <c r="B363" s="326">
        <v>53783</v>
      </c>
      <c r="C363" s="323">
        <f t="shared" si="83"/>
        <v>542.18454966639808</v>
      </c>
      <c r="D363" s="314">
        <f t="shared" si="70"/>
        <v>542.18454966639808</v>
      </c>
      <c r="E363" s="243">
        <f>Residential!F363</f>
        <v>492.45947735440302</v>
      </c>
      <c r="F363" s="243">
        <f>'Exogenous Variables Monthly'!C360</f>
        <v>5382.8581378010022</v>
      </c>
      <c r="G363" s="244">
        <v>0</v>
      </c>
      <c r="H363" s="239">
        <v>0</v>
      </c>
      <c r="I363" s="239">
        <v>0</v>
      </c>
      <c r="J363" s="239">
        <v>0</v>
      </c>
      <c r="K363" s="239">
        <v>1</v>
      </c>
      <c r="L363" s="239">
        <v>0</v>
      </c>
      <c r="M363" s="239">
        <v>0</v>
      </c>
      <c r="N363" s="239">
        <v>0</v>
      </c>
      <c r="O363" s="239">
        <v>0</v>
      </c>
      <c r="P363" s="239">
        <v>0</v>
      </c>
      <c r="Q363" s="239">
        <v>0</v>
      </c>
      <c r="R363" s="239">
        <v>0</v>
      </c>
      <c r="S363" s="239">
        <v>0</v>
      </c>
      <c r="T363" s="301">
        <f t="shared" si="71"/>
        <v>0</v>
      </c>
      <c r="U363" s="301">
        <f t="shared" si="72"/>
        <v>0</v>
      </c>
      <c r="V363" s="301">
        <f t="shared" si="73"/>
        <v>0</v>
      </c>
      <c r="W363" s="301">
        <f t="shared" si="74"/>
        <v>492.45947735440302</v>
      </c>
      <c r="X363" s="301">
        <f t="shared" si="75"/>
        <v>0</v>
      </c>
      <c r="Y363" s="301">
        <f t="shared" si="76"/>
        <v>0</v>
      </c>
      <c r="Z363" s="301">
        <f t="shared" si="77"/>
        <v>0</v>
      </c>
      <c r="AA363" s="301">
        <f t="shared" si="78"/>
        <v>0</v>
      </c>
      <c r="AB363" s="301">
        <f t="shared" si="79"/>
        <v>0</v>
      </c>
      <c r="AC363" s="301">
        <f t="shared" si="80"/>
        <v>0</v>
      </c>
      <c r="AD363" s="301">
        <f t="shared" si="81"/>
        <v>0</v>
      </c>
      <c r="AE363" s="301">
        <f t="shared" si="82"/>
        <v>0</v>
      </c>
    </row>
    <row r="364" spans="1:31" x14ac:dyDescent="0.35">
      <c r="A364" s="321">
        <v>2047</v>
      </c>
      <c r="B364" s="326">
        <v>53813</v>
      </c>
      <c r="C364" s="323">
        <f t="shared" si="83"/>
        <v>588.64297895836091</v>
      </c>
      <c r="D364" s="314">
        <f t="shared" si="70"/>
        <v>588.64297895836091</v>
      </c>
      <c r="E364" s="243">
        <f>Residential!F364</f>
        <v>579.60739733783203</v>
      </c>
      <c r="F364" s="243">
        <f>'Exogenous Variables Monthly'!C361</f>
        <v>5381.4748858413705</v>
      </c>
      <c r="G364" s="244">
        <v>0</v>
      </c>
      <c r="H364" s="239">
        <v>0</v>
      </c>
      <c r="I364" s="239">
        <v>0</v>
      </c>
      <c r="J364" s="239">
        <v>0</v>
      </c>
      <c r="K364" s="239">
        <v>0</v>
      </c>
      <c r="L364" s="239">
        <v>1</v>
      </c>
      <c r="M364" s="239">
        <v>0</v>
      </c>
      <c r="N364" s="239">
        <v>0</v>
      </c>
      <c r="O364" s="239">
        <v>0</v>
      </c>
      <c r="P364" s="239">
        <v>0</v>
      </c>
      <c r="Q364" s="239">
        <v>0</v>
      </c>
      <c r="R364" s="239">
        <v>0</v>
      </c>
      <c r="S364" s="239">
        <v>0</v>
      </c>
      <c r="T364" s="301">
        <f t="shared" si="71"/>
        <v>0</v>
      </c>
      <c r="U364" s="301">
        <f t="shared" si="72"/>
        <v>0</v>
      </c>
      <c r="V364" s="301">
        <f t="shared" si="73"/>
        <v>0</v>
      </c>
      <c r="W364" s="301">
        <f t="shared" si="74"/>
        <v>0</v>
      </c>
      <c r="X364" s="301">
        <f t="shared" si="75"/>
        <v>579.60739733783203</v>
      </c>
      <c r="Y364" s="301">
        <f t="shared" si="76"/>
        <v>0</v>
      </c>
      <c r="Z364" s="301">
        <f t="shared" si="77"/>
        <v>0</v>
      </c>
      <c r="AA364" s="301">
        <f t="shared" si="78"/>
        <v>0</v>
      </c>
      <c r="AB364" s="301">
        <f t="shared" si="79"/>
        <v>0</v>
      </c>
      <c r="AC364" s="301">
        <f t="shared" si="80"/>
        <v>0</v>
      </c>
      <c r="AD364" s="301">
        <f t="shared" si="81"/>
        <v>0</v>
      </c>
      <c r="AE364" s="301">
        <f t="shared" si="82"/>
        <v>0</v>
      </c>
    </row>
    <row r="365" spans="1:31" x14ac:dyDescent="0.35">
      <c r="A365" s="321">
        <v>2047</v>
      </c>
      <c r="B365" s="326">
        <v>53844</v>
      </c>
      <c r="C365" s="323">
        <f t="shared" si="83"/>
        <v>586.85500487158777</v>
      </c>
      <c r="D365" s="314">
        <f t="shared" si="70"/>
        <v>586.85500487158777</v>
      </c>
      <c r="E365" s="243">
        <f>Residential!F365</f>
        <v>613.10792494722705</v>
      </c>
      <c r="F365" s="243">
        <f>'Exogenous Variables Monthly'!C362</f>
        <v>5380.0916338817387</v>
      </c>
      <c r="G365" s="244">
        <v>0</v>
      </c>
      <c r="H365" s="239">
        <v>0</v>
      </c>
      <c r="I365" s="239">
        <v>0</v>
      </c>
      <c r="J365" s="239">
        <v>0</v>
      </c>
      <c r="K365" s="239">
        <v>0</v>
      </c>
      <c r="L365" s="239">
        <v>0</v>
      </c>
      <c r="M365" s="239">
        <v>1</v>
      </c>
      <c r="N365" s="239">
        <v>0</v>
      </c>
      <c r="O365" s="239">
        <v>0</v>
      </c>
      <c r="P365" s="239">
        <v>0</v>
      </c>
      <c r="Q365" s="239">
        <v>0</v>
      </c>
      <c r="R365" s="239">
        <v>0</v>
      </c>
      <c r="S365" s="239">
        <v>0</v>
      </c>
      <c r="T365" s="301">
        <f t="shared" si="71"/>
        <v>0</v>
      </c>
      <c r="U365" s="301">
        <f t="shared" si="72"/>
        <v>0</v>
      </c>
      <c r="V365" s="301">
        <f t="shared" si="73"/>
        <v>0</v>
      </c>
      <c r="W365" s="301">
        <f t="shared" si="74"/>
        <v>0</v>
      </c>
      <c r="X365" s="301">
        <f t="shared" si="75"/>
        <v>0</v>
      </c>
      <c r="Y365" s="301">
        <f t="shared" si="76"/>
        <v>613.10792494722705</v>
      </c>
      <c r="Z365" s="301">
        <f t="shared" si="77"/>
        <v>0</v>
      </c>
      <c r="AA365" s="301">
        <f t="shared" si="78"/>
        <v>0</v>
      </c>
      <c r="AB365" s="301">
        <f t="shared" si="79"/>
        <v>0</v>
      </c>
      <c r="AC365" s="301">
        <f t="shared" si="80"/>
        <v>0</v>
      </c>
      <c r="AD365" s="301">
        <f t="shared" si="81"/>
        <v>0</v>
      </c>
      <c r="AE365" s="301">
        <f t="shared" si="82"/>
        <v>0</v>
      </c>
    </row>
    <row r="366" spans="1:31" x14ac:dyDescent="0.35">
      <c r="A366" s="321">
        <v>2048</v>
      </c>
      <c r="B366" s="326">
        <v>53874</v>
      </c>
      <c r="C366" s="323">
        <f t="shared" si="83"/>
        <v>608.55973365133764</v>
      </c>
      <c r="D366" s="314">
        <f t="shared" si="70"/>
        <v>608.55973365133764</v>
      </c>
      <c r="E366" s="243">
        <f>Residential!F366</f>
        <v>625.65665663500295</v>
      </c>
      <c r="F366" s="243">
        <f>'Exogenous Variables Monthly'!C363</f>
        <v>5378.3563065676335</v>
      </c>
      <c r="G366" s="244">
        <v>0</v>
      </c>
      <c r="H366" s="239">
        <v>0</v>
      </c>
      <c r="I366" s="239">
        <v>0</v>
      </c>
      <c r="J366" s="239">
        <v>0</v>
      </c>
      <c r="K366" s="239">
        <v>0</v>
      </c>
      <c r="L366" s="239">
        <v>0</v>
      </c>
      <c r="M366" s="239">
        <v>0</v>
      </c>
      <c r="N366" s="239">
        <v>1</v>
      </c>
      <c r="O366" s="239">
        <v>0</v>
      </c>
      <c r="P366" s="239">
        <v>0</v>
      </c>
      <c r="Q366" s="239">
        <v>0</v>
      </c>
      <c r="R366" s="239">
        <v>0</v>
      </c>
      <c r="S366" s="239">
        <v>0</v>
      </c>
      <c r="T366" s="301">
        <f t="shared" si="71"/>
        <v>0</v>
      </c>
      <c r="U366" s="301">
        <f t="shared" si="72"/>
        <v>0</v>
      </c>
      <c r="V366" s="301">
        <f t="shared" si="73"/>
        <v>0</v>
      </c>
      <c r="W366" s="301">
        <f t="shared" si="74"/>
        <v>0</v>
      </c>
      <c r="X366" s="301">
        <f t="shared" si="75"/>
        <v>0</v>
      </c>
      <c r="Y366" s="301">
        <f t="shared" si="76"/>
        <v>0</v>
      </c>
      <c r="Z366" s="301">
        <f t="shared" si="77"/>
        <v>625.65665663500295</v>
      </c>
      <c r="AA366" s="301">
        <f t="shared" si="78"/>
        <v>0</v>
      </c>
      <c r="AB366" s="301">
        <f t="shared" si="79"/>
        <v>0</v>
      </c>
      <c r="AC366" s="301">
        <f t="shared" si="80"/>
        <v>0</v>
      </c>
      <c r="AD366" s="301">
        <f t="shared" si="81"/>
        <v>0</v>
      </c>
      <c r="AE366" s="301">
        <f t="shared" si="82"/>
        <v>0</v>
      </c>
    </row>
    <row r="367" spans="1:31" x14ac:dyDescent="0.35">
      <c r="A367" s="321">
        <v>2048</v>
      </c>
      <c r="B367" s="326">
        <v>53905</v>
      </c>
      <c r="C367" s="323">
        <f t="shared" si="83"/>
        <v>608.25945833217781</v>
      </c>
      <c r="D367" s="314">
        <f t="shared" si="70"/>
        <v>608.25945833217781</v>
      </c>
      <c r="E367" s="243">
        <f>Residential!F367</f>
        <v>659.67654674883897</v>
      </c>
      <c r="F367" s="243">
        <f>'Exogenous Variables Monthly'!C364</f>
        <v>5376.6209792535283</v>
      </c>
      <c r="G367" s="244">
        <v>0</v>
      </c>
      <c r="H367" s="239">
        <v>0</v>
      </c>
      <c r="I367" s="239">
        <v>0</v>
      </c>
      <c r="J367" s="239">
        <v>0</v>
      </c>
      <c r="K367" s="239">
        <v>0</v>
      </c>
      <c r="L367" s="239">
        <v>0</v>
      </c>
      <c r="M367" s="239">
        <v>0</v>
      </c>
      <c r="N367" s="239">
        <v>0</v>
      </c>
      <c r="O367" s="239">
        <v>1</v>
      </c>
      <c r="P367" s="239">
        <v>0</v>
      </c>
      <c r="Q367" s="239">
        <v>0</v>
      </c>
      <c r="R367" s="239">
        <v>0</v>
      </c>
      <c r="S367" s="239">
        <v>0</v>
      </c>
      <c r="T367" s="301">
        <f t="shared" si="71"/>
        <v>0</v>
      </c>
      <c r="U367" s="301">
        <f t="shared" si="72"/>
        <v>0</v>
      </c>
      <c r="V367" s="301">
        <f t="shared" si="73"/>
        <v>0</v>
      </c>
      <c r="W367" s="301">
        <f t="shared" si="74"/>
        <v>0</v>
      </c>
      <c r="X367" s="301">
        <f t="shared" si="75"/>
        <v>0</v>
      </c>
      <c r="Y367" s="301">
        <f t="shared" si="76"/>
        <v>0</v>
      </c>
      <c r="Z367" s="301">
        <f t="shared" si="77"/>
        <v>0</v>
      </c>
      <c r="AA367" s="301">
        <f t="shared" si="78"/>
        <v>659.67654674883897</v>
      </c>
      <c r="AB367" s="301">
        <f t="shared" si="79"/>
        <v>0</v>
      </c>
      <c r="AC367" s="301">
        <f t="shared" si="80"/>
        <v>0</v>
      </c>
      <c r="AD367" s="301">
        <f t="shared" si="81"/>
        <v>0</v>
      </c>
      <c r="AE367" s="301">
        <f t="shared" si="82"/>
        <v>0</v>
      </c>
    </row>
    <row r="368" spans="1:31" x14ac:dyDescent="0.35">
      <c r="A368" s="321">
        <v>2048</v>
      </c>
      <c r="B368" s="326">
        <v>53936</v>
      </c>
      <c r="C368" s="323">
        <f t="shared" si="83"/>
        <v>618.58560735125843</v>
      </c>
      <c r="D368" s="314">
        <f t="shared" si="70"/>
        <v>618.58560735125843</v>
      </c>
      <c r="E368" s="243">
        <f>Residential!F368</f>
        <v>658.78978337580998</v>
      </c>
      <c r="F368" s="243">
        <f>'Exogenous Variables Monthly'!C365</f>
        <v>5374.885651939423</v>
      </c>
      <c r="G368" s="244">
        <v>0</v>
      </c>
      <c r="H368" s="239">
        <v>0</v>
      </c>
      <c r="I368" s="239">
        <v>0</v>
      </c>
      <c r="J368" s="239">
        <v>0</v>
      </c>
      <c r="K368" s="239">
        <v>0</v>
      </c>
      <c r="L368" s="239">
        <v>0</v>
      </c>
      <c r="M368" s="239">
        <v>0</v>
      </c>
      <c r="N368" s="239">
        <v>0</v>
      </c>
      <c r="O368" s="239">
        <v>0</v>
      </c>
      <c r="P368" s="239">
        <v>1</v>
      </c>
      <c r="Q368" s="239">
        <v>0</v>
      </c>
      <c r="R368" s="239">
        <v>0</v>
      </c>
      <c r="S368" s="239">
        <v>0</v>
      </c>
      <c r="T368" s="301">
        <f t="shared" si="71"/>
        <v>0</v>
      </c>
      <c r="U368" s="301">
        <f t="shared" si="72"/>
        <v>0</v>
      </c>
      <c r="V368" s="301">
        <f t="shared" si="73"/>
        <v>0</v>
      </c>
      <c r="W368" s="301">
        <f t="shared" si="74"/>
        <v>0</v>
      </c>
      <c r="X368" s="301">
        <f t="shared" si="75"/>
        <v>0</v>
      </c>
      <c r="Y368" s="301">
        <f t="shared" si="76"/>
        <v>0</v>
      </c>
      <c r="Z368" s="301">
        <f t="shared" si="77"/>
        <v>0</v>
      </c>
      <c r="AA368" s="301">
        <f t="shared" si="78"/>
        <v>0</v>
      </c>
      <c r="AB368" s="301">
        <f t="shared" si="79"/>
        <v>658.78978337580998</v>
      </c>
      <c r="AC368" s="301">
        <f t="shared" si="80"/>
        <v>0</v>
      </c>
      <c r="AD368" s="301">
        <f t="shared" si="81"/>
        <v>0</v>
      </c>
      <c r="AE368" s="301">
        <f t="shared" si="82"/>
        <v>0</v>
      </c>
    </row>
    <row r="369" spans="1:31" x14ac:dyDescent="0.35">
      <c r="A369" s="321">
        <v>2048</v>
      </c>
      <c r="B369" s="326">
        <v>53966</v>
      </c>
      <c r="C369" s="323">
        <f t="shared" si="83"/>
        <v>655.90712367278502</v>
      </c>
      <c r="D369" s="314">
        <f t="shared" si="70"/>
        <v>655.90712367278502</v>
      </c>
      <c r="E369" s="243">
        <f>Residential!F369</f>
        <v>692.415091453586</v>
      </c>
      <c r="F369" s="243">
        <f>'Exogenous Variables Monthly'!C366</f>
        <v>5373.1503246253178</v>
      </c>
      <c r="G369" s="244">
        <v>0</v>
      </c>
      <c r="H369" s="239">
        <v>0</v>
      </c>
      <c r="I369" s="239">
        <v>0</v>
      </c>
      <c r="J369" s="239">
        <v>0</v>
      </c>
      <c r="K369" s="239">
        <v>0</v>
      </c>
      <c r="L369" s="239">
        <v>0</v>
      </c>
      <c r="M369" s="239">
        <v>0</v>
      </c>
      <c r="N369" s="239">
        <v>0</v>
      </c>
      <c r="O369" s="239">
        <v>0</v>
      </c>
      <c r="P369" s="239">
        <v>0</v>
      </c>
      <c r="Q369" s="239">
        <v>1</v>
      </c>
      <c r="R369" s="239">
        <v>0</v>
      </c>
      <c r="S369" s="239">
        <v>0</v>
      </c>
      <c r="T369" s="301">
        <f t="shared" si="71"/>
        <v>0</v>
      </c>
      <c r="U369" s="301">
        <f t="shared" si="72"/>
        <v>0</v>
      </c>
      <c r="V369" s="301">
        <f t="shared" si="73"/>
        <v>0</v>
      </c>
      <c r="W369" s="301">
        <f t="shared" si="74"/>
        <v>0</v>
      </c>
      <c r="X369" s="301">
        <f t="shared" si="75"/>
        <v>0</v>
      </c>
      <c r="Y369" s="301">
        <f t="shared" si="76"/>
        <v>0</v>
      </c>
      <c r="Z369" s="301">
        <f t="shared" si="77"/>
        <v>0</v>
      </c>
      <c r="AA369" s="301">
        <f t="shared" si="78"/>
        <v>0</v>
      </c>
      <c r="AB369" s="301">
        <f t="shared" si="79"/>
        <v>0</v>
      </c>
      <c r="AC369" s="301">
        <f t="shared" si="80"/>
        <v>692.415091453586</v>
      </c>
      <c r="AD369" s="301">
        <f t="shared" si="81"/>
        <v>0</v>
      </c>
      <c r="AE369" s="301">
        <f t="shared" si="82"/>
        <v>0</v>
      </c>
    </row>
    <row r="370" spans="1:31" x14ac:dyDescent="0.35">
      <c r="A370" s="321">
        <v>2048</v>
      </c>
      <c r="B370" s="326">
        <v>53997</v>
      </c>
      <c r="C370" s="323">
        <f t="shared" si="83"/>
        <v>571.6719079522212</v>
      </c>
      <c r="D370" s="314">
        <f t="shared" si="70"/>
        <v>571.6719079522212</v>
      </c>
      <c r="E370" s="243">
        <f>Residential!F370</f>
        <v>600.09385719146701</v>
      </c>
      <c r="F370" s="243">
        <f>'Exogenous Variables Monthly'!C367</f>
        <v>5371.4149973112126</v>
      </c>
      <c r="G370" s="244">
        <v>0</v>
      </c>
      <c r="H370" s="239">
        <v>0</v>
      </c>
      <c r="I370" s="239">
        <v>0</v>
      </c>
      <c r="J370" s="239">
        <v>0</v>
      </c>
      <c r="K370" s="239">
        <v>0</v>
      </c>
      <c r="L370" s="239">
        <v>0</v>
      </c>
      <c r="M370" s="239">
        <v>0</v>
      </c>
      <c r="N370" s="239">
        <v>0</v>
      </c>
      <c r="O370" s="239">
        <v>0</v>
      </c>
      <c r="P370" s="239">
        <v>0</v>
      </c>
      <c r="Q370" s="239">
        <v>0</v>
      </c>
      <c r="R370" s="239">
        <v>1</v>
      </c>
      <c r="S370" s="239">
        <v>0</v>
      </c>
      <c r="T370" s="301">
        <f t="shared" si="71"/>
        <v>0</v>
      </c>
      <c r="U370" s="301">
        <f t="shared" si="72"/>
        <v>0</v>
      </c>
      <c r="V370" s="301">
        <f t="shared" si="73"/>
        <v>0</v>
      </c>
      <c r="W370" s="301">
        <f t="shared" si="74"/>
        <v>0</v>
      </c>
      <c r="X370" s="301">
        <f t="shared" si="75"/>
        <v>0</v>
      </c>
      <c r="Y370" s="301">
        <f t="shared" si="76"/>
        <v>0</v>
      </c>
      <c r="Z370" s="301">
        <f t="shared" si="77"/>
        <v>0</v>
      </c>
      <c r="AA370" s="301">
        <f t="shared" si="78"/>
        <v>0</v>
      </c>
      <c r="AB370" s="301">
        <f t="shared" si="79"/>
        <v>0</v>
      </c>
      <c r="AC370" s="301">
        <f t="shared" si="80"/>
        <v>0</v>
      </c>
      <c r="AD370" s="301">
        <f t="shared" si="81"/>
        <v>600.09385719146701</v>
      </c>
      <c r="AE370" s="301">
        <f t="shared" si="82"/>
        <v>0</v>
      </c>
    </row>
    <row r="371" spans="1:31" x14ac:dyDescent="0.35">
      <c r="A371" s="321">
        <v>2048</v>
      </c>
      <c r="B371" s="326">
        <v>54027</v>
      </c>
      <c r="C371" s="323">
        <f t="shared" si="83"/>
        <v>585.73523929830446</v>
      </c>
      <c r="D371" s="314">
        <f t="shared" si="70"/>
        <v>585.73523929830446</v>
      </c>
      <c r="E371" s="243">
        <f>Residential!F371</f>
        <v>573.69300946379803</v>
      </c>
      <c r="F371" s="243">
        <f>'Exogenous Variables Monthly'!C368</f>
        <v>5369.6796699971073</v>
      </c>
      <c r="G371" s="244">
        <v>0</v>
      </c>
      <c r="H371" s="239">
        <v>0</v>
      </c>
      <c r="I371" s="239">
        <v>0</v>
      </c>
      <c r="J371" s="239">
        <v>0</v>
      </c>
      <c r="K371" s="239">
        <v>0</v>
      </c>
      <c r="L371" s="239">
        <v>0</v>
      </c>
      <c r="M371" s="239">
        <v>0</v>
      </c>
      <c r="N371" s="239">
        <v>0</v>
      </c>
      <c r="O371" s="239">
        <v>0</v>
      </c>
      <c r="P371" s="239">
        <v>0</v>
      </c>
      <c r="Q371" s="239">
        <v>0</v>
      </c>
      <c r="R371" s="239">
        <v>0</v>
      </c>
      <c r="S371" s="239">
        <v>1</v>
      </c>
      <c r="T371" s="301">
        <f t="shared" si="71"/>
        <v>0</v>
      </c>
      <c r="U371" s="301">
        <f t="shared" si="72"/>
        <v>0</v>
      </c>
      <c r="V371" s="301">
        <f t="shared" si="73"/>
        <v>0</v>
      </c>
      <c r="W371" s="301">
        <f t="shared" si="74"/>
        <v>0</v>
      </c>
      <c r="X371" s="301">
        <f t="shared" si="75"/>
        <v>0</v>
      </c>
      <c r="Y371" s="301">
        <f t="shared" si="76"/>
        <v>0</v>
      </c>
      <c r="Z371" s="301">
        <f t="shared" si="77"/>
        <v>0</v>
      </c>
      <c r="AA371" s="301">
        <f t="shared" si="78"/>
        <v>0</v>
      </c>
      <c r="AB371" s="301">
        <f t="shared" si="79"/>
        <v>0</v>
      </c>
      <c r="AC371" s="301">
        <f t="shared" si="80"/>
        <v>0</v>
      </c>
      <c r="AD371" s="301">
        <f t="shared" si="81"/>
        <v>0</v>
      </c>
      <c r="AE371" s="301">
        <f t="shared" si="82"/>
        <v>573.69300946379803</v>
      </c>
    </row>
    <row r="372" spans="1:31" x14ac:dyDescent="0.35">
      <c r="A372" s="321">
        <v>2048</v>
      </c>
      <c r="B372" s="326">
        <v>54058</v>
      </c>
      <c r="C372" s="323">
        <f t="shared" si="83"/>
        <v>499.94258542415764</v>
      </c>
      <c r="D372" s="314">
        <f t="shared" si="70"/>
        <v>499.94258542415764</v>
      </c>
      <c r="E372" s="243">
        <f>Residential!F372</f>
        <v>541.67370614081995</v>
      </c>
      <c r="F372" s="243">
        <f>'Exogenous Variables Monthly'!C369</f>
        <v>5367.9443426830021</v>
      </c>
      <c r="G372" s="244">
        <v>0</v>
      </c>
      <c r="H372" s="239">
        <v>1</v>
      </c>
      <c r="I372" s="239">
        <v>0</v>
      </c>
      <c r="J372" s="239">
        <v>0</v>
      </c>
      <c r="K372" s="239">
        <v>0</v>
      </c>
      <c r="L372" s="239">
        <v>0</v>
      </c>
      <c r="M372" s="239">
        <v>0</v>
      </c>
      <c r="N372" s="239">
        <v>0</v>
      </c>
      <c r="O372" s="239">
        <v>0</v>
      </c>
      <c r="P372" s="239">
        <v>0</v>
      </c>
      <c r="Q372" s="239">
        <v>0</v>
      </c>
      <c r="R372" s="239">
        <v>0</v>
      </c>
      <c r="S372" s="239">
        <v>0</v>
      </c>
      <c r="T372" s="301">
        <f t="shared" si="71"/>
        <v>541.67370614081995</v>
      </c>
      <c r="U372" s="301">
        <f t="shared" si="72"/>
        <v>0</v>
      </c>
      <c r="V372" s="301">
        <f t="shared" si="73"/>
        <v>0</v>
      </c>
      <c r="W372" s="301">
        <f t="shared" si="74"/>
        <v>0</v>
      </c>
      <c r="X372" s="301">
        <f t="shared" si="75"/>
        <v>0</v>
      </c>
      <c r="Y372" s="301">
        <f t="shared" si="76"/>
        <v>0</v>
      </c>
      <c r="Z372" s="301">
        <f t="shared" si="77"/>
        <v>0</v>
      </c>
      <c r="AA372" s="301">
        <f t="shared" si="78"/>
        <v>0</v>
      </c>
      <c r="AB372" s="301">
        <f t="shared" si="79"/>
        <v>0</v>
      </c>
      <c r="AC372" s="301">
        <f t="shared" si="80"/>
        <v>0</v>
      </c>
      <c r="AD372" s="301">
        <f t="shared" si="81"/>
        <v>0</v>
      </c>
      <c r="AE372" s="301">
        <f t="shared" si="82"/>
        <v>0</v>
      </c>
    </row>
    <row r="373" spans="1:31" x14ac:dyDescent="0.35">
      <c r="A373" s="321">
        <v>2048</v>
      </c>
      <c r="B373" s="326">
        <v>54089</v>
      </c>
      <c r="C373" s="323">
        <f t="shared" si="83"/>
        <v>448.59236690769035</v>
      </c>
      <c r="D373" s="314">
        <f t="shared" si="70"/>
        <v>448.59236690769035</v>
      </c>
      <c r="E373" s="243">
        <f>Residential!F373</f>
        <v>456.24855319066199</v>
      </c>
      <c r="F373" s="243">
        <f>'Exogenous Variables Monthly'!C370</f>
        <v>5366.2090153688969</v>
      </c>
      <c r="G373" s="244">
        <v>0</v>
      </c>
      <c r="H373" s="239">
        <v>0</v>
      </c>
      <c r="I373" s="239">
        <v>1</v>
      </c>
      <c r="J373" s="239">
        <v>0</v>
      </c>
      <c r="K373" s="239">
        <v>0</v>
      </c>
      <c r="L373" s="239">
        <v>0</v>
      </c>
      <c r="M373" s="239">
        <v>0</v>
      </c>
      <c r="N373" s="239">
        <v>0</v>
      </c>
      <c r="O373" s="239">
        <v>0</v>
      </c>
      <c r="P373" s="239">
        <v>0</v>
      </c>
      <c r="Q373" s="239">
        <v>0</v>
      </c>
      <c r="R373" s="239">
        <v>0</v>
      </c>
      <c r="S373" s="239">
        <v>0</v>
      </c>
      <c r="T373" s="301">
        <f t="shared" si="71"/>
        <v>0</v>
      </c>
      <c r="U373" s="301">
        <f t="shared" si="72"/>
        <v>456.24855319066199</v>
      </c>
      <c r="V373" s="301">
        <f t="shared" si="73"/>
        <v>0</v>
      </c>
      <c r="W373" s="301">
        <f t="shared" si="74"/>
        <v>0</v>
      </c>
      <c r="X373" s="301">
        <f t="shared" si="75"/>
        <v>0</v>
      </c>
      <c r="Y373" s="301">
        <f t="shared" si="76"/>
        <v>0</v>
      </c>
      <c r="Z373" s="301">
        <f t="shared" si="77"/>
        <v>0</v>
      </c>
      <c r="AA373" s="301">
        <f t="shared" si="78"/>
        <v>0</v>
      </c>
      <c r="AB373" s="301">
        <f t="shared" si="79"/>
        <v>0</v>
      </c>
      <c r="AC373" s="301">
        <f t="shared" si="80"/>
        <v>0</v>
      </c>
      <c r="AD373" s="301">
        <f t="shared" si="81"/>
        <v>0</v>
      </c>
      <c r="AE373" s="301">
        <f t="shared" si="82"/>
        <v>0</v>
      </c>
    </row>
    <row r="374" spans="1:31" x14ac:dyDescent="0.35">
      <c r="A374" s="321">
        <v>2048</v>
      </c>
      <c r="B374" s="326">
        <v>54118</v>
      </c>
      <c r="C374" s="323">
        <f t="shared" si="83"/>
        <v>546.93475700001136</v>
      </c>
      <c r="D374" s="314">
        <f t="shared" si="70"/>
        <v>546.93475700001136</v>
      </c>
      <c r="E374" s="243">
        <f>Residential!F374</f>
        <v>433.86765356018901</v>
      </c>
      <c r="F374" s="243">
        <f>'Exogenous Variables Monthly'!C371</f>
        <v>5364.4736880547916</v>
      </c>
      <c r="G374" s="244">
        <v>0</v>
      </c>
      <c r="H374" s="239">
        <v>0</v>
      </c>
      <c r="I374" s="239">
        <v>0</v>
      </c>
      <c r="J374" s="239">
        <v>1</v>
      </c>
      <c r="K374" s="239">
        <v>0</v>
      </c>
      <c r="L374" s="239">
        <v>0</v>
      </c>
      <c r="M374" s="239">
        <v>0</v>
      </c>
      <c r="N374" s="239">
        <v>0</v>
      </c>
      <c r="O374" s="239">
        <v>0</v>
      </c>
      <c r="P374" s="239">
        <v>0</v>
      </c>
      <c r="Q374" s="239">
        <v>0</v>
      </c>
      <c r="R374" s="239">
        <v>0</v>
      </c>
      <c r="S374" s="239">
        <v>0</v>
      </c>
      <c r="T374" s="301">
        <f t="shared" si="71"/>
        <v>0</v>
      </c>
      <c r="U374" s="301">
        <f t="shared" si="72"/>
        <v>0</v>
      </c>
      <c r="V374" s="301">
        <f t="shared" si="73"/>
        <v>433.86765356018901</v>
      </c>
      <c r="W374" s="301">
        <f t="shared" si="74"/>
        <v>0</v>
      </c>
      <c r="X374" s="301">
        <f t="shared" si="75"/>
        <v>0</v>
      </c>
      <c r="Y374" s="301">
        <f t="shared" si="76"/>
        <v>0</v>
      </c>
      <c r="Z374" s="301">
        <f t="shared" si="77"/>
        <v>0</v>
      </c>
      <c r="AA374" s="301">
        <f t="shared" si="78"/>
        <v>0</v>
      </c>
      <c r="AB374" s="301">
        <f t="shared" si="79"/>
        <v>0</v>
      </c>
      <c r="AC374" s="301">
        <f t="shared" si="80"/>
        <v>0</v>
      </c>
      <c r="AD374" s="301">
        <f t="shared" si="81"/>
        <v>0</v>
      </c>
      <c r="AE374" s="301">
        <f t="shared" si="82"/>
        <v>0</v>
      </c>
    </row>
    <row r="375" spans="1:31" x14ac:dyDescent="0.35">
      <c r="A375" s="321">
        <v>2048</v>
      </c>
      <c r="B375" s="326">
        <v>54149</v>
      </c>
      <c r="C375" s="323">
        <f t="shared" si="83"/>
        <v>539.50436234166807</v>
      </c>
      <c r="D375" s="314">
        <f t="shared" si="70"/>
        <v>539.50436234166807</v>
      </c>
      <c r="E375" s="243">
        <f>Residential!F375</f>
        <v>493.35864585232201</v>
      </c>
      <c r="F375" s="243">
        <f>'Exogenous Variables Monthly'!C372</f>
        <v>5362.7383607406864</v>
      </c>
      <c r="G375" s="244">
        <v>0</v>
      </c>
      <c r="H375" s="239">
        <v>0</v>
      </c>
      <c r="I375" s="239">
        <v>0</v>
      </c>
      <c r="J375" s="239">
        <v>0</v>
      </c>
      <c r="K375" s="239">
        <v>1</v>
      </c>
      <c r="L375" s="239">
        <v>0</v>
      </c>
      <c r="M375" s="239">
        <v>0</v>
      </c>
      <c r="N375" s="239">
        <v>0</v>
      </c>
      <c r="O375" s="239">
        <v>0</v>
      </c>
      <c r="P375" s="239">
        <v>0</v>
      </c>
      <c r="Q375" s="239">
        <v>0</v>
      </c>
      <c r="R375" s="239">
        <v>0</v>
      </c>
      <c r="S375" s="239">
        <v>0</v>
      </c>
      <c r="T375" s="301">
        <f t="shared" si="71"/>
        <v>0</v>
      </c>
      <c r="U375" s="301">
        <f t="shared" si="72"/>
        <v>0</v>
      </c>
      <c r="V375" s="301">
        <f t="shared" si="73"/>
        <v>0</v>
      </c>
      <c r="W375" s="301">
        <f t="shared" si="74"/>
        <v>493.35864585232201</v>
      </c>
      <c r="X375" s="301">
        <f t="shared" si="75"/>
        <v>0</v>
      </c>
      <c r="Y375" s="301">
        <f t="shared" si="76"/>
        <v>0</v>
      </c>
      <c r="Z375" s="301">
        <f t="shared" si="77"/>
        <v>0</v>
      </c>
      <c r="AA375" s="301">
        <f t="shared" si="78"/>
        <v>0</v>
      </c>
      <c r="AB375" s="301">
        <f t="shared" si="79"/>
        <v>0</v>
      </c>
      <c r="AC375" s="301">
        <f t="shared" si="80"/>
        <v>0</v>
      </c>
      <c r="AD375" s="301">
        <f t="shared" si="81"/>
        <v>0</v>
      </c>
      <c r="AE375" s="301">
        <f t="shared" si="82"/>
        <v>0</v>
      </c>
    </row>
    <row r="376" spans="1:31" x14ac:dyDescent="0.35">
      <c r="A376" s="321">
        <v>2048</v>
      </c>
      <c r="B376" s="326">
        <v>54179</v>
      </c>
      <c r="C376" s="323">
        <f t="shared" si="83"/>
        <v>585.84561484402332</v>
      </c>
      <c r="D376" s="314">
        <f t="shared" si="70"/>
        <v>585.84561484402332</v>
      </c>
      <c r="E376" s="243">
        <f>Residential!F376</f>
        <v>581.31178317504896</v>
      </c>
      <c r="F376" s="243">
        <f>'Exogenous Variables Monthly'!C373</f>
        <v>5361.0030334265812</v>
      </c>
      <c r="G376" s="244">
        <v>0</v>
      </c>
      <c r="H376" s="239">
        <v>0</v>
      </c>
      <c r="I376" s="239">
        <v>0</v>
      </c>
      <c r="J376" s="239">
        <v>0</v>
      </c>
      <c r="K376" s="239">
        <v>0</v>
      </c>
      <c r="L376" s="239">
        <v>1</v>
      </c>
      <c r="M376" s="239">
        <v>0</v>
      </c>
      <c r="N376" s="239">
        <v>0</v>
      </c>
      <c r="O376" s="239">
        <v>0</v>
      </c>
      <c r="P376" s="239">
        <v>0</v>
      </c>
      <c r="Q376" s="239">
        <v>0</v>
      </c>
      <c r="R376" s="239">
        <v>0</v>
      </c>
      <c r="S376" s="239">
        <v>0</v>
      </c>
      <c r="T376" s="301">
        <f t="shared" si="71"/>
        <v>0</v>
      </c>
      <c r="U376" s="301">
        <f t="shared" si="72"/>
        <v>0</v>
      </c>
      <c r="V376" s="301">
        <f t="shared" si="73"/>
        <v>0</v>
      </c>
      <c r="W376" s="301">
        <f t="shared" si="74"/>
        <v>0</v>
      </c>
      <c r="X376" s="301">
        <f t="shared" si="75"/>
        <v>581.31178317504896</v>
      </c>
      <c r="Y376" s="301">
        <f t="shared" si="76"/>
        <v>0</v>
      </c>
      <c r="Z376" s="301">
        <f t="shared" si="77"/>
        <v>0</v>
      </c>
      <c r="AA376" s="301">
        <f t="shared" si="78"/>
        <v>0</v>
      </c>
      <c r="AB376" s="301">
        <f t="shared" si="79"/>
        <v>0</v>
      </c>
      <c r="AC376" s="301">
        <f t="shared" si="80"/>
        <v>0</v>
      </c>
      <c r="AD376" s="301">
        <f t="shared" si="81"/>
        <v>0</v>
      </c>
      <c r="AE376" s="301">
        <f t="shared" si="82"/>
        <v>0</v>
      </c>
    </row>
    <row r="377" spans="1:31" x14ac:dyDescent="0.35">
      <c r="A377" s="321">
        <v>2048</v>
      </c>
      <c r="B377" s="326">
        <v>54210</v>
      </c>
      <c r="C377" s="323">
        <f t="shared" si="83"/>
        <v>584.5012172540811</v>
      </c>
      <c r="D377" s="314">
        <f t="shared" si="70"/>
        <v>584.5012172540811</v>
      </c>
      <c r="E377" s="243">
        <f>Residential!F377</f>
        <v>615.04564331952201</v>
      </c>
      <c r="F377" s="243">
        <f>'Exogenous Variables Monthly'!C374</f>
        <v>5359.2677061124759</v>
      </c>
      <c r="G377" s="244">
        <v>0</v>
      </c>
      <c r="H377" s="239">
        <v>0</v>
      </c>
      <c r="I377" s="239">
        <v>0</v>
      </c>
      <c r="J377" s="239">
        <v>0</v>
      </c>
      <c r="K377" s="239">
        <v>0</v>
      </c>
      <c r="L377" s="239">
        <v>0</v>
      </c>
      <c r="M377" s="239">
        <v>1</v>
      </c>
      <c r="N377" s="239">
        <v>0</v>
      </c>
      <c r="O377" s="239">
        <v>0</v>
      </c>
      <c r="P377" s="239">
        <v>0</v>
      </c>
      <c r="Q377" s="239">
        <v>0</v>
      </c>
      <c r="R377" s="239">
        <v>0</v>
      </c>
      <c r="S377" s="239">
        <v>0</v>
      </c>
      <c r="T377" s="301">
        <f t="shared" si="71"/>
        <v>0</v>
      </c>
      <c r="U377" s="301">
        <f t="shared" si="72"/>
        <v>0</v>
      </c>
      <c r="V377" s="301">
        <f t="shared" si="73"/>
        <v>0</v>
      </c>
      <c r="W377" s="301">
        <f t="shared" si="74"/>
        <v>0</v>
      </c>
      <c r="X377" s="301">
        <f t="shared" si="75"/>
        <v>0</v>
      </c>
      <c r="Y377" s="301">
        <f t="shared" si="76"/>
        <v>615.04564331952201</v>
      </c>
      <c r="Z377" s="301">
        <f t="shared" si="77"/>
        <v>0</v>
      </c>
      <c r="AA377" s="301">
        <f t="shared" si="78"/>
        <v>0</v>
      </c>
      <c r="AB377" s="301">
        <f t="shared" si="79"/>
        <v>0</v>
      </c>
      <c r="AC377" s="301">
        <f t="shared" si="80"/>
        <v>0</v>
      </c>
      <c r="AD377" s="301">
        <f t="shared" si="81"/>
        <v>0</v>
      </c>
      <c r="AE377" s="301">
        <f t="shared" si="82"/>
        <v>0</v>
      </c>
    </row>
    <row r="378" spans="1:31" x14ac:dyDescent="0.35">
      <c r="A378" s="321">
        <v>2049</v>
      </c>
      <c r="B378" s="326">
        <v>54240</v>
      </c>
      <c r="C378" s="323">
        <f t="shared" si="83"/>
        <v>605.6932415357918</v>
      </c>
      <c r="D378" s="314">
        <f t="shared" si="70"/>
        <v>605.6932415357918</v>
      </c>
      <c r="E378" s="243">
        <f>Residential!F378</f>
        <v>627.23021069383105</v>
      </c>
      <c r="F378" s="243">
        <f>'Exogenous Variables Monthly'!C375</f>
        <v>5357.6083035832144</v>
      </c>
      <c r="G378" s="244">
        <v>0</v>
      </c>
      <c r="H378" s="239">
        <v>0</v>
      </c>
      <c r="I378" s="239">
        <v>0</v>
      </c>
      <c r="J378" s="239">
        <v>0</v>
      </c>
      <c r="K378" s="239">
        <v>0</v>
      </c>
      <c r="L378" s="239">
        <v>0</v>
      </c>
      <c r="M378" s="239">
        <v>0</v>
      </c>
      <c r="N378" s="239">
        <v>1</v>
      </c>
      <c r="O378" s="239">
        <v>0</v>
      </c>
      <c r="P378" s="239">
        <v>0</v>
      </c>
      <c r="Q378" s="239">
        <v>0</v>
      </c>
      <c r="R378" s="239">
        <v>0</v>
      </c>
      <c r="S378" s="239">
        <v>0</v>
      </c>
      <c r="T378" s="301">
        <f t="shared" si="71"/>
        <v>0</v>
      </c>
      <c r="U378" s="301">
        <f t="shared" si="72"/>
        <v>0</v>
      </c>
      <c r="V378" s="301">
        <f t="shared" si="73"/>
        <v>0</v>
      </c>
      <c r="W378" s="301">
        <f t="shared" si="74"/>
        <v>0</v>
      </c>
      <c r="X378" s="301">
        <f t="shared" si="75"/>
        <v>0</v>
      </c>
      <c r="Y378" s="301">
        <f t="shared" si="76"/>
        <v>0</v>
      </c>
      <c r="Z378" s="301">
        <f t="shared" si="77"/>
        <v>627.23021069383105</v>
      </c>
      <c r="AA378" s="301">
        <f t="shared" si="78"/>
        <v>0</v>
      </c>
      <c r="AB378" s="301">
        <f t="shared" si="79"/>
        <v>0</v>
      </c>
      <c r="AC378" s="301">
        <f t="shared" si="80"/>
        <v>0</v>
      </c>
      <c r="AD378" s="301">
        <f t="shared" si="81"/>
        <v>0</v>
      </c>
      <c r="AE378" s="301">
        <f t="shared" si="82"/>
        <v>0</v>
      </c>
    </row>
    <row r="379" spans="1:31" x14ac:dyDescent="0.35">
      <c r="A379" s="321">
        <v>2049</v>
      </c>
      <c r="B379" s="326">
        <v>54271</v>
      </c>
      <c r="C379" s="323">
        <f t="shared" si="83"/>
        <v>605.8467869788318</v>
      </c>
      <c r="D379" s="314">
        <f t="shared" si="70"/>
        <v>605.8467869788318</v>
      </c>
      <c r="E379" s="243">
        <f>Residential!F379</f>
        <v>662.00955532676198</v>
      </c>
      <c r="F379" s="243">
        <f>'Exogenous Variables Monthly'!C376</f>
        <v>5355.9489010539528</v>
      </c>
      <c r="G379" s="244">
        <v>0</v>
      </c>
      <c r="H379" s="239">
        <v>0</v>
      </c>
      <c r="I379" s="239">
        <v>0</v>
      </c>
      <c r="J379" s="239">
        <v>0</v>
      </c>
      <c r="K379" s="239">
        <v>0</v>
      </c>
      <c r="L379" s="239">
        <v>0</v>
      </c>
      <c r="M379" s="239">
        <v>0</v>
      </c>
      <c r="N379" s="239">
        <v>0</v>
      </c>
      <c r="O379" s="239">
        <v>1</v>
      </c>
      <c r="P379" s="239">
        <v>0</v>
      </c>
      <c r="Q379" s="239">
        <v>0</v>
      </c>
      <c r="R379" s="239">
        <v>0</v>
      </c>
      <c r="S379" s="239">
        <v>0</v>
      </c>
      <c r="T379" s="301">
        <f t="shared" si="71"/>
        <v>0</v>
      </c>
      <c r="U379" s="301">
        <f t="shared" si="72"/>
        <v>0</v>
      </c>
      <c r="V379" s="301">
        <f t="shared" si="73"/>
        <v>0</v>
      </c>
      <c r="W379" s="301">
        <f t="shared" si="74"/>
        <v>0</v>
      </c>
      <c r="X379" s="301">
        <f t="shared" si="75"/>
        <v>0</v>
      </c>
      <c r="Y379" s="301">
        <f t="shared" si="76"/>
        <v>0</v>
      </c>
      <c r="Z379" s="301">
        <f t="shared" si="77"/>
        <v>0</v>
      </c>
      <c r="AA379" s="301">
        <f t="shared" si="78"/>
        <v>662.00955532676198</v>
      </c>
      <c r="AB379" s="301">
        <f t="shared" si="79"/>
        <v>0</v>
      </c>
      <c r="AC379" s="301">
        <f t="shared" si="80"/>
        <v>0</v>
      </c>
      <c r="AD379" s="301">
        <f t="shared" si="81"/>
        <v>0</v>
      </c>
      <c r="AE379" s="301">
        <f t="shared" si="82"/>
        <v>0</v>
      </c>
    </row>
    <row r="380" spans="1:31" x14ac:dyDescent="0.35">
      <c r="A380" s="321">
        <v>2049</v>
      </c>
      <c r="B380" s="326">
        <v>54302</v>
      </c>
      <c r="C380" s="323">
        <f t="shared" si="83"/>
        <v>616.4251509490648</v>
      </c>
      <c r="D380" s="314">
        <f t="shared" si="70"/>
        <v>616.4251509490648</v>
      </c>
      <c r="E380" s="243">
        <f>Residential!F380</f>
        <v>661.72037239277199</v>
      </c>
      <c r="F380" s="243">
        <f>'Exogenous Variables Monthly'!C377</f>
        <v>5354.2894985246912</v>
      </c>
      <c r="G380" s="244">
        <v>0</v>
      </c>
      <c r="H380" s="239">
        <v>0</v>
      </c>
      <c r="I380" s="239">
        <v>0</v>
      </c>
      <c r="J380" s="239">
        <v>0</v>
      </c>
      <c r="K380" s="239">
        <v>0</v>
      </c>
      <c r="L380" s="239">
        <v>0</v>
      </c>
      <c r="M380" s="239">
        <v>0</v>
      </c>
      <c r="N380" s="239">
        <v>0</v>
      </c>
      <c r="O380" s="239">
        <v>0</v>
      </c>
      <c r="P380" s="239">
        <v>1</v>
      </c>
      <c r="Q380" s="239">
        <v>0</v>
      </c>
      <c r="R380" s="239">
        <v>0</v>
      </c>
      <c r="S380" s="239">
        <v>0</v>
      </c>
      <c r="T380" s="301">
        <f t="shared" si="71"/>
        <v>0</v>
      </c>
      <c r="U380" s="301">
        <f t="shared" si="72"/>
        <v>0</v>
      </c>
      <c r="V380" s="301">
        <f t="shared" si="73"/>
        <v>0</v>
      </c>
      <c r="W380" s="301">
        <f t="shared" si="74"/>
        <v>0</v>
      </c>
      <c r="X380" s="301">
        <f t="shared" si="75"/>
        <v>0</v>
      </c>
      <c r="Y380" s="301">
        <f t="shared" si="76"/>
        <v>0</v>
      </c>
      <c r="Z380" s="301">
        <f t="shared" si="77"/>
        <v>0</v>
      </c>
      <c r="AA380" s="301">
        <f t="shared" si="78"/>
        <v>0</v>
      </c>
      <c r="AB380" s="301">
        <f t="shared" si="79"/>
        <v>661.72037239277199</v>
      </c>
      <c r="AC380" s="301">
        <f t="shared" si="80"/>
        <v>0</v>
      </c>
      <c r="AD380" s="301">
        <f t="shared" si="81"/>
        <v>0</v>
      </c>
      <c r="AE380" s="301">
        <f t="shared" si="82"/>
        <v>0</v>
      </c>
    </row>
    <row r="381" spans="1:31" x14ac:dyDescent="0.35">
      <c r="A381" s="321">
        <v>2049</v>
      </c>
      <c r="B381" s="326">
        <v>54332</v>
      </c>
      <c r="C381" s="323">
        <f t="shared" si="83"/>
        <v>654.44303242424985</v>
      </c>
      <c r="D381" s="314">
        <f t="shared" si="70"/>
        <v>654.44303242424985</v>
      </c>
      <c r="E381" s="243">
        <f>Residential!F381</f>
        <v>696.34456053494205</v>
      </c>
      <c r="F381" s="243">
        <f>'Exogenous Variables Monthly'!C378</f>
        <v>5352.6300959954297</v>
      </c>
      <c r="G381" s="244">
        <v>0</v>
      </c>
      <c r="H381" s="239">
        <v>0</v>
      </c>
      <c r="I381" s="239">
        <v>0</v>
      </c>
      <c r="J381" s="239">
        <v>0</v>
      </c>
      <c r="K381" s="239">
        <v>0</v>
      </c>
      <c r="L381" s="239">
        <v>0</v>
      </c>
      <c r="M381" s="239">
        <v>0</v>
      </c>
      <c r="N381" s="239">
        <v>0</v>
      </c>
      <c r="O381" s="239">
        <v>0</v>
      </c>
      <c r="P381" s="239">
        <v>0</v>
      </c>
      <c r="Q381" s="239">
        <v>1</v>
      </c>
      <c r="R381" s="239">
        <v>0</v>
      </c>
      <c r="S381" s="239">
        <v>0</v>
      </c>
      <c r="T381" s="301">
        <f t="shared" si="71"/>
        <v>0</v>
      </c>
      <c r="U381" s="301">
        <f t="shared" si="72"/>
        <v>0</v>
      </c>
      <c r="V381" s="301">
        <f t="shared" si="73"/>
        <v>0</v>
      </c>
      <c r="W381" s="301">
        <f t="shared" si="74"/>
        <v>0</v>
      </c>
      <c r="X381" s="301">
        <f t="shared" si="75"/>
        <v>0</v>
      </c>
      <c r="Y381" s="301">
        <f t="shared" si="76"/>
        <v>0</v>
      </c>
      <c r="Z381" s="301">
        <f t="shared" si="77"/>
        <v>0</v>
      </c>
      <c r="AA381" s="301">
        <f t="shared" si="78"/>
        <v>0</v>
      </c>
      <c r="AB381" s="301">
        <f t="shared" si="79"/>
        <v>0</v>
      </c>
      <c r="AC381" s="301">
        <f t="shared" si="80"/>
        <v>696.34456053494205</v>
      </c>
      <c r="AD381" s="301">
        <f t="shared" si="81"/>
        <v>0</v>
      </c>
      <c r="AE381" s="301">
        <f t="shared" si="82"/>
        <v>0</v>
      </c>
    </row>
    <row r="382" spans="1:31" x14ac:dyDescent="0.35">
      <c r="A382" s="321">
        <v>2049</v>
      </c>
      <c r="B382" s="326">
        <v>54363</v>
      </c>
      <c r="C382" s="323">
        <f t="shared" si="83"/>
        <v>569.24354197222351</v>
      </c>
      <c r="D382" s="314">
        <f t="shared" si="70"/>
        <v>569.24354197222351</v>
      </c>
      <c r="E382" s="243">
        <f>Residential!F382</f>
        <v>603.89878465706101</v>
      </c>
      <c r="F382" s="243">
        <f>'Exogenous Variables Monthly'!C379</f>
        <v>5350.9706934661681</v>
      </c>
      <c r="G382" s="244">
        <v>0</v>
      </c>
      <c r="H382" s="239">
        <v>0</v>
      </c>
      <c r="I382" s="239">
        <v>0</v>
      </c>
      <c r="J382" s="239">
        <v>0</v>
      </c>
      <c r="K382" s="239">
        <v>0</v>
      </c>
      <c r="L382" s="239">
        <v>0</v>
      </c>
      <c r="M382" s="239">
        <v>0</v>
      </c>
      <c r="N382" s="239">
        <v>0</v>
      </c>
      <c r="O382" s="239">
        <v>0</v>
      </c>
      <c r="P382" s="239">
        <v>0</v>
      </c>
      <c r="Q382" s="239">
        <v>0</v>
      </c>
      <c r="R382" s="239">
        <v>1</v>
      </c>
      <c r="S382" s="239">
        <v>0</v>
      </c>
      <c r="T382" s="301">
        <f t="shared" si="71"/>
        <v>0</v>
      </c>
      <c r="U382" s="301">
        <f t="shared" si="72"/>
        <v>0</v>
      </c>
      <c r="V382" s="301">
        <f t="shared" si="73"/>
        <v>0</v>
      </c>
      <c r="W382" s="301">
        <f t="shared" si="74"/>
        <v>0</v>
      </c>
      <c r="X382" s="301">
        <f t="shared" si="75"/>
        <v>0</v>
      </c>
      <c r="Y382" s="301">
        <f t="shared" si="76"/>
        <v>0</v>
      </c>
      <c r="Z382" s="301">
        <f t="shared" si="77"/>
        <v>0</v>
      </c>
      <c r="AA382" s="301">
        <f t="shared" si="78"/>
        <v>0</v>
      </c>
      <c r="AB382" s="301">
        <f t="shared" si="79"/>
        <v>0</v>
      </c>
      <c r="AC382" s="301">
        <f t="shared" si="80"/>
        <v>0</v>
      </c>
      <c r="AD382" s="301">
        <f t="shared" si="81"/>
        <v>603.89878465706101</v>
      </c>
      <c r="AE382" s="301">
        <f t="shared" si="82"/>
        <v>0</v>
      </c>
    </row>
    <row r="383" spans="1:31" x14ac:dyDescent="0.35">
      <c r="A383" s="321">
        <v>2049</v>
      </c>
      <c r="B383" s="326">
        <v>54393</v>
      </c>
      <c r="C383" s="323">
        <f t="shared" si="83"/>
        <v>584.6752694873187</v>
      </c>
      <c r="D383" s="314">
        <f t="shared" si="70"/>
        <v>584.6752694873187</v>
      </c>
      <c r="E383" s="243">
        <f>Residential!F383</f>
        <v>578.02095826564005</v>
      </c>
      <c r="F383" s="243">
        <f>'Exogenous Variables Monthly'!C380</f>
        <v>5349.3112909369065</v>
      </c>
      <c r="G383" s="244">
        <v>0</v>
      </c>
      <c r="H383" s="239">
        <v>0</v>
      </c>
      <c r="I383" s="239">
        <v>0</v>
      </c>
      <c r="J383" s="239">
        <v>0</v>
      </c>
      <c r="K383" s="239">
        <v>0</v>
      </c>
      <c r="L383" s="239">
        <v>0</v>
      </c>
      <c r="M383" s="239">
        <v>0</v>
      </c>
      <c r="N383" s="239">
        <v>0</v>
      </c>
      <c r="O383" s="239">
        <v>0</v>
      </c>
      <c r="P383" s="239">
        <v>0</v>
      </c>
      <c r="Q383" s="239">
        <v>0</v>
      </c>
      <c r="R383" s="239">
        <v>0</v>
      </c>
      <c r="S383" s="239">
        <v>1</v>
      </c>
      <c r="T383" s="301">
        <f t="shared" si="71"/>
        <v>0</v>
      </c>
      <c r="U383" s="301">
        <f t="shared" si="72"/>
        <v>0</v>
      </c>
      <c r="V383" s="301">
        <f t="shared" si="73"/>
        <v>0</v>
      </c>
      <c r="W383" s="301">
        <f t="shared" si="74"/>
        <v>0</v>
      </c>
      <c r="X383" s="301">
        <f t="shared" si="75"/>
        <v>0</v>
      </c>
      <c r="Y383" s="301">
        <f t="shared" si="76"/>
        <v>0</v>
      </c>
      <c r="Z383" s="301">
        <f t="shared" si="77"/>
        <v>0</v>
      </c>
      <c r="AA383" s="301">
        <f t="shared" si="78"/>
        <v>0</v>
      </c>
      <c r="AB383" s="301">
        <f t="shared" si="79"/>
        <v>0</v>
      </c>
      <c r="AC383" s="301">
        <f t="shared" si="80"/>
        <v>0</v>
      </c>
      <c r="AD383" s="301">
        <f t="shared" si="81"/>
        <v>0</v>
      </c>
      <c r="AE383" s="301">
        <f t="shared" si="82"/>
        <v>578.02095826564005</v>
      </c>
    </row>
    <row r="384" spans="1:31" x14ac:dyDescent="0.35">
      <c r="A384" s="321">
        <v>2049</v>
      </c>
      <c r="B384" s="326">
        <v>54424</v>
      </c>
      <c r="C384" s="323">
        <f t="shared" si="83"/>
        <v>497.17782494186349</v>
      </c>
      <c r="D384" s="314">
        <f t="shared" si="70"/>
        <v>497.17782494186349</v>
      </c>
      <c r="E384" s="243">
        <f>Residential!F384</f>
        <v>546.06659298806903</v>
      </c>
      <c r="F384" s="243">
        <f>'Exogenous Variables Monthly'!C381</f>
        <v>5347.6518884076449</v>
      </c>
      <c r="G384" s="244">
        <v>0</v>
      </c>
      <c r="H384" s="239">
        <v>1</v>
      </c>
      <c r="I384" s="239">
        <v>0</v>
      </c>
      <c r="J384" s="239">
        <v>0</v>
      </c>
      <c r="K384" s="239">
        <v>0</v>
      </c>
      <c r="L384" s="239">
        <v>0</v>
      </c>
      <c r="M384" s="239">
        <v>0</v>
      </c>
      <c r="N384" s="239">
        <v>0</v>
      </c>
      <c r="O384" s="239">
        <v>0</v>
      </c>
      <c r="P384" s="239">
        <v>0</v>
      </c>
      <c r="Q384" s="239">
        <v>0</v>
      </c>
      <c r="R384" s="239">
        <v>0</v>
      </c>
      <c r="S384" s="239">
        <v>0</v>
      </c>
      <c r="T384" s="301">
        <f t="shared" si="71"/>
        <v>546.06659298806903</v>
      </c>
      <c r="U384" s="301">
        <f t="shared" si="72"/>
        <v>0</v>
      </c>
      <c r="V384" s="301">
        <f t="shared" si="73"/>
        <v>0</v>
      </c>
      <c r="W384" s="301">
        <f t="shared" si="74"/>
        <v>0</v>
      </c>
      <c r="X384" s="301">
        <f t="shared" si="75"/>
        <v>0</v>
      </c>
      <c r="Y384" s="301">
        <f t="shared" si="76"/>
        <v>0</v>
      </c>
      <c r="Z384" s="301">
        <f t="shared" si="77"/>
        <v>0</v>
      </c>
      <c r="AA384" s="301">
        <f t="shared" si="78"/>
        <v>0</v>
      </c>
      <c r="AB384" s="301">
        <f t="shared" si="79"/>
        <v>0</v>
      </c>
      <c r="AC384" s="301">
        <f t="shared" si="80"/>
        <v>0</v>
      </c>
      <c r="AD384" s="301">
        <f t="shared" si="81"/>
        <v>0</v>
      </c>
      <c r="AE384" s="301">
        <f t="shared" si="82"/>
        <v>0</v>
      </c>
    </row>
    <row r="385" spans="1:31" x14ac:dyDescent="0.35">
      <c r="A385" s="321">
        <v>2049</v>
      </c>
      <c r="B385" s="326">
        <v>54455</v>
      </c>
      <c r="C385" s="323">
        <f t="shared" si="83"/>
        <v>444.87948138664694</v>
      </c>
      <c r="D385" s="314">
        <f t="shared" si="70"/>
        <v>444.87948138664694</v>
      </c>
      <c r="E385" s="243">
        <f>Residential!F385</f>
        <v>458.91184964741598</v>
      </c>
      <c r="F385" s="243">
        <f>'Exogenous Variables Monthly'!C382</f>
        <v>5345.9924858783834</v>
      </c>
      <c r="G385" s="244">
        <v>0</v>
      </c>
      <c r="H385" s="239">
        <v>0</v>
      </c>
      <c r="I385" s="239">
        <v>1</v>
      </c>
      <c r="J385" s="239">
        <v>0</v>
      </c>
      <c r="K385" s="239">
        <v>0</v>
      </c>
      <c r="L385" s="239">
        <v>0</v>
      </c>
      <c r="M385" s="239">
        <v>0</v>
      </c>
      <c r="N385" s="239">
        <v>0</v>
      </c>
      <c r="O385" s="239">
        <v>0</v>
      </c>
      <c r="P385" s="239">
        <v>0</v>
      </c>
      <c r="Q385" s="239">
        <v>0</v>
      </c>
      <c r="R385" s="239">
        <v>0</v>
      </c>
      <c r="S385" s="239">
        <v>0</v>
      </c>
      <c r="T385" s="301">
        <f t="shared" si="71"/>
        <v>0</v>
      </c>
      <c r="U385" s="301">
        <f t="shared" si="72"/>
        <v>458.91184964741598</v>
      </c>
      <c r="V385" s="301">
        <f t="shared" si="73"/>
        <v>0</v>
      </c>
      <c r="W385" s="301">
        <f t="shared" si="74"/>
        <v>0</v>
      </c>
      <c r="X385" s="301">
        <f t="shared" si="75"/>
        <v>0</v>
      </c>
      <c r="Y385" s="301">
        <f t="shared" si="76"/>
        <v>0</v>
      </c>
      <c r="Z385" s="301">
        <f t="shared" si="77"/>
        <v>0</v>
      </c>
      <c r="AA385" s="301">
        <f t="shared" si="78"/>
        <v>0</v>
      </c>
      <c r="AB385" s="301">
        <f t="shared" si="79"/>
        <v>0</v>
      </c>
      <c r="AC385" s="301">
        <f t="shared" si="80"/>
        <v>0</v>
      </c>
      <c r="AD385" s="301">
        <f t="shared" si="81"/>
        <v>0</v>
      </c>
      <c r="AE385" s="301">
        <f t="shared" si="82"/>
        <v>0</v>
      </c>
    </row>
    <row r="386" spans="1:31" x14ac:dyDescent="0.35">
      <c r="A386" s="321">
        <v>2049</v>
      </c>
      <c r="B386" s="326">
        <v>54483</v>
      </c>
      <c r="C386" s="323">
        <f t="shared" si="83"/>
        <v>543.98419439064583</v>
      </c>
      <c r="D386" s="314">
        <f t="shared" si="70"/>
        <v>543.98419439064583</v>
      </c>
      <c r="E386" s="243">
        <f>Residential!F386</f>
        <v>433.91964792381299</v>
      </c>
      <c r="F386" s="243">
        <f>'Exogenous Variables Monthly'!C383</f>
        <v>5344.3330833491218</v>
      </c>
      <c r="G386" s="244">
        <v>0</v>
      </c>
      <c r="H386" s="239">
        <v>0</v>
      </c>
      <c r="I386" s="239">
        <v>0</v>
      </c>
      <c r="J386" s="239">
        <v>1</v>
      </c>
      <c r="K386" s="239">
        <v>0</v>
      </c>
      <c r="L386" s="239">
        <v>0</v>
      </c>
      <c r="M386" s="239">
        <v>0</v>
      </c>
      <c r="N386" s="239">
        <v>0</v>
      </c>
      <c r="O386" s="239">
        <v>0</v>
      </c>
      <c r="P386" s="239">
        <v>0</v>
      </c>
      <c r="Q386" s="239">
        <v>0</v>
      </c>
      <c r="R386" s="239">
        <v>0</v>
      </c>
      <c r="S386" s="239">
        <v>0</v>
      </c>
      <c r="T386" s="301">
        <f t="shared" si="71"/>
        <v>0</v>
      </c>
      <c r="U386" s="301">
        <f t="shared" si="72"/>
        <v>0</v>
      </c>
      <c r="V386" s="301">
        <f t="shared" si="73"/>
        <v>433.91964792381299</v>
      </c>
      <c r="W386" s="301">
        <f t="shared" si="74"/>
        <v>0</v>
      </c>
      <c r="X386" s="301">
        <f t="shared" si="75"/>
        <v>0</v>
      </c>
      <c r="Y386" s="301">
        <f t="shared" si="76"/>
        <v>0</v>
      </c>
      <c r="Z386" s="301">
        <f t="shared" si="77"/>
        <v>0</v>
      </c>
      <c r="AA386" s="301">
        <f t="shared" si="78"/>
        <v>0</v>
      </c>
      <c r="AB386" s="301">
        <f t="shared" si="79"/>
        <v>0</v>
      </c>
      <c r="AC386" s="301">
        <f t="shared" si="80"/>
        <v>0</v>
      </c>
      <c r="AD386" s="301">
        <f t="shared" si="81"/>
        <v>0</v>
      </c>
      <c r="AE386" s="301">
        <f t="shared" si="82"/>
        <v>0</v>
      </c>
    </row>
    <row r="387" spans="1:31" x14ac:dyDescent="0.35">
      <c r="A387" s="321">
        <v>2049</v>
      </c>
      <c r="B387" s="326">
        <v>54514</v>
      </c>
      <c r="C387" s="323">
        <f t="shared" si="83"/>
        <v>536.83287432611826</v>
      </c>
      <c r="D387" s="314">
        <f t="shared" si="70"/>
        <v>536.83287432611826</v>
      </c>
      <c r="E387" s="243">
        <f>Residential!F387</f>
        <v>494.25945611778701</v>
      </c>
      <c r="F387" s="243">
        <f>'Exogenous Variables Monthly'!C384</f>
        <v>5342.6736808198602</v>
      </c>
      <c r="G387" s="244">
        <v>0</v>
      </c>
      <c r="H387" s="239">
        <v>0</v>
      </c>
      <c r="I387" s="239">
        <v>0</v>
      </c>
      <c r="J387" s="239">
        <v>0</v>
      </c>
      <c r="K387" s="239">
        <v>1</v>
      </c>
      <c r="L387" s="239">
        <v>0</v>
      </c>
      <c r="M387" s="239">
        <v>0</v>
      </c>
      <c r="N387" s="239">
        <v>0</v>
      </c>
      <c r="O387" s="239">
        <v>0</v>
      </c>
      <c r="P387" s="239">
        <v>0</v>
      </c>
      <c r="Q387" s="239">
        <v>0</v>
      </c>
      <c r="R387" s="239">
        <v>0</v>
      </c>
      <c r="S387" s="239">
        <v>0</v>
      </c>
      <c r="T387" s="301">
        <f t="shared" si="71"/>
        <v>0</v>
      </c>
      <c r="U387" s="301">
        <f t="shared" si="72"/>
        <v>0</v>
      </c>
      <c r="V387" s="301">
        <f t="shared" si="73"/>
        <v>0</v>
      </c>
      <c r="W387" s="301">
        <f t="shared" si="74"/>
        <v>494.25945611778701</v>
      </c>
      <c r="X387" s="301">
        <f t="shared" si="75"/>
        <v>0</v>
      </c>
      <c r="Y387" s="301">
        <f t="shared" si="76"/>
        <v>0</v>
      </c>
      <c r="Z387" s="301">
        <f t="shared" si="77"/>
        <v>0</v>
      </c>
      <c r="AA387" s="301">
        <f t="shared" si="78"/>
        <v>0</v>
      </c>
      <c r="AB387" s="301">
        <f t="shared" si="79"/>
        <v>0</v>
      </c>
      <c r="AC387" s="301">
        <f t="shared" si="80"/>
        <v>0</v>
      </c>
      <c r="AD387" s="301">
        <f t="shared" si="81"/>
        <v>0</v>
      </c>
      <c r="AE387" s="301">
        <f t="shared" si="82"/>
        <v>0</v>
      </c>
    </row>
    <row r="388" spans="1:31" x14ac:dyDescent="0.35">
      <c r="A388" s="321">
        <v>2049</v>
      </c>
      <c r="B388" s="326">
        <v>54544</v>
      </c>
      <c r="C388" s="323">
        <f t="shared" si="83"/>
        <v>583.12044256287163</v>
      </c>
      <c r="D388" s="314">
        <f t="shared" si="70"/>
        <v>583.12044256287163</v>
      </c>
      <c r="E388" s="243">
        <f>Residential!F388</f>
        <v>583.02118090668898</v>
      </c>
      <c r="F388" s="243">
        <f>'Exogenous Variables Monthly'!C385</f>
        <v>5341.0142782905987</v>
      </c>
      <c r="G388" s="244">
        <v>0</v>
      </c>
      <c r="H388" s="239">
        <v>0</v>
      </c>
      <c r="I388" s="239">
        <v>0</v>
      </c>
      <c r="J388" s="239">
        <v>0</v>
      </c>
      <c r="K388" s="239">
        <v>0</v>
      </c>
      <c r="L388" s="239">
        <v>1</v>
      </c>
      <c r="M388" s="239">
        <v>0</v>
      </c>
      <c r="N388" s="239">
        <v>0</v>
      </c>
      <c r="O388" s="239">
        <v>0</v>
      </c>
      <c r="P388" s="239">
        <v>0</v>
      </c>
      <c r="Q388" s="239">
        <v>0</v>
      </c>
      <c r="R388" s="239">
        <v>0</v>
      </c>
      <c r="S388" s="239">
        <v>0</v>
      </c>
      <c r="T388" s="301">
        <f t="shared" si="71"/>
        <v>0</v>
      </c>
      <c r="U388" s="301">
        <f t="shared" si="72"/>
        <v>0</v>
      </c>
      <c r="V388" s="301">
        <f t="shared" si="73"/>
        <v>0</v>
      </c>
      <c r="W388" s="301">
        <f t="shared" si="74"/>
        <v>0</v>
      </c>
      <c r="X388" s="301">
        <f t="shared" si="75"/>
        <v>583.02118090668898</v>
      </c>
      <c r="Y388" s="301">
        <f t="shared" si="76"/>
        <v>0</v>
      </c>
      <c r="Z388" s="301">
        <f t="shared" si="77"/>
        <v>0</v>
      </c>
      <c r="AA388" s="301">
        <f t="shared" si="78"/>
        <v>0</v>
      </c>
      <c r="AB388" s="301">
        <f t="shared" si="79"/>
        <v>0</v>
      </c>
      <c r="AC388" s="301">
        <f t="shared" si="80"/>
        <v>0</v>
      </c>
      <c r="AD388" s="301">
        <f t="shared" si="81"/>
        <v>0</v>
      </c>
      <c r="AE388" s="301">
        <f t="shared" si="82"/>
        <v>0</v>
      </c>
    </row>
    <row r="389" spans="1:31" x14ac:dyDescent="0.35">
      <c r="A389" s="321">
        <v>2049</v>
      </c>
      <c r="B389" s="326">
        <v>54575</v>
      </c>
      <c r="C389" s="323">
        <f t="shared" si="83"/>
        <v>582.28459106239495</v>
      </c>
      <c r="D389" s="314">
        <f t="shared" si="70"/>
        <v>582.28459106239495</v>
      </c>
      <c r="E389" s="243">
        <f>Residential!F389</f>
        <v>616.989485821578</v>
      </c>
      <c r="F389" s="243">
        <f>'Exogenous Variables Monthly'!C386</f>
        <v>5339.3548757613371</v>
      </c>
      <c r="G389" s="244">
        <v>0</v>
      </c>
      <c r="H389" s="239">
        <v>0</v>
      </c>
      <c r="I389" s="239">
        <v>0</v>
      </c>
      <c r="J389" s="239">
        <v>0</v>
      </c>
      <c r="K389" s="239">
        <v>0</v>
      </c>
      <c r="L389" s="239">
        <v>0</v>
      </c>
      <c r="M389" s="239">
        <v>1</v>
      </c>
      <c r="N389" s="239">
        <v>0</v>
      </c>
      <c r="O389" s="239">
        <v>0</v>
      </c>
      <c r="P389" s="239">
        <v>0</v>
      </c>
      <c r="Q389" s="239">
        <v>0</v>
      </c>
      <c r="R389" s="239">
        <v>0</v>
      </c>
      <c r="S389" s="239">
        <v>0</v>
      </c>
      <c r="T389" s="301">
        <f t="shared" si="71"/>
        <v>0</v>
      </c>
      <c r="U389" s="301">
        <f t="shared" si="72"/>
        <v>0</v>
      </c>
      <c r="V389" s="301">
        <f t="shared" si="73"/>
        <v>0</v>
      </c>
      <c r="W389" s="301">
        <f t="shared" si="74"/>
        <v>0</v>
      </c>
      <c r="X389" s="301">
        <f t="shared" si="75"/>
        <v>0</v>
      </c>
      <c r="Y389" s="301">
        <f t="shared" si="76"/>
        <v>616.989485821578</v>
      </c>
      <c r="Z389" s="301">
        <f t="shared" si="77"/>
        <v>0</v>
      </c>
      <c r="AA389" s="301">
        <f t="shared" si="78"/>
        <v>0</v>
      </c>
      <c r="AB389" s="301">
        <f t="shared" si="79"/>
        <v>0</v>
      </c>
      <c r="AC389" s="301">
        <f t="shared" si="80"/>
        <v>0</v>
      </c>
      <c r="AD389" s="301">
        <f t="shared" si="81"/>
        <v>0</v>
      </c>
      <c r="AE389" s="301">
        <f t="shared" si="82"/>
        <v>0</v>
      </c>
    </row>
    <row r="390" spans="1:31" x14ac:dyDescent="0.35">
      <c r="A390" s="321">
        <v>2050</v>
      </c>
      <c r="B390" s="326">
        <v>54605</v>
      </c>
      <c r="C390" s="323">
        <f t="shared" si="83"/>
        <v>602.98379559575892</v>
      </c>
      <c r="D390" s="314">
        <f t="shared" ref="D390:D425" si="84">SUMPRODUCT($E$3:$AE$3,E390:AE390)</f>
        <v>602.98379559575892</v>
      </c>
      <c r="E390" s="243">
        <f>Residential!F390</f>
        <v>628.80772231045</v>
      </c>
      <c r="F390" s="243">
        <f>'Exogenous Variables Monthly'!C387</f>
        <v>5337.9178173484434</v>
      </c>
      <c r="G390" s="244">
        <v>0</v>
      </c>
      <c r="H390" s="239">
        <v>0</v>
      </c>
      <c r="I390" s="239">
        <v>0</v>
      </c>
      <c r="J390" s="239">
        <v>0</v>
      </c>
      <c r="K390" s="239">
        <v>0</v>
      </c>
      <c r="L390" s="239">
        <v>0</v>
      </c>
      <c r="M390" s="239">
        <v>0</v>
      </c>
      <c r="N390" s="239">
        <v>1</v>
      </c>
      <c r="O390" s="239">
        <v>0</v>
      </c>
      <c r="P390" s="239">
        <v>0</v>
      </c>
      <c r="Q390" s="239">
        <v>0</v>
      </c>
      <c r="R390" s="239">
        <v>0</v>
      </c>
      <c r="S390" s="239">
        <v>0</v>
      </c>
      <c r="T390" s="301">
        <f t="shared" ref="T390:T425" si="85">$E390*H390</f>
        <v>0</v>
      </c>
      <c r="U390" s="301">
        <f t="shared" ref="U390:U425" si="86">$E390*I390</f>
        <v>0</v>
      </c>
      <c r="V390" s="301">
        <f t="shared" ref="V390:V425" si="87">$E390*J390</f>
        <v>0</v>
      </c>
      <c r="W390" s="301">
        <f t="shared" ref="W390:W425" si="88">$E390*K390</f>
        <v>0</v>
      </c>
      <c r="X390" s="301">
        <f t="shared" ref="X390:X425" si="89">$E390*L390</f>
        <v>0</v>
      </c>
      <c r="Y390" s="301">
        <f t="shared" ref="Y390:Y425" si="90">$E390*M390</f>
        <v>0</v>
      </c>
      <c r="Z390" s="301">
        <f t="shared" ref="Z390:Z425" si="91">$E390*N390</f>
        <v>628.80772231045</v>
      </c>
      <c r="AA390" s="301">
        <f t="shared" ref="AA390:AA425" si="92">$E390*O390</f>
        <v>0</v>
      </c>
      <c r="AB390" s="301">
        <f t="shared" ref="AB390:AB425" si="93">$E390*P390</f>
        <v>0</v>
      </c>
      <c r="AC390" s="301">
        <f t="shared" ref="AC390:AC425" si="94">$E390*Q390</f>
        <v>0</v>
      </c>
      <c r="AD390" s="301">
        <f t="shared" ref="AD390:AD425" si="95">$E390*R390</f>
        <v>0</v>
      </c>
      <c r="AE390" s="301">
        <f t="shared" ref="AE390:AE425" si="96">$E390*S390</f>
        <v>0</v>
      </c>
    </row>
    <row r="391" spans="1:31" x14ac:dyDescent="0.35">
      <c r="A391" s="321">
        <v>2050</v>
      </c>
      <c r="B391" s="326">
        <v>54636</v>
      </c>
      <c r="C391" s="323">
        <f t="shared" si="83"/>
        <v>603.61460874532065</v>
      </c>
      <c r="D391" s="314">
        <f t="shared" si="84"/>
        <v>603.61460874532065</v>
      </c>
      <c r="E391" s="243">
        <f>Residential!F391</f>
        <v>664.35081481045404</v>
      </c>
      <c r="F391" s="243">
        <f>'Exogenous Variables Monthly'!C388</f>
        <v>5336.4807589355496</v>
      </c>
      <c r="G391" s="244">
        <v>0</v>
      </c>
      <c r="H391" s="239">
        <v>0</v>
      </c>
      <c r="I391" s="239">
        <v>0</v>
      </c>
      <c r="J391" s="239">
        <v>0</v>
      </c>
      <c r="K391" s="239">
        <v>0</v>
      </c>
      <c r="L391" s="239">
        <v>0</v>
      </c>
      <c r="M391" s="239">
        <v>0</v>
      </c>
      <c r="N391" s="239">
        <v>0</v>
      </c>
      <c r="O391" s="239">
        <v>1</v>
      </c>
      <c r="P391" s="239">
        <v>0</v>
      </c>
      <c r="Q391" s="239">
        <v>0</v>
      </c>
      <c r="R391" s="239">
        <v>0</v>
      </c>
      <c r="S391" s="239">
        <v>0</v>
      </c>
      <c r="T391" s="301">
        <f t="shared" si="85"/>
        <v>0</v>
      </c>
      <c r="U391" s="301">
        <f t="shared" si="86"/>
        <v>0</v>
      </c>
      <c r="V391" s="301">
        <f t="shared" si="87"/>
        <v>0</v>
      </c>
      <c r="W391" s="301">
        <f t="shared" si="88"/>
        <v>0</v>
      </c>
      <c r="X391" s="301">
        <f t="shared" si="89"/>
        <v>0</v>
      </c>
      <c r="Y391" s="301">
        <f t="shared" si="90"/>
        <v>0</v>
      </c>
      <c r="Z391" s="301">
        <f t="shared" si="91"/>
        <v>0</v>
      </c>
      <c r="AA391" s="301">
        <f t="shared" si="92"/>
        <v>664.35081481045404</v>
      </c>
      <c r="AB391" s="301">
        <f t="shared" si="93"/>
        <v>0</v>
      </c>
      <c r="AC391" s="301">
        <f t="shared" si="94"/>
        <v>0</v>
      </c>
      <c r="AD391" s="301">
        <f t="shared" si="95"/>
        <v>0</v>
      </c>
      <c r="AE391" s="301">
        <f t="shared" si="96"/>
        <v>0</v>
      </c>
    </row>
    <row r="392" spans="1:31" x14ac:dyDescent="0.35">
      <c r="A392" s="321">
        <v>2050</v>
      </c>
      <c r="B392" s="326">
        <v>54667</v>
      </c>
      <c r="C392" s="323">
        <f t="shared" si="83"/>
        <v>614.46852247181414</v>
      </c>
      <c r="D392" s="314">
        <f t="shared" si="84"/>
        <v>614.46852247181414</v>
      </c>
      <c r="E392" s="243">
        <f>Residential!F392</f>
        <v>664.66399796889596</v>
      </c>
      <c r="F392" s="243">
        <f>'Exogenous Variables Monthly'!C389</f>
        <v>5335.0437005226559</v>
      </c>
      <c r="G392" s="244">
        <v>0</v>
      </c>
      <c r="H392" s="239">
        <v>0</v>
      </c>
      <c r="I392" s="239">
        <v>0</v>
      </c>
      <c r="J392" s="239">
        <v>0</v>
      </c>
      <c r="K392" s="239">
        <v>0</v>
      </c>
      <c r="L392" s="239">
        <v>0</v>
      </c>
      <c r="M392" s="239">
        <v>0</v>
      </c>
      <c r="N392" s="239">
        <v>0</v>
      </c>
      <c r="O392" s="239">
        <v>0</v>
      </c>
      <c r="P392" s="239">
        <v>1</v>
      </c>
      <c r="Q392" s="239">
        <v>0</v>
      </c>
      <c r="R392" s="239">
        <v>0</v>
      </c>
      <c r="S392" s="239">
        <v>0</v>
      </c>
      <c r="T392" s="301">
        <f t="shared" si="85"/>
        <v>0</v>
      </c>
      <c r="U392" s="301">
        <f t="shared" si="86"/>
        <v>0</v>
      </c>
      <c r="V392" s="301">
        <f t="shared" si="87"/>
        <v>0</v>
      </c>
      <c r="W392" s="301">
        <f t="shared" si="88"/>
        <v>0</v>
      </c>
      <c r="X392" s="301">
        <f t="shared" si="89"/>
        <v>0</v>
      </c>
      <c r="Y392" s="301">
        <f t="shared" si="90"/>
        <v>0</v>
      </c>
      <c r="Z392" s="301">
        <f t="shared" si="91"/>
        <v>0</v>
      </c>
      <c r="AA392" s="301">
        <f t="shared" si="92"/>
        <v>0</v>
      </c>
      <c r="AB392" s="301">
        <f t="shared" si="93"/>
        <v>664.66399796889596</v>
      </c>
      <c r="AC392" s="301">
        <f t="shared" si="94"/>
        <v>0</v>
      </c>
      <c r="AD392" s="301">
        <f t="shared" si="95"/>
        <v>0</v>
      </c>
      <c r="AE392" s="301">
        <f t="shared" si="96"/>
        <v>0</v>
      </c>
    </row>
    <row r="393" spans="1:31" x14ac:dyDescent="0.35">
      <c r="A393" s="321">
        <v>2050</v>
      </c>
      <c r="B393" s="326">
        <v>54697</v>
      </c>
      <c r="C393" s="323">
        <f t="shared" si="83"/>
        <v>653.20941930164599</v>
      </c>
      <c r="D393" s="314">
        <f t="shared" si="84"/>
        <v>653.20941930164599</v>
      </c>
      <c r="E393" s="243">
        <f>Residential!F393</f>
        <v>700.29632942959199</v>
      </c>
      <c r="F393" s="243">
        <f>'Exogenous Variables Monthly'!C390</f>
        <v>5333.6066421097621</v>
      </c>
      <c r="G393" s="244">
        <v>0</v>
      </c>
      <c r="H393" s="239">
        <v>0</v>
      </c>
      <c r="I393" s="239">
        <v>0</v>
      </c>
      <c r="J393" s="239">
        <v>0</v>
      </c>
      <c r="K393" s="239">
        <v>0</v>
      </c>
      <c r="L393" s="239">
        <v>0</v>
      </c>
      <c r="M393" s="239">
        <v>0</v>
      </c>
      <c r="N393" s="239">
        <v>0</v>
      </c>
      <c r="O393" s="239">
        <v>0</v>
      </c>
      <c r="P393" s="239">
        <v>0</v>
      </c>
      <c r="Q393" s="239">
        <v>1</v>
      </c>
      <c r="R393" s="239">
        <v>0</v>
      </c>
      <c r="S393" s="239">
        <v>0</v>
      </c>
      <c r="T393" s="301">
        <f t="shared" si="85"/>
        <v>0</v>
      </c>
      <c r="U393" s="301">
        <f t="shared" si="86"/>
        <v>0</v>
      </c>
      <c r="V393" s="301">
        <f t="shared" si="87"/>
        <v>0</v>
      </c>
      <c r="W393" s="301">
        <f t="shared" si="88"/>
        <v>0</v>
      </c>
      <c r="X393" s="301">
        <f t="shared" si="89"/>
        <v>0</v>
      </c>
      <c r="Y393" s="301">
        <f t="shared" si="90"/>
        <v>0</v>
      </c>
      <c r="Z393" s="301">
        <f t="shared" si="91"/>
        <v>0</v>
      </c>
      <c r="AA393" s="301">
        <f t="shared" si="92"/>
        <v>0</v>
      </c>
      <c r="AB393" s="301">
        <f t="shared" si="93"/>
        <v>0</v>
      </c>
      <c r="AC393" s="301">
        <f t="shared" si="94"/>
        <v>700.29632942959199</v>
      </c>
      <c r="AD393" s="301">
        <f t="shared" si="95"/>
        <v>0</v>
      </c>
      <c r="AE393" s="301">
        <f t="shared" si="96"/>
        <v>0</v>
      </c>
    </row>
    <row r="394" spans="1:31" x14ac:dyDescent="0.35">
      <c r="A394" s="321">
        <v>2050</v>
      </c>
      <c r="B394" s="326">
        <v>54728</v>
      </c>
      <c r="C394" s="323">
        <f t="shared" si="83"/>
        <v>567.06218860611159</v>
      </c>
      <c r="D394" s="314">
        <f t="shared" si="84"/>
        <v>567.06218860611159</v>
      </c>
      <c r="E394" s="243">
        <f>Residential!F394</f>
        <v>607.72783747045605</v>
      </c>
      <c r="F394" s="243">
        <f>'Exogenous Variables Monthly'!C391</f>
        <v>5332.1695836968684</v>
      </c>
      <c r="G394" s="244">
        <v>0</v>
      </c>
      <c r="H394" s="239">
        <v>0</v>
      </c>
      <c r="I394" s="239">
        <v>0</v>
      </c>
      <c r="J394" s="239">
        <v>0</v>
      </c>
      <c r="K394" s="239">
        <v>0</v>
      </c>
      <c r="L394" s="239">
        <v>0</v>
      </c>
      <c r="M394" s="239">
        <v>0</v>
      </c>
      <c r="N394" s="239">
        <v>0</v>
      </c>
      <c r="O394" s="239">
        <v>0</v>
      </c>
      <c r="P394" s="239">
        <v>0</v>
      </c>
      <c r="Q394" s="239">
        <v>0</v>
      </c>
      <c r="R394" s="239">
        <v>1</v>
      </c>
      <c r="S394" s="239">
        <v>0</v>
      </c>
      <c r="T394" s="301">
        <f t="shared" si="85"/>
        <v>0</v>
      </c>
      <c r="U394" s="301">
        <f t="shared" si="86"/>
        <v>0</v>
      </c>
      <c r="V394" s="301">
        <f t="shared" si="87"/>
        <v>0</v>
      </c>
      <c r="W394" s="301">
        <f t="shared" si="88"/>
        <v>0</v>
      </c>
      <c r="X394" s="301">
        <f t="shared" si="89"/>
        <v>0</v>
      </c>
      <c r="Y394" s="301">
        <f t="shared" si="90"/>
        <v>0</v>
      </c>
      <c r="Z394" s="301">
        <f t="shared" si="91"/>
        <v>0</v>
      </c>
      <c r="AA394" s="301">
        <f t="shared" si="92"/>
        <v>0</v>
      </c>
      <c r="AB394" s="301">
        <f t="shared" si="93"/>
        <v>0</v>
      </c>
      <c r="AC394" s="301">
        <f t="shared" si="94"/>
        <v>0</v>
      </c>
      <c r="AD394" s="301">
        <f t="shared" si="95"/>
        <v>607.72783747045605</v>
      </c>
      <c r="AE394" s="301">
        <f t="shared" si="96"/>
        <v>0</v>
      </c>
    </row>
    <row r="395" spans="1:31" x14ac:dyDescent="0.35">
      <c r="A395" s="321">
        <v>2050</v>
      </c>
      <c r="B395" s="326">
        <v>54758</v>
      </c>
      <c r="C395" s="323">
        <f t="shared" si="83"/>
        <v>583.89494280504391</v>
      </c>
      <c r="D395" s="314">
        <f t="shared" si="84"/>
        <v>583.89494280504391</v>
      </c>
      <c r="E395" s="243">
        <f>Residential!F395</f>
        <v>582.38155717916698</v>
      </c>
      <c r="F395" s="243">
        <f>'Exogenous Variables Monthly'!C392</f>
        <v>5330.7325252839746</v>
      </c>
      <c r="G395" s="244">
        <v>0</v>
      </c>
      <c r="H395" s="239">
        <v>0</v>
      </c>
      <c r="I395" s="239">
        <v>0</v>
      </c>
      <c r="J395" s="239">
        <v>0</v>
      </c>
      <c r="K395" s="239">
        <v>0</v>
      </c>
      <c r="L395" s="239">
        <v>0</v>
      </c>
      <c r="M395" s="239">
        <v>0</v>
      </c>
      <c r="N395" s="239">
        <v>0</v>
      </c>
      <c r="O395" s="239">
        <v>0</v>
      </c>
      <c r="P395" s="239">
        <v>0</v>
      </c>
      <c r="Q395" s="239">
        <v>0</v>
      </c>
      <c r="R395" s="239">
        <v>0</v>
      </c>
      <c r="S395" s="239">
        <v>1</v>
      </c>
      <c r="T395" s="301">
        <f t="shared" si="85"/>
        <v>0</v>
      </c>
      <c r="U395" s="301">
        <f t="shared" si="86"/>
        <v>0</v>
      </c>
      <c r="V395" s="301">
        <f t="shared" si="87"/>
        <v>0</v>
      </c>
      <c r="W395" s="301">
        <f t="shared" si="88"/>
        <v>0</v>
      </c>
      <c r="X395" s="301">
        <f t="shared" si="89"/>
        <v>0</v>
      </c>
      <c r="Y395" s="301">
        <f t="shared" si="90"/>
        <v>0</v>
      </c>
      <c r="Z395" s="301">
        <f t="shared" si="91"/>
        <v>0</v>
      </c>
      <c r="AA395" s="301">
        <f t="shared" si="92"/>
        <v>0</v>
      </c>
      <c r="AB395" s="301">
        <f t="shared" si="93"/>
        <v>0</v>
      </c>
      <c r="AC395" s="301">
        <f t="shared" si="94"/>
        <v>0</v>
      </c>
      <c r="AD395" s="301">
        <f t="shared" si="95"/>
        <v>0</v>
      </c>
      <c r="AE395" s="301">
        <f t="shared" si="96"/>
        <v>582.38155717916698</v>
      </c>
    </row>
    <row r="396" spans="1:31" x14ac:dyDescent="0.35">
      <c r="A396" s="321">
        <v>2050</v>
      </c>
      <c r="B396" s="326">
        <v>54789</v>
      </c>
      <c r="C396" s="323">
        <f t="shared" si="83"/>
        <v>494.70156972220582</v>
      </c>
      <c r="D396" s="314">
        <f t="shared" si="84"/>
        <v>494.70156972220582</v>
      </c>
      <c r="E396" s="243">
        <f>Residential!F396</f>
        <v>550.49510544282703</v>
      </c>
      <c r="F396" s="243">
        <f>'Exogenous Variables Monthly'!C393</f>
        <v>5329.2954668710809</v>
      </c>
      <c r="G396" s="244">
        <v>0</v>
      </c>
      <c r="H396" s="239">
        <v>1</v>
      </c>
      <c r="I396" s="239">
        <v>0</v>
      </c>
      <c r="J396" s="239">
        <v>0</v>
      </c>
      <c r="K396" s="239">
        <v>0</v>
      </c>
      <c r="L396" s="239">
        <v>0</v>
      </c>
      <c r="M396" s="239">
        <v>0</v>
      </c>
      <c r="N396" s="239">
        <v>0</v>
      </c>
      <c r="O396" s="239">
        <v>0</v>
      </c>
      <c r="P396" s="239">
        <v>0</v>
      </c>
      <c r="Q396" s="239">
        <v>0</v>
      </c>
      <c r="R396" s="239">
        <v>0</v>
      </c>
      <c r="S396" s="239">
        <v>0</v>
      </c>
      <c r="T396" s="301">
        <f t="shared" si="85"/>
        <v>550.49510544282703</v>
      </c>
      <c r="U396" s="301">
        <f t="shared" si="86"/>
        <v>0</v>
      </c>
      <c r="V396" s="301">
        <f t="shared" si="87"/>
        <v>0</v>
      </c>
      <c r="W396" s="301">
        <f t="shared" si="88"/>
        <v>0</v>
      </c>
      <c r="X396" s="301">
        <f t="shared" si="89"/>
        <v>0</v>
      </c>
      <c r="Y396" s="301">
        <f t="shared" si="90"/>
        <v>0</v>
      </c>
      <c r="Z396" s="301">
        <f t="shared" si="91"/>
        <v>0</v>
      </c>
      <c r="AA396" s="301">
        <f t="shared" si="92"/>
        <v>0</v>
      </c>
      <c r="AB396" s="301">
        <f t="shared" si="93"/>
        <v>0</v>
      </c>
      <c r="AC396" s="301">
        <f t="shared" si="94"/>
        <v>0</v>
      </c>
      <c r="AD396" s="301">
        <f t="shared" si="95"/>
        <v>0</v>
      </c>
      <c r="AE396" s="301">
        <f t="shared" si="96"/>
        <v>0</v>
      </c>
    </row>
    <row r="397" spans="1:31" x14ac:dyDescent="0.35">
      <c r="A397" s="321">
        <v>2050</v>
      </c>
      <c r="B397" s="326">
        <v>54820</v>
      </c>
      <c r="C397" s="323">
        <f t="shared" si="83"/>
        <v>441.47063080378643</v>
      </c>
      <c r="D397" s="314">
        <f t="shared" si="84"/>
        <v>441.47063080378643</v>
      </c>
      <c r="E397" s="243">
        <f>Residential!F397</f>
        <v>461.59069277925897</v>
      </c>
      <c r="F397" s="243">
        <f>'Exogenous Variables Monthly'!C394</f>
        <v>5327.8584084581871</v>
      </c>
      <c r="G397" s="244">
        <v>0</v>
      </c>
      <c r="H397" s="239">
        <v>0</v>
      </c>
      <c r="I397" s="239">
        <v>1</v>
      </c>
      <c r="J397" s="239">
        <v>0</v>
      </c>
      <c r="K397" s="239">
        <v>0</v>
      </c>
      <c r="L397" s="239">
        <v>0</v>
      </c>
      <c r="M397" s="239">
        <v>0</v>
      </c>
      <c r="N397" s="239">
        <v>0</v>
      </c>
      <c r="O397" s="239">
        <v>0</v>
      </c>
      <c r="P397" s="239">
        <v>0</v>
      </c>
      <c r="Q397" s="239">
        <v>0</v>
      </c>
      <c r="R397" s="239">
        <v>0</v>
      </c>
      <c r="S397" s="239">
        <v>0</v>
      </c>
      <c r="T397" s="301">
        <f t="shared" si="85"/>
        <v>0</v>
      </c>
      <c r="U397" s="301">
        <f t="shared" si="86"/>
        <v>461.59069277925897</v>
      </c>
      <c r="V397" s="301">
        <f t="shared" si="87"/>
        <v>0</v>
      </c>
      <c r="W397" s="301">
        <f t="shared" si="88"/>
        <v>0</v>
      </c>
      <c r="X397" s="301">
        <f t="shared" si="89"/>
        <v>0</v>
      </c>
      <c r="Y397" s="301">
        <f t="shared" si="90"/>
        <v>0</v>
      </c>
      <c r="Z397" s="301">
        <f t="shared" si="91"/>
        <v>0</v>
      </c>
      <c r="AA397" s="301">
        <f t="shared" si="92"/>
        <v>0</v>
      </c>
      <c r="AB397" s="301">
        <f t="shared" si="93"/>
        <v>0</v>
      </c>
      <c r="AC397" s="301">
        <f t="shared" si="94"/>
        <v>0</v>
      </c>
      <c r="AD397" s="301">
        <f t="shared" si="95"/>
        <v>0</v>
      </c>
      <c r="AE397" s="301">
        <f t="shared" si="96"/>
        <v>0</v>
      </c>
    </row>
    <row r="398" spans="1:31" x14ac:dyDescent="0.35">
      <c r="A398" s="321">
        <v>2050</v>
      </c>
      <c r="B398" s="326">
        <v>54848</v>
      </c>
      <c r="C398" s="323">
        <f t="shared" si="83"/>
        <v>541.36354877589588</v>
      </c>
      <c r="D398" s="314">
        <f t="shared" si="84"/>
        <v>541.36354877589588</v>
      </c>
      <c r="E398" s="243">
        <f>Residential!F398</f>
        <v>433.97164851840199</v>
      </c>
      <c r="F398" s="243">
        <f>'Exogenous Variables Monthly'!C395</f>
        <v>5326.4213500452934</v>
      </c>
      <c r="G398" s="244">
        <v>0</v>
      </c>
      <c r="H398" s="239">
        <v>0</v>
      </c>
      <c r="I398" s="239">
        <v>0</v>
      </c>
      <c r="J398" s="239">
        <v>1</v>
      </c>
      <c r="K398" s="239">
        <v>0</v>
      </c>
      <c r="L398" s="239">
        <v>0</v>
      </c>
      <c r="M398" s="239">
        <v>0</v>
      </c>
      <c r="N398" s="239">
        <v>0</v>
      </c>
      <c r="O398" s="239">
        <v>0</v>
      </c>
      <c r="P398" s="239">
        <v>0</v>
      </c>
      <c r="Q398" s="239">
        <v>0</v>
      </c>
      <c r="R398" s="239">
        <v>0</v>
      </c>
      <c r="S398" s="239">
        <v>0</v>
      </c>
      <c r="T398" s="301">
        <f t="shared" si="85"/>
        <v>0</v>
      </c>
      <c r="U398" s="301">
        <f t="shared" si="86"/>
        <v>0</v>
      </c>
      <c r="V398" s="301">
        <f t="shared" si="87"/>
        <v>433.97164851840199</v>
      </c>
      <c r="W398" s="301">
        <f t="shared" si="88"/>
        <v>0</v>
      </c>
      <c r="X398" s="301">
        <f t="shared" si="89"/>
        <v>0</v>
      </c>
      <c r="Y398" s="301">
        <f t="shared" si="90"/>
        <v>0</v>
      </c>
      <c r="Z398" s="301">
        <f t="shared" si="91"/>
        <v>0</v>
      </c>
      <c r="AA398" s="301">
        <f t="shared" si="92"/>
        <v>0</v>
      </c>
      <c r="AB398" s="301">
        <f t="shared" si="93"/>
        <v>0</v>
      </c>
      <c r="AC398" s="301">
        <f t="shared" si="94"/>
        <v>0</v>
      </c>
      <c r="AD398" s="301">
        <f t="shared" si="95"/>
        <v>0</v>
      </c>
      <c r="AE398" s="301">
        <f t="shared" si="96"/>
        <v>0</v>
      </c>
    </row>
    <row r="399" spans="1:31" x14ac:dyDescent="0.35">
      <c r="A399" s="321">
        <v>2050</v>
      </c>
      <c r="B399" s="326">
        <v>54879</v>
      </c>
      <c r="C399" s="323">
        <f t="shared" si="83"/>
        <v>534.51351727706424</v>
      </c>
      <c r="D399" s="314">
        <f t="shared" si="84"/>
        <v>534.51351727706424</v>
      </c>
      <c r="E399" s="243">
        <f>Residential!F399</f>
        <v>495.16191114845702</v>
      </c>
      <c r="F399" s="243">
        <f>'Exogenous Variables Monthly'!C396</f>
        <v>5324.9842916323996</v>
      </c>
      <c r="G399" s="244">
        <v>0</v>
      </c>
      <c r="H399" s="239">
        <v>0</v>
      </c>
      <c r="I399" s="239">
        <v>0</v>
      </c>
      <c r="J399" s="239">
        <v>0</v>
      </c>
      <c r="K399" s="239">
        <v>1</v>
      </c>
      <c r="L399" s="239">
        <v>0</v>
      </c>
      <c r="M399" s="239">
        <v>0</v>
      </c>
      <c r="N399" s="239">
        <v>0</v>
      </c>
      <c r="O399" s="239">
        <v>0</v>
      </c>
      <c r="P399" s="239">
        <v>0</v>
      </c>
      <c r="Q399" s="239">
        <v>0</v>
      </c>
      <c r="R399" s="239">
        <v>0</v>
      </c>
      <c r="S399" s="239">
        <v>0</v>
      </c>
      <c r="T399" s="301">
        <f t="shared" si="85"/>
        <v>0</v>
      </c>
      <c r="U399" s="301">
        <f t="shared" si="86"/>
        <v>0</v>
      </c>
      <c r="V399" s="301">
        <f t="shared" si="87"/>
        <v>0</v>
      </c>
      <c r="W399" s="301">
        <f t="shared" si="88"/>
        <v>495.16191114845702</v>
      </c>
      <c r="X399" s="301">
        <f t="shared" si="89"/>
        <v>0</v>
      </c>
      <c r="Y399" s="301">
        <f t="shared" si="90"/>
        <v>0</v>
      </c>
      <c r="Z399" s="301">
        <f t="shared" si="91"/>
        <v>0</v>
      </c>
      <c r="AA399" s="301">
        <f t="shared" si="92"/>
        <v>0</v>
      </c>
      <c r="AB399" s="301">
        <f t="shared" si="93"/>
        <v>0</v>
      </c>
      <c r="AC399" s="301">
        <f t="shared" si="94"/>
        <v>0</v>
      </c>
      <c r="AD399" s="301">
        <f t="shared" si="95"/>
        <v>0</v>
      </c>
      <c r="AE399" s="301">
        <f t="shared" si="96"/>
        <v>0</v>
      </c>
    </row>
    <row r="400" spans="1:31" x14ac:dyDescent="0.35">
      <c r="A400" s="321">
        <v>2050</v>
      </c>
      <c r="B400" s="326">
        <v>54909</v>
      </c>
      <c r="C400" s="323">
        <f t="shared" si="83"/>
        <v>580.76921573425091</v>
      </c>
      <c r="D400" s="314">
        <f t="shared" si="84"/>
        <v>580.76921573425091</v>
      </c>
      <c r="E400" s="243">
        <f>Residential!F400</f>
        <v>584.73560527066297</v>
      </c>
      <c r="F400" s="243">
        <f>'Exogenous Variables Monthly'!C397</f>
        <v>5323.5472332195059</v>
      </c>
      <c r="G400" s="244">
        <v>0</v>
      </c>
      <c r="H400" s="239">
        <v>0</v>
      </c>
      <c r="I400" s="239">
        <v>0</v>
      </c>
      <c r="J400" s="239">
        <v>0</v>
      </c>
      <c r="K400" s="239">
        <v>0</v>
      </c>
      <c r="L400" s="239">
        <v>1</v>
      </c>
      <c r="M400" s="239">
        <v>0</v>
      </c>
      <c r="N400" s="239">
        <v>0</v>
      </c>
      <c r="O400" s="239">
        <v>0</v>
      </c>
      <c r="P400" s="239">
        <v>0</v>
      </c>
      <c r="Q400" s="239">
        <v>0</v>
      </c>
      <c r="R400" s="239">
        <v>0</v>
      </c>
      <c r="S400" s="239">
        <v>0</v>
      </c>
      <c r="T400" s="301">
        <f t="shared" si="85"/>
        <v>0</v>
      </c>
      <c r="U400" s="301">
        <f t="shared" si="86"/>
        <v>0</v>
      </c>
      <c r="V400" s="301">
        <f t="shared" si="87"/>
        <v>0</v>
      </c>
      <c r="W400" s="301">
        <f t="shared" si="88"/>
        <v>0</v>
      </c>
      <c r="X400" s="301">
        <f t="shared" si="89"/>
        <v>584.73560527066297</v>
      </c>
      <c r="Y400" s="301">
        <f t="shared" si="90"/>
        <v>0</v>
      </c>
      <c r="Z400" s="301">
        <f t="shared" si="91"/>
        <v>0</v>
      </c>
      <c r="AA400" s="301">
        <f t="shared" si="92"/>
        <v>0</v>
      </c>
      <c r="AB400" s="301">
        <f t="shared" si="93"/>
        <v>0</v>
      </c>
      <c r="AC400" s="301">
        <f t="shared" si="94"/>
        <v>0</v>
      </c>
      <c r="AD400" s="301">
        <f t="shared" si="95"/>
        <v>0</v>
      </c>
      <c r="AE400" s="301">
        <f t="shared" si="96"/>
        <v>0</v>
      </c>
    </row>
    <row r="401" spans="1:31" x14ac:dyDescent="0.35">
      <c r="A401" s="321">
        <v>2050</v>
      </c>
      <c r="B401" s="326">
        <v>54940</v>
      </c>
      <c r="C401" s="323">
        <f t="shared" si="83"/>
        <v>580.46520612133816</v>
      </c>
      <c r="D401" s="314">
        <f t="shared" si="84"/>
        <v>580.46520612133816</v>
      </c>
      <c r="E401" s="243">
        <f>Residential!F401</f>
        <v>618.93947180861505</v>
      </c>
      <c r="F401" s="243">
        <f>'Exogenous Variables Monthly'!C398</f>
        <v>5322.1101748066121</v>
      </c>
      <c r="G401" s="244">
        <v>0</v>
      </c>
      <c r="H401" s="239">
        <v>0</v>
      </c>
      <c r="I401" s="239">
        <v>0</v>
      </c>
      <c r="J401" s="239">
        <v>0</v>
      </c>
      <c r="K401" s="239">
        <v>0</v>
      </c>
      <c r="L401" s="239">
        <v>0</v>
      </c>
      <c r="M401" s="239">
        <v>1</v>
      </c>
      <c r="N401" s="239">
        <v>0</v>
      </c>
      <c r="O401" s="239">
        <v>0</v>
      </c>
      <c r="P401" s="239">
        <v>0</v>
      </c>
      <c r="Q401" s="239">
        <v>0</v>
      </c>
      <c r="R401" s="239">
        <v>0</v>
      </c>
      <c r="S401" s="239">
        <v>0</v>
      </c>
      <c r="T401" s="301">
        <f t="shared" si="85"/>
        <v>0</v>
      </c>
      <c r="U401" s="301">
        <f t="shared" si="86"/>
        <v>0</v>
      </c>
      <c r="V401" s="301">
        <f t="shared" si="87"/>
        <v>0</v>
      </c>
      <c r="W401" s="301">
        <f t="shared" si="88"/>
        <v>0</v>
      </c>
      <c r="X401" s="301">
        <f t="shared" si="89"/>
        <v>0</v>
      </c>
      <c r="Y401" s="301">
        <f t="shared" si="90"/>
        <v>618.93947180861505</v>
      </c>
      <c r="Z401" s="301">
        <f t="shared" si="91"/>
        <v>0</v>
      </c>
      <c r="AA401" s="301">
        <f t="shared" si="92"/>
        <v>0</v>
      </c>
      <c r="AB401" s="301">
        <f t="shared" si="93"/>
        <v>0</v>
      </c>
      <c r="AC401" s="301">
        <f t="shared" si="94"/>
        <v>0</v>
      </c>
      <c r="AD401" s="301">
        <f t="shared" si="95"/>
        <v>0</v>
      </c>
      <c r="AE401" s="301">
        <f t="shared" si="96"/>
        <v>0</v>
      </c>
    </row>
    <row r="402" spans="1:31" x14ac:dyDescent="0.35">
      <c r="A402" s="321">
        <v>2051</v>
      </c>
      <c r="B402" s="326">
        <v>54970</v>
      </c>
      <c r="C402" s="323">
        <f t="shared" si="83"/>
        <v>600.64544259780894</v>
      </c>
      <c r="D402" s="314">
        <f t="shared" si="84"/>
        <v>600.64544259780894</v>
      </c>
      <c r="E402" s="243">
        <f>Residential!F402</f>
        <v>630.38920143829296</v>
      </c>
      <c r="F402" s="243">
        <f>'Exogenous Variables Monthly'!C399</f>
        <v>5320.7309241338053</v>
      </c>
      <c r="G402" s="244">
        <v>0</v>
      </c>
      <c r="H402" s="239">
        <v>0</v>
      </c>
      <c r="I402" s="239">
        <v>0</v>
      </c>
      <c r="J402" s="239">
        <v>0</v>
      </c>
      <c r="K402" s="239">
        <v>0</v>
      </c>
      <c r="L402" s="239">
        <v>0</v>
      </c>
      <c r="M402" s="239">
        <v>0</v>
      </c>
      <c r="N402" s="239">
        <v>1</v>
      </c>
      <c r="O402" s="239">
        <v>0</v>
      </c>
      <c r="P402" s="239">
        <v>0</v>
      </c>
      <c r="Q402" s="239">
        <v>0</v>
      </c>
      <c r="R402" s="239">
        <v>0</v>
      </c>
      <c r="S402" s="239">
        <v>0</v>
      </c>
      <c r="T402" s="301">
        <f t="shared" si="85"/>
        <v>0</v>
      </c>
      <c r="U402" s="301">
        <f t="shared" si="86"/>
        <v>0</v>
      </c>
      <c r="V402" s="301">
        <f t="shared" si="87"/>
        <v>0</v>
      </c>
      <c r="W402" s="301">
        <f t="shared" si="88"/>
        <v>0</v>
      </c>
      <c r="X402" s="301">
        <f t="shared" si="89"/>
        <v>0</v>
      </c>
      <c r="Y402" s="301">
        <f t="shared" si="90"/>
        <v>0</v>
      </c>
      <c r="Z402" s="301">
        <f t="shared" si="91"/>
        <v>630.38920143829296</v>
      </c>
      <c r="AA402" s="301">
        <f t="shared" si="92"/>
        <v>0</v>
      </c>
      <c r="AB402" s="301">
        <f t="shared" si="93"/>
        <v>0</v>
      </c>
      <c r="AC402" s="301">
        <f t="shared" si="94"/>
        <v>0</v>
      </c>
      <c r="AD402" s="301">
        <f t="shared" si="95"/>
        <v>0</v>
      </c>
      <c r="AE402" s="301">
        <f t="shared" si="96"/>
        <v>0</v>
      </c>
    </row>
    <row r="403" spans="1:31" x14ac:dyDescent="0.35">
      <c r="A403" s="321">
        <v>2051</v>
      </c>
      <c r="B403" s="326">
        <v>55001</v>
      </c>
      <c r="C403" s="323">
        <f t="shared" si="83"/>
        <v>601.73095012328963</v>
      </c>
      <c r="D403" s="314">
        <f t="shared" si="84"/>
        <v>601.73095012328963</v>
      </c>
      <c r="E403" s="243">
        <f>Residential!F403</f>
        <v>666.70035438002299</v>
      </c>
      <c r="F403" s="243">
        <f>'Exogenous Variables Monthly'!C400</f>
        <v>5319.3516734609984</v>
      </c>
      <c r="G403" s="244">
        <v>0</v>
      </c>
      <c r="H403" s="239">
        <v>0</v>
      </c>
      <c r="I403" s="239">
        <v>0</v>
      </c>
      <c r="J403" s="239">
        <v>0</v>
      </c>
      <c r="K403" s="239">
        <v>0</v>
      </c>
      <c r="L403" s="239">
        <v>0</v>
      </c>
      <c r="M403" s="239">
        <v>0</v>
      </c>
      <c r="N403" s="239">
        <v>0</v>
      </c>
      <c r="O403" s="239">
        <v>1</v>
      </c>
      <c r="P403" s="239">
        <v>0</v>
      </c>
      <c r="Q403" s="239">
        <v>0</v>
      </c>
      <c r="R403" s="239">
        <v>0</v>
      </c>
      <c r="S403" s="239">
        <v>0</v>
      </c>
      <c r="T403" s="301">
        <f t="shared" si="85"/>
        <v>0</v>
      </c>
      <c r="U403" s="301">
        <f t="shared" si="86"/>
        <v>0</v>
      </c>
      <c r="V403" s="301">
        <f t="shared" si="87"/>
        <v>0</v>
      </c>
      <c r="W403" s="301">
        <f t="shared" si="88"/>
        <v>0</v>
      </c>
      <c r="X403" s="301">
        <f t="shared" si="89"/>
        <v>0</v>
      </c>
      <c r="Y403" s="301">
        <f t="shared" si="90"/>
        <v>0</v>
      </c>
      <c r="Z403" s="301">
        <f t="shared" si="91"/>
        <v>0</v>
      </c>
      <c r="AA403" s="301">
        <f t="shared" si="92"/>
        <v>666.70035438002299</v>
      </c>
      <c r="AB403" s="301">
        <f t="shared" si="93"/>
        <v>0</v>
      </c>
      <c r="AC403" s="301">
        <f t="shared" si="94"/>
        <v>0</v>
      </c>
      <c r="AD403" s="301">
        <f t="shared" si="95"/>
        <v>0</v>
      </c>
      <c r="AE403" s="301">
        <f t="shared" si="96"/>
        <v>0</v>
      </c>
    </row>
    <row r="404" spans="1:31" x14ac:dyDescent="0.35">
      <c r="A404" s="321">
        <v>2051</v>
      </c>
      <c r="B404" s="326">
        <v>55032</v>
      </c>
      <c r="C404" s="323">
        <f t="shared" ref="C404:C425" si="97">D404</f>
        <v>612.83773081659922</v>
      </c>
      <c r="D404" s="314">
        <f t="shared" si="84"/>
        <v>612.83773081659922</v>
      </c>
      <c r="E404" s="243">
        <f>Residential!F404</f>
        <v>667.620718096578</v>
      </c>
      <c r="F404" s="243">
        <f>'Exogenous Variables Monthly'!C401</f>
        <v>5317.9724227881916</v>
      </c>
      <c r="G404" s="244">
        <v>0</v>
      </c>
      <c r="H404" s="239">
        <v>0</v>
      </c>
      <c r="I404" s="239">
        <v>0</v>
      </c>
      <c r="J404" s="239">
        <v>0</v>
      </c>
      <c r="K404" s="239">
        <v>0</v>
      </c>
      <c r="L404" s="239">
        <v>0</v>
      </c>
      <c r="M404" s="239">
        <v>0</v>
      </c>
      <c r="N404" s="239">
        <v>0</v>
      </c>
      <c r="O404" s="239">
        <v>0</v>
      </c>
      <c r="P404" s="239">
        <v>1</v>
      </c>
      <c r="Q404" s="239">
        <v>0</v>
      </c>
      <c r="R404" s="239">
        <v>0</v>
      </c>
      <c r="S404" s="239">
        <v>0</v>
      </c>
      <c r="T404" s="301">
        <f t="shared" si="85"/>
        <v>0</v>
      </c>
      <c r="U404" s="301">
        <f t="shared" si="86"/>
        <v>0</v>
      </c>
      <c r="V404" s="301">
        <f t="shared" si="87"/>
        <v>0</v>
      </c>
      <c r="W404" s="301">
        <f t="shared" si="88"/>
        <v>0</v>
      </c>
      <c r="X404" s="301">
        <f t="shared" si="89"/>
        <v>0</v>
      </c>
      <c r="Y404" s="301">
        <f t="shared" si="90"/>
        <v>0</v>
      </c>
      <c r="Z404" s="301">
        <f t="shared" si="91"/>
        <v>0</v>
      </c>
      <c r="AA404" s="301">
        <f t="shared" si="92"/>
        <v>0</v>
      </c>
      <c r="AB404" s="301">
        <f t="shared" si="93"/>
        <v>667.620718096578</v>
      </c>
      <c r="AC404" s="301">
        <f t="shared" si="94"/>
        <v>0</v>
      </c>
      <c r="AD404" s="301">
        <f t="shared" si="95"/>
        <v>0</v>
      </c>
      <c r="AE404" s="301">
        <f t="shared" si="96"/>
        <v>0</v>
      </c>
    </row>
    <row r="405" spans="1:31" x14ac:dyDescent="0.35">
      <c r="A405" s="321">
        <v>2051</v>
      </c>
      <c r="B405" s="326">
        <v>55062</v>
      </c>
      <c r="C405" s="323">
        <f t="shared" si="97"/>
        <v>652.28229922015726</v>
      </c>
      <c r="D405" s="314">
        <f t="shared" si="84"/>
        <v>652.28229922015726</v>
      </c>
      <c r="E405" s="243">
        <f>Residential!F405</f>
        <v>704.27052468940997</v>
      </c>
      <c r="F405" s="243">
        <f>'Exogenous Variables Monthly'!C402</f>
        <v>5316.5931721153847</v>
      </c>
      <c r="G405" s="244">
        <v>0</v>
      </c>
      <c r="H405" s="239">
        <v>0</v>
      </c>
      <c r="I405" s="239">
        <v>0</v>
      </c>
      <c r="J405" s="239">
        <v>0</v>
      </c>
      <c r="K405" s="239">
        <v>0</v>
      </c>
      <c r="L405" s="239">
        <v>0</v>
      </c>
      <c r="M405" s="239">
        <v>0</v>
      </c>
      <c r="N405" s="239">
        <v>0</v>
      </c>
      <c r="O405" s="239">
        <v>0</v>
      </c>
      <c r="P405" s="239">
        <v>0</v>
      </c>
      <c r="Q405" s="239">
        <v>1</v>
      </c>
      <c r="R405" s="239">
        <v>0</v>
      </c>
      <c r="S405" s="239">
        <v>0</v>
      </c>
      <c r="T405" s="301">
        <f t="shared" si="85"/>
        <v>0</v>
      </c>
      <c r="U405" s="301">
        <f t="shared" si="86"/>
        <v>0</v>
      </c>
      <c r="V405" s="301">
        <f t="shared" si="87"/>
        <v>0</v>
      </c>
      <c r="W405" s="301">
        <f t="shared" si="88"/>
        <v>0</v>
      </c>
      <c r="X405" s="301">
        <f t="shared" si="89"/>
        <v>0</v>
      </c>
      <c r="Y405" s="301">
        <f t="shared" si="90"/>
        <v>0</v>
      </c>
      <c r="Z405" s="301">
        <f t="shared" si="91"/>
        <v>0</v>
      </c>
      <c r="AA405" s="301">
        <f t="shared" si="92"/>
        <v>0</v>
      </c>
      <c r="AB405" s="301">
        <f t="shared" si="93"/>
        <v>0</v>
      </c>
      <c r="AC405" s="301">
        <f t="shared" si="94"/>
        <v>704.27052468940997</v>
      </c>
      <c r="AD405" s="301">
        <f t="shared" si="95"/>
        <v>0</v>
      </c>
      <c r="AE405" s="301">
        <f t="shared" si="96"/>
        <v>0</v>
      </c>
    </row>
    <row r="406" spans="1:31" x14ac:dyDescent="0.35">
      <c r="A406" s="321">
        <v>2051</v>
      </c>
      <c r="B406" s="326">
        <v>55093</v>
      </c>
      <c r="C406" s="323">
        <f t="shared" si="97"/>
        <v>565.15780905671329</v>
      </c>
      <c r="D406" s="314">
        <f t="shared" si="84"/>
        <v>565.15780905671329</v>
      </c>
      <c r="E406" s="243">
        <f>Residential!F406</f>
        <v>611.58116859972301</v>
      </c>
      <c r="F406" s="243">
        <f>'Exogenous Variables Monthly'!C403</f>
        <v>5315.2139214425779</v>
      </c>
      <c r="G406" s="244">
        <v>0</v>
      </c>
      <c r="H406" s="239">
        <v>0</v>
      </c>
      <c r="I406" s="239">
        <v>0</v>
      </c>
      <c r="J406" s="239">
        <v>0</v>
      </c>
      <c r="K406" s="239">
        <v>0</v>
      </c>
      <c r="L406" s="239">
        <v>0</v>
      </c>
      <c r="M406" s="239">
        <v>0</v>
      </c>
      <c r="N406" s="239">
        <v>0</v>
      </c>
      <c r="O406" s="239">
        <v>0</v>
      </c>
      <c r="P406" s="239">
        <v>0</v>
      </c>
      <c r="Q406" s="239">
        <v>0</v>
      </c>
      <c r="R406" s="239">
        <v>1</v>
      </c>
      <c r="S406" s="239">
        <v>0</v>
      </c>
      <c r="T406" s="301">
        <f t="shared" si="85"/>
        <v>0</v>
      </c>
      <c r="U406" s="301">
        <f t="shared" si="86"/>
        <v>0</v>
      </c>
      <c r="V406" s="301">
        <f t="shared" si="87"/>
        <v>0</v>
      </c>
      <c r="W406" s="301">
        <f t="shared" si="88"/>
        <v>0</v>
      </c>
      <c r="X406" s="301">
        <f t="shared" si="89"/>
        <v>0</v>
      </c>
      <c r="Y406" s="301">
        <f t="shared" si="90"/>
        <v>0</v>
      </c>
      <c r="Z406" s="301">
        <f t="shared" si="91"/>
        <v>0</v>
      </c>
      <c r="AA406" s="301">
        <f t="shared" si="92"/>
        <v>0</v>
      </c>
      <c r="AB406" s="301">
        <f t="shared" si="93"/>
        <v>0</v>
      </c>
      <c r="AC406" s="301">
        <f t="shared" si="94"/>
        <v>0</v>
      </c>
      <c r="AD406" s="301">
        <f t="shared" si="95"/>
        <v>611.58116859972301</v>
      </c>
      <c r="AE406" s="301">
        <f t="shared" si="96"/>
        <v>0</v>
      </c>
    </row>
    <row r="407" spans="1:31" x14ac:dyDescent="0.35">
      <c r="A407" s="321">
        <v>2051</v>
      </c>
      <c r="B407" s="326">
        <v>55123</v>
      </c>
      <c r="C407" s="323">
        <f t="shared" si="97"/>
        <v>583.37828060611992</v>
      </c>
      <c r="D407" s="314">
        <f t="shared" si="84"/>
        <v>583.37828060611992</v>
      </c>
      <c r="E407" s="243">
        <f>Residential!F407</f>
        <v>586.77505251731804</v>
      </c>
      <c r="F407" s="243">
        <f>'Exogenous Variables Monthly'!C404</f>
        <v>5313.834670769771</v>
      </c>
      <c r="G407" s="244">
        <v>0</v>
      </c>
      <c r="H407" s="239">
        <v>0</v>
      </c>
      <c r="I407" s="239">
        <v>0</v>
      </c>
      <c r="J407" s="239">
        <v>0</v>
      </c>
      <c r="K407" s="239">
        <v>0</v>
      </c>
      <c r="L407" s="239">
        <v>0</v>
      </c>
      <c r="M407" s="239">
        <v>0</v>
      </c>
      <c r="N407" s="239">
        <v>0</v>
      </c>
      <c r="O407" s="239">
        <v>0</v>
      </c>
      <c r="P407" s="239">
        <v>0</v>
      </c>
      <c r="Q407" s="239">
        <v>0</v>
      </c>
      <c r="R407" s="239">
        <v>0</v>
      </c>
      <c r="S407" s="239">
        <v>1</v>
      </c>
      <c r="T407" s="301">
        <f t="shared" si="85"/>
        <v>0</v>
      </c>
      <c r="U407" s="301">
        <f t="shared" si="86"/>
        <v>0</v>
      </c>
      <c r="V407" s="301">
        <f t="shared" si="87"/>
        <v>0</v>
      </c>
      <c r="W407" s="301">
        <f t="shared" si="88"/>
        <v>0</v>
      </c>
      <c r="X407" s="301">
        <f t="shared" si="89"/>
        <v>0</v>
      </c>
      <c r="Y407" s="301">
        <f t="shared" si="90"/>
        <v>0</v>
      </c>
      <c r="Z407" s="301">
        <f t="shared" si="91"/>
        <v>0</v>
      </c>
      <c r="AA407" s="301">
        <f t="shared" si="92"/>
        <v>0</v>
      </c>
      <c r="AB407" s="301">
        <f t="shared" si="93"/>
        <v>0</v>
      </c>
      <c r="AC407" s="301">
        <f t="shared" si="94"/>
        <v>0</v>
      </c>
      <c r="AD407" s="301">
        <f t="shared" si="95"/>
        <v>0</v>
      </c>
      <c r="AE407" s="301">
        <f t="shared" si="96"/>
        <v>586.77505251731804</v>
      </c>
    </row>
    <row r="408" spans="1:31" x14ac:dyDescent="0.35">
      <c r="A408" s="321">
        <v>2051</v>
      </c>
      <c r="B408" s="326">
        <v>55154</v>
      </c>
      <c r="C408" s="323">
        <f t="shared" si="97"/>
        <v>492.45171849753194</v>
      </c>
      <c r="D408" s="314">
        <f t="shared" si="84"/>
        <v>492.45171849753194</v>
      </c>
      <c r="E408" s="243">
        <f>Residential!F408</f>
        <v>554.95953242305404</v>
      </c>
      <c r="F408" s="243">
        <f>'Exogenous Variables Monthly'!C405</f>
        <v>5312.4554200969642</v>
      </c>
      <c r="G408" s="244">
        <v>0</v>
      </c>
      <c r="H408" s="239">
        <v>1</v>
      </c>
      <c r="I408" s="239">
        <v>0</v>
      </c>
      <c r="J408" s="239">
        <v>0</v>
      </c>
      <c r="K408" s="239">
        <v>0</v>
      </c>
      <c r="L408" s="239">
        <v>0</v>
      </c>
      <c r="M408" s="239">
        <v>0</v>
      </c>
      <c r="N408" s="239">
        <v>0</v>
      </c>
      <c r="O408" s="239">
        <v>0</v>
      </c>
      <c r="P408" s="239">
        <v>0</v>
      </c>
      <c r="Q408" s="239">
        <v>0</v>
      </c>
      <c r="R408" s="239">
        <v>0</v>
      </c>
      <c r="S408" s="239">
        <v>0</v>
      </c>
      <c r="T408" s="301">
        <f t="shared" si="85"/>
        <v>554.95953242305404</v>
      </c>
      <c r="U408" s="301">
        <f t="shared" si="86"/>
        <v>0</v>
      </c>
      <c r="V408" s="301">
        <f t="shared" si="87"/>
        <v>0</v>
      </c>
      <c r="W408" s="301">
        <f t="shared" si="88"/>
        <v>0</v>
      </c>
      <c r="X408" s="301">
        <f t="shared" si="89"/>
        <v>0</v>
      </c>
      <c r="Y408" s="301">
        <f t="shared" si="90"/>
        <v>0</v>
      </c>
      <c r="Z408" s="301">
        <f t="shared" si="91"/>
        <v>0</v>
      </c>
      <c r="AA408" s="301">
        <f t="shared" si="92"/>
        <v>0</v>
      </c>
      <c r="AB408" s="301">
        <f t="shared" si="93"/>
        <v>0</v>
      </c>
      <c r="AC408" s="301">
        <f t="shared" si="94"/>
        <v>0</v>
      </c>
      <c r="AD408" s="301">
        <f t="shared" si="95"/>
        <v>0</v>
      </c>
      <c r="AE408" s="301">
        <f t="shared" si="96"/>
        <v>0</v>
      </c>
    </row>
    <row r="409" spans="1:31" x14ac:dyDescent="0.35">
      <c r="A409" s="321">
        <v>2051</v>
      </c>
      <c r="B409" s="326">
        <v>55185</v>
      </c>
      <c r="C409" s="323">
        <f t="shared" si="97"/>
        <v>438.25764655433892</v>
      </c>
      <c r="D409" s="314">
        <f t="shared" si="84"/>
        <v>438.25764655433892</v>
      </c>
      <c r="E409" s="243">
        <f>Residential!F409</f>
        <v>464.285173338052</v>
      </c>
      <c r="F409" s="243">
        <f>'Exogenous Variables Monthly'!C406</f>
        <v>5311.0761694241573</v>
      </c>
      <c r="G409" s="244">
        <v>0</v>
      </c>
      <c r="H409" s="239">
        <v>0</v>
      </c>
      <c r="I409" s="239">
        <v>1</v>
      </c>
      <c r="J409" s="239">
        <v>0</v>
      </c>
      <c r="K409" s="239">
        <v>0</v>
      </c>
      <c r="L409" s="239">
        <v>0</v>
      </c>
      <c r="M409" s="239">
        <v>0</v>
      </c>
      <c r="N409" s="239">
        <v>0</v>
      </c>
      <c r="O409" s="239">
        <v>0</v>
      </c>
      <c r="P409" s="239">
        <v>0</v>
      </c>
      <c r="Q409" s="239">
        <v>0</v>
      </c>
      <c r="R409" s="239">
        <v>0</v>
      </c>
      <c r="S409" s="239">
        <v>0</v>
      </c>
      <c r="T409" s="301">
        <f t="shared" si="85"/>
        <v>0</v>
      </c>
      <c r="U409" s="301">
        <f t="shared" si="86"/>
        <v>464.285173338052</v>
      </c>
      <c r="V409" s="301">
        <f t="shared" si="87"/>
        <v>0</v>
      </c>
      <c r="W409" s="301">
        <f t="shared" si="88"/>
        <v>0</v>
      </c>
      <c r="X409" s="301">
        <f t="shared" si="89"/>
        <v>0</v>
      </c>
      <c r="Y409" s="301">
        <f t="shared" si="90"/>
        <v>0</v>
      </c>
      <c r="Z409" s="301">
        <f t="shared" si="91"/>
        <v>0</v>
      </c>
      <c r="AA409" s="301">
        <f t="shared" si="92"/>
        <v>0</v>
      </c>
      <c r="AB409" s="301">
        <f t="shared" si="93"/>
        <v>0</v>
      </c>
      <c r="AC409" s="301">
        <f t="shared" si="94"/>
        <v>0</v>
      </c>
      <c r="AD409" s="301">
        <f t="shared" si="95"/>
        <v>0</v>
      </c>
      <c r="AE409" s="301">
        <f t="shared" si="96"/>
        <v>0</v>
      </c>
    </row>
    <row r="410" spans="1:31" x14ac:dyDescent="0.35">
      <c r="A410" s="321">
        <v>2051</v>
      </c>
      <c r="B410" s="326">
        <v>55213</v>
      </c>
      <c r="C410" s="323">
        <f t="shared" si="97"/>
        <v>538.91864902625946</v>
      </c>
      <c r="D410" s="314">
        <f t="shared" si="84"/>
        <v>538.91864902625946</v>
      </c>
      <c r="E410" s="243">
        <f>Residential!F410</f>
        <v>434.02365534470101</v>
      </c>
      <c r="F410" s="243">
        <f>'Exogenous Variables Monthly'!C407</f>
        <v>5309.6969187513505</v>
      </c>
      <c r="G410" s="244">
        <v>0</v>
      </c>
      <c r="H410" s="239">
        <v>0</v>
      </c>
      <c r="I410" s="239">
        <v>0</v>
      </c>
      <c r="J410" s="239">
        <v>1</v>
      </c>
      <c r="K410" s="239">
        <v>0</v>
      </c>
      <c r="L410" s="239">
        <v>0</v>
      </c>
      <c r="M410" s="239">
        <v>0</v>
      </c>
      <c r="N410" s="239">
        <v>0</v>
      </c>
      <c r="O410" s="239">
        <v>0</v>
      </c>
      <c r="P410" s="239">
        <v>0</v>
      </c>
      <c r="Q410" s="239">
        <v>0</v>
      </c>
      <c r="R410" s="239">
        <v>0</v>
      </c>
      <c r="S410" s="239">
        <v>0</v>
      </c>
      <c r="T410" s="301">
        <f t="shared" si="85"/>
        <v>0</v>
      </c>
      <c r="U410" s="301">
        <f t="shared" si="86"/>
        <v>0</v>
      </c>
      <c r="V410" s="301">
        <f t="shared" si="87"/>
        <v>434.02365534470101</v>
      </c>
      <c r="W410" s="301">
        <f t="shared" si="88"/>
        <v>0</v>
      </c>
      <c r="X410" s="301">
        <f t="shared" si="89"/>
        <v>0</v>
      </c>
      <c r="Y410" s="301">
        <f t="shared" si="90"/>
        <v>0</v>
      </c>
      <c r="Z410" s="301">
        <f t="shared" si="91"/>
        <v>0</v>
      </c>
      <c r="AA410" s="301">
        <f t="shared" si="92"/>
        <v>0</v>
      </c>
      <c r="AB410" s="301">
        <f t="shared" si="93"/>
        <v>0</v>
      </c>
      <c r="AC410" s="301">
        <f t="shared" si="94"/>
        <v>0</v>
      </c>
      <c r="AD410" s="301">
        <f t="shared" si="95"/>
        <v>0</v>
      </c>
      <c r="AE410" s="301">
        <f t="shared" si="96"/>
        <v>0</v>
      </c>
    </row>
    <row r="411" spans="1:31" x14ac:dyDescent="0.35">
      <c r="A411" s="321">
        <v>2051</v>
      </c>
      <c r="B411" s="326">
        <v>55244</v>
      </c>
      <c r="C411" s="323">
        <f t="shared" si="97"/>
        <v>532.34609398423527</v>
      </c>
      <c r="D411" s="314">
        <f t="shared" si="84"/>
        <v>532.34609398423527</v>
      </c>
      <c r="E411" s="243">
        <f>Residential!F411</f>
        <v>496.06601394746502</v>
      </c>
      <c r="F411" s="243">
        <f>'Exogenous Variables Monthly'!C408</f>
        <v>5308.3176680785436</v>
      </c>
      <c r="G411" s="244">
        <v>0</v>
      </c>
      <c r="H411" s="239">
        <v>0</v>
      </c>
      <c r="I411" s="239">
        <v>0</v>
      </c>
      <c r="J411" s="239">
        <v>0</v>
      </c>
      <c r="K411" s="239">
        <v>1</v>
      </c>
      <c r="L411" s="239">
        <v>0</v>
      </c>
      <c r="M411" s="239">
        <v>0</v>
      </c>
      <c r="N411" s="239">
        <v>0</v>
      </c>
      <c r="O411" s="239">
        <v>0</v>
      </c>
      <c r="P411" s="239">
        <v>0</v>
      </c>
      <c r="Q411" s="239">
        <v>0</v>
      </c>
      <c r="R411" s="239">
        <v>0</v>
      </c>
      <c r="S411" s="239">
        <v>0</v>
      </c>
      <c r="T411" s="301">
        <f t="shared" si="85"/>
        <v>0</v>
      </c>
      <c r="U411" s="301">
        <f t="shared" si="86"/>
        <v>0</v>
      </c>
      <c r="V411" s="301">
        <f t="shared" si="87"/>
        <v>0</v>
      </c>
      <c r="W411" s="301">
        <f t="shared" si="88"/>
        <v>496.06601394746502</v>
      </c>
      <c r="X411" s="301">
        <f t="shared" si="89"/>
        <v>0</v>
      </c>
      <c r="Y411" s="301">
        <f t="shared" si="90"/>
        <v>0</v>
      </c>
      <c r="Z411" s="301">
        <f t="shared" si="91"/>
        <v>0</v>
      </c>
      <c r="AA411" s="301">
        <f t="shared" si="92"/>
        <v>0</v>
      </c>
      <c r="AB411" s="301">
        <f t="shared" si="93"/>
        <v>0</v>
      </c>
      <c r="AC411" s="301">
        <f t="shared" si="94"/>
        <v>0</v>
      </c>
      <c r="AD411" s="301">
        <f t="shared" si="95"/>
        <v>0</v>
      </c>
      <c r="AE411" s="301">
        <f t="shared" si="96"/>
        <v>0</v>
      </c>
    </row>
    <row r="412" spans="1:31" x14ac:dyDescent="0.35">
      <c r="A412" s="321">
        <v>2051</v>
      </c>
      <c r="B412" s="326">
        <v>55274</v>
      </c>
      <c r="C412" s="323">
        <f t="shared" si="97"/>
        <v>578.54571109692711</v>
      </c>
      <c r="D412" s="314">
        <f t="shared" si="84"/>
        <v>578.54571109692711</v>
      </c>
      <c r="E412" s="243">
        <f>Residential!F412</f>
        <v>586.45507104821797</v>
      </c>
      <c r="F412" s="243">
        <f>'Exogenous Variables Monthly'!C409</f>
        <v>5306.9384174057368</v>
      </c>
      <c r="G412" s="244">
        <v>0</v>
      </c>
      <c r="H412" s="239">
        <v>0</v>
      </c>
      <c r="I412" s="239">
        <v>0</v>
      </c>
      <c r="J412" s="239">
        <v>0</v>
      </c>
      <c r="K412" s="239">
        <v>0</v>
      </c>
      <c r="L412" s="239">
        <v>1</v>
      </c>
      <c r="M412" s="239">
        <v>0</v>
      </c>
      <c r="N412" s="239">
        <v>0</v>
      </c>
      <c r="O412" s="239">
        <v>0</v>
      </c>
      <c r="P412" s="239">
        <v>0</v>
      </c>
      <c r="Q412" s="239">
        <v>0</v>
      </c>
      <c r="R412" s="239">
        <v>0</v>
      </c>
      <c r="S412" s="239">
        <v>0</v>
      </c>
      <c r="T412" s="301">
        <f t="shared" si="85"/>
        <v>0</v>
      </c>
      <c r="U412" s="301">
        <f t="shared" si="86"/>
        <v>0</v>
      </c>
      <c r="V412" s="301">
        <f t="shared" si="87"/>
        <v>0</v>
      </c>
      <c r="W412" s="301">
        <f t="shared" si="88"/>
        <v>0</v>
      </c>
      <c r="X412" s="301">
        <f t="shared" si="89"/>
        <v>586.45507104821797</v>
      </c>
      <c r="Y412" s="301">
        <f t="shared" si="90"/>
        <v>0</v>
      </c>
      <c r="Z412" s="301">
        <f t="shared" si="91"/>
        <v>0</v>
      </c>
      <c r="AA412" s="301">
        <f t="shared" si="92"/>
        <v>0</v>
      </c>
      <c r="AB412" s="301">
        <f t="shared" si="93"/>
        <v>0</v>
      </c>
      <c r="AC412" s="301">
        <f t="shared" si="94"/>
        <v>0</v>
      </c>
      <c r="AD412" s="301">
        <f t="shared" si="95"/>
        <v>0</v>
      </c>
      <c r="AE412" s="301">
        <f t="shared" si="96"/>
        <v>0</v>
      </c>
    </row>
    <row r="413" spans="1:31" x14ac:dyDescent="0.35">
      <c r="A413" s="321">
        <v>2051</v>
      </c>
      <c r="B413" s="326">
        <v>55305</v>
      </c>
      <c r="C413" s="323">
        <f t="shared" si="97"/>
        <v>578.75081737512039</v>
      </c>
      <c r="D413" s="314">
        <f t="shared" si="84"/>
        <v>578.75081737512039</v>
      </c>
      <c r="E413" s="243">
        <f>Residential!F413</f>
        <v>620.89562069702697</v>
      </c>
      <c r="F413" s="243">
        <f>'Exogenous Variables Monthly'!C410</f>
        <v>5305.55916673293</v>
      </c>
      <c r="G413" s="244">
        <v>0</v>
      </c>
      <c r="H413" s="239">
        <v>0</v>
      </c>
      <c r="I413" s="239">
        <v>0</v>
      </c>
      <c r="J413" s="239">
        <v>0</v>
      </c>
      <c r="K413" s="239">
        <v>0</v>
      </c>
      <c r="L413" s="239">
        <v>0</v>
      </c>
      <c r="M413" s="239">
        <v>1</v>
      </c>
      <c r="N413" s="239">
        <v>0</v>
      </c>
      <c r="O413" s="239">
        <v>0</v>
      </c>
      <c r="P413" s="239">
        <v>0</v>
      </c>
      <c r="Q413" s="239">
        <v>0</v>
      </c>
      <c r="R413" s="239">
        <v>0</v>
      </c>
      <c r="S413" s="239">
        <v>0</v>
      </c>
      <c r="T413" s="301">
        <f t="shared" si="85"/>
        <v>0</v>
      </c>
      <c r="U413" s="301">
        <f t="shared" si="86"/>
        <v>0</v>
      </c>
      <c r="V413" s="301">
        <f t="shared" si="87"/>
        <v>0</v>
      </c>
      <c r="W413" s="301">
        <f t="shared" si="88"/>
        <v>0</v>
      </c>
      <c r="X413" s="301">
        <f t="shared" si="89"/>
        <v>0</v>
      </c>
      <c r="Y413" s="301">
        <f t="shared" si="90"/>
        <v>620.89562069702697</v>
      </c>
      <c r="Z413" s="301">
        <f t="shared" si="91"/>
        <v>0</v>
      </c>
      <c r="AA413" s="301">
        <f t="shared" si="92"/>
        <v>0</v>
      </c>
      <c r="AB413" s="301">
        <f t="shared" si="93"/>
        <v>0</v>
      </c>
      <c r="AC413" s="301">
        <f t="shared" si="94"/>
        <v>0</v>
      </c>
      <c r="AD413" s="301">
        <f t="shared" si="95"/>
        <v>0</v>
      </c>
      <c r="AE413" s="301">
        <f t="shared" si="96"/>
        <v>0</v>
      </c>
    </row>
    <row r="414" spans="1:31" x14ac:dyDescent="0.35">
      <c r="A414" s="301">
        <f>[10]Residential!A414</f>
        <v>2052</v>
      </c>
      <c r="B414" s="326">
        <v>55335</v>
      </c>
      <c r="C414" s="323">
        <f t="shared" si="97"/>
        <v>598.46160868559116</v>
      </c>
      <c r="D414" s="314">
        <f t="shared" si="84"/>
        <v>598.46160868559116</v>
      </c>
      <c r="E414" s="243">
        <f>Residential!F414</f>
        <v>631.97465805582499</v>
      </c>
      <c r="F414" s="243">
        <f>'Exogenous Variables Monthly'!C411</f>
        <v>5304.5844573188297</v>
      </c>
      <c r="G414" s="244">
        <v>0</v>
      </c>
      <c r="H414" s="239">
        <v>0</v>
      </c>
      <c r="I414" s="239">
        <v>0</v>
      </c>
      <c r="J414" s="239">
        <v>0</v>
      </c>
      <c r="K414" s="239">
        <v>0</v>
      </c>
      <c r="L414" s="239">
        <v>0</v>
      </c>
      <c r="M414" s="239">
        <v>0</v>
      </c>
      <c r="N414" s="239">
        <v>1</v>
      </c>
      <c r="O414" s="239">
        <v>0</v>
      </c>
      <c r="P414" s="239">
        <v>0</v>
      </c>
      <c r="Q414" s="239">
        <v>0</v>
      </c>
      <c r="R414" s="239">
        <v>0</v>
      </c>
      <c r="S414" s="239">
        <v>0</v>
      </c>
      <c r="T414" s="301">
        <f t="shared" si="85"/>
        <v>0</v>
      </c>
      <c r="U414" s="301">
        <f t="shared" si="86"/>
        <v>0</v>
      </c>
      <c r="V414" s="301">
        <f t="shared" si="87"/>
        <v>0</v>
      </c>
      <c r="W414" s="301">
        <f t="shared" si="88"/>
        <v>0</v>
      </c>
      <c r="X414" s="301">
        <f t="shared" si="89"/>
        <v>0</v>
      </c>
      <c r="Y414" s="301">
        <f t="shared" si="90"/>
        <v>0</v>
      </c>
      <c r="Z414" s="301">
        <f t="shared" si="91"/>
        <v>631.97465805582499</v>
      </c>
      <c r="AA414" s="301">
        <f t="shared" si="92"/>
        <v>0</v>
      </c>
      <c r="AB414" s="301">
        <f t="shared" si="93"/>
        <v>0</v>
      </c>
      <c r="AC414" s="301">
        <f t="shared" si="94"/>
        <v>0</v>
      </c>
      <c r="AD414" s="301">
        <f t="shared" si="95"/>
        <v>0</v>
      </c>
      <c r="AE414" s="301">
        <f t="shared" si="96"/>
        <v>0</v>
      </c>
    </row>
    <row r="415" spans="1:31" x14ac:dyDescent="0.35">
      <c r="A415" s="301">
        <f t="shared" ref="A415:A425" si="98">+A414</f>
        <v>2052</v>
      </c>
      <c r="B415" s="326">
        <v>55366</v>
      </c>
      <c r="C415" s="323">
        <f t="shared" si="97"/>
        <v>600.05492128426101</v>
      </c>
      <c r="D415" s="314">
        <f t="shared" si="84"/>
        <v>600.05492128426101</v>
      </c>
      <c r="E415" s="243">
        <f>Residential!F415</f>
        <v>669.05820331877703</v>
      </c>
      <c r="F415" s="243">
        <f>'Exogenous Variables Monthly'!C412</f>
        <v>5303.6097479047294</v>
      </c>
      <c r="G415" s="244">
        <v>0</v>
      </c>
      <c r="H415" s="239">
        <v>0</v>
      </c>
      <c r="I415" s="239">
        <v>0</v>
      </c>
      <c r="J415" s="239">
        <v>0</v>
      </c>
      <c r="K415" s="239">
        <v>0</v>
      </c>
      <c r="L415" s="239">
        <v>0</v>
      </c>
      <c r="M415" s="239">
        <v>0</v>
      </c>
      <c r="N415" s="239">
        <v>0</v>
      </c>
      <c r="O415" s="239">
        <v>1</v>
      </c>
      <c r="P415" s="239">
        <v>0</v>
      </c>
      <c r="Q415" s="239">
        <v>0</v>
      </c>
      <c r="R415" s="239">
        <v>0</v>
      </c>
      <c r="S415" s="239">
        <v>0</v>
      </c>
      <c r="T415" s="301">
        <f t="shared" si="85"/>
        <v>0</v>
      </c>
      <c r="U415" s="301">
        <f t="shared" si="86"/>
        <v>0</v>
      </c>
      <c r="V415" s="301">
        <f t="shared" si="87"/>
        <v>0</v>
      </c>
      <c r="W415" s="301">
        <f t="shared" si="88"/>
        <v>0</v>
      </c>
      <c r="X415" s="301">
        <f t="shared" si="89"/>
        <v>0</v>
      </c>
      <c r="Y415" s="301">
        <f t="shared" si="90"/>
        <v>0</v>
      </c>
      <c r="Z415" s="301">
        <f t="shared" si="91"/>
        <v>0</v>
      </c>
      <c r="AA415" s="301">
        <f t="shared" si="92"/>
        <v>669.05820331877703</v>
      </c>
      <c r="AB415" s="301">
        <f t="shared" si="93"/>
        <v>0</v>
      </c>
      <c r="AC415" s="301">
        <f t="shared" si="94"/>
        <v>0</v>
      </c>
      <c r="AD415" s="301">
        <f t="shared" si="95"/>
        <v>0</v>
      </c>
      <c r="AE415" s="301">
        <f t="shared" si="96"/>
        <v>0</v>
      </c>
    </row>
    <row r="416" spans="1:31" x14ac:dyDescent="0.35">
      <c r="A416" s="301">
        <f t="shared" si="98"/>
        <v>2052</v>
      </c>
      <c r="B416" s="326">
        <v>55397</v>
      </c>
      <c r="C416" s="323">
        <f t="shared" si="97"/>
        <v>611.46757288736728</v>
      </c>
      <c r="D416" s="314">
        <f t="shared" si="84"/>
        <v>611.46757288736728</v>
      </c>
      <c r="E416" s="243">
        <f>Residential!F416</f>
        <v>670.59059102618596</v>
      </c>
      <c r="F416" s="243">
        <f>'Exogenous Variables Monthly'!C413</f>
        <v>5302.6350384906291</v>
      </c>
      <c r="G416" s="244">
        <v>0</v>
      </c>
      <c r="H416" s="239">
        <v>0</v>
      </c>
      <c r="I416" s="239">
        <v>0</v>
      </c>
      <c r="J416" s="239">
        <v>0</v>
      </c>
      <c r="K416" s="239">
        <v>0</v>
      </c>
      <c r="L416" s="239">
        <v>0</v>
      </c>
      <c r="M416" s="239">
        <v>0</v>
      </c>
      <c r="N416" s="239">
        <v>0</v>
      </c>
      <c r="O416" s="239">
        <v>0</v>
      </c>
      <c r="P416" s="239">
        <v>1</v>
      </c>
      <c r="Q416" s="239">
        <v>0</v>
      </c>
      <c r="R416" s="239">
        <v>0</v>
      </c>
      <c r="S416" s="239">
        <v>0</v>
      </c>
      <c r="T416" s="301">
        <f t="shared" si="85"/>
        <v>0</v>
      </c>
      <c r="U416" s="301">
        <f t="shared" si="86"/>
        <v>0</v>
      </c>
      <c r="V416" s="301">
        <f t="shared" si="87"/>
        <v>0</v>
      </c>
      <c r="W416" s="301">
        <f t="shared" si="88"/>
        <v>0</v>
      </c>
      <c r="X416" s="301">
        <f t="shared" si="89"/>
        <v>0</v>
      </c>
      <c r="Y416" s="301">
        <f t="shared" si="90"/>
        <v>0</v>
      </c>
      <c r="Z416" s="301">
        <f t="shared" si="91"/>
        <v>0</v>
      </c>
      <c r="AA416" s="301">
        <f t="shared" si="92"/>
        <v>0</v>
      </c>
      <c r="AB416" s="301">
        <f t="shared" si="93"/>
        <v>670.59059102618596</v>
      </c>
      <c r="AC416" s="301">
        <f t="shared" si="94"/>
        <v>0</v>
      </c>
      <c r="AD416" s="301">
        <f t="shared" si="95"/>
        <v>0</v>
      </c>
      <c r="AE416" s="301">
        <f t="shared" si="96"/>
        <v>0</v>
      </c>
    </row>
    <row r="417" spans="1:31" x14ac:dyDescent="0.35">
      <c r="A417" s="301">
        <f t="shared" si="98"/>
        <v>2052</v>
      </c>
      <c r="B417" s="326">
        <v>55427</v>
      </c>
      <c r="C417" s="323">
        <f t="shared" si="97"/>
        <v>651.67217958860829</v>
      </c>
      <c r="D417" s="314">
        <f t="shared" si="84"/>
        <v>651.67217958860829</v>
      </c>
      <c r="E417" s="243">
        <f>Residential!F417</f>
        <v>708.26727358445203</v>
      </c>
      <c r="F417" s="243">
        <f>'Exogenous Variables Monthly'!C414</f>
        <v>5301.6603290765288</v>
      </c>
      <c r="G417" s="244">
        <v>0</v>
      </c>
      <c r="H417" s="239">
        <v>0</v>
      </c>
      <c r="I417" s="239">
        <v>0</v>
      </c>
      <c r="J417" s="239">
        <v>0</v>
      </c>
      <c r="K417" s="239">
        <v>0</v>
      </c>
      <c r="L417" s="239">
        <v>0</v>
      </c>
      <c r="M417" s="239">
        <v>0</v>
      </c>
      <c r="N417" s="239">
        <v>0</v>
      </c>
      <c r="O417" s="239">
        <v>0</v>
      </c>
      <c r="P417" s="239">
        <v>0</v>
      </c>
      <c r="Q417" s="239">
        <v>1</v>
      </c>
      <c r="R417" s="239">
        <v>0</v>
      </c>
      <c r="S417" s="239">
        <v>0</v>
      </c>
      <c r="T417" s="301">
        <f t="shared" si="85"/>
        <v>0</v>
      </c>
      <c r="U417" s="301">
        <f t="shared" si="86"/>
        <v>0</v>
      </c>
      <c r="V417" s="301">
        <f t="shared" si="87"/>
        <v>0</v>
      </c>
      <c r="W417" s="301">
        <f t="shared" si="88"/>
        <v>0</v>
      </c>
      <c r="X417" s="301">
        <f t="shared" si="89"/>
        <v>0</v>
      </c>
      <c r="Y417" s="301">
        <f t="shared" si="90"/>
        <v>0</v>
      </c>
      <c r="Z417" s="301">
        <f t="shared" si="91"/>
        <v>0</v>
      </c>
      <c r="AA417" s="301">
        <f t="shared" si="92"/>
        <v>0</v>
      </c>
      <c r="AB417" s="301">
        <f t="shared" si="93"/>
        <v>0</v>
      </c>
      <c r="AC417" s="301">
        <f t="shared" si="94"/>
        <v>708.26727358445203</v>
      </c>
      <c r="AD417" s="301">
        <f t="shared" si="95"/>
        <v>0</v>
      </c>
      <c r="AE417" s="301">
        <f t="shared" si="96"/>
        <v>0</v>
      </c>
    </row>
    <row r="418" spans="1:31" x14ac:dyDescent="0.35">
      <c r="A418" s="301">
        <f t="shared" si="98"/>
        <v>2052</v>
      </c>
      <c r="B418" s="326">
        <v>55458</v>
      </c>
      <c r="C418" s="323">
        <f t="shared" si="97"/>
        <v>563.61656116274935</v>
      </c>
      <c r="D418" s="314">
        <f t="shared" si="84"/>
        <v>563.61656116274935</v>
      </c>
      <c r="E418" s="243">
        <f>Residential!F418</f>
        <v>615.45893198282999</v>
      </c>
      <c r="F418" s="243">
        <f>'Exogenous Variables Monthly'!C415</f>
        <v>5300.6856196624285</v>
      </c>
      <c r="G418" s="244">
        <v>0</v>
      </c>
      <c r="H418" s="239">
        <v>0</v>
      </c>
      <c r="I418" s="239">
        <v>0</v>
      </c>
      <c r="J418" s="239">
        <v>0</v>
      </c>
      <c r="K418" s="239">
        <v>0</v>
      </c>
      <c r="L418" s="239">
        <v>0</v>
      </c>
      <c r="M418" s="239">
        <v>0</v>
      </c>
      <c r="N418" s="239">
        <v>0</v>
      </c>
      <c r="O418" s="239">
        <v>0</v>
      </c>
      <c r="P418" s="239">
        <v>0</v>
      </c>
      <c r="Q418" s="239">
        <v>0</v>
      </c>
      <c r="R418" s="239">
        <v>1</v>
      </c>
      <c r="S418" s="239">
        <v>0</v>
      </c>
      <c r="T418" s="301">
        <f t="shared" si="85"/>
        <v>0</v>
      </c>
      <c r="U418" s="301">
        <f t="shared" si="86"/>
        <v>0</v>
      </c>
      <c r="V418" s="301">
        <f t="shared" si="87"/>
        <v>0</v>
      </c>
      <c r="W418" s="301">
        <f t="shared" si="88"/>
        <v>0</v>
      </c>
      <c r="X418" s="301">
        <f t="shared" si="89"/>
        <v>0</v>
      </c>
      <c r="Y418" s="301">
        <f t="shared" si="90"/>
        <v>0</v>
      </c>
      <c r="Z418" s="301">
        <f t="shared" si="91"/>
        <v>0</v>
      </c>
      <c r="AA418" s="301">
        <f t="shared" si="92"/>
        <v>0</v>
      </c>
      <c r="AB418" s="301">
        <f t="shared" si="93"/>
        <v>0</v>
      </c>
      <c r="AC418" s="301">
        <f t="shared" si="94"/>
        <v>0</v>
      </c>
      <c r="AD418" s="301">
        <f t="shared" si="95"/>
        <v>615.45893198282999</v>
      </c>
      <c r="AE418" s="301">
        <f t="shared" si="96"/>
        <v>0</v>
      </c>
    </row>
    <row r="419" spans="1:31" x14ac:dyDescent="0.35">
      <c r="A419" s="301">
        <f t="shared" si="98"/>
        <v>2052</v>
      </c>
      <c r="B419" s="326">
        <v>55488</v>
      </c>
      <c r="C419" s="323">
        <f t="shared" si="97"/>
        <v>583.2872058454675</v>
      </c>
      <c r="D419" s="314">
        <f t="shared" si="84"/>
        <v>583.2872058454675</v>
      </c>
      <c r="E419" s="243">
        <f>Residential!F419</f>
        <v>591.20169245122099</v>
      </c>
      <c r="F419" s="243">
        <f>'Exogenous Variables Monthly'!C416</f>
        <v>5299.7109102483282</v>
      </c>
      <c r="G419" s="244">
        <v>0</v>
      </c>
      <c r="H419" s="239">
        <v>0</v>
      </c>
      <c r="I419" s="239">
        <v>0</v>
      </c>
      <c r="J419" s="239">
        <v>0</v>
      </c>
      <c r="K419" s="239">
        <v>0</v>
      </c>
      <c r="L419" s="239">
        <v>0</v>
      </c>
      <c r="M419" s="239">
        <v>0</v>
      </c>
      <c r="N419" s="239">
        <v>0</v>
      </c>
      <c r="O419" s="239">
        <v>0</v>
      </c>
      <c r="P419" s="239">
        <v>0</v>
      </c>
      <c r="Q419" s="239">
        <v>0</v>
      </c>
      <c r="R419" s="239">
        <v>0</v>
      </c>
      <c r="S419" s="239">
        <v>1</v>
      </c>
      <c r="T419" s="301">
        <f t="shared" si="85"/>
        <v>0</v>
      </c>
      <c r="U419" s="301">
        <f t="shared" si="86"/>
        <v>0</v>
      </c>
      <c r="V419" s="301">
        <f t="shared" si="87"/>
        <v>0</v>
      </c>
      <c r="W419" s="301">
        <f t="shared" si="88"/>
        <v>0</v>
      </c>
      <c r="X419" s="301">
        <f t="shared" si="89"/>
        <v>0</v>
      </c>
      <c r="Y419" s="301">
        <f t="shared" si="90"/>
        <v>0</v>
      </c>
      <c r="Z419" s="301">
        <f t="shared" si="91"/>
        <v>0</v>
      </c>
      <c r="AA419" s="301">
        <f t="shared" si="92"/>
        <v>0</v>
      </c>
      <c r="AB419" s="301">
        <f t="shared" si="93"/>
        <v>0</v>
      </c>
      <c r="AC419" s="301">
        <f t="shared" si="94"/>
        <v>0</v>
      </c>
      <c r="AD419" s="301">
        <f t="shared" si="95"/>
        <v>0</v>
      </c>
      <c r="AE419" s="301">
        <f t="shared" si="96"/>
        <v>591.20169245122099</v>
      </c>
    </row>
    <row r="420" spans="1:31" x14ac:dyDescent="0.35">
      <c r="A420" s="301">
        <f t="shared" si="98"/>
        <v>2052</v>
      </c>
      <c r="B420" s="326">
        <v>55519</v>
      </c>
      <c r="C420" s="323">
        <f t="shared" si="97"/>
        <v>490.66577516597738</v>
      </c>
      <c r="D420" s="314">
        <f t="shared" si="84"/>
        <v>490.66577516597738</v>
      </c>
      <c r="E420" s="243">
        <f>Residential!F420</f>
        <v>559.46016518979002</v>
      </c>
      <c r="F420" s="243">
        <f>'Exogenous Variables Monthly'!C417</f>
        <v>5298.7362008342279</v>
      </c>
      <c r="G420" s="244">
        <v>0</v>
      </c>
      <c r="H420" s="239">
        <v>1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39">
        <v>0</v>
      </c>
      <c r="O420" s="239">
        <v>0</v>
      </c>
      <c r="P420" s="239">
        <v>0</v>
      </c>
      <c r="Q420" s="239">
        <v>0</v>
      </c>
      <c r="R420" s="239">
        <v>0</v>
      </c>
      <c r="S420" s="239">
        <v>0</v>
      </c>
      <c r="T420" s="301">
        <f t="shared" si="85"/>
        <v>559.46016518979002</v>
      </c>
      <c r="U420" s="301">
        <f t="shared" si="86"/>
        <v>0</v>
      </c>
      <c r="V420" s="301">
        <f t="shared" si="87"/>
        <v>0</v>
      </c>
      <c r="W420" s="301">
        <f t="shared" si="88"/>
        <v>0</v>
      </c>
      <c r="X420" s="301">
        <f t="shared" si="89"/>
        <v>0</v>
      </c>
      <c r="Y420" s="301">
        <f t="shared" si="90"/>
        <v>0</v>
      </c>
      <c r="Z420" s="301">
        <f t="shared" si="91"/>
        <v>0</v>
      </c>
      <c r="AA420" s="301">
        <f t="shared" si="92"/>
        <v>0</v>
      </c>
      <c r="AB420" s="301">
        <f t="shared" si="93"/>
        <v>0</v>
      </c>
      <c r="AC420" s="301">
        <f t="shared" si="94"/>
        <v>0</v>
      </c>
      <c r="AD420" s="301">
        <f t="shared" si="95"/>
        <v>0</v>
      </c>
      <c r="AE420" s="301">
        <f t="shared" si="96"/>
        <v>0</v>
      </c>
    </row>
    <row r="421" spans="1:31" x14ac:dyDescent="0.35">
      <c r="A421" s="301">
        <f t="shared" si="98"/>
        <v>2052</v>
      </c>
      <c r="B421" s="326">
        <v>55550</v>
      </c>
      <c r="C421" s="323">
        <f t="shared" si="97"/>
        <v>435.55366920601847</v>
      </c>
      <c r="D421" s="314">
        <f t="shared" si="84"/>
        <v>435.55366920601847</v>
      </c>
      <c r="E421" s="243">
        <f>Residential!F421</f>
        <v>466.99538260540697</v>
      </c>
      <c r="F421" s="243">
        <f>'Exogenous Variables Monthly'!C418</f>
        <v>5297.7614914201276</v>
      </c>
      <c r="G421" s="244">
        <v>0</v>
      </c>
      <c r="H421" s="239">
        <v>0</v>
      </c>
      <c r="I421" s="239">
        <v>1</v>
      </c>
      <c r="J421" s="239">
        <v>0</v>
      </c>
      <c r="K421" s="239">
        <v>0</v>
      </c>
      <c r="L421" s="239">
        <v>0</v>
      </c>
      <c r="M421" s="239">
        <v>0</v>
      </c>
      <c r="N421" s="239">
        <v>0</v>
      </c>
      <c r="O421" s="239">
        <v>0</v>
      </c>
      <c r="P421" s="239">
        <v>0</v>
      </c>
      <c r="Q421" s="239">
        <v>0</v>
      </c>
      <c r="R421" s="239">
        <v>0</v>
      </c>
      <c r="S421" s="239">
        <v>0</v>
      </c>
      <c r="T421" s="301">
        <f t="shared" si="85"/>
        <v>0</v>
      </c>
      <c r="U421" s="301">
        <f t="shared" si="86"/>
        <v>466.99538260540697</v>
      </c>
      <c r="V421" s="301">
        <f t="shared" si="87"/>
        <v>0</v>
      </c>
      <c r="W421" s="301">
        <f t="shared" si="88"/>
        <v>0</v>
      </c>
      <c r="X421" s="301">
        <f t="shared" si="89"/>
        <v>0</v>
      </c>
      <c r="Y421" s="301">
        <f t="shared" si="90"/>
        <v>0</v>
      </c>
      <c r="Z421" s="301">
        <f t="shared" si="91"/>
        <v>0</v>
      </c>
      <c r="AA421" s="301">
        <f t="shared" si="92"/>
        <v>0</v>
      </c>
      <c r="AB421" s="301">
        <f t="shared" si="93"/>
        <v>0</v>
      </c>
      <c r="AC421" s="301">
        <f t="shared" si="94"/>
        <v>0</v>
      </c>
      <c r="AD421" s="301">
        <f t="shared" si="95"/>
        <v>0</v>
      </c>
      <c r="AE421" s="301">
        <f t="shared" si="96"/>
        <v>0</v>
      </c>
    </row>
    <row r="422" spans="1:31" x14ac:dyDescent="0.35">
      <c r="A422" s="301">
        <f t="shared" si="98"/>
        <v>2052</v>
      </c>
      <c r="B422" s="326">
        <v>55579</v>
      </c>
      <c r="C422" s="323">
        <f t="shared" si="97"/>
        <v>537.03833760545422</v>
      </c>
      <c r="D422" s="314">
        <f t="shared" si="84"/>
        <v>537.03833760545422</v>
      </c>
      <c r="E422" s="243">
        <f>Residential!F422</f>
        <v>434.07566840345902</v>
      </c>
      <c r="F422" s="243">
        <f>'Exogenous Variables Monthly'!C419</f>
        <v>5296.7867820060274</v>
      </c>
      <c r="G422" s="244">
        <v>0</v>
      </c>
      <c r="H422" s="239">
        <v>0</v>
      </c>
      <c r="I422" s="239">
        <v>0</v>
      </c>
      <c r="J422" s="239">
        <v>1</v>
      </c>
      <c r="K422" s="239">
        <v>0</v>
      </c>
      <c r="L422" s="239">
        <v>0</v>
      </c>
      <c r="M422" s="239">
        <v>0</v>
      </c>
      <c r="N422" s="239">
        <v>0</v>
      </c>
      <c r="O422" s="239">
        <v>0</v>
      </c>
      <c r="P422" s="239">
        <v>0</v>
      </c>
      <c r="Q422" s="239">
        <v>0</v>
      </c>
      <c r="R422" s="239">
        <v>0</v>
      </c>
      <c r="S422" s="239">
        <v>0</v>
      </c>
      <c r="T422" s="301">
        <f t="shared" si="85"/>
        <v>0</v>
      </c>
      <c r="U422" s="301">
        <f t="shared" si="86"/>
        <v>0</v>
      </c>
      <c r="V422" s="301">
        <f t="shared" si="87"/>
        <v>434.07566840345902</v>
      </c>
      <c r="W422" s="301">
        <f t="shared" si="88"/>
        <v>0</v>
      </c>
      <c r="X422" s="301">
        <f t="shared" si="89"/>
        <v>0</v>
      </c>
      <c r="Y422" s="301">
        <f t="shared" si="90"/>
        <v>0</v>
      </c>
      <c r="Z422" s="301">
        <f t="shared" si="91"/>
        <v>0</v>
      </c>
      <c r="AA422" s="301">
        <f t="shared" si="92"/>
        <v>0</v>
      </c>
      <c r="AB422" s="301">
        <f t="shared" si="93"/>
        <v>0</v>
      </c>
      <c r="AC422" s="301">
        <f t="shared" si="94"/>
        <v>0</v>
      </c>
      <c r="AD422" s="301">
        <f t="shared" si="95"/>
        <v>0</v>
      </c>
      <c r="AE422" s="301">
        <f t="shared" si="96"/>
        <v>0</v>
      </c>
    </row>
    <row r="423" spans="1:31" x14ac:dyDescent="0.35">
      <c r="A423" s="301">
        <f t="shared" si="98"/>
        <v>2052</v>
      </c>
      <c r="B423" s="326">
        <v>55610</v>
      </c>
      <c r="C423" s="323">
        <f t="shared" si="97"/>
        <v>530.79512510981749</v>
      </c>
      <c r="D423" s="314">
        <f t="shared" si="84"/>
        <v>530.79512510981749</v>
      </c>
      <c r="E423" s="243">
        <f>Residential!F423</f>
        <v>496.97176752342602</v>
      </c>
      <c r="F423" s="243">
        <f>'Exogenous Variables Monthly'!C420</f>
        <v>5295.8120725919271</v>
      </c>
      <c r="G423" s="244">
        <v>0</v>
      </c>
      <c r="H423" s="239">
        <v>0</v>
      </c>
      <c r="I423" s="239">
        <v>0</v>
      </c>
      <c r="J423" s="239">
        <v>0</v>
      </c>
      <c r="K423" s="239">
        <v>1</v>
      </c>
      <c r="L423" s="239">
        <v>0</v>
      </c>
      <c r="M423" s="239">
        <v>0</v>
      </c>
      <c r="N423" s="239">
        <v>0</v>
      </c>
      <c r="O423" s="239">
        <v>0</v>
      </c>
      <c r="P423" s="239">
        <v>0</v>
      </c>
      <c r="Q423" s="239">
        <v>0</v>
      </c>
      <c r="R423" s="239">
        <v>0</v>
      </c>
      <c r="S423" s="239">
        <v>0</v>
      </c>
      <c r="T423" s="301">
        <f t="shared" si="85"/>
        <v>0</v>
      </c>
      <c r="U423" s="301">
        <f t="shared" si="86"/>
        <v>0</v>
      </c>
      <c r="V423" s="301">
        <f t="shared" si="87"/>
        <v>0</v>
      </c>
      <c r="W423" s="301">
        <f t="shared" si="88"/>
        <v>496.97176752342602</v>
      </c>
      <c r="X423" s="301">
        <f t="shared" si="89"/>
        <v>0</v>
      </c>
      <c r="Y423" s="301">
        <f t="shared" si="90"/>
        <v>0</v>
      </c>
      <c r="Z423" s="301">
        <f t="shared" si="91"/>
        <v>0</v>
      </c>
      <c r="AA423" s="301">
        <f t="shared" si="92"/>
        <v>0</v>
      </c>
      <c r="AB423" s="301">
        <f t="shared" si="93"/>
        <v>0</v>
      </c>
      <c r="AC423" s="301">
        <f t="shared" si="94"/>
        <v>0</v>
      </c>
      <c r="AD423" s="301">
        <f t="shared" si="95"/>
        <v>0</v>
      </c>
      <c r="AE423" s="301">
        <f t="shared" si="96"/>
        <v>0</v>
      </c>
    </row>
    <row r="424" spans="1:31" x14ac:dyDescent="0.35">
      <c r="A424" s="301">
        <f t="shared" si="98"/>
        <v>2052</v>
      </c>
      <c r="B424" s="326">
        <v>55640</v>
      </c>
      <c r="C424" s="323">
        <f t="shared" si="97"/>
        <v>576.99012754366845</v>
      </c>
      <c r="D424" s="314">
        <f t="shared" si="84"/>
        <v>576.99012754366845</v>
      </c>
      <c r="E424" s="243">
        <f>Residential!F424</f>
        <v>588.17959306406794</v>
      </c>
      <c r="F424" s="243">
        <f>'Exogenous Variables Monthly'!C421</f>
        <v>5294.8373631778268</v>
      </c>
      <c r="G424" s="244">
        <v>0</v>
      </c>
      <c r="H424" s="239">
        <v>0</v>
      </c>
      <c r="I424" s="239">
        <v>0</v>
      </c>
      <c r="J424" s="239">
        <v>0</v>
      </c>
      <c r="K424" s="239">
        <v>0</v>
      </c>
      <c r="L424" s="239">
        <v>1</v>
      </c>
      <c r="M424" s="239">
        <v>0</v>
      </c>
      <c r="N424" s="239">
        <v>0</v>
      </c>
      <c r="O424" s="239">
        <v>0</v>
      </c>
      <c r="P424" s="239">
        <v>0</v>
      </c>
      <c r="Q424" s="239">
        <v>0</v>
      </c>
      <c r="R424" s="239">
        <v>0</v>
      </c>
      <c r="S424" s="239">
        <v>0</v>
      </c>
      <c r="T424" s="301">
        <f t="shared" si="85"/>
        <v>0</v>
      </c>
      <c r="U424" s="301">
        <f t="shared" si="86"/>
        <v>0</v>
      </c>
      <c r="V424" s="301">
        <f t="shared" si="87"/>
        <v>0</v>
      </c>
      <c r="W424" s="301">
        <f t="shared" si="88"/>
        <v>0</v>
      </c>
      <c r="X424" s="301">
        <f t="shared" si="89"/>
        <v>588.17959306406794</v>
      </c>
      <c r="Y424" s="301">
        <f t="shared" si="90"/>
        <v>0</v>
      </c>
      <c r="Z424" s="301">
        <f t="shared" si="91"/>
        <v>0</v>
      </c>
      <c r="AA424" s="301">
        <f t="shared" si="92"/>
        <v>0</v>
      </c>
      <c r="AB424" s="301">
        <f t="shared" si="93"/>
        <v>0</v>
      </c>
      <c r="AC424" s="301">
        <f t="shared" si="94"/>
        <v>0</v>
      </c>
      <c r="AD424" s="301">
        <f t="shared" si="95"/>
        <v>0</v>
      </c>
      <c r="AE424" s="301">
        <f t="shared" si="96"/>
        <v>0</v>
      </c>
    </row>
    <row r="425" spans="1:31" x14ac:dyDescent="0.35">
      <c r="A425" s="301">
        <f t="shared" si="98"/>
        <v>2052</v>
      </c>
      <c r="B425" s="326">
        <v>55671</v>
      </c>
      <c r="C425" s="323">
        <f t="shared" si="97"/>
        <v>577.75730621650939</v>
      </c>
      <c r="D425" s="314">
        <f t="shared" si="84"/>
        <v>577.75730621650939</v>
      </c>
      <c r="E425" s="243">
        <f>Residential!F425</f>
        <v>622.857951964569</v>
      </c>
      <c r="F425" s="243">
        <f>'Exogenous Variables Monthly'!C422</f>
        <v>5293.8626537637265</v>
      </c>
      <c r="G425" s="244">
        <v>0</v>
      </c>
      <c r="H425" s="239">
        <v>0</v>
      </c>
      <c r="I425" s="239">
        <v>0</v>
      </c>
      <c r="J425" s="239">
        <v>0</v>
      </c>
      <c r="K425" s="239">
        <v>0</v>
      </c>
      <c r="L425" s="239">
        <v>0</v>
      </c>
      <c r="M425" s="239">
        <v>1</v>
      </c>
      <c r="N425" s="239">
        <v>0</v>
      </c>
      <c r="O425" s="239">
        <v>0</v>
      </c>
      <c r="P425" s="239">
        <v>0</v>
      </c>
      <c r="Q425" s="239">
        <v>0</v>
      </c>
      <c r="R425" s="239">
        <v>0</v>
      </c>
      <c r="S425" s="239">
        <v>0</v>
      </c>
      <c r="T425" s="301">
        <f t="shared" si="85"/>
        <v>0</v>
      </c>
      <c r="U425" s="301">
        <f t="shared" si="86"/>
        <v>0</v>
      </c>
      <c r="V425" s="301">
        <f t="shared" si="87"/>
        <v>0</v>
      </c>
      <c r="W425" s="301">
        <f t="shared" si="88"/>
        <v>0</v>
      </c>
      <c r="X425" s="301">
        <f t="shared" si="89"/>
        <v>0</v>
      </c>
      <c r="Y425" s="301">
        <f t="shared" si="90"/>
        <v>622.857951964569</v>
      </c>
      <c r="Z425" s="301">
        <f t="shared" si="91"/>
        <v>0</v>
      </c>
      <c r="AA425" s="301">
        <f t="shared" si="92"/>
        <v>0</v>
      </c>
      <c r="AB425" s="301">
        <f t="shared" si="93"/>
        <v>0</v>
      </c>
      <c r="AC425" s="301">
        <f t="shared" si="94"/>
        <v>0</v>
      </c>
      <c r="AD425" s="301">
        <f t="shared" si="95"/>
        <v>0</v>
      </c>
      <c r="AE425" s="301">
        <f t="shared" si="96"/>
        <v>0</v>
      </c>
    </row>
    <row r="426" spans="1:31" x14ac:dyDescent="0.35">
      <c r="B426" s="32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c8abe86-4c23-4dbf-a634-6ab8873c4d7e">
      <Terms xmlns="http://schemas.microsoft.com/office/infopath/2007/PartnerControls"/>
    </lcf76f155ced4ddcb4097134ff3c332f>
    <TaxCatchAll xmlns="32f3a428-6f88-4a3b-a56e-a51f3802cd3a" xsi:nil="true"/>
    <Status xmlns="0c8abe86-4c23-4dbf-a634-6ab8873c4d7e" xsi:nil="true"/>
    <_Flow_SignoffStatus xmlns="0c8abe86-4c23-4dbf-a634-6ab8873c4d7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EA6322E9C4F64EA11805546AE140D7" ma:contentTypeVersion="24" ma:contentTypeDescription="Create a new document." ma:contentTypeScope="" ma:versionID="09731e4f8ea47fc018d31d8a79db81ec">
  <xsd:schema xmlns:xsd="http://www.w3.org/2001/XMLSchema" xmlns:xs="http://www.w3.org/2001/XMLSchema" xmlns:p="http://schemas.microsoft.com/office/2006/metadata/properties" xmlns:ns2="0c8abe86-4c23-4dbf-a634-6ab8873c4d7e" xmlns:ns3="5e1628cc-a815-47df-b5ad-ee310ca8d5b1" xmlns:ns4="32f3a428-6f88-4a3b-a56e-a51f3802cd3a" targetNamespace="http://schemas.microsoft.com/office/2006/metadata/properties" ma:root="true" ma:fieldsID="b430251cc8f9aa30cb6cb87121e1bbc6" ns2:_="" ns3:_="" ns4:_="">
    <xsd:import namespace="0c8abe86-4c23-4dbf-a634-6ab8873c4d7e"/>
    <xsd:import namespace="5e1628cc-a815-47df-b5ad-ee310ca8d5b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Status" minOccurs="0"/>
                <xsd:element ref="ns2:MediaServiceLocation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abe86-4c23-4dbf-a634-6ab8873c4d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0" nillable="true" ma:displayName="KeyPoints" ma:hidden="true" ma:internalName="MediaServiceKeyPoint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atus" ma:index="23" nillable="true" ma:displayName="File Status" ma:format="Dropdown" ma:internalName="Status">
      <xsd:simpleType>
        <xsd:restriction base="dms:Choice">
          <xsd:enumeration value="Draft"/>
          <xsd:enumeration value="Sent"/>
          <xsd:enumeration value="Pending Internal Action"/>
          <xsd:enumeration value="Choice 4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628cc-a815-47df-b5ad-ee310ca8d5b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652a190-c5de-468a-a212-3b3cca4a9d49}" ma:internalName="TaxCatchAll" ma:readOnly="false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64B40B-F18C-4EF9-A31A-785E37D674F2}">
  <ds:schemaRefs>
    <ds:schemaRef ds:uri="http://schemas.microsoft.com/office/infopath/2007/PartnerControls"/>
    <ds:schemaRef ds:uri="38638ac2-5b79-4136-a3f8-16d25b6a273e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A7642D7-0389-4EF2-9B95-FA461CFA5ABD}"/>
</file>

<file path=customXml/itemProps3.xml><?xml version="1.0" encoding="utf-8"?>
<ds:datastoreItem xmlns:ds="http://schemas.openxmlformats.org/officeDocument/2006/customXml" ds:itemID="{B8DD5CC4-9220-4D15-B88D-029AD1FF868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8d53608-54ca-4a74-8beb-8a1399c1189c}" enabled="0" method="" siteId="{78d53608-54ca-4a74-8beb-8a1399c1189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Page</vt:lpstr>
      <vt:lpstr>Methodology</vt:lpstr>
      <vt:lpstr>DBASE</vt:lpstr>
      <vt:lpstr>2024 Trends</vt:lpstr>
      <vt:lpstr>Monthly Distribution 2024</vt:lpstr>
      <vt:lpstr>Exogenous Variables Annual</vt:lpstr>
      <vt:lpstr>Exogenous Variables Monthly</vt:lpstr>
      <vt:lpstr>Residential</vt:lpstr>
      <vt:lpstr>Commercial</vt:lpstr>
      <vt:lpstr>Industrial</vt:lpstr>
      <vt:lpstr>Yearly</vt:lpstr>
      <vt:lpstr>Base Load Forecast</vt:lpstr>
      <vt:lpstr>Base Peak demand</vt:lpstr>
      <vt:lpstr>'Monthly Distribution 2024'!Print_Area</vt:lpstr>
    </vt:vector>
  </TitlesOfParts>
  <Manager/>
  <Company>PREPA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PLANNING &amp; RESEARCH</dc:creator>
  <cp:keywords/>
  <dc:description/>
  <cp:lastModifiedBy>Joseline N Rivera</cp:lastModifiedBy>
  <cp:revision/>
  <dcterms:created xsi:type="dcterms:W3CDTF">2002-03-11T17:38:12Z</dcterms:created>
  <dcterms:modified xsi:type="dcterms:W3CDTF">2025-10-09T20:20:35Z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0x01010047EA6322E9C4F64EA11805546AE140D7</vt:lpwstr>
  </property>
</Properties>
</file>